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24226"/>
  <mc:AlternateContent xmlns:mc="http://schemas.openxmlformats.org/markup-compatibility/2006">
    <mc:Choice Requires="x15">
      <x15ac:absPath xmlns:x15ac="http://schemas.microsoft.com/office/spreadsheetml/2010/11/ac" url="C:\Users\vmikhalkina\Desktop\ПРАЙС ЛИСТЫ 2026\ГОРКИ ОТЕЛИ\"/>
    </mc:Choice>
  </mc:AlternateContent>
  <xr:revisionPtr revIDLastSave="0" documentId="13_ncr:1_{37ABB438-1424-48EB-82E7-782B09C2B9BB}" xr6:coauthVersionLast="45" xr6:coauthVersionMax="45" xr10:uidLastSave="{00000000-0000-0000-0000-000000000000}"/>
  <bookViews>
    <workbookView xWindow="-120" yWindow="-120" windowWidth="19440" windowHeight="15000" tabRatio="776" firstSheet="5" activeTab="5" xr2:uid="{00000000-000D-0000-FFFF-FFFF00000000}"/>
  </bookViews>
  <sheets>
    <sheet name="Зарядись Энергией Гор" sheetId="17" state="hidden" r:id="rId1"/>
    <sheet name="Горный Детокс| Mountain detox" sheetId="18" state="hidden" r:id="rId2"/>
    <sheet name="Яркие Каникулы" sheetId="19" state="hidden" r:id="rId3"/>
    <sheet name="Отдыхай и катай| Rest &amp; Ski " sheetId="27" state="hidden" r:id="rId4"/>
    <sheet name="NETTO 20 " sheetId="113" state="hidden" r:id="rId5"/>
    <sheet name="BAR BB| Open rates" sheetId="2" r:id="rId6"/>
    <sheet name="NETTO 18" sheetId="99" state="hidden" r:id="rId7"/>
    <sheet name="NETTO 20% Мантера " sheetId="114" state="hidden" r:id="rId8"/>
    <sheet name="NETTO 18%+25р " sheetId="104" state="hidden" r:id="rId9"/>
    <sheet name="Лист4" sheetId="172" state="hidden" r:id="rId10"/>
    <sheet name="NETTO 15%+25р " sheetId="105" state="hidden" r:id="rId11"/>
    <sheet name="NETTO 15" sheetId="21" state="hidden" r:id="rId12"/>
    <sheet name="РБ15 BB| FIT20 " sheetId="43" state="hidden" r:id="rId13"/>
    <sheet name="Pegas+25р Энергия Гор " sheetId="23" state="hidden" r:id="rId14"/>
    <sheet name="+25р Горный Детокс " sheetId="24" state="hidden" r:id="rId15"/>
    <sheet name="Pegas+25р Яркие Каникулы " sheetId="25" state="hidden" r:id="rId16"/>
    <sheet name="+25р отдыхай и катай " sheetId="28" state="hidden" r:id="rId17"/>
    <sheet name="+25р Яркие каникулы" sheetId="31" state="hidden" r:id="rId18"/>
    <sheet name="+25 Горный Детокс" sheetId="34" state="hidden" r:id="rId19"/>
    <sheet name="Горный Детокс" sheetId="32" state="hidden" r:id="rId20"/>
    <sheet name="NETTO 15 Горный Детокс" sheetId="35" state="hidden" r:id="rId21"/>
    <sheet name="РБ15 BB| FIT15 " sheetId="44" state="hidden" r:id="rId22"/>
    <sheet name="NETTO 15+25" sheetId="173" state="hidden" r:id="rId23"/>
    <sheet name="РБ10 BB| FIT18" sheetId="29" state="hidden" r:id="rId24"/>
    <sheet name="РБ10 BB| FIT18+25р" sheetId="77" state="hidden" r:id="rId25"/>
    <sheet name="РБ10 BB| FIT15" sheetId="40" state="hidden" r:id="rId26"/>
    <sheet name="РБ10 BB| FIT20 Мантера " sheetId="115" state="hidden" r:id="rId27"/>
    <sheet name="РБ10 BB| FIT15+25р" sheetId="174" state="hidden" r:id="rId28"/>
    <sheet name="РБ15 BB| FIT18" sheetId="146" state="hidden" r:id="rId29"/>
    <sheet name="РБ15 BB| FIT18+25р" sheetId="147" state="hidden" r:id="rId30"/>
    <sheet name="РБ15 BB| FIT20 Мантера " sheetId="148" state="hidden" r:id="rId31"/>
    <sheet name="РБ15 BB| FIT15" sheetId="150" state="hidden" r:id="rId32"/>
    <sheet name="НСЛ| FIT18" sheetId="37" state="hidden" r:id="rId33"/>
    <sheet name="НСЛ| FIT18 + 25" sheetId="127" state="hidden" r:id="rId34"/>
    <sheet name="НСЛ| FIT18 + 25 Мант" sheetId="128" state="hidden" r:id="rId35"/>
    <sheet name="НСЛ| FIT20 Мантера" sheetId="145" state="hidden" r:id="rId36"/>
    <sheet name="НСЛ| FIT20 + 35 Мант" sheetId="129" state="hidden" r:id="rId37"/>
    <sheet name="НСЛ | comiss" sheetId="38" state="hidden" r:id="rId38"/>
    <sheet name="НСЛ | FIT15" sheetId="41" state="hidden" r:id="rId39"/>
    <sheet name="РБ15 COM " sheetId="45" state="hidden" r:id="rId40"/>
    <sheet name="Осенние каникулы FIT20" sheetId="30" state="hidden" r:id="rId41"/>
    <sheet name="Осенние каникулы FIT15" sheetId="52" state="hidden" r:id="rId42"/>
    <sheet name="Осенние каникулы COM" sheetId="53" state="hidden" r:id="rId43"/>
    <sheet name="AVIA 12 comiss" sheetId="107" state="hidden" r:id="rId44"/>
    <sheet name="AVIA25%" sheetId="106" state="hidden" r:id="rId45"/>
    <sheet name="AVIA25%+25" sheetId="112" state="hidden" r:id="rId46"/>
    <sheet name="Stay&amp;Get 4=3 | FIT18+25 Мант " sheetId="126" state="hidden" r:id="rId47"/>
    <sheet name="Stay&amp;Get 4=3 | COMISS" sheetId="98" state="hidden" r:id="rId48"/>
    <sheet name="Stay&amp;Get 4=3 | FIT18" sheetId="95" state="hidden" r:id="rId49"/>
    <sheet name="Stay&amp;Get 4=3 | FIT18+25" sheetId="96" state="hidden" r:id="rId50"/>
    <sheet name="Stay&amp;Get 4=3 |  FIT15 " sheetId="97" state="hidden" r:id="rId51"/>
    <sheet name="Stay&amp;Get 4=3 | FIT20 Мант " sheetId="125" state="hidden" r:id="rId52"/>
    <sheet name="Длительное проживание COMISS" sheetId="157" state="hidden" r:id="rId53"/>
    <sheet name="Длительное проживание  FIT18" sheetId="158" state="hidden" r:id="rId54"/>
    <sheet name="Длительное проживание  FIT18+25" sheetId="160" state="hidden" r:id="rId55"/>
    <sheet name="Длительное проживание  FIT15" sheetId="161" state="hidden" r:id="rId56"/>
    <sheet name="Длительное проживание FIT20МАНТ" sheetId="162" state="hidden" r:id="rId57"/>
    <sheet name="Каникулы вгорах COM" sheetId="163" state="hidden" r:id="rId58"/>
    <sheet name="Каникулы в горахFIT15" sheetId="166" state="hidden" r:id="rId59"/>
    <sheet name="Каникулы в горахMANT" sheetId="167" state="hidden" r:id="rId60"/>
    <sheet name="Лист1" sheetId="156" state="hidden" r:id="rId61"/>
    <sheet name="Каникулы в горах FIT18+25 " sheetId="139" state="hidden" r:id="rId62"/>
    <sheet name="Каникулы в горах FIT18+25 Мнт" sheetId="140" state="hidden" r:id="rId63"/>
    <sheet name="Каникулы в горах FIT20+35 Мнт" sheetId="141" state="hidden" r:id="rId64"/>
    <sheet name="Каникулы в горах FIT15 " sheetId="142" state="hidden" r:id="rId65"/>
    <sheet name="Каникулы в горах COMISS " sheetId="143" state="hidden" r:id="rId66"/>
    <sheet name="Зарядись энергией гор FIT20" sheetId="108" state="hidden" r:id="rId67"/>
    <sheet name="Зарядись энергией гор FIT20+25р" sheetId="109" state="hidden" r:id="rId68"/>
    <sheet name="Зарядись энергией гор FIT15" sheetId="110" state="hidden" r:id="rId69"/>
    <sheet name="Зарядись энергией гор COMMISS" sheetId="111" state="hidden" r:id="rId70"/>
    <sheet name="Отдыхай и Катай COMISS" sheetId="94" r:id="rId71"/>
    <sheet name="Отдыхай и Катай FIT18" sheetId="91" state="hidden" r:id="rId72"/>
    <sheet name="Отдыхай и Катай FIT18+25" sheetId="92" state="hidden" r:id="rId73"/>
    <sheet name="Отдыхай и Катай FIT18+25 Мант" sheetId="144" state="hidden" r:id="rId74"/>
    <sheet name="Отдыхай и Катай FIT20+25 " sheetId="116" state="hidden" r:id="rId75"/>
    <sheet name="Отдыхай и Катай FIT20 Мантера" sheetId="118" state="hidden" r:id="rId76"/>
    <sheet name="Отдыхай и Катай FIT15" sheetId="93" state="hidden" r:id="rId77"/>
    <sheet name="Лист6" sheetId="176" state="hidden" r:id="rId78"/>
    <sheet name="Лист3" sheetId="169" state="hidden" r:id="rId79"/>
    <sheet name="Каникулы в горах FIT18+25" sheetId="119" state="hidden" r:id="rId80"/>
    <sheet name="Каникулы в горах FIT20+35 Мнтр" sheetId="121" state="hidden" r:id="rId81"/>
    <sheet name="Отдыхай и Катай FIT15+25р" sheetId="175" state="hidden" r:id="rId82"/>
    <sheet name="Каникулы в горах COMISS" sheetId="123" r:id="rId83"/>
    <sheet name="Каникулы в горах FIT18" sheetId="138" state="hidden" r:id="rId84"/>
    <sheet name="Каникулы в горахFIT18+25" sheetId="165" state="hidden" r:id="rId85"/>
    <sheet name="Каникулы в горахFIT18" sheetId="164" state="hidden" r:id="rId86"/>
    <sheet name="Каникулы в горах FIT15" sheetId="122" state="hidden" r:id="rId87"/>
    <sheet name="Каникулы в горах FIT20 Мантера" sheetId="120" state="hidden" r:id="rId88"/>
    <sheet name="Дети бесплатно COMISS" sheetId="155" state="hidden" r:id="rId89"/>
    <sheet name="Лист5" sheetId="171" state="hidden" r:id="rId90"/>
    <sheet name="Дети бесплатно FIT18 " sheetId="151" state="hidden" r:id="rId91"/>
    <sheet name="Дети бесплатно FIT18+25" sheetId="152" state="hidden" r:id="rId92"/>
    <sheet name="Дети бесплатно FIT15" sheetId="154" state="hidden" r:id="rId93"/>
    <sheet name="Дети бесплатно FIT20 Мант" sheetId="153" state="hidden" r:id="rId94"/>
    <sheet name="Лист2" sheetId="168" state="hidden" r:id="rId95"/>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 i="120" l="1"/>
  <c r="D4" i="120"/>
  <c r="E4" i="120"/>
  <c r="F4" i="120"/>
  <c r="G4" i="120"/>
  <c r="H4" i="120"/>
  <c r="I4" i="120"/>
  <c r="J4" i="120"/>
  <c r="K4" i="120"/>
  <c r="L4" i="120"/>
  <c r="M4" i="120"/>
  <c r="N4" i="120"/>
  <c r="O4" i="120"/>
  <c r="P4" i="120"/>
  <c r="Q4" i="120"/>
  <c r="R4" i="120"/>
  <c r="S4" i="120"/>
  <c r="T4" i="120"/>
  <c r="U4" i="120"/>
  <c r="V4" i="120"/>
  <c r="C5" i="120"/>
  <c r="D5" i="120"/>
  <c r="E5" i="120"/>
  <c r="F5" i="120"/>
  <c r="G5" i="120"/>
  <c r="H5" i="120"/>
  <c r="I5" i="120"/>
  <c r="J5" i="120"/>
  <c r="K5" i="120"/>
  <c r="L5" i="120"/>
  <c r="M5" i="120"/>
  <c r="N5" i="120"/>
  <c r="O5" i="120"/>
  <c r="P5" i="120"/>
  <c r="Q5" i="120"/>
  <c r="R5" i="120"/>
  <c r="S5" i="120"/>
  <c r="T5" i="120"/>
  <c r="U5" i="120"/>
  <c r="V5" i="120"/>
  <c r="C7" i="120"/>
  <c r="D7" i="120"/>
  <c r="E7" i="120"/>
  <c r="F7" i="120"/>
  <c r="G7" i="120"/>
  <c r="H7" i="120"/>
  <c r="I7" i="120"/>
  <c r="J7" i="120"/>
  <c r="K7" i="120"/>
  <c r="L7" i="120"/>
  <c r="M7" i="120"/>
  <c r="N7" i="120"/>
  <c r="O7" i="120"/>
  <c r="P7" i="120"/>
  <c r="Q7" i="120"/>
  <c r="R7" i="120"/>
  <c r="S7" i="120"/>
  <c r="T7" i="120"/>
  <c r="U7" i="120"/>
  <c r="V7" i="120"/>
  <c r="C8" i="120"/>
  <c r="C4" i="122"/>
  <c r="D4" i="122"/>
  <c r="E4" i="122"/>
  <c r="F4" i="122"/>
  <c r="G4" i="122"/>
  <c r="H4" i="122"/>
  <c r="I4" i="122"/>
  <c r="J4" i="122"/>
  <c r="K4" i="122"/>
  <c r="L4" i="122"/>
  <c r="M4" i="122"/>
  <c r="N4" i="122"/>
  <c r="O4" i="122"/>
  <c r="P4" i="122"/>
  <c r="Q4" i="122"/>
  <c r="R4" i="122"/>
  <c r="S4" i="122"/>
  <c r="T4" i="122"/>
  <c r="U4" i="122"/>
  <c r="V4" i="122"/>
  <c r="C5" i="122"/>
  <c r="D5" i="122"/>
  <c r="E5" i="122"/>
  <c r="F5" i="122"/>
  <c r="G5" i="122"/>
  <c r="H5" i="122"/>
  <c r="I5" i="122"/>
  <c r="J5" i="122"/>
  <c r="K5" i="122"/>
  <c r="L5" i="122"/>
  <c r="M5" i="122"/>
  <c r="N5" i="122"/>
  <c r="O5" i="122"/>
  <c r="P5" i="122"/>
  <c r="Q5" i="122"/>
  <c r="R5" i="122"/>
  <c r="S5" i="122"/>
  <c r="T5" i="122"/>
  <c r="U5" i="122"/>
  <c r="V5" i="122"/>
  <c r="C7" i="122"/>
  <c r="D7" i="122"/>
  <c r="E7" i="122"/>
  <c r="F7" i="122"/>
  <c r="G7" i="122"/>
  <c r="H7" i="122"/>
  <c r="I7" i="122"/>
  <c r="J7" i="122"/>
  <c r="K7" i="122"/>
  <c r="L7" i="122"/>
  <c r="M7" i="122"/>
  <c r="N7" i="122"/>
  <c r="O7" i="122"/>
  <c r="P7" i="122"/>
  <c r="Q7" i="122"/>
  <c r="R7" i="122"/>
  <c r="S7" i="122"/>
  <c r="T7" i="122"/>
  <c r="U7" i="122"/>
  <c r="V7" i="122"/>
  <c r="C8" i="122"/>
  <c r="C4" i="165"/>
  <c r="D4" i="165"/>
  <c r="E4" i="165"/>
  <c r="F4" i="165"/>
  <c r="G4" i="165"/>
  <c r="H4" i="165"/>
  <c r="I4" i="165"/>
  <c r="J4" i="165"/>
  <c r="K4" i="165"/>
  <c r="L4" i="165"/>
  <c r="M4" i="165"/>
  <c r="N4" i="165"/>
  <c r="O4" i="165"/>
  <c r="P4" i="165"/>
  <c r="Q4" i="165"/>
  <c r="R4" i="165"/>
  <c r="S4" i="165"/>
  <c r="T4" i="165"/>
  <c r="U4" i="165"/>
  <c r="V4" i="165"/>
  <c r="C5" i="165"/>
  <c r="D5" i="165"/>
  <c r="E5" i="165"/>
  <c r="F5" i="165"/>
  <c r="G5" i="165"/>
  <c r="H5" i="165"/>
  <c r="I5" i="165"/>
  <c r="J5" i="165"/>
  <c r="K5" i="165"/>
  <c r="L5" i="165"/>
  <c r="M5" i="165"/>
  <c r="N5" i="165"/>
  <c r="O5" i="165"/>
  <c r="P5" i="165"/>
  <c r="Q5" i="165"/>
  <c r="R5" i="165"/>
  <c r="S5" i="165"/>
  <c r="T5" i="165"/>
  <c r="U5" i="165"/>
  <c r="V5" i="165"/>
  <c r="C7" i="165"/>
  <c r="D7" i="165"/>
  <c r="E7" i="165"/>
  <c r="F7" i="165"/>
  <c r="G7" i="165"/>
  <c r="H7" i="165"/>
  <c r="I7" i="165"/>
  <c r="J7" i="165"/>
  <c r="K7" i="165"/>
  <c r="L7" i="165"/>
  <c r="M7" i="165"/>
  <c r="N7" i="165"/>
  <c r="O7" i="165"/>
  <c r="P7" i="165"/>
  <c r="Q7" i="165"/>
  <c r="R7" i="165"/>
  <c r="S7" i="165"/>
  <c r="T7" i="165"/>
  <c r="U7" i="165"/>
  <c r="V7" i="165"/>
  <c r="C8" i="165"/>
  <c r="C4" i="138"/>
  <c r="D4" i="138"/>
  <c r="E4" i="138"/>
  <c r="F4" i="138"/>
  <c r="G4" i="138"/>
  <c r="H4" i="138"/>
  <c r="I4" i="138"/>
  <c r="J4" i="138"/>
  <c r="K4" i="138"/>
  <c r="L4" i="138"/>
  <c r="M4" i="138"/>
  <c r="N4" i="138"/>
  <c r="O4" i="138"/>
  <c r="P4" i="138"/>
  <c r="Q4" i="138"/>
  <c r="R4" i="138"/>
  <c r="S4" i="138"/>
  <c r="T4" i="138"/>
  <c r="U4" i="138"/>
  <c r="V4" i="138"/>
  <c r="C5" i="138"/>
  <c r="D5" i="138"/>
  <c r="E5" i="138"/>
  <c r="F5" i="138"/>
  <c r="G5" i="138"/>
  <c r="H5" i="138"/>
  <c r="I5" i="138"/>
  <c r="J5" i="138"/>
  <c r="K5" i="138"/>
  <c r="L5" i="138"/>
  <c r="M5" i="138"/>
  <c r="N5" i="138"/>
  <c r="O5" i="138"/>
  <c r="P5" i="138"/>
  <c r="Q5" i="138"/>
  <c r="R5" i="138"/>
  <c r="S5" i="138"/>
  <c r="T5" i="138"/>
  <c r="U5" i="138"/>
  <c r="V5" i="138"/>
  <c r="C7" i="138"/>
  <c r="D7" i="138"/>
  <c r="E7" i="138"/>
  <c r="F7" i="138"/>
  <c r="G7" i="138"/>
  <c r="H7" i="138"/>
  <c r="I7" i="138"/>
  <c r="J7" i="138"/>
  <c r="K7" i="138"/>
  <c r="L7" i="138"/>
  <c r="M7" i="138"/>
  <c r="N7" i="138"/>
  <c r="O7" i="138"/>
  <c r="P7" i="138"/>
  <c r="Q7" i="138"/>
  <c r="R7" i="138"/>
  <c r="S7" i="138"/>
  <c r="T7" i="138"/>
  <c r="U7" i="138"/>
  <c r="V7" i="138"/>
  <c r="C8" i="138"/>
  <c r="C4" i="123"/>
  <c r="D4" i="123"/>
  <c r="E4" i="123"/>
  <c r="F4" i="123"/>
  <c r="G4" i="123"/>
  <c r="H4" i="123"/>
  <c r="I4" i="123"/>
  <c r="J4" i="123"/>
  <c r="K4" i="123"/>
  <c r="L4" i="123"/>
  <c r="M4" i="123"/>
  <c r="N4" i="123"/>
  <c r="O4" i="123"/>
  <c r="P4" i="123"/>
  <c r="Q4" i="123"/>
  <c r="R4" i="123"/>
  <c r="S4" i="123"/>
  <c r="T4" i="123"/>
  <c r="U4" i="123"/>
  <c r="V4" i="123"/>
  <c r="C5" i="123"/>
  <c r="D5" i="123"/>
  <c r="E5" i="123"/>
  <c r="F5" i="123"/>
  <c r="G5" i="123"/>
  <c r="H5" i="123"/>
  <c r="I5" i="123"/>
  <c r="J5" i="123"/>
  <c r="K5" i="123"/>
  <c r="L5" i="123"/>
  <c r="M5" i="123"/>
  <c r="N5" i="123"/>
  <c r="O5" i="123"/>
  <c r="P5" i="123"/>
  <c r="Q5" i="123"/>
  <c r="R5" i="123"/>
  <c r="S5" i="123"/>
  <c r="T5" i="123"/>
  <c r="U5" i="123"/>
  <c r="V5" i="123"/>
  <c r="C7" i="123"/>
  <c r="D7" i="123"/>
  <c r="E7" i="123"/>
  <c r="F7" i="123"/>
  <c r="G7" i="123"/>
  <c r="H7" i="123"/>
  <c r="I7" i="123"/>
  <c r="J7" i="123"/>
  <c r="K7" i="123"/>
  <c r="L7" i="123"/>
  <c r="M7" i="123"/>
  <c r="N7" i="123"/>
  <c r="O7" i="123"/>
  <c r="P7" i="123"/>
  <c r="Q7" i="123"/>
  <c r="R7" i="123"/>
  <c r="S7" i="123"/>
  <c r="T7" i="123"/>
  <c r="U7" i="123"/>
  <c r="V7" i="123"/>
  <c r="C8" i="123"/>
  <c r="C4" i="175"/>
  <c r="D4" i="175"/>
  <c r="E4" i="175"/>
  <c r="F4" i="175"/>
  <c r="G4" i="175"/>
  <c r="C5" i="175"/>
  <c r="D5" i="175"/>
  <c r="E5" i="175"/>
  <c r="F5" i="175"/>
  <c r="G5" i="175"/>
  <c r="C7" i="175"/>
  <c r="D7" i="175"/>
  <c r="E7" i="175"/>
  <c r="F7" i="175"/>
  <c r="G7" i="175"/>
  <c r="C8" i="175"/>
  <c r="C4" i="93"/>
  <c r="D4" i="93"/>
  <c r="E4" i="93"/>
  <c r="F4" i="93"/>
  <c r="G4" i="93"/>
  <c r="C5" i="93"/>
  <c r="D5" i="93"/>
  <c r="E5" i="93"/>
  <c r="F5" i="93"/>
  <c r="G5" i="93"/>
  <c r="C7" i="93"/>
  <c r="D7" i="93"/>
  <c r="E7" i="93"/>
  <c r="F7" i="93"/>
  <c r="G7" i="93"/>
  <c r="C8" i="93"/>
  <c r="E4" i="118"/>
  <c r="C7" i="118"/>
  <c r="D7" i="118"/>
  <c r="E7" i="118"/>
  <c r="F7" i="118"/>
  <c r="G7" i="118"/>
  <c r="C8" i="118"/>
  <c r="C4" i="92"/>
  <c r="G4" i="92"/>
  <c r="F5" i="92"/>
  <c r="C7" i="92"/>
  <c r="D7" i="92"/>
  <c r="E7" i="92"/>
  <c r="F7" i="92"/>
  <c r="G7" i="92"/>
  <c r="C8" i="92"/>
  <c r="C4" i="91"/>
  <c r="C4" i="118" s="1"/>
  <c r="D4" i="91"/>
  <c r="D4" i="118" s="1"/>
  <c r="E4" i="91"/>
  <c r="E4" i="92" s="1"/>
  <c r="F4" i="91"/>
  <c r="F4" i="118" s="1"/>
  <c r="G4" i="91"/>
  <c r="G4" i="118" s="1"/>
  <c r="C5" i="91"/>
  <c r="C5" i="118" s="1"/>
  <c r="D5" i="91"/>
  <c r="D5" i="92" s="1"/>
  <c r="E5" i="91"/>
  <c r="E5" i="118" s="1"/>
  <c r="F5" i="91"/>
  <c r="F5" i="118" s="1"/>
  <c r="G5" i="91"/>
  <c r="G5" i="118" s="1"/>
  <c r="C7" i="91"/>
  <c r="D7" i="91"/>
  <c r="E7" i="91"/>
  <c r="F7" i="91"/>
  <c r="G7" i="91"/>
  <c r="C8" i="91"/>
  <c r="C4" i="94"/>
  <c r="D4" i="94"/>
  <c r="E4" i="94"/>
  <c r="F4" i="94"/>
  <c r="G4" i="94"/>
  <c r="C5" i="94"/>
  <c r="D5" i="94"/>
  <c r="E5" i="94"/>
  <c r="F5" i="94"/>
  <c r="G5" i="94"/>
  <c r="C7" i="94"/>
  <c r="D7" i="94"/>
  <c r="E7" i="94"/>
  <c r="F7" i="94"/>
  <c r="G7" i="94"/>
  <c r="C8" i="94"/>
  <c r="C3" i="150"/>
  <c r="D3" i="150"/>
  <c r="E3" i="150"/>
  <c r="F3" i="150"/>
  <c r="G3" i="150"/>
  <c r="H3" i="150"/>
  <c r="I3" i="150"/>
  <c r="J3" i="150"/>
  <c r="K3" i="150"/>
  <c r="L3" i="150"/>
  <c r="M3" i="150"/>
  <c r="N3" i="150"/>
  <c r="O3" i="150"/>
  <c r="P3" i="150"/>
  <c r="Q3" i="150"/>
  <c r="R3" i="150"/>
  <c r="S3" i="150"/>
  <c r="T3" i="150"/>
  <c r="U3" i="150"/>
  <c r="V3" i="150"/>
  <c r="W3" i="150"/>
  <c r="X3" i="150"/>
  <c r="Y3" i="150"/>
  <c r="Z3" i="150"/>
  <c r="AA3" i="150"/>
  <c r="AB3" i="150"/>
  <c r="AC3" i="150"/>
  <c r="AD3" i="150"/>
  <c r="AE3" i="150"/>
  <c r="AF3" i="150"/>
  <c r="AG3" i="150"/>
  <c r="AH3" i="150"/>
  <c r="AI3" i="150"/>
  <c r="AJ3" i="150"/>
  <c r="AK3" i="150"/>
  <c r="AL3" i="150"/>
  <c r="AM3" i="150"/>
  <c r="AN3" i="150"/>
  <c r="AO3" i="150"/>
  <c r="AP3" i="150"/>
  <c r="AQ3" i="150"/>
  <c r="AR3" i="150"/>
  <c r="AS3" i="150"/>
  <c r="AT3" i="150"/>
  <c r="AU3" i="150"/>
  <c r="AV3" i="150"/>
  <c r="AW3" i="150"/>
  <c r="AX3" i="150"/>
  <c r="AY3" i="150"/>
  <c r="AZ3" i="150"/>
  <c r="BA3" i="150"/>
  <c r="BB3" i="150"/>
  <c r="BC3" i="150"/>
  <c r="BD3" i="150"/>
  <c r="BE3" i="150"/>
  <c r="BF3" i="150"/>
  <c r="BG3" i="150"/>
  <c r="BH3" i="150"/>
  <c r="BI3" i="150"/>
  <c r="BJ3" i="150"/>
  <c r="BK3" i="150"/>
  <c r="BL3" i="150"/>
  <c r="BM3" i="150"/>
  <c r="BN3" i="150"/>
  <c r="BO3" i="150"/>
  <c r="BP3" i="150"/>
  <c r="BQ3" i="150"/>
  <c r="BR3" i="150"/>
  <c r="BS3" i="150"/>
  <c r="BT3" i="150"/>
  <c r="BU3" i="150"/>
  <c r="BV3" i="150"/>
  <c r="BW3" i="150"/>
  <c r="BX3" i="150"/>
  <c r="BY3" i="150"/>
  <c r="BZ3" i="150"/>
  <c r="CA3" i="150"/>
  <c r="CB3" i="150"/>
  <c r="CC3" i="150"/>
  <c r="CD3" i="150"/>
  <c r="CE3" i="150"/>
  <c r="C4" i="150"/>
  <c r="D4" i="150"/>
  <c r="E4" i="150"/>
  <c r="F4" i="150"/>
  <c r="G4" i="150"/>
  <c r="H4" i="150"/>
  <c r="I4" i="150"/>
  <c r="J4" i="150"/>
  <c r="K4" i="150"/>
  <c r="L4" i="150"/>
  <c r="M4" i="150"/>
  <c r="N4" i="150"/>
  <c r="O4" i="150"/>
  <c r="P4" i="150"/>
  <c r="Q4" i="150"/>
  <c r="R4" i="150"/>
  <c r="S4" i="150"/>
  <c r="T4" i="150"/>
  <c r="U4" i="150"/>
  <c r="V4" i="150"/>
  <c r="W4" i="150"/>
  <c r="X4" i="150"/>
  <c r="Y4" i="150"/>
  <c r="Z4" i="150"/>
  <c r="AA4" i="150"/>
  <c r="AB4" i="150"/>
  <c r="AC4" i="150"/>
  <c r="AD4" i="150"/>
  <c r="AE4" i="150"/>
  <c r="AF4" i="150"/>
  <c r="AG4" i="150"/>
  <c r="AH4" i="150"/>
  <c r="AI4" i="150"/>
  <c r="AJ4" i="150"/>
  <c r="AK4" i="150"/>
  <c r="AL4" i="150"/>
  <c r="AM4" i="150"/>
  <c r="AN4" i="150"/>
  <c r="AO4" i="150"/>
  <c r="AP4" i="150"/>
  <c r="AQ4" i="150"/>
  <c r="AR4" i="150"/>
  <c r="AS4" i="150"/>
  <c r="AT4" i="150"/>
  <c r="AU4" i="150"/>
  <c r="AV4" i="150"/>
  <c r="AW4" i="150"/>
  <c r="AX4" i="150"/>
  <c r="AY4" i="150"/>
  <c r="AZ4" i="150"/>
  <c r="BA4" i="150"/>
  <c r="BB4" i="150"/>
  <c r="BC4" i="150"/>
  <c r="BD4" i="150"/>
  <c r="BE4" i="150"/>
  <c r="BF4" i="150"/>
  <c r="BG4" i="150"/>
  <c r="BH4" i="150"/>
  <c r="BI4" i="150"/>
  <c r="BJ4" i="150"/>
  <c r="BK4" i="150"/>
  <c r="BL4" i="150"/>
  <c r="BM4" i="150"/>
  <c r="BN4" i="150"/>
  <c r="BO4" i="150"/>
  <c r="BP4" i="150"/>
  <c r="BQ4" i="150"/>
  <c r="BR4" i="150"/>
  <c r="BS4" i="150"/>
  <c r="BT4" i="150"/>
  <c r="BU4" i="150"/>
  <c r="BV4" i="150"/>
  <c r="BW4" i="150"/>
  <c r="BX4" i="150"/>
  <c r="BY4" i="150"/>
  <c r="BZ4" i="150"/>
  <c r="CA4" i="150"/>
  <c r="CB4" i="150"/>
  <c r="CC4" i="150"/>
  <c r="CD4" i="150"/>
  <c r="CE4" i="150"/>
  <c r="C6" i="150"/>
  <c r="D6" i="150"/>
  <c r="E6" i="150"/>
  <c r="F6" i="150"/>
  <c r="G6" i="150"/>
  <c r="H6" i="150"/>
  <c r="I6" i="150"/>
  <c r="J6" i="150"/>
  <c r="K6" i="150"/>
  <c r="L6" i="150"/>
  <c r="M6" i="150"/>
  <c r="N6" i="150"/>
  <c r="O6" i="150"/>
  <c r="P6" i="150"/>
  <c r="Q6" i="150"/>
  <c r="R6" i="150"/>
  <c r="S6" i="150"/>
  <c r="T6" i="150"/>
  <c r="U6" i="150"/>
  <c r="V6" i="150"/>
  <c r="W6" i="150"/>
  <c r="X6" i="150"/>
  <c r="Y6" i="150"/>
  <c r="Z6" i="150"/>
  <c r="AA6" i="150"/>
  <c r="AB6" i="150"/>
  <c r="AC6" i="150"/>
  <c r="AD6" i="150"/>
  <c r="AE6" i="150"/>
  <c r="AF6" i="150"/>
  <c r="AG6" i="150"/>
  <c r="AH6" i="150"/>
  <c r="AI6" i="150"/>
  <c r="AJ6" i="150"/>
  <c r="AK6" i="150"/>
  <c r="AL6" i="150"/>
  <c r="AM6" i="150"/>
  <c r="AN6" i="150"/>
  <c r="AO6" i="150"/>
  <c r="AP6" i="150"/>
  <c r="AQ6" i="150"/>
  <c r="AR6" i="150"/>
  <c r="AS6" i="150"/>
  <c r="AT6" i="150"/>
  <c r="AU6" i="150"/>
  <c r="AV6" i="150"/>
  <c r="AW6" i="150"/>
  <c r="AX6" i="150"/>
  <c r="AY6" i="150"/>
  <c r="AZ6" i="150"/>
  <c r="BA6" i="150"/>
  <c r="BB6" i="150"/>
  <c r="BC6" i="150"/>
  <c r="BD6" i="150"/>
  <c r="BE6" i="150"/>
  <c r="BF6" i="150"/>
  <c r="BG6" i="150"/>
  <c r="BH6" i="150"/>
  <c r="BI6" i="150"/>
  <c r="BJ6" i="150"/>
  <c r="BK6" i="150"/>
  <c r="BL6" i="150"/>
  <c r="BM6" i="150"/>
  <c r="BN6" i="150"/>
  <c r="BO6" i="150"/>
  <c r="BP6" i="150"/>
  <c r="BQ6" i="150"/>
  <c r="BR6" i="150"/>
  <c r="BS6" i="150"/>
  <c r="BT6" i="150"/>
  <c r="BU6" i="150"/>
  <c r="BV6" i="150"/>
  <c r="BW6" i="150"/>
  <c r="BX6" i="150"/>
  <c r="BY6" i="150"/>
  <c r="BZ6" i="150"/>
  <c r="CA6" i="150"/>
  <c r="CB6" i="150"/>
  <c r="CC6" i="150"/>
  <c r="CD6" i="150"/>
  <c r="CE6" i="150"/>
  <c r="C7" i="150"/>
  <c r="C3" i="148"/>
  <c r="D3" i="148"/>
  <c r="E3" i="148"/>
  <c r="F3" i="148"/>
  <c r="G3" i="148"/>
  <c r="H3" i="148"/>
  <c r="I3" i="148"/>
  <c r="J3" i="148"/>
  <c r="K3" i="148"/>
  <c r="L3" i="148"/>
  <c r="M3" i="148"/>
  <c r="N3" i="148"/>
  <c r="O3" i="148"/>
  <c r="P3" i="148"/>
  <c r="Q3" i="148"/>
  <c r="R3" i="148"/>
  <c r="S3" i="148"/>
  <c r="T3" i="148"/>
  <c r="U3" i="148"/>
  <c r="V3" i="148"/>
  <c r="W3" i="148"/>
  <c r="X3" i="148"/>
  <c r="Y3" i="148"/>
  <c r="Z3" i="148"/>
  <c r="AA3" i="148"/>
  <c r="AB3" i="148"/>
  <c r="AC3" i="148"/>
  <c r="AD3" i="148"/>
  <c r="AE3" i="148"/>
  <c r="AF3" i="148"/>
  <c r="AG3" i="148"/>
  <c r="AH3" i="148"/>
  <c r="AI3" i="148"/>
  <c r="AJ3" i="148"/>
  <c r="AK3" i="148"/>
  <c r="AL3" i="148"/>
  <c r="AM3" i="148"/>
  <c r="AN3" i="148"/>
  <c r="AO3" i="148"/>
  <c r="AP3" i="148"/>
  <c r="AQ3" i="148"/>
  <c r="AR3" i="148"/>
  <c r="AS3" i="148"/>
  <c r="AT3" i="148"/>
  <c r="AU3" i="148"/>
  <c r="AV3" i="148"/>
  <c r="AW3" i="148"/>
  <c r="AX3" i="148"/>
  <c r="AY3" i="148"/>
  <c r="AZ3" i="148"/>
  <c r="BA3" i="148"/>
  <c r="BB3" i="148"/>
  <c r="BC3" i="148"/>
  <c r="BD3" i="148"/>
  <c r="BE3" i="148"/>
  <c r="BF3" i="148"/>
  <c r="BG3" i="148"/>
  <c r="BH3" i="148"/>
  <c r="BI3" i="148"/>
  <c r="BJ3" i="148"/>
  <c r="BK3" i="148"/>
  <c r="BL3" i="148"/>
  <c r="BM3" i="148"/>
  <c r="BN3" i="148"/>
  <c r="BO3" i="148"/>
  <c r="BP3" i="148"/>
  <c r="BQ3" i="148"/>
  <c r="BR3" i="148"/>
  <c r="BS3" i="148"/>
  <c r="BT3" i="148"/>
  <c r="BU3" i="148"/>
  <c r="BV3" i="148"/>
  <c r="BW3" i="148"/>
  <c r="BX3" i="148"/>
  <c r="BY3" i="148"/>
  <c r="BZ3" i="148"/>
  <c r="CA3" i="148"/>
  <c r="CB3" i="148"/>
  <c r="CC3" i="148"/>
  <c r="CD3" i="148"/>
  <c r="CE3" i="148"/>
  <c r="C4" i="148"/>
  <c r="D4" i="148"/>
  <c r="E4" i="148"/>
  <c r="F4" i="148"/>
  <c r="G4" i="148"/>
  <c r="H4" i="148"/>
  <c r="I4" i="148"/>
  <c r="J4" i="148"/>
  <c r="K4" i="148"/>
  <c r="L4" i="148"/>
  <c r="M4" i="148"/>
  <c r="N4" i="148"/>
  <c r="O4" i="148"/>
  <c r="P4" i="148"/>
  <c r="Q4" i="148"/>
  <c r="R4" i="148"/>
  <c r="S4" i="148"/>
  <c r="T4" i="148"/>
  <c r="U4" i="148"/>
  <c r="V4" i="148"/>
  <c r="W4" i="148"/>
  <c r="X4" i="148"/>
  <c r="Y4" i="148"/>
  <c r="Z4" i="148"/>
  <c r="AA4" i="148"/>
  <c r="AB4" i="148"/>
  <c r="AC4" i="148"/>
  <c r="AD4" i="148"/>
  <c r="AE4" i="148"/>
  <c r="AF4" i="148"/>
  <c r="AG4" i="148"/>
  <c r="AH4" i="148"/>
  <c r="AI4" i="148"/>
  <c r="AJ4" i="148"/>
  <c r="AK4" i="148"/>
  <c r="AL4" i="148"/>
  <c r="AM4" i="148"/>
  <c r="AN4" i="148"/>
  <c r="AO4" i="148"/>
  <c r="AP4" i="148"/>
  <c r="AQ4" i="148"/>
  <c r="AR4" i="148"/>
  <c r="AS4" i="148"/>
  <c r="AT4" i="148"/>
  <c r="AU4" i="148"/>
  <c r="AV4" i="148"/>
  <c r="AW4" i="148"/>
  <c r="AX4" i="148"/>
  <c r="AY4" i="148"/>
  <c r="AZ4" i="148"/>
  <c r="BA4" i="148"/>
  <c r="BB4" i="148"/>
  <c r="BC4" i="148"/>
  <c r="BD4" i="148"/>
  <c r="BE4" i="148"/>
  <c r="BF4" i="148"/>
  <c r="BG4" i="148"/>
  <c r="BH4" i="148"/>
  <c r="BI4" i="148"/>
  <c r="BJ4" i="148"/>
  <c r="BK4" i="148"/>
  <c r="BL4" i="148"/>
  <c r="BM4" i="148"/>
  <c r="BN4" i="148"/>
  <c r="BO4" i="148"/>
  <c r="BP4" i="148"/>
  <c r="BQ4" i="148"/>
  <c r="BR4" i="148"/>
  <c r="BS4" i="148"/>
  <c r="BT4" i="148"/>
  <c r="BU4" i="148"/>
  <c r="BV4" i="148"/>
  <c r="BW4" i="148"/>
  <c r="BX4" i="148"/>
  <c r="BY4" i="148"/>
  <c r="BZ4" i="148"/>
  <c r="CA4" i="148"/>
  <c r="CB4" i="148"/>
  <c r="CC4" i="148"/>
  <c r="CD4" i="148"/>
  <c r="CE4" i="148"/>
  <c r="C6" i="148"/>
  <c r="D6" i="148"/>
  <c r="E6" i="148"/>
  <c r="F6" i="148"/>
  <c r="G6" i="148"/>
  <c r="H6" i="148"/>
  <c r="I6" i="148"/>
  <c r="J6" i="148"/>
  <c r="K6" i="148"/>
  <c r="L6" i="148"/>
  <c r="M6" i="148"/>
  <c r="N6" i="148"/>
  <c r="O6" i="148"/>
  <c r="P6" i="148"/>
  <c r="Q6" i="148"/>
  <c r="R6" i="148"/>
  <c r="S6" i="148"/>
  <c r="T6" i="148"/>
  <c r="U6" i="148"/>
  <c r="V6" i="148"/>
  <c r="W6" i="148"/>
  <c r="X6" i="148"/>
  <c r="Y6" i="148"/>
  <c r="Z6" i="148"/>
  <c r="AA6" i="148"/>
  <c r="AB6" i="148"/>
  <c r="AC6" i="148"/>
  <c r="AD6" i="148"/>
  <c r="AE6" i="148"/>
  <c r="AF6" i="148"/>
  <c r="AG6" i="148"/>
  <c r="AH6" i="148"/>
  <c r="AI6" i="148"/>
  <c r="AJ6" i="148"/>
  <c r="AK6" i="148"/>
  <c r="AL6" i="148"/>
  <c r="AM6" i="148"/>
  <c r="AN6" i="148"/>
  <c r="AO6" i="148"/>
  <c r="AP6" i="148"/>
  <c r="AQ6" i="148"/>
  <c r="AR6" i="148"/>
  <c r="AS6" i="148"/>
  <c r="AT6" i="148"/>
  <c r="AU6" i="148"/>
  <c r="AV6" i="148"/>
  <c r="AW6" i="148"/>
  <c r="AX6" i="148"/>
  <c r="AY6" i="148"/>
  <c r="AZ6" i="148"/>
  <c r="BA6" i="148"/>
  <c r="BB6" i="148"/>
  <c r="BC6" i="148"/>
  <c r="BD6" i="148"/>
  <c r="BE6" i="148"/>
  <c r="BF6" i="148"/>
  <c r="BG6" i="148"/>
  <c r="BH6" i="148"/>
  <c r="BI6" i="148"/>
  <c r="BJ6" i="148"/>
  <c r="BK6" i="148"/>
  <c r="BL6" i="148"/>
  <c r="BM6" i="148"/>
  <c r="BN6" i="148"/>
  <c r="BO6" i="148"/>
  <c r="BP6" i="148"/>
  <c r="BQ6" i="148"/>
  <c r="BR6" i="148"/>
  <c r="BS6" i="148"/>
  <c r="BT6" i="148"/>
  <c r="BU6" i="148"/>
  <c r="BV6" i="148"/>
  <c r="BW6" i="148"/>
  <c r="BX6" i="148"/>
  <c r="BY6" i="148"/>
  <c r="BZ6" i="148"/>
  <c r="CA6" i="148"/>
  <c r="CB6" i="148"/>
  <c r="CC6" i="148"/>
  <c r="CD6" i="148"/>
  <c r="CE6" i="148"/>
  <c r="C7" i="148"/>
  <c r="C3" i="147"/>
  <c r="D3" i="147"/>
  <c r="E3" i="147"/>
  <c r="F3" i="147"/>
  <c r="G3" i="147"/>
  <c r="H3" i="147"/>
  <c r="I3" i="147"/>
  <c r="J3" i="147"/>
  <c r="K3" i="147"/>
  <c r="L3" i="147"/>
  <c r="M3" i="147"/>
  <c r="N3" i="147"/>
  <c r="O3" i="147"/>
  <c r="P3" i="147"/>
  <c r="Q3" i="147"/>
  <c r="R3" i="147"/>
  <c r="S3" i="147"/>
  <c r="T3" i="147"/>
  <c r="U3" i="147"/>
  <c r="V3" i="147"/>
  <c r="W3" i="147"/>
  <c r="X3" i="147"/>
  <c r="Y3" i="147"/>
  <c r="Z3" i="147"/>
  <c r="AA3" i="147"/>
  <c r="AB3" i="147"/>
  <c r="AC3" i="147"/>
  <c r="AD3" i="147"/>
  <c r="AE3" i="147"/>
  <c r="AF3" i="147"/>
  <c r="AG3" i="147"/>
  <c r="AH3" i="147"/>
  <c r="AI3" i="147"/>
  <c r="AJ3" i="147"/>
  <c r="AK3" i="147"/>
  <c r="AL3" i="147"/>
  <c r="AM3" i="147"/>
  <c r="AN3" i="147"/>
  <c r="AO3" i="147"/>
  <c r="AP3" i="147"/>
  <c r="AQ3" i="147"/>
  <c r="AR3" i="147"/>
  <c r="AS3" i="147"/>
  <c r="AT3" i="147"/>
  <c r="AU3" i="147"/>
  <c r="AV3" i="147"/>
  <c r="AW3" i="147"/>
  <c r="AX3" i="147"/>
  <c r="AY3" i="147"/>
  <c r="AZ3" i="147"/>
  <c r="BA3" i="147"/>
  <c r="BB3" i="147"/>
  <c r="BC3" i="147"/>
  <c r="BD3" i="147"/>
  <c r="BE3" i="147"/>
  <c r="BF3" i="147"/>
  <c r="BG3" i="147"/>
  <c r="BH3" i="147"/>
  <c r="BI3" i="147"/>
  <c r="BJ3" i="147"/>
  <c r="BK3" i="147"/>
  <c r="BL3" i="147"/>
  <c r="BM3" i="147"/>
  <c r="BN3" i="147"/>
  <c r="BO3" i="147"/>
  <c r="BP3" i="147"/>
  <c r="BQ3" i="147"/>
  <c r="BR3" i="147"/>
  <c r="BS3" i="147"/>
  <c r="BT3" i="147"/>
  <c r="BU3" i="147"/>
  <c r="BV3" i="147"/>
  <c r="BW3" i="147"/>
  <c r="BX3" i="147"/>
  <c r="BY3" i="147"/>
  <c r="BZ3" i="147"/>
  <c r="CA3" i="147"/>
  <c r="CB3" i="147"/>
  <c r="CC3" i="147"/>
  <c r="CD3" i="147"/>
  <c r="CE3" i="147"/>
  <c r="C4" i="147"/>
  <c r="D4" i="147"/>
  <c r="E4" i="147"/>
  <c r="F4" i="147"/>
  <c r="G4" i="147"/>
  <c r="H4" i="147"/>
  <c r="I4" i="147"/>
  <c r="J4" i="147"/>
  <c r="K4" i="147"/>
  <c r="L4" i="147"/>
  <c r="M4" i="147"/>
  <c r="N4" i="147"/>
  <c r="O4" i="147"/>
  <c r="P4" i="147"/>
  <c r="Q4" i="147"/>
  <c r="R4" i="147"/>
  <c r="S4" i="147"/>
  <c r="T4" i="147"/>
  <c r="U4" i="147"/>
  <c r="V4" i="147"/>
  <c r="W4" i="147"/>
  <c r="X4" i="147"/>
  <c r="Y4" i="147"/>
  <c r="Z4" i="147"/>
  <c r="AA4" i="147"/>
  <c r="AB4" i="147"/>
  <c r="AC4" i="147"/>
  <c r="AD4" i="147"/>
  <c r="AE4" i="147"/>
  <c r="AF4" i="147"/>
  <c r="AG4" i="147"/>
  <c r="AH4" i="147"/>
  <c r="AI4" i="147"/>
  <c r="AJ4" i="147"/>
  <c r="AK4" i="147"/>
  <c r="AL4" i="147"/>
  <c r="AM4" i="147"/>
  <c r="AN4" i="147"/>
  <c r="AO4" i="147"/>
  <c r="AP4" i="147"/>
  <c r="AQ4" i="147"/>
  <c r="AR4" i="147"/>
  <c r="AS4" i="147"/>
  <c r="AT4" i="147"/>
  <c r="AU4" i="147"/>
  <c r="AV4" i="147"/>
  <c r="AW4" i="147"/>
  <c r="AX4" i="147"/>
  <c r="AY4" i="147"/>
  <c r="AZ4" i="147"/>
  <c r="BA4" i="147"/>
  <c r="BB4" i="147"/>
  <c r="BC4" i="147"/>
  <c r="BD4" i="147"/>
  <c r="BE4" i="147"/>
  <c r="BF4" i="147"/>
  <c r="BG4" i="147"/>
  <c r="BH4" i="147"/>
  <c r="BI4" i="147"/>
  <c r="BJ4" i="147"/>
  <c r="BK4" i="147"/>
  <c r="BL4" i="147"/>
  <c r="BM4" i="147"/>
  <c r="BN4" i="147"/>
  <c r="BO4" i="147"/>
  <c r="BP4" i="147"/>
  <c r="BQ4" i="147"/>
  <c r="BR4" i="147"/>
  <c r="BS4" i="147"/>
  <c r="BT4" i="147"/>
  <c r="BU4" i="147"/>
  <c r="BV4" i="147"/>
  <c r="BW4" i="147"/>
  <c r="BX4" i="147"/>
  <c r="BY4" i="147"/>
  <c r="BZ4" i="147"/>
  <c r="CA4" i="147"/>
  <c r="CB4" i="147"/>
  <c r="CC4" i="147"/>
  <c r="CD4" i="147"/>
  <c r="CE4" i="147"/>
  <c r="C6" i="147"/>
  <c r="D6" i="147"/>
  <c r="E6" i="147"/>
  <c r="F6" i="147"/>
  <c r="G6" i="147"/>
  <c r="H6" i="147"/>
  <c r="I6" i="147"/>
  <c r="J6" i="147"/>
  <c r="K6" i="147"/>
  <c r="L6" i="147"/>
  <c r="M6" i="147"/>
  <c r="N6" i="147"/>
  <c r="O6" i="147"/>
  <c r="P6" i="147"/>
  <c r="Q6" i="147"/>
  <c r="R6" i="147"/>
  <c r="S6" i="147"/>
  <c r="T6" i="147"/>
  <c r="U6" i="147"/>
  <c r="V6" i="147"/>
  <c r="W6" i="147"/>
  <c r="X6" i="147"/>
  <c r="Y6" i="147"/>
  <c r="Z6" i="147"/>
  <c r="AA6" i="147"/>
  <c r="AB6" i="147"/>
  <c r="AC6" i="147"/>
  <c r="AD6" i="147"/>
  <c r="AE6" i="147"/>
  <c r="AF6" i="147"/>
  <c r="AG6" i="147"/>
  <c r="AH6" i="147"/>
  <c r="AI6" i="147"/>
  <c r="AJ6" i="147"/>
  <c r="AK6" i="147"/>
  <c r="AL6" i="147"/>
  <c r="AM6" i="147"/>
  <c r="AN6" i="147"/>
  <c r="AO6" i="147"/>
  <c r="AP6" i="147"/>
  <c r="AQ6" i="147"/>
  <c r="AR6" i="147"/>
  <c r="AS6" i="147"/>
  <c r="AT6" i="147"/>
  <c r="AU6" i="147"/>
  <c r="AV6" i="147"/>
  <c r="AW6" i="147"/>
  <c r="AX6" i="147"/>
  <c r="AY6" i="147"/>
  <c r="AZ6" i="147"/>
  <c r="BA6" i="147"/>
  <c r="BB6" i="147"/>
  <c r="BC6" i="147"/>
  <c r="BD6" i="147"/>
  <c r="BE6" i="147"/>
  <c r="BF6" i="147"/>
  <c r="BG6" i="147"/>
  <c r="BH6" i="147"/>
  <c r="BI6" i="147"/>
  <c r="BJ6" i="147"/>
  <c r="BK6" i="147"/>
  <c r="BL6" i="147"/>
  <c r="BM6" i="147"/>
  <c r="BN6" i="147"/>
  <c r="BO6" i="147"/>
  <c r="BP6" i="147"/>
  <c r="BQ6" i="147"/>
  <c r="BR6" i="147"/>
  <c r="BS6" i="147"/>
  <c r="BT6" i="147"/>
  <c r="BU6" i="147"/>
  <c r="BV6" i="147"/>
  <c r="BW6" i="147"/>
  <c r="BX6" i="147"/>
  <c r="BY6" i="147"/>
  <c r="BZ6" i="147"/>
  <c r="CA6" i="147"/>
  <c r="CB6" i="147"/>
  <c r="CC6" i="147"/>
  <c r="CD6" i="147"/>
  <c r="CE6" i="147"/>
  <c r="C7" i="147"/>
  <c r="C3" i="146"/>
  <c r="D3" i="146"/>
  <c r="E3" i="146"/>
  <c r="F3" i="146"/>
  <c r="G3" i="146"/>
  <c r="H3" i="146"/>
  <c r="I3" i="146"/>
  <c r="J3" i="146"/>
  <c r="K3" i="146"/>
  <c r="L3" i="146"/>
  <c r="M3" i="146"/>
  <c r="N3" i="146"/>
  <c r="O3" i="146"/>
  <c r="P3" i="146"/>
  <c r="Q3" i="146"/>
  <c r="R3" i="146"/>
  <c r="S3" i="146"/>
  <c r="T3" i="146"/>
  <c r="U3" i="146"/>
  <c r="V3" i="146"/>
  <c r="W3" i="146"/>
  <c r="X3" i="146"/>
  <c r="Y3" i="146"/>
  <c r="Z3" i="146"/>
  <c r="AA3" i="146"/>
  <c r="AB3" i="146"/>
  <c r="AC3" i="146"/>
  <c r="AD3" i="146"/>
  <c r="AE3" i="146"/>
  <c r="AF3" i="146"/>
  <c r="AG3" i="146"/>
  <c r="AH3" i="146"/>
  <c r="AI3" i="146"/>
  <c r="AJ3" i="146"/>
  <c r="AK3" i="146"/>
  <c r="AL3" i="146"/>
  <c r="AM3" i="146"/>
  <c r="AN3" i="146"/>
  <c r="AO3" i="146"/>
  <c r="AP3" i="146"/>
  <c r="AQ3" i="146"/>
  <c r="AR3" i="146"/>
  <c r="AS3" i="146"/>
  <c r="AT3" i="146"/>
  <c r="AU3" i="146"/>
  <c r="AV3" i="146"/>
  <c r="AW3" i="146"/>
  <c r="AX3" i="146"/>
  <c r="AY3" i="146"/>
  <c r="AZ3" i="146"/>
  <c r="BA3" i="146"/>
  <c r="BB3" i="146"/>
  <c r="BC3" i="146"/>
  <c r="BD3" i="146"/>
  <c r="BE3" i="146"/>
  <c r="BF3" i="146"/>
  <c r="BG3" i="146"/>
  <c r="BH3" i="146"/>
  <c r="BI3" i="146"/>
  <c r="BJ3" i="146"/>
  <c r="BK3" i="146"/>
  <c r="BL3" i="146"/>
  <c r="BM3" i="146"/>
  <c r="BN3" i="146"/>
  <c r="BO3" i="146"/>
  <c r="BP3" i="146"/>
  <c r="BQ3" i="146"/>
  <c r="BR3" i="146"/>
  <c r="BS3" i="146"/>
  <c r="BT3" i="146"/>
  <c r="BU3" i="146"/>
  <c r="BV3" i="146"/>
  <c r="BW3" i="146"/>
  <c r="BX3" i="146"/>
  <c r="BY3" i="146"/>
  <c r="BZ3" i="146"/>
  <c r="CA3" i="146"/>
  <c r="CB3" i="146"/>
  <c r="CC3" i="146"/>
  <c r="CD3" i="146"/>
  <c r="CE3" i="146"/>
  <c r="C4" i="146"/>
  <c r="D4" i="146"/>
  <c r="E4" i="146"/>
  <c r="F4" i="146"/>
  <c r="G4" i="146"/>
  <c r="H4" i="146"/>
  <c r="I4" i="146"/>
  <c r="J4" i="146"/>
  <c r="K4" i="146"/>
  <c r="L4" i="146"/>
  <c r="M4" i="146"/>
  <c r="N4" i="146"/>
  <c r="O4" i="146"/>
  <c r="P4" i="146"/>
  <c r="Q4" i="146"/>
  <c r="R4" i="146"/>
  <c r="S4" i="146"/>
  <c r="T4" i="146"/>
  <c r="U4" i="146"/>
  <c r="V4" i="146"/>
  <c r="W4" i="146"/>
  <c r="X4" i="146"/>
  <c r="Y4" i="146"/>
  <c r="Z4" i="146"/>
  <c r="AA4" i="146"/>
  <c r="AB4" i="146"/>
  <c r="AC4" i="146"/>
  <c r="AD4" i="146"/>
  <c r="AE4" i="146"/>
  <c r="AF4" i="146"/>
  <c r="AG4" i="146"/>
  <c r="AH4" i="146"/>
  <c r="AI4" i="146"/>
  <c r="AJ4" i="146"/>
  <c r="AK4" i="146"/>
  <c r="AL4" i="146"/>
  <c r="AM4" i="146"/>
  <c r="AN4" i="146"/>
  <c r="AO4" i="146"/>
  <c r="AP4" i="146"/>
  <c r="AQ4" i="146"/>
  <c r="AR4" i="146"/>
  <c r="AS4" i="146"/>
  <c r="AT4" i="146"/>
  <c r="AU4" i="146"/>
  <c r="AV4" i="146"/>
  <c r="AW4" i="146"/>
  <c r="AX4" i="146"/>
  <c r="AY4" i="146"/>
  <c r="AZ4" i="146"/>
  <c r="BA4" i="146"/>
  <c r="BB4" i="146"/>
  <c r="BC4" i="146"/>
  <c r="BD4" i="146"/>
  <c r="BE4" i="146"/>
  <c r="BF4" i="146"/>
  <c r="BG4" i="146"/>
  <c r="BH4" i="146"/>
  <c r="BI4" i="146"/>
  <c r="BJ4" i="146"/>
  <c r="BK4" i="146"/>
  <c r="BL4" i="146"/>
  <c r="BM4" i="146"/>
  <c r="BN4" i="146"/>
  <c r="BO4" i="146"/>
  <c r="BP4" i="146"/>
  <c r="BQ4" i="146"/>
  <c r="BR4" i="146"/>
  <c r="BS4" i="146"/>
  <c r="BT4" i="146"/>
  <c r="BU4" i="146"/>
  <c r="BV4" i="146"/>
  <c r="BW4" i="146"/>
  <c r="BX4" i="146"/>
  <c r="BY4" i="146"/>
  <c r="BZ4" i="146"/>
  <c r="CA4" i="146"/>
  <c r="CB4" i="146"/>
  <c r="CC4" i="146"/>
  <c r="CD4" i="146"/>
  <c r="CE4" i="146"/>
  <c r="C6" i="146"/>
  <c r="D6" i="146"/>
  <c r="E6" i="146"/>
  <c r="F6" i="146"/>
  <c r="G6" i="146"/>
  <c r="H6" i="146"/>
  <c r="I6" i="146"/>
  <c r="J6" i="146"/>
  <c r="K6" i="146"/>
  <c r="L6" i="146"/>
  <c r="M6" i="146"/>
  <c r="N6" i="146"/>
  <c r="O6" i="146"/>
  <c r="P6" i="146"/>
  <c r="Q6" i="146"/>
  <c r="R6" i="146"/>
  <c r="S6" i="146"/>
  <c r="T6" i="146"/>
  <c r="U6" i="146"/>
  <c r="V6" i="146"/>
  <c r="W6" i="146"/>
  <c r="X6" i="146"/>
  <c r="Y6" i="146"/>
  <c r="Z6" i="146"/>
  <c r="AA6" i="146"/>
  <c r="AB6" i="146"/>
  <c r="AC6" i="146"/>
  <c r="AD6" i="146"/>
  <c r="AE6" i="146"/>
  <c r="AF6" i="146"/>
  <c r="AG6" i="146"/>
  <c r="AH6" i="146"/>
  <c r="AI6" i="146"/>
  <c r="AJ6" i="146"/>
  <c r="AK6" i="146"/>
  <c r="AL6" i="146"/>
  <c r="AM6" i="146"/>
  <c r="AN6" i="146"/>
  <c r="AO6" i="146"/>
  <c r="AP6" i="146"/>
  <c r="AQ6" i="146"/>
  <c r="AR6" i="146"/>
  <c r="AS6" i="146"/>
  <c r="AT6" i="146"/>
  <c r="AU6" i="146"/>
  <c r="AV6" i="146"/>
  <c r="AW6" i="146"/>
  <c r="AX6" i="146"/>
  <c r="AY6" i="146"/>
  <c r="AZ6" i="146"/>
  <c r="BA6" i="146"/>
  <c r="BB6" i="146"/>
  <c r="BC6" i="146"/>
  <c r="BD6" i="146"/>
  <c r="BE6" i="146"/>
  <c r="BF6" i="146"/>
  <c r="BG6" i="146"/>
  <c r="BH6" i="146"/>
  <c r="BI6" i="146"/>
  <c r="BJ6" i="146"/>
  <c r="BK6" i="146"/>
  <c r="BL6" i="146"/>
  <c r="BM6" i="146"/>
  <c r="BN6" i="146"/>
  <c r="BO6" i="146"/>
  <c r="BP6" i="146"/>
  <c r="BQ6" i="146"/>
  <c r="BR6" i="146"/>
  <c r="BS6" i="146"/>
  <c r="BT6" i="146"/>
  <c r="BU6" i="146"/>
  <c r="BV6" i="146"/>
  <c r="BW6" i="146"/>
  <c r="BX6" i="146"/>
  <c r="BY6" i="146"/>
  <c r="BZ6" i="146"/>
  <c r="CA6" i="146"/>
  <c r="CB6" i="146"/>
  <c r="CC6" i="146"/>
  <c r="CD6" i="146"/>
  <c r="CE6" i="146"/>
  <c r="C7" i="146"/>
  <c r="C3" i="174"/>
  <c r="D3" i="174"/>
  <c r="E3" i="174"/>
  <c r="F3" i="174"/>
  <c r="G3" i="174"/>
  <c r="H3" i="174"/>
  <c r="I3" i="174"/>
  <c r="J3" i="174"/>
  <c r="K3" i="174"/>
  <c r="L3" i="174"/>
  <c r="M3" i="174"/>
  <c r="N3" i="174"/>
  <c r="O3" i="174"/>
  <c r="P3" i="174"/>
  <c r="Q3" i="174"/>
  <c r="R3" i="174"/>
  <c r="S3" i="174"/>
  <c r="T3" i="174"/>
  <c r="U3" i="174"/>
  <c r="V3" i="174"/>
  <c r="W3" i="174"/>
  <c r="X3" i="174"/>
  <c r="Y3" i="174"/>
  <c r="Z3" i="174"/>
  <c r="AA3" i="174"/>
  <c r="AB3" i="174"/>
  <c r="AC3" i="174"/>
  <c r="AD3" i="174"/>
  <c r="AE3" i="174"/>
  <c r="AF3" i="174"/>
  <c r="AG3" i="174"/>
  <c r="AH3" i="174"/>
  <c r="AI3" i="174"/>
  <c r="AJ3" i="174"/>
  <c r="AK3" i="174"/>
  <c r="AL3" i="174"/>
  <c r="AM3" i="174"/>
  <c r="AN3" i="174"/>
  <c r="AO3" i="174"/>
  <c r="AP3" i="174"/>
  <c r="AQ3" i="174"/>
  <c r="AR3" i="174"/>
  <c r="AS3" i="174"/>
  <c r="AT3" i="174"/>
  <c r="AU3" i="174"/>
  <c r="AV3" i="174"/>
  <c r="AW3" i="174"/>
  <c r="AX3" i="174"/>
  <c r="AY3" i="174"/>
  <c r="AZ3" i="174"/>
  <c r="BA3" i="174"/>
  <c r="BB3" i="174"/>
  <c r="BC3" i="174"/>
  <c r="BD3" i="174"/>
  <c r="BE3" i="174"/>
  <c r="BF3" i="174"/>
  <c r="BG3" i="174"/>
  <c r="BH3" i="174"/>
  <c r="BI3" i="174"/>
  <c r="BJ3" i="174"/>
  <c r="BK3" i="174"/>
  <c r="BL3" i="174"/>
  <c r="BM3" i="174"/>
  <c r="BN3" i="174"/>
  <c r="BO3" i="174"/>
  <c r="BP3" i="174"/>
  <c r="BQ3" i="174"/>
  <c r="BR3" i="174"/>
  <c r="BS3" i="174"/>
  <c r="BT3" i="174"/>
  <c r="BU3" i="174"/>
  <c r="BV3" i="174"/>
  <c r="BW3" i="174"/>
  <c r="BX3" i="174"/>
  <c r="BY3" i="174"/>
  <c r="BZ3" i="174"/>
  <c r="CA3" i="174"/>
  <c r="CB3" i="174"/>
  <c r="CC3" i="174"/>
  <c r="CD3" i="174"/>
  <c r="CE3" i="174"/>
  <c r="C4" i="174"/>
  <c r="D4" i="174"/>
  <c r="E4" i="174"/>
  <c r="F4" i="174"/>
  <c r="G4" i="174"/>
  <c r="H4" i="174"/>
  <c r="I4" i="174"/>
  <c r="J4" i="174"/>
  <c r="K4" i="174"/>
  <c r="L4" i="174"/>
  <c r="M4" i="174"/>
  <c r="N4" i="174"/>
  <c r="O4" i="174"/>
  <c r="P4" i="174"/>
  <c r="Q4" i="174"/>
  <c r="R4" i="174"/>
  <c r="S4" i="174"/>
  <c r="T4" i="174"/>
  <c r="U4" i="174"/>
  <c r="V4" i="174"/>
  <c r="W4" i="174"/>
  <c r="X4" i="174"/>
  <c r="Y4" i="174"/>
  <c r="Z4" i="174"/>
  <c r="AA4" i="174"/>
  <c r="AB4" i="174"/>
  <c r="AC4" i="174"/>
  <c r="AD4" i="174"/>
  <c r="AE4" i="174"/>
  <c r="AF4" i="174"/>
  <c r="AG4" i="174"/>
  <c r="AH4" i="174"/>
  <c r="AI4" i="174"/>
  <c r="AJ4" i="174"/>
  <c r="AK4" i="174"/>
  <c r="AL4" i="174"/>
  <c r="AM4" i="174"/>
  <c r="AN4" i="174"/>
  <c r="AO4" i="174"/>
  <c r="AP4" i="174"/>
  <c r="AQ4" i="174"/>
  <c r="AR4" i="174"/>
  <c r="AS4" i="174"/>
  <c r="AT4" i="174"/>
  <c r="AU4" i="174"/>
  <c r="AV4" i="174"/>
  <c r="AW4" i="174"/>
  <c r="AX4" i="174"/>
  <c r="AY4" i="174"/>
  <c r="AZ4" i="174"/>
  <c r="BA4" i="174"/>
  <c r="BB4" i="174"/>
  <c r="BC4" i="174"/>
  <c r="BD4" i="174"/>
  <c r="BE4" i="174"/>
  <c r="BF4" i="174"/>
  <c r="BG4" i="174"/>
  <c r="BH4" i="174"/>
  <c r="BI4" i="174"/>
  <c r="BJ4" i="174"/>
  <c r="BK4" i="174"/>
  <c r="BL4" i="174"/>
  <c r="BM4" i="174"/>
  <c r="BN4" i="174"/>
  <c r="BO4" i="174"/>
  <c r="BP4" i="174"/>
  <c r="BQ4" i="174"/>
  <c r="BR4" i="174"/>
  <c r="BS4" i="174"/>
  <c r="BT4" i="174"/>
  <c r="BU4" i="174"/>
  <c r="BV4" i="174"/>
  <c r="BW4" i="174"/>
  <c r="BX4" i="174"/>
  <c r="BY4" i="174"/>
  <c r="BZ4" i="174"/>
  <c r="CA4" i="174"/>
  <c r="CB4" i="174"/>
  <c r="CC4" i="174"/>
  <c r="CD4" i="174"/>
  <c r="CE4" i="174"/>
  <c r="C6" i="174"/>
  <c r="D6" i="174"/>
  <c r="E6" i="174"/>
  <c r="F6" i="174"/>
  <c r="G6" i="174"/>
  <c r="H6" i="174"/>
  <c r="I6" i="174"/>
  <c r="J6" i="174"/>
  <c r="K6" i="174"/>
  <c r="L6" i="174"/>
  <c r="M6" i="174"/>
  <c r="N6" i="174"/>
  <c r="O6" i="174"/>
  <c r="P6" i="174"/>
  <c r="Q6" i="174"/>
  <c r="R6" i="174"/>
  <c r="S6" i="174"/>
  <c r="T6" i="174"/>
  <c r="U6" i="174"/>
  <c r="V6" i="174"/>
  <c r="W6" i="174"/>
  <c r="X6" i="174"/>
  <c r="Y6" i="174"/>
  <c r="Z6" i="174"/>
  <c r="AA6" i="174"/>
  <c r="AB6" i="174"/>
  <c r="AC6" i="174"/>
  <c r="AD6" i="174"/>
  <c r="AE6" i="174"/>
  <c r="AF6" i="174"/>
  <c r="AG6" i="174"/>
  <c r="AH6" i="174"/>
  <c r="AI6" i="174"/>
  <c r="AJ6" i="174"/>
  <c r="AK6" i="174"/>
  <c r="AL6" i="174"/>
  <c r="AM6" i="174"/>
  <c r="AN6" i="174"/>
  <c r="AO6" i="174"/>
  <c r="AP6" i="174"/>
  <c r="AQ6" i="174"/>
  <c r="AR6" i="174"/>
  <c r="AS6" i="174"/>
  <c r="AT6" i="174"/>
  <c r="AU6" i="174"/>
  <c r="AV6" i="174"/>
  <c r="AW6" i="174"/>
  <c r="AX6" i="174"/>
  <c r="AY6" i="174"/>
  <c r="AZ6" i="174"/>
  <c r="BA6" i="174"/>
  <c r="BB6" i="174"/>
  <c r="BC6" i="174"/>
  <c r="BD6" i="174"/>
  <c r="BE6" i="174"/>
  <c r="BF6" i="174"/>
  <c r="BG6" i="174"/>
  <c r="BH6" i="174"/>
  <c r="BI6" i="174"/>
  <c r="BJ6" i="174"/>
  <c r="BK6" i="174"/>
  <c r="BL6" i="174"/>
  <c r="BM6" i="174"/>
  <c r="BN6" i="174"/>
  <c r="BO6" i="174"/>
  <c r="BP6" i="174"/>
  <c r="BQ6" i="174"/>
  <c r="BR6" i="174"/>
  <c r="BS6" i="174"/>
  <c r="BT6" i="174"/>
  <c r="BU6" i="174"/>
  <c r="BV6" i="174"/>
  <c r="BW6" i="174"/>
  <c r="BX6" i="174"/>
  <c r="BY6" i="174"/>
  <c r="BZ6" i="174"/>
  <c r="CA6" i="174"/>
  <c r="CB6" i="174"/>
  <c r="CC6" i="174"/>
  <c r="CD6" i="174"/>
  <c r="CE6" i="174"/>
  <c r="C7" i="174"/>
  <c r="C3" i="115"/>
  <c r="D3" i="115"/>
  <c r="E3" i="115"/>
  <c r="F3" i="115"/>
  <c r="G3" i="115"/>
  <c r="H3" i="115"/>
  <c r="I3" i="115"/>
  <c r="J3" i="115"/>
  <c r="K3" i="115"/>
  <c r="L3" i="115"/>
  <c r="M3" i="115"/>
  <c r="N3" i="115"/>
  <c r="O3" i="115"/>
  <c r="P3" i="115"/>
  <c r="Q3" i="115"/>
  <c r="R3" i="115"/>
  <c r="S3" i="115"/>
  <c r="T3" i="115"/>
  <c r="U3" i="115"/>
  <c r="V3" i="115"/>
  <c r="W3" i="115"/>
  <c r="X3" i="115"/>
  <c r="Y3" i="115"/>
  <c r="Z3" i="115"/>
  <c r="AA3" i="115"/>
  <c r="AB3" i="115"/>
  <c r="AC3" i="115"/>
  <c r="AD3" i="115"/>
  <c r="AE3" i="115"/>
  <c r="AF3" i="115"/>
  <c r="AG3" i="115"/>
  <c r="AH3" i="115"/>
  <c r="AI3" i="115"/>
  <c r="AJ3" i="115"/>
  <c r="AK3" i="115"/>
  <c r="AL3" i="115"/>
  <c r="AM3" i="115"/>
  <c r="AN3" i="115"/>
  <c r="AO3" i="115"/>
  <c r="AP3" i="115"/>
  <c r="AQ3" i="115"/>
  <c r="AR3" i="115"/>
  <c r="AS3" i="115"/>
  <c r="AT3" i="115"/>
  <c r="AU3" i="115"/>
  <c r="AV3" i="115"/>
  <c r="AW3" i="115"/>
  <c r="AX3" i="115"/>
  <c r="AY3" i="115"/>
  <c r="AZ3" i="115"/>
  <c r="BA3" i="115"/>
  <c r="BB3" i="115"/>
  <c r="BC3" i="115"/>
  <c r="BD3" i="115"/>
  <c r="BE3" i="115"/>
  <c r="BF3" i="115"/>
  <c r="BG3" i="115"/>
  <c r="BH3" i="115"/>
  <c r="BI3" i="115"/>
  <c r="BJ3" i="115"/>
  <c r="BK3" i="115"/>
  <c r="BL3" i="115"/>
  <c r="BM3" i="115"/>
  <c r="BN3" i="115"/>
  <c r="BO3" i="115"/>
  <c r="BP3" i="115"/>
  <c r="BQ3" i="115"/>
  <c r="BR3" i="115"/>
  <c r="BS3" i="115"/>
  <c r="BT3" i="115"/>
  <c r="BU3" i="115"/>
  <c r="BV3" i="115"/>
  <c r="BW3" i="115"/>
  <c r="BX3" i="115"/>
  <c r="BY3" i="115"/>
  <c r="BZ3" i="115"/>
  <c r="CA3" i="115"/>
  <c r="CB3" i="115"/>
  <c r="CC3" i="115"/>
  <c r="CD3" i="115"/>
  <c r="CE3" i="115"/>
  <c r="C4" i="115"/>
  <c r="D4" i="115"/>
  <c r="E4" i="115"/>
  <c r="F4" i="115"/>
  <c r="G4" i="115"/>
  <c r="H4" i="115"/>
  <c r="I4" i="115"/>
  <c r="J4" i="115"/>
  <c r="K4" i="115"/>
  <c r="L4" i="115"/>
  <c r="M4" i="115"/>
  <c r="N4" i="115"/>
  <c r="O4" i="115"/>
  <c r="P4" i="115"/>
  <c r="Q4" i="115"/>
  <c r="R4" i="115"/>
  <c r="S4" i="115"/>
  <c r="T4" i="115"/>
  <c r="U4" i="115"/>
  <c r="V4" i="115"/>
  <c r="W4" i="115"/>
  <c r="X4" i="115"/>
  <c r="Y4" i="115"/>
  <c r="Z4" i="115"/>
  <c r="AA4" i="115"/>
  <c r="AB4" i="115"/>
  <c r="AC4" i="115"/>
  <c r="AD4" i="115"/>
  <c r="AE4" i="115"/>
  <c r="AF4" i="115"/>
  <c r="AG4" i="115"/>
  <c r="AH4" i="115"/>
  <c r="AI4" i="115"/>
  <c r="AJ4" i="115"/>
  <c r="AK4" i="115"/>
  <c r="AL4" i="115"/>
  <c r="AM4" i="115"/>
  <c r="AN4" i="115"/>
  <c r="AO4" i="115"/>
  <c r="AP4" i="115"/>
  <c r="AQ4" i="115"/>
  <c r="AR4" i="115"/>
  <c r="AS4" i="115"/>
  <c r="AT4" i="115"/>
  <c r="AU4" i="115"/>
  <c r="AV4" i="115"/>
  <c r="AW4" i="115"/>
  <c r="AX4" i="115"/>
  <c r="AY4" i="115"/>
  <c r="AZ4" i="115"/>
  <c r="BA4" i="115"/>
  <c r="BB4" i="115"/>
  <c r="BC4" i="115"/>
  <c r="BD4" i="115"/>
  <c r="BE4" i="115"/>
  <c r="BF4" i="115"/>
  <c r="BG4" i="115"/>
  <c r="BH4" i="115"/>
  <c r="BI4" i="115"/>
  <c r="BJ4" i="115"/>
  <c r="BK4" i="115"/>
  <c r="BL4" i="115"/>
  <c r="BM4" i="115"/>
  <c r="BN4" i="115"/>
  <c r="BO4" i="115"/>
  <c r="BP4" i="115"/>
  <c r="BQ4" i="115"/>
  <c r="BR4" i="115"/>
  <c r="BS4" i="115"/>
  <c r="BT4" i="115"/>
  <c r="BU4" i="115"/>
  <c r="BV4" i="115"/>
  <c r="BW4" i="115"/>
  <c r="BX4" i="115"/>
  <c r="BY4" i="115"/>
  <c r="BZ4" i="115"/>
  <c r="CA4" i="115"/>
  <c r="CB4" i="115"/>
  <c r="CC4" i="115"/>
  <c r="CD4" i="115"/>
  <c r="CE4" i="115"/>
  <c r="C6" i="115"/>
  <c r="D6" i="115"/>
  <c r="E6" i="115"/>
  <c r="F6" i="115"/>
  <c r="G6" i="115"/>
  <c r="H6" i="115"/>
  <c r="I6" i="115"/>
  <c r="J6" i="115"/>
  <c r="K6" i="115"/>
  <c r="L6" i="115"/>
  <c r="M6" i="115"/>
  <c r="N6" i="115"/>
  <c r="O6" i="115"/>
  <c r="P6" i="115"/>
  <c r="Q6" i="115"/>
  <c r="R6" i="115"/>
  <c r="S6" i="115"/>
  <c r="T6" i="115"/>
  <c r="U6" i="115"/>
  <c r="V6" i="115"/>
  <c r="W6" i="115"/>
  <c r="X6" i="115"/>
  <c r="Y6" i="115"/>
  <c r="Z6" i="115"/>
  <c r="AA6" i="115"/>
  <c r="AB6" i="115"/>
  <c r="AC6" i="115"/>
  <c r="AD6" i="115"/>
  <c r="AE6" i="115"/>
  <c r="AF6" i="115"/>
  <c r="AG6" i="115"/>
  <c r="AH6" i="115"/>
  <c r="AI6" i="115"/>
  <c r="AJ6" i="115"/>
  <c r="AK6" i="115"/>
  <c r="AL6" i="115"/>
  <c r="AM6" i="115"/>
  <c r="AN6" i="115"/>
  <c r="AO6" i="115"/>
  <c r="AP6" i="115"/>
  <c r="AQ6" i="115"/>
  <c r="AR6" i="115"/>
  <c r="AS6" i="115"/>
  <c r="AT6" i="115"/>
  <c r="AU6" i="115"/>
  <c r="AV6" i="115"/>
  <c r="AW6" i="115"/>
  <c r="AX6" i="115"/>
  <c r="AY6" i="115"/>
  <c r="AZ6" i="115"/>
  <c r="BA6" i="115"/>
  <c r="BB6" i="115"/>
  <c r="BC6" i="115"/>
  <c r="BD6" i="115"/>
  <c r="BE6" i="115"/>
  <c r="BF6" i="115"/>
  <c r="BG6" i="115"/>
  <c r="BH6" i="115"/>
  <c r="BI6" i="115"/>
  <c r="BJ6" i="115"/>
  <c r="BK6" i="115"/>
  <c r="BL6" i="115"/>
  <c r="BM6" i="115"/>
  <c r="BN6" i="115"/>
  <c r="BO6" i="115"/>
  <c r="BP6" i="115"/>
  <c r="BQ6" i="115"/>
  <c r="BR6" i="115"/>
  <c r="BS6" i="115"/>
  <c r="BT6" i="115"/>
  <c r="BU6" i="115"/>
  <c r="BV6" i="115"/>
  <c r="BW6" i="115"/>
  <c r="BX6" i="115"/>
  <c r="BY6" i="115"/>
  <c r="BZ6" i="115"/>
  <c r="CA6" i="115"/>
  <c r="CB6" i="115"/>
  <c r="CC6" i="115"/>
  <c r="CD6" i="115"/>
  <c r="CE6" i="115"/>
  <c r="C7" i="115"/>
  <c r="C3" i="40"/>
  <c r="D3" i="40"/>
  <c r="E3" i="40"/>
  <c r="F3" i="40"/>
  <c r="G3" i="40"/>
  <c r="H3" i="40"/>
  <c r="I3" i="40"/>
  <c r="J3" i="40"/>
  <c r="K3" i="40"/>
  <c r="L3" i="40"/>
  <c r="M3" i="40"/>
  <c r="N3" i="40"/>
  <c r="O3" i="40"/>
  <c r="P3" i="40"/>
  <c r="Q3" i="40"/>
  <c r="R3" i="40"/>
  <c r="S3" i="40"/>
  <c r="T3" i="40"/>
  <c r="U3" i="40"/>
  <c r="V3" i="40"/>
  <c r="W3" i="40"/>
  <c r="X3" i="40"/>
  <c r="Y3" i="40"/>
  <c r="Z3" i="40"/>
  <c r="AA3" i="40"/>
  <c r="AB3" i="40"/>
  <c r="AC3" i="40"/>
  <c r="AD3" i="40"/>
  <c r="AE3" i="40"/>
  <c r="AF3" i="40"/>
  <c r="AG3" i="40"/>
  <c r="AH3" i="40"/>
  <c r="AI3" i="40"/>
  <c r="AJ3" i="40"/>
  <c r="AK3" i="40"/>
  <c r="AL3" i="40"/>
  <c r="AM3" i="40"/>
  <c r="AN3" i="40"/>
  <c r="AO3" i="40"/>
  <c r="AP3" i="40"/>
  <c r="AQ3" i="40"/>
  <c r="AR3" i="40"/>
  <c r="AS3" i="40"/>
  <c r="AT3" i="40"/>
  <c r="AU3" i="40"/>
  <c r="AV3" i="40"/>
  <c r="AW3" i="40"/>
  <c r="AX3" i="40"/>
  <c r="AY3" i="40"/>
  <c r="AZ3" i="40"/>
  <c r="BA3" i="40"/>
  <c r="BB3" i="40"/>
  <c r="BC3" i="40"/>
  <c r="BD3" i="40"/>
  <c r="BE3" i="40"/>
  <c r="BF3" i="40"/>
  <c r="BG3" i="40"/>
  <c r="BH3" i="40"/>
  <c r="BI3" i="40"/>
  <c r="BJ3" i="40"/>
  <c r="BK3" i="40"/>
  <c r="BL3" i="40"/>
  <c r="BM3" i="40"/>
  <c r="BN3" i="40"/>
  <c r="BO3" i="40"/>
  <c r="BP3" i="40"/>
  <c r="BQ3" i="40"/>
  <c r="BR3" i="40"/>
  <c r="BS3" i="40"/>
  <c r="BT3" i="40"/>
  <c r="BU3" i="40"/>
  <c r="BV3" i="40"/>
  <c r="BW3" i="40"/>
  <c r="BX3" i="40"/>
  <c r="BY3" i="40"/>
  <c r="BZ3" i="40"/>
  <c r="CA3" i="40"/>
  <c r="CB3" i="40"/>
  <c r="CC3" i="40"/>
  <c r="CD3" i="40"/>
  <c r="CE3" i="40"/>
  <c r="C4" i="40"/>
  <c r="D4" i="40"/>
  <c r="E4" i="40"/>
  <c r="F4" i="40"/>
  <c r="G4" i="40"/>
  <c r="H4" i="40"/>
  <c r="I4" i="40"/>
  <c r="J4" i="40"/>
  <c r="K4" i="40"/>
  <c r="L4" i="40"/>
  <c r="M4" i="40"/>
  <c r="N4" i="40"/>
  <c r="O4" i="40"/>
  <c r="P4" i="40"/>
  <c r="Q4" i="40"/>
  <c r="R4" i="40"/>
  <c r="S4" i="40"/>
  <c r="T4" i="40"/>
  <c r="U4" i="40"/>
  <c r="V4" i="40"/>
  <c r="W4" i="40"/>
  <c r="X4" i="40"/>
  <c r="Y4" i="40"/>
  <c r="Z4" i="40"/>
  <c r="AA4" i="40"/>
  <c r="AB4" i="40"/>
  <c r="AC4" i="40"/>
  <c r="AD4" i="40"/>
  <c r="AE4" i="40"/>
  <c r="AF4" i="40"/>
  <c r="AG4" i="40"/>
  <c r="AH4" i="40"/>
  <c r="AI4" i="40"/>
  <c r="AJ4" i="40"/>
  <c r="AK4" i="40"/>
  <c r="AL4" i="40"/>
  <c r="AM4" i="40"/>
  <c r="AN4" i="40"/>
  <c r="AO4" i="40"/>
  <c r="AP4" i="40"/>
  <c r="AQ4" i="40"/>
  <c r="AR4" i="40"/>
  <c r="AS4" i="40"/>
  <c r="AT4" i="40"/>
  <c r="AU4" i="40"/>
  <c r="AV4" i="40"/>
  <c r="AW4" i="40"/>
  <c r="AX4" i="40"/>
  <c r="AY4" i="40"/>
  <c r="AZ4" i="40"/>
  <c r="BA4" i="40"/>
  <c r="BB4" i="40"/>
  <c r="BC4" i="40"/>
  <c r="BD4" i="40"/>
  <c r="BE4" i="40"/>
  <c r="BF4" i="40"/>
  <c r="BG4" i="40"/>
  <c r="BH4" i="40"/>
  <c r="BI4" i="40"/>
  <c r="BJ4" i="40"/>
  <c r="BK4" i="40"/>
  <c r="BL4" i="40"/>
  <c r="BM4" i="40"/>
  <c r="BN4" i="40"/>
  <c r="BO4" i="40"/>
  <c r="BP4" i="40"/>
  <c r="BQ4" i="40"/>
  <c r="BR4" i="40"/>
  <c r="BS4" i="40"/>
  <c r="BT4" i="40"/>
  <c r="BU4" i="40"/>
  <c r="BV4" i="40"/>
  <c r="BW4" i="40"/>
  <c r="BX4" i="40"/>
  <c r="BY4" i="40"/>
  <c r="BZ4" i="40"/>
  <c r="CA4" i="40"/>
  <c r="CB4" i="40"/>
  <c r="CC4" i="40"/>
  <c r="CD4" i="40"/>
  <c r="CE4" i="40"/>
  <c r="C6" i="40"/>
  <c r="D6" i="40"/>
  <c r="E6" i="40"/>
  <c r="F6" i="40"/>
  <c r="G6" i="40"/>
  <c r="H6" i="40"/>
  <c r="I6" i="40"/>
  <c r="J6" i="40"/>
  <c r="K6" i="40"/>
  <c r="L6" i="40"/>
  <c r="M6" i="40"/>
  <c r="N6" i="40"/>
  <c r="O6" i="40"/>
  <c r="P6" i="40"/>
  <c r="Q6" i="40"/>
  <c r="R6" i="40"/>
  <c r="S6" i="40"/>
  <c r="T6" i="40"/>
  <c r="U6" i="40"/>
  <c r="V6" i="40"/>
  <c r="W6" i="40"/>
  <c r="X6" i="40"/>
  <c r="Y6" i="40"/>
  <c r="Z6" i="40"/>
  <c r="AA6" i="40"/>
  <c r="AB6" i="40"/>
  <c r="AC6" i="40"/>
  <c r="AD6" i="40"/>
  <c r="AE6" i="40"/>
  <c r="AF6" i="40"/>
  <c r="AG6" i="40"/>
  <c r="AH6" i="40"/>
  <c r="AI6" i="40"/>
  <c r="AJ6" i="40"/>
  <c r="AK6" i="40"/>
  <c r="AL6" i="40"/>
  <c r="AM6" i="40"/>
  <c r="AN6" i="40"/>
  <c r="AO6" i="40"/>
  <c r="AP6" i="40"/>
  <c r="AQ6" i="40"/>
  <c r="AR6" i="40"/>
  <c r="AS6" i="40"/>
  <c r="AT6" i="40"/>
  <c r="AU6" i="40"/>
  <c r="AV6" i="40"/>
  <c r="AW6" i="40"/>
  <c r="AX6" i="40"/>
  <c r="AY6" i="40"/>
  <c r="AZ6" i="40"/>
  <c r="BA6" i="40"/>
  <c r="BB6" i="40"/>
  <c r="BC6" i="40"/>
  <c r="BD6" i="40"/>
  <c r="BE6" i="40"/>
  <c r="BF6" i="40"/>
  <c r="BG6" i="40"/>
  <c r="BH6" i="40"/>
  <c r="BI6" i="40"/>
  <c r="BJ6" i="40"/>
  <c r="BK6" i="40"/>
  <c r="BL6" i="40"/>
  <c r="BM6" i="40"/>
  <c r="BN6" i="40"/>
  <c r="BO6" i="40"/>
  <c r="BP6" i="40"/>
  <c r="BQ6" i="40"/>
  <c r="BR6" i="40"/>
  <c r="BS6" i="40"/>
  <c r="BT6" i="40"/>
  <c r="BU6" i="40"/>
  <c r="BV6" i="40"/>
  <c r="BW6" i="40"/>
  <c r="BX6" i="40"/>
  <c r="BY6" i="40"/>
  <c r="BZ6" i="40"/>
  <c r="CA6" i="40"/>
  <c r="CB6" i="40"/>
  <c r="CC6" i="40"/>
  <c r="CD6" i="40"/>
  <c r="CE6" i="40"/>
  <c r="C7" i="40"/>
  <c r="BI12" i="40"/>
  <c r="C3" i="77"/>
  <c r="D3" i="77"/>
  <c r="E3" i="77"/>
  <c r="F3" i="77"/>
  <c r="G3" i="77"/>
  <c r="H3" i="77"/>
  <c r="I3" i="77"/>
  <c r="J3" i="77"/>
  <c r="K3" i="77"/>
  <c r="L3" i="77"/>
  <c r="M3" i="77"/>
  <c r="N3" i="77"/>
  <c r="O3" i="77"/>
  <c r="P3" i="77"/>
  <c r="Q3" i="77"/>
  <c r="R3" i="77"/>
  <c r="S3" i="77"/>
  <c r="T3" i="77"/>
  <c r="U3" i="77"/>
  <c r="V3" i="77"/>
  <c r="W3" i="77"/>
  <c r="X3" i="77"/>
  <c r="Y3" i="77"/>
  <c r="Z3" i="77"/>
  <c r="AA3" i="77"/>
  <c r="AB3" i="77"/>
  <c r="AC3" i="77"/>
  <c r="AD3" i="77"/>
  <c r="AE3" i="77"/>
  <c r="AF3" i="77"/>
  <c r="AG3" i="77"/>
  <c r="AH3" i="77"/>
  <c r="AI3" i="77"/>
  <c r="AJ3" i="77"/>
  <c r="AK3" i="77"/>
  <c r="AL3" i="77"/>
  <c r="AM3" i="77"/>
  <c r="AN3" i="77"/>
  <c r="AO3" i="77"/>
  <c r="AP3" i="77"/>
  <c r="AQ3" i="77"/>
  <c r="AR3" i="77"/>
  <c r="AS3" i="77"/>
  <c r="AT3" i="77"/>
  <c r="AU3" i="77"/>
  <c r="AV3" i="77"/>
  <c r="AW3" i="77"/>
  <c r="AX3" i="77"/>
  <c r="AY3" i="77"/>
  <c r="AZ3" i="77"/>
  <c r="BA3" i="77"/>
  <c r="BB3" i="77"/>
  <c r="BC3" i="77"/>
  <c r="BD3" i="77"/>
  <c r="BE3" i="77"/>
  <c r="BF3" i="77"/>
  <c r="BG3" i="77"/>
  <c r="BH3" i="77"/>
  <c r="BI3" i="77"/>
  <c r="BJ3" i="77"/>
  <c r="BK3" i="77"/>
  <c r="BL3" i="77"/>
  <c r="BM3" i="77"/>
  <c r="BN3" i="77"/>
  <c r="BO3" i="77"/>
  <c r="BP3" i="77"/>
  <c r="BQ3" i="77"/>
  <c r="BR3" i="77"/>
  <c r="BS3" i="77"/>
  <c r="BT3" i="77"/>
  <c r="BU3" i="77"/>
  <c r="BV3" i="77"/>
  <c r="BW3" i="77"/>
  <c r="BX3" i="77"/>
  <c r="BY3" i="77"/>
  <c r="BZ3" i="77"/>
  <c r="CA3" i="77"/>
  <c r="CB3" i="77"/>
  <c r="CC3" i="77"/>
  <c r="CD3" i="77"/>
  <c r="CE3" i="77"/>
  <c r="C4" i="77"/>
  <c r="D4" i="77"/>
  <c r="E4" i="77"/>
  <c r="F4" i="77"/>
  <c r="G4" i="77"/>
  <c r="H4" i="77"/>
  <c r="I4" i="77"/>
  <c r="J4" i="77"/>
  <c r="K4" i="77"/>
  <c r="L4" i="77"/>
  <c r="M4" i="77"/>
  <c r="N4" i="77"/>
  <c r="O4" i="77"/>
  <c r="P4" i="77"/>
  <c r="Q4" i="77"/>
  <c r="R4" i="77"/>
  <c r="S4" i="77"/>
  <c r="T4" i="77"/>
  <c r="U4" i="77"/>
  <c r="V4" i="77"/>
  <c r="W4" i="77"/>
  <c r="X4" i="77"/>
  <c r="Y4" i="77"/>
  <c r="Z4" i="77"/>
  <c r="AA4" i="77"/>
  <c r="AB4" i="77"/>
  <c r="AC4" i="77"/>
  <c r="AD4" i="77"/>
  <c r="AE4" i="77"/>
  <c r="AF4" i="77"/>
  <c r="AG4" i="77"/>
  <c r="AH4" i="77"/>
  <c r="AI4" i="77"/>
  <c r="AJ4" i="77"/>
  <c r="AK4" i="77"/>
  <c r="AL4" i="77"/>
  <c r="AM4" i="77"/>
  <c r="AN4" i="77"/>
  <c r="AO4" i="77"/>
  <c r="AP4" i="77"/>
  <c r="AQ4" i="77"/>
  <c r="AR4" i="77"/>
  <c r="AS4" i="77"/>
  <c r="AT4" i="77"/>
  <c r="AU4" i="77"/>
  <c r="AV4" i="77"/>
  <c r="AW4" i="77"/>
  <c r="AX4" i="77"/>
  <c r="AY4" i="77"/>
  <c r="AZ4" i="77"/>
  <c r="BA4" i="77"/>
  <c r="BB4" i="77"/>
  <c r="BC4" i="77"/>
  <c r="BD4" i="77"/>
  <c r="BE4" i="77"/>
  <c r="BF4" i="77"/>
  <c r="BG4" i="77"/>
  <c r="BH4" i="77"/>
  <c r="BI4" i="77"/>
  <c r="BJ4" i="77"/>
  <c r="BK4" i="77"/>
  <c r="BL4" i="77"/>
  <c r="BM4" i="77"/>
  <c r="BN4" i="77"/>
  <c r="BO4" i="77"/>
  <c r="BP4" i="77"/>
  <c r="BQ4" i="77"/>
  <c r="BR4" i="77"/>
  <c r="BS4" i="77"/>
  <c r="BT4" i="77"/>
  <c r="BU4" i="77"/>
  <c r="BV4" i="77"/>
  <c r="BW4" i="77"/>
  <c r="BX4" i="77"/>
  <c r="BY4" i="77"/>
  <c r="BZ4" i="77"/>
  <c r="CA4" i="77"/>
  <c r="CB4" i="77"/>
  <c r="CC4" i="77"/>
  <c r="CD4" i="77"/>
  <c r="CE4" i="77"/>
  <c r="C6" i="77"/>
  <c r="D6" i="77"/>
  <c r="E6" i="77"/>
  <c r="F6" i="77"/>
  <c r="G6" i="77"/>
  <c r="H6" i="77"/>
  <c r="I6" i="77"/>
  <c r="J6" i="77"/>
  <c r="K6" i="77"/>
  <c r="L6" i="77"/>
  <c r="M6" i="77"/>
  <c r="N6" i="77"/>
  <c r="O6" i="77"/>
  <c r="P6" i="77"/>
  <c r="Q6" i="77"/>
  <c r="R6" i="77"/>
  <c r="S6" i="77"/>
  <c r="T6" i="77"/>
  <c r="U6" i="77"/>
  <c r="V6" i="77"/>
  <c r="W6" i="77"/>
  <c r="X6" i="77"/>
  <c r="Y6" i="77"/>
  <c r="Z6" i="77"/>
  <c r="AA6" i="77"/>
  <c r="AB6" i="77"/>
  <c r="AC6" i="77"/>
  <c r="AD6" i="77"/>
  <c r="AE6" i="77"/>
  <c r="AF6" i="77"/>
  <c r="AG6" i="77"/>
  <c r="AH6" i="77"/>
  <c r="AI6" i="77"/>
  <c r="AJ6" i="77"/>
  <c r="AK6" i="77"/>
  <c r="AL6" i="77"/>
  <c r="AM6" i="77"/>
  <c r="AN6" i="77"/>
  <c r="AO6" i="77"/>
  <c r="AP6" i="77"/>
  <c r="AQ6" i="77"/>
  <c r="AR6" i="77"/>
  <c r="AS6" i="77"/>
  <c r="AT6" i="77"/>
  <c r="AU6" i="77"/>
  <c r="AV6" i="77"/>
  <c r="AW6" i="77"/>
  <c r="AX6" i="77"/>
  <c r="AY6" i="77"/>
  <c r="AZ6" i="77"/>
  <c r="BA6" i="77"/>
  <c r="BB6" i="77"/>
  <c r="BC6" i="77"/>
  <c r="BD6" i="77"/>
  <c r="BE6" i="77"/>
  <c r="BF6" i="77"/>
  <c r="BG6" i="77"/>
  <c r="BH6" i="77"/>
  <c r="BI6" i="77"/>
  <c r="BJ6" i="77"/>
  <c r="BK6" i="77"/>
  <c r="BL6" i="77"/>
  <c r="BM6" i="77"/>
  <c r="BN6" i="77"/>
  <c r="BO6" i="77"/>
  <c r="BP6" i="77"/>
  <c r="BQ6" i="77"/>
  <c r="BR6" i="77"/>
  <c r="BS6" i="77"/>
  <c r="BT6" i="77"/>
  <c r="BU6" i="77"/>
  <c r="BV6" i="77"/>
  <c r="BW6" i="77"/>
  <c r="BX6" i="77"/>
  <c r="BY6" i="77"/>
  <c r="BZ6" i="77"/>
  <c r="CA6" i="77"/>
  <c r="CB6" i="77"/>
  <c r="CC6" i="77"/>
  <c r="CD6" i="77"/>
  <c r="CE6" i="77"/>
  <c r="C7" i="77"/>
  <c r="BH29" i="77"/>
  <c r="C3" i="29"/>
  <c r="D3" i="29"/>
  <c r="E3" i="29"/>
  <c r="F3" i="29"/>
  <c r="G3" i="29"/>
  <c r="H3" i="29"/>
  <c r="I3" i="29"/>
  <c r="J3" i="29"/>
  <c r="K3" i="29"/>
  <c r="L3" i="29"/>
  <c r="M3" i="29"/>
  <c r="N3" i="29"/>
  <c r="O3" i="29"/>
  <c r="P3" i="29"/>
  <c r="Q3" i="29"/>
  <c r="R3" i="29"/>
  <c r="S3" i="29"/>
  <c r="T3" i="29"/>
  <c r="U3" i="29"/>
  <c r="V3" i="29"/>
  <c r="W3" i="29"/>
  <c r="X3" i="29"/>
  <c r="Y3" i="29"/>
  <c r="Z3" i="29"/>
  <c r="AA3" i="29"/>
  <c r="AB3" i="29"/>
  <c r="AC3" i="29"/>
  <c r="AD3" i="29"/>
  <c r="AE3" i="29"/>
  <c r="AF3" i="29"/>
  <c r="AG3" i="29"/>
  <c r="AH3" i="29"/>
  <c r="AI3" i="29"/>
  <c r="AJ3" i="29"/>
  <c r="AK3" i="29"/>
  <c r="AL3" i="29"/>
  <c r="AM3" i="29"/>
  <c r="AN3" i="29"/>
  <c r="AO3" i="29"/>
  <c r="AP3" i="29"/>
  <c r="AQ3" i="29"/>
  <c r="AR3" i="29"/>
  <c r="AS3" i="29"/>
  <c r="AT3" i="29"/>
  <c r="AU3" i="29"/>
  <c r="AV3" i="29"/>
  <c r="AW3" i="29"/>
  <c r="AX3" i="29"/>
  <c r="AY3" i="29"/>
  <c r="AZ3" i="29"/>
  <c r="BA3" i="29"/>
  <c r="BB3" i="29"/>
  <c r="BC3" i="29"/>
  <c r="BD3" i="29"/>
  <c r="BE3" i="29"/>
  <c r="BF3" i="29"/>
  <c r="BG3" i="29"/>
  <c r="BH3" i="29"/>
  <c r="BI3" i="29"/>
  <c r="BJ3" i="29"/>
  <c r="BK3" i="29"/>
  <c r="BL3" i="29"/>
  <c r="BM3" i="29"/>
  <c r="BN3" i="29"/>
  <c r="BO3" i="29"/>
  <c r="BP3" i="29"/>
  <c r="BQ3" i="29"/>
  <c r="BR3" i="29"/>
  <c r="BS3" i="29"/>
  <c r="BT3" i="29"/>
  <c r="BU3" i="29"/>
  <c r="BV3" i="29"/>
  <c r="BW3" i="29"/>
  <c r="BX3" i="29"/>
  <c r="BY3" i="29"/>
  <c r="BZ3" i="29"/>
  <c r="CA3" i="29"/>
  <c r="CB3" i="29"/>
  <c r="CC3" i="29"/>
  <c r="CD3" i="29"/>
  <c r="CE3" i="29"/>
  <c r="C4" i="29"/>
  <c r="D4" i="29"/>
  <c r="E4" i="29"/>
  <c r="F4" i="29"/>
  <c r="G4" i="29"/>
  <c r="H4" i="29"/>
  <c r="I4" i="29"/>
  <c r="J4" i="29"/>
  <c r="K4" i="29"/>
  <c r="L4" i="29"/>
  <c r="M4" i="29"/>
  <c r="N4" i="29"/>
  <c r="O4" i="29"/>
  <c r="P4" i="29"/>
  <c r="Q4" i="29"/>
  <c r="R4" i="29"/>
  <c r="S4" i="29"/>
  <c r="T4" i="29"/>
  <c r="U4" i="29"/>
  <c r="V4" i="29"/>
  <c r="W4" i="29"/>
  <c r="X4" i="29"/>
  <c r="Y4" i="29"/>
  <c r="Z4" i="29"/>
  <c r="AA4" i="29"/>
  <c r="AB4" i="29"/>
  <c r="AC4" i="29"/>
  <c r="AD4" i="29"/>
  <c r="AE4" i="29"/>
  <c r="AF4" i="29"/>
  <c r="AG4" i="29"/>
  <c r="AH4" i="29"/>
  <c r="AI4" i="29"/>
  <c r="AJ4" i="29"/>
  <c r="AK4" i="29"/>
  <c r="AL4" i="29"/>
  <c r="AM4" i="29"/>
  <c r="AN4" i="29"/>
  <c r="AO4" i="29"/>
  <c r="AP4" i="29"/>
  <c r="AQ4" i="29"/>
  <c r="AR4" i="29"/>
  <c r="AS4" i="29"/>
  <c r="AT4" i="29"/>
  <c r="AU4" i="29"/>
  <c r="AV4" i="29"/>
  <c r="AW4" i="29"/>
  <c r="AX4" i="29"/>
  <c r="AY4" i="29"/>
  <c r="AZ4" i="29"/>
  <c r="BA4" i="29"/>
  <c r="BB4" i="29"/>
  <c r="BC4" i="29"/>
  <c r="BD4" i="29"/>
  <c r="BE4" i="29"/>
  <c r="BF4" i="29"/>
  <c r="BG4" i="29"/>
  <c r="BH4" i="29"/>
  <c r="BI4" i="29"/>
  <c r="BJ4" i="29"/>
  <c r="BK4" i="29"/>
  <c r="BL4" i="29"/>
  <c r="BM4" i="29"/>
  <c r="BN4" i="29"/>
  <c r="BO4" i="29"/>
  <c r="BP4" i="29"/>
  <c r="BQ4" i="29"/>
  <c r="BR4" i="29"/>
  <c r="BS4" i="29"/>
  <c r="BT4" i="29"/>
  <c r="BU4" i="29"/>
  <c r="BV4" i="29"/>
  <c r="BW4" i="29"/>
  <c r="BX4" i="29"/>
  <c r="BY4" i="29"/>
  <c r="BZ4" i="29"/>
  <c r="CA4" i="29"/>
  <c r="CB4" i="29"/>
  <c r="CC4" i="29"/>
  <c r="CD4" i="29"/>
  <c r="CE4" i="29"/>
  <c r="C6" i="29"/>
  <c r="D6" i="29"/>
  <c r="E6" i="29"/>
  <c r="F6" i="29"/>
  <c r="G6" i="29"/>
  <c r="H6" i="29"/>
  <c r="I6" i="29"/>
  <c r="J6" i="29"/>
  <c r="K6" i="29"/>
  <c r="L6" i="29"/>
  <c r="M6" i="29"/>
  <c r="N6" i="29"/>
  <c r="O6" i="29"/>
  <c r="P6" i="29"/>
  <c r="Q6" i="29"/>
  <c r="R6" i="29"/>
  <c r="S6" i="29"/>
  <c r="T6" i="29"/>
  <c r="U6" i="29"/>
  <c r="V6" i="29"/>
  <c r="W6" i="29"/>
  <c r="X6" i="29"/>
  <c r="Y6" i="29"/>
  <c r="Z6" i="29"/>
  <c r="AA6" i="29"/>
  <c r="AB6" i="29"/>
  <c r="AC6" i="29"/>
  <c r="AD6" i="29"/>
  <c r="AE6" i="29"/>
  <c r="AF6" i="29"/>
  <c r="AG6" i="29"/>
  <c r="AH6" i="29"/>
  <c r="AI6" i="29"/>
  <c r="AJ6" i="29"/>
  <c r="AK6" i="29"/>
  <c r="AL6" i="29"/>
  <c r="AM6" i="29"/>
  <c r="AN6" i="29"/>
  <c r="AO6" i="29"/>
  <c r="AP6" i="29"/>
  <c r="AQ6" i="29"/>
  <c r="AR6" i="29"/>
  <c r="AS6" i="29"/>
  <c r="AT6" i="29"/>
  <c r="AU6" i="29"/>
  <c r="AV6" i="29"/>
  <c r="AW6" i="29"/>
  <c r="AX6" i="29"/>
  <c r="AY6" i="29"/>
  <c r="AZ6" i="29"/>
  <c r="BA6" i="29"/>
  <c r="BB6" i="29"/>
  <c r="BC6" i="29"/>
  <c r="BD6" i="29"/>
  <c r="BE6" i="29"/>
  <c r="BF6" i="29"/>
  <c r="BG6" i="29"/>
  <c r="BH6" i="29"/>
  <c r="BI6" i="29"/>
  <c r="BJ6" i="29"/>
  <c r="BK6" i="29"/>
  <c r="BL6" i="29"/>
  <c r="BM6" i="29"/>
  <c r="BN6" i="29"/>
  <c r="BO6" i="29"/>
  <c r="BP6" i="29"/>
  <c r="BQ6" i="29"/>
  <c r="BR6" i="29"/>
  <c r="BS6" i="29"/>
  <c r="BT6" i="29"/>
  <c r="BU6" i="29"/>
  <c r="BV6" i="29"/>
  <c r="BW6" i="29"/>
  <c r="BX6" i="29"/>
  <c r="BY6" i="29"/>
  <c r="BZ6" i="29"/>
  <c r="CA6" i="29"/>
  <c r="CB6" i="29"/>
  <c r="CC6" i="29"/>
  <c r="CD6" i="29"/>
  <c r="CE6" i="29"/>
  <c r="C7" i="29"/>
  <c r="BN9" i="29"/>
  <c r="BZ15" i="29"/>
  <c r="BK35" i="29"/>
  <c r="C3" i="173"/>
  <c r="D3" i="173"/>
  <c r="E3" i="173"/>
  <c r="F3" i="173"/>
  <c r="G3" i="173"/>
  <c r="H3" i="173"/>
  <c r="I3" i="173"/>
  <c r="J3" i="173"/>
  <c r="K3" i="173"/>
  <c r="L3" i="173"/>
  <c r="M3" i="173"/>
  <c r="N3" i="173"/>
  <c r="O3" i="173"/>
  <c r="P3" i="173"/>
  <c r="Q3" i="173"/>
  <c r="R3" i="173"/>
  <c r="S3" i="173"/>
  <c r="T3" i="173"/>
  <c r="U3" i="173"/>
  <c r="V3" i="173"/>
  <c r="W3" i="173"/>
  <c r="X3" i="173"/>
  <c r="Y3" i="173"/>
  <c r="Z3" i="173"/>
  <c r="AA3" i="173"/>
  <c r="AB3" i="173"/>
  <c r="AC3" i="173"/>
  <c r="AD3" i="173"/>
  <c r="AE3" i="173"/>
  <c r="AF3" i="173"/>
  <c r="AG3" i="173"/>
  <c r="AH3" i="173"/>
  <c r="AI3" i="173"/>
  <c r="AJ3" i="173"/>
  <c r="AK3" i="173"/>
  <c r="AL3" i="173"/>
  <c r="AM3" i="173"/>
  <c r="AN3" i="173"/>
  <c r="AO3" i="173"/>
  <c r="AP3" i="173"/>
  <c r="AQ3" i="173"/>
  <c r="AR3" i="173"/>
  <c r="AS3" i="173"/>
  <c r="AT3" i="173"/>
  <c r="AU3" i="173"/>
  <c r="AV3" i="173"/>
  <c r="AW3" i="173"/>
  <c r="AX3" i="173"/>
  <c r="AY3" i="173"/>
  <c r="AZ3" i="173"/>
  <c r="BA3" i="173"/>
  <c r="BB3" i="173"/>
  <c r="BC3" i="173"/>
  <c r="BD3" i="173"/>
  <c r="BE3" i="173"/>
  <c r="BF3" i="173"/>
  <c r="BG3" i="173"/>
  <c r="BH3" i="173"/>
  <c r="BI3" i="173"/>
  <c r="BJ3" i="173"/>
  <c r="BK3" i="173"/>
  <c r="BL3" i="173"/>
  <c r="BM3" i="173"/>
  <c r="BN3" i="173"/>
  <c r="BO3" i="173"/>
  <c r="BP3" i="173"/>
  <c r="BQ3" i="173"/>
  <c r="BR3" i="173"/>
  <c r="BS3" i="173"/>
  <c r="BT3" i="173"/>
  <c r="BU3" i="173"/>
  <c r="BV3" i="173"/>
  <c r="BW3" i="173"/>
  <c r="BX3" i="173"/>
  <c r="BY3" i="173"/>
  <c r="BZ3" i="173"/>
  <c r="CA3" i="173"/>
  <c r="CB3" i="173"/>
  <c r="CC3" i="173"/>
  <c r="CD3" i="173"/>
  <c r="CE3" i="173"/>
  <c r="C4" i="173"/>
  <c r="D4" i="173"/>
  <c r="E4" i="173"/>
  <c r="F4" i="173"/>
  <c r="G4" i="173"/>
  <c r="H4" i="173"/>
  <c r="I4" i="173"/>
  <c r="J4" i="173"/>
  <c r="K4" i="173"/>
  <c r="L4" i="173"/>
  <c r="M4" i="173"/>
  <c r="N4" i="173"/>
  <c r="O4" i="173"/>
  <c r="P4" i="173"/>
  <c r="Q4" i="173"/>
  <c r="R4" i="173"/>
  <c r="S4" i="173"/>
  <c r="T4" i="173"/>
  <c r="U4" i="173"/>
  <c r="V4" i="173"/>
  <c r="W4" i="173"/>
  <c r="X4" i="173"/>
  <c r="Y4" i="173"/>
  <c r="Z4" i="173"/>
  <c r="AA4" i="173"/>
  <c r="AB4" i="173"/>
  <c r="AC4" i="173"/>
  <c r="AD4" i="173"/>
  <c r="AE4" i="173"/>
  <c r="AF4" i="173"/>
  <c r="AG4" i="173"/>
  <c r="AH4" i="173"/>
  <c r="AI4" i="173"/>
  <c r="AJ4" i="173"/>
  <c r="AK4" i="173"/>
  <c r="AL4" i="173"/>
  <c r="AM4" i="173"/>
  <c r="AN4" i="173"/>
  <c r="AO4" i="173"/>
  <c r="AP4" i="173"/>
  <c r="AQ4" i="173"/>
  <c r="AR4" i="173"/>
  <c r="AS4" i="173"/>
  <c r="AT4" i="173"/>
  <c r="AU4" i="173"/>
  <c r="AV4" i="173"/>
  <c r="AW4" i="173"/>
  <c r="AX4" i="173"/>
  <c r="AY4" i="173"/>
  <c r="AZ4" i="173"/>
  <c r="BA4" i="173"/>
  <c r="BB4" i="173"/>
  <c r="BC4" i="173"/>
  <c r="BD4" i="173"/>
  <c r="BE4" i="173"/>
  <c r="BF4" i="173"/>
  <c r="BG4" i="173"/>
  <c r="BH4" i="173"/>
  <c r="BI4" i="173"/>
  <c r="BJ4" i="173"/>
  <c r="BK4" i="173"/>
  <c r="BL4" i="173"/>
  <c r="BM4" i="173"/>
  <c r="BN4" i="173"/>
  <c r="BO4" i="173"/>
  <c r="BP4" i="173"/>
  <c r="BQ4" i="173"/>
  <c r="BR4" i="173"/>
  <c r="BS4" i="173"/>
  <c r="BT4" i="173"/>
  <c r="BU4" i="173"/>
  <c r="BV4" i="173"/>
  <c r="BW4" i="173"/>
  <c r="BX4" i="173"/>
  <c r="BY4" i="173"/>
  <c r="BZ4" i="173"/>
  <c r="CA4" i="173"/>
  <c r="CB4" i="173"/>
  <c r="CC4" i="173"/>
  <c r="CD4" i="173"/>
  <c r="CE4" i="173"/>
  <c r="C6" i="173"/>
  <c r="D6" i="173"/>
  <c r="E6" i="173"/>
  <c r="F6" i="173"/>
  <c r="G6" i="173"/>
  <c r="H6" i="173"/>
  <c r="I6" i="173"/>
  <c r="J6" i="173"/>
  <c r="K6" i="173"/>
  <c r="L6" i="173"/>
  <c r="M6" i="173"/>
  <c r="N6" i="173"/>
  <c r="O6" i="173"/>
  <c r="P6" i="173"/>
  <c r="Q6" i="173"/>
  <c r="R6" i="173"/>
  <c r="S6" i="173"/>
  <c r="T6" i="173"/>
  <c r="U6" i="173"/>
  <c r="V6" i="173"/>
  <c r="W6" i="173"/>
  <c r="X6" i="173"/>
  <c r="Y6" i="173"/>
  <c r="Z6" i="173"/>
  <c r="AA6" i="173"/>
  <c r="AB6" i="173"/>
  <c r="AC6" i="173"/>
  <c r="AD6" i="173"/>
  <c r="AE6" i="173"/>
  <c r="AF6" i="173"/>
  <c r="AG6" i="173"/>
  <c r="AH6" i="173"/>
  <c r="AI6" i="173"/>
  <c r="AJ6" i="173"/>
  <c r="AK6" i="173"/>
  <c r="AL6" i="173"/>
  <c r="AM6" i="173"/>
  <c r="AN6" i="173"/>
  <c r="AO6" i="173"/>
  <c r="AP6" i="173"/>
  <c r="AQ6" i="173"/>
  <c r="AR6" i="173"/>
  <c r="AS6" i="173"/>
  <c r="AT6" i="173"/>
  <c r="AU6" i="173"/>
  <c r="AV6" i="173"/>
  <c r="AW6" i="173"/>
  <c r="AX6" i="173"/>
  <c r="AY6" i="173"/>
  <c r="AZ6" i="173"/>
  <c r="BA6" i="173"/>
  <c r="BB6" i="173"/>
  <c r="BC6" i="173"/>
  <c r="BD6" i="173"/>
  <c r="BE6" i="173"/>
  <c r="BF6" i="173"/>
  <c r="BG6" i="173"/>
  <c r="BH6" i="173"/>
  <c r="BI6" i="173"/>
  <c r="BJ6" i="173"/>
  <c r="BK6" i="173"/>
  <c r="BL6" i="173"/>
  <c r="BM6" i="173"/>
  <c r="BN6" i="173"/>
  <c r="BO6" i="173"/>
  <c r="BP6" i="173"/>
  <c r="BQ6" i="173"/>
  <c r="BR6" i="173"/>
  <c r="BS6" i="173"/>
  <c r="BT6" i="173"/>
  <c r="BU6" i="173"/>
  <c r="BV6" i="173"/>
  <c r="BW6" i="173"/>
  <c r="BX6" i="173"/>
  <c r="BY6" i="173"/>
  <c r="BZ6" i="173"/>
  <c r="CA6" i="173"/>
  <c r="CB6" i="173"/>
  <c r="CC6" i="173"/>
  <c r="CD6" i="173"/>
  <c r="CE6" i="173"/>
  <c r="C7" i="173"/>
  <c r="BG7" i="173"/>
  <c r="BW7" i="173"/>
  <c r="BF9" i="173"/>
  <c r="BU10" i="173"/>
  <c r="BN12" i="173"/>
  <c r="BT12" i="173"/>
  <c r="BR15" i="173"/>
  <c r="BP18" i="173"/>
  <c r="BZ18" i="173"/>
  <c r="BH21" i="173"/>
  <c r="BX21" i="173"/>
  <c r="CC22" i="173"/>
  <c r="BL24" i="173"/>
  <c r="CB24" i="173"/>
  <c r="BH29" i="173"/>
  <c r="BR29" i="173"/>
  <c r="BQ30" i="173"/>
  <c r="CD34" i="173"/>
  <c r="CC35" i="173"/>
  <c r="BH41" i="173"/>
  <c r="CD41" i="173"/>
  <c r="C50" i="173"/>
  <c r="D50" i="173"/>
  <c r="E50" i="173"/>
  <c r="F50" i="173"/>
  <c r="G50" i="173"/>
  <c r="H50" i="173"/>
  <c r="I50" i="173"/>
  <c r="J50" i="173"/>
  <c r="K50" i="173"/>
  <c r="L50" i="173"/>
  <c r="M50" i="173"/>
  <c r="N50" i="173"/>
  <c r="O50" i="173"/>
  <c r="P50" i="173"/>
  <c r="Q50" i="173"/>
  <c r="R50" i="173"/>
  <c r="S50" i="173"/>
  <c r="T50" i="173"/>
  <c r="U50" i="173"/>
  <c r="V50" i="173"/>
  <c r="W50" i="173"/>
  <c r="X50" i="173"/>
  <c r="Y50" i="173"/>
  <c r="Z50" i="173"/>
  <c r="AA50" i="173"/>
  <c r="AB50" i="173"/>
  <c r="AC50" i="173"/>
  <c r="AD50" i="173"/>
  <c r="AE50" i="173"/>
  <c r="AF50" i="173"/>
  <c r="AG50" i="173"/>
  <c r="AH50" i="173"/>
  <c r="AI50" i="173"/>
  <c r="AJ50" i="173"/>
  <c r="AK50" i="173"/>
  <c r="AL50" i="173"/>
  <c r="AM50" i="173"/>
  <c r="AN50" i="173"/>
  <c r="AO50" i="173"/>
  <c r="AP50" i="173"/>
  <c r="AQ50" i="173"/>
  <c r="AR50" i="173"/>
  <c r="AS50" i="173"/>
  <c r="AT50" i="173"/>
  <c r="AU50" i="173"/>
  <c r="AV50" i="173"/>
  <c r="AW50" i="173"/>
  <c r="AX50" i="173"/>
  <c r="AY50" i="173"/>
  <c r="AZ50" i="173"/>
  <c r="BA50" i="173"/>
  <c r="BB50" i="173"/>
  <c r="BC50" i="173"/>
  <c r="BD50" i="173"/>
  <c r="BE50" i="173"/>
  <c r="BF50" i="173"/>
  <c r="BG50" i="173"/>
  <c r="BH50" i="173"/>
  <c r="BI50" i="173"/>
  <c r="BJ50" i="173"/>
  <c r="BK50" i="173"/>
  <c r="BL50" i="173"/>
  <c r="BM50" i="173"/>
  <c r="BN50" i="173"/>
  <c r="BO50" i="173"/>
  <c r="BP50" i="173"/>
  <c r="BQ50" i="173"/>
  <c r="BR50" i="173"/>
  <c r="BS50" i="173"/>
  <c r="BT50" i="173"/>
  <c r="BU50" i="173"/>
  <c r="BV50" i="173"/>
  <c r="BW50" i="173"/>
  <c r="BX50" i="173"/>
  <c r="BY50" i="173"/>
  <c r="BZ50" i="173"/>
  <c r="CA50" i="173"/>
  <c r="CB50" i="173"/>
  <c r="CC50" i="173"/>
  <c r="CD50" i="173"/>
  <c r="CE50" i="173"/>
  <c r="BG51" i="173"/>
  <c r="BO51" i="173"/>
  <c r="BW51" i="173"/>
  <c r="CE51" i="173"/>
  <c r="C53" i="173"/>
  <c r="D53" i="173"/>
  <c r="E53" i="173"/>
  <c r="F53" i="173"/>
  <c r="G53" i="173"/>
  <c r="H53" i="173"/>
  <c r="I53" i="173"/>
  <c r="J53" i="173"/>
  <c r="K53" i="173"/>
  <c r="L53" i="173"/>
  <c r="M53" i="173"/>
  <c r="N53" i="173"/>
  <c r="O53" i="173"/>
  <c r="P53" i="173"/>
  <c r="Q53" i="173"/>
  <c r="R53" i="173"/>
  <c r="S53" i="173"/>
  <c r="T53" i="173"/>
  <c r="U53" i="173"/>
  <c r="V53" i="173"/>
  <c r="W53" i="173"/>
  <c r="X53" i="173"/>
  <c r="Y53" i="173"/>
  <c r="Z53" i="173"/>
  <c r="AA53" i="173"/>
  <c r="AB53" i="173"/>
  <c r="AC53" i="173"/>
  <c r="AD53" i="173"/>
  <c r="AE53" i="173"/>
  <c r="AF53" i="173"/>
  <c r="AG53" i="173"/>
  <c r="AH53" i="173"/>
  <c r="AI53" i="173"/>
  <c r="AJ53" i="173"/>
  <c r="AK53" i="173"/>
  <c r="AL53" i="173"/>
  <c r="AM53" i="173"/>
  <c r="AN53" i="173"/>
  <c r="AO53" i="173"/>
  <c r="AP53" i="173"/>
  <c r="AQ53" i="173"/>
  <c r="AR53" i="173"/>
  <c r="AS53" i="173"/>
  <c r="AT53" i="173"/>
  <c r="AU53" i="173"/>
  <c r="AV53" i="173"/>
  <c r="AW53" i="173"/>
  <c r="AX53" i="173"/>
  <c r="AY53" i="173"/>
  <c r="AZ53" i="173"/>
  <c r="BA53" i="173"/>
  <c r="BB53" i="173"/>
  <c r="BC53" i="173"/>
  <c r="BD53" i="173"/>
  <c r="BE53" i="173"/>
  <c r="BF53" i="173"/>
  <c r="BG53" i="173"/>
  <c r="BH53" i="173"/>
  <c r="BI53" i="173"/>
  <c r="BJ53" i="173"/>
  <c r="BK53" i="173"/>
  <c r="BL53" i="173"/>
  <c r="BM53" i="173"/>
  <c r="BN53" i="173"/>
  <c r="BO53" i="173"/>
  <c r="BP53" i="173"/>
  <c r="BQ53" i="173"/>
  <c r="BR53" i="173"/>
  <c r="BS53" i="173"/>
  <c r="BT53" i="173"/>
  <c r="BU53" i="173"/>
  <c r="BV53" i="173"/>
  <c r="BW53" i="173"/>
  <c r="BX53" i="173"/>
  <c r="BY53" i="173"/>
  <c r="BZ53" i="173"/>
  <c r="CA53" i="173"/>
  <c r="CB53" i="173"/>
  <c r="CC53" i="173"/>
  <c r="CD53" i="173"/>
  <c r="CE53" i="173"/>
  <c r="BF54" i="173"/>
  <c r="BN54" i="173"/>
  <c r="BV54" i="173"/>
  <c r="CD54" i="173"/>
  <c r="BX3" i="21"/>
  <c r="BY3" i="21"/>
  <c r="BZ3" i="21"/>
  <c r="CA3" i="21"/>
  <c r="CB3" i="21"/>
  <c r="CC3" i="21"/>
  <c r="CD3" i="21"/>
  <c r="CE3" i="21"/>
  <c r="BX4" i="21"/>
  <c r="BY4" i="21"/>
  <c r="BZ4" i="21"/>
  <c r="CA4" i="21"/>
  <c r="CB4" i="21"/>
  <c r="CC4" i="21"/>
  <c r="CD4" i="21"/>
  <c r="CE4" i="21"/>
  <c r="BX6" i="21"/>
  <c r="BY6" i="21"/>
  <c r="BZ6" i="21"/>
  <c r="CA6" i="21"/>
  <c r="CB6" i="21"/>
  <c r="CC6" i="21"/>
  <c r="CD6" i="21"/>
  <c r="CE6" i="21"/>
  <c r="BZ7" i="21"/>
  <c r="BY9" i="21"/>
  <c r="BZ15" i="21"/>
  <c r="BY18" i="21"/>
  <c r="BZ18" i="21"/>
  <c r="BY21" i="21"/>
  <c r="BZ29" i="21"/>
  <c r="BY34" i="21"/>
  <c r="BZ34" i="21"/>
  <c r="BZ41" i="21"/>
  <c r="BX50" i="21"/>
  <c r="BY50" i="21"/>
  <c r="BZ50" i="21"/>
  <c r="CA50" i="21"/>
  <c r="CB50" i="21"/>
  <c r="CC50" i="21"/>
  <c r="CD50" i="21"/>
  <c r="CE50" i="21"/>
  <c r="BZ51" i="21"/>
  <c r="BX53" i="21"/>
  <c r="BY53" i="21"/>
  <c r="BZ53" i="21"/>
  <c r="CA53" i="21"/>
  <c r="CB53" i="21"/>
  <c r="CC53" i="21"/>
  <c r="CD53" i="21"/>
  <c r="CE53" i="21"/>
  <c r="BZ54" i="21"/>
  <c r="BZ55" i="21"/>
  <c r="C3" i="21"/>
  <c r="D3" i="21"/>
  <c r="E3" i="21"/>
  <c r="F3" i="21"/>
  <c r="G3" i="21"/>
  <c r="H3" i="21"/>
  <c r="I3" i="21"/>
  <c r="J3" i="21"/>
  <c r="K3" i="21"/>
  <c r="L3" i="21"/>
  <c r="M3" i="21"/>
  <c r="N3" i="21"/>
  <c r="O3" i="21"/>
  <c r="P3" i="21"/>
  <c r="Q3" i="21"/>
  <c r="R3" i="21"/>
  <c r="S3" i="21"/>
  <c r="T3" i="21"/>
  <c r="U3" i="21"/>
  <c r="V3" i="21"/>
  <c r="W3" i="21"/>
  <c r="X3" i="21"/>
  <c r="Y3" i="21"/>
  <c r="Z3" i="21"/>
  <c r="AA3" i="21"/>
  <c r="AB3" i="21"/>
  <c r="AC3" i="21"/>
  <c r="AD3" i="21"/>
  <c r="AE3" i="21"/>
  <c r="AF3" i="21"/>
  <c r="AG3" i="21"/>
  <c r="AH3" i="21"/>
  <c r="AI3" i="21"/>
  <c r="AJ3" i="21"/>
  <c r="AK3" i="21"/>
  <c r="AL3" i="21"/>
  <c r="AM3" i="21"/>
  <c r="AN3" i="21"/>
  <c r="AO3" i="21"/>
  <c r="AP3" i="21"/>
  <c r="AQ3" i="21"/>
  <c r="AR3" i="21"/>
  <c r="AS3" i="21"/>
  <c r="AT3" i="21"/>
  <c r="AU3" i="21"/>
  <c r="AV3" i="21"/>
  <c r="AW3" i="21"/>
  <c r="AX3" i="21"/>
  <c r="AY3" i="21"/>
  <c r="AZ3" i="21"/>
  <c r="BA3" i="21"/>
  <c r="BB3" i="21"/>
  <c r="BC3" i="21"/>
  <c r="BD3" i="21"/>
  <c r="BE3" i="21"/>
  <c r="BF3" i="21"/>
  <c r="BG3" i="21"/>
  <c r="BH3" i="21"/>
  <c r="BI3" i="21"/>
  <c r="BJ3" i="21"/>
  <c r="BK3" i="21"/>
  <c r="BL3" i="21"/>
  <c r="BM3" i="21"/>
  <c r="BN3" i="21"/>
  <c r="BO3" i="21"/>
  <c r="BP3" i="21"/>
  <c r="BQ3" i="21"/>
  <c r="BR3" i="21"/>
  <c r="BS3" i="21"/>
  <c r="BT3" i="21"/>
  <c r="BU3" i="21"/>
  <c r="BV3" i="21"/>
  <c r="BW3" i="21"/>
  <c r="C4" i="21"/>
  <c r="D4" i="21"/>
  <c r="E4" i="21"/>
  <c r="F4" i="21"/>
  <c r="G4" i="21"/>
  <c r="H4" i="21"/>
  <c r="I4" i="21"/>
  <c r="J4" i="21"/>
  <c r="K4" i="21"/>
  <c r="L4" i="21"/>
  <c r="M4" i="21"/>
  <c r="N4" i="21"/>
  <c r="O4" i="21"/>
  <c r="P4" i="21"/>
  <c r="Q4" i="21"/>
  <c r="R4" i="21"/>
  <c r="S4" i="21"/>
  <c r="T4" i="21"/>
  <c r="U4" i="21"/>
  <c r="V4" i="21"/>
  <c r="W4" i="21"/>
  <c r="X4" i="21"/>
  <c r="Y4" i="21"/>
  <c r="Z4" i="21"/>
  <c r="AA4" i="21"/>
  <c r="AB4" i="21"/>
  <c r="AC4" i="21"/>
  <c r="AD4" i="21"/>
  <c r="AE4" i="21"/>
  <c r="AF4" i="21"/>
  <c r="AG4" i="21"/>
  <c r="AH4" i="21"/>
  <c r="AI4" i="21"/>
  <c r="AJ4" i="21"/>
  <c r="AK4" i="21"/>
  <c r="AL4" i="21"/>
  <c r="AM4" i="21"/>
  <c r="AN4" i="21"/>
  <c r="AO4" i="21"/>
  <c r="AP4" i="21"/>
  <c r="AQ4" i="21"/>
  <c r="AR4" i="21"/>
  <c r="AS4" i="21"/>
  <c r="AT4" i="21"/>
  <c r="AU4" i="21"/>
  <c r="AV4" i="21"/>
  <c r="AW4" i="21"/>
  <c r="AX4" i="21"/>
  <c r="AY4" i="21"/>
  <c r="AZ4" i="21"/>
  <c r="BA4" i="21"/>
  <c r="BB4" i="21"/>
  <c r="BC4" i="21"/>
  <c r="BD4" i="21"/>
  <c r="BE4" i="21"/>
  <c r="BF4" i="21"/>
  <c r="BG4" i="21"/>
  <c r="BH4" i="21"/>
  <c r="BI4" i="21"/>
  <c r="BJ4" i="21"/>
  <c r="BK4" i="21"/>
  <c r="BL4" i="21"/>
  <c r="BM4" i="21"/>
  <c r="BN4" i="21"/>
  <c r="BO4" i="21"/>
  <c r="BP4" i="21"/>
  <c r="BQ4" i="21"/>
  <c r="BR4" i="21"/>
  <c r="BS4" i="21"/>
  <c r="BT4" i="21"/>
  <c r="BU4" i="21"/>
  <c r="BV4" i="21"/>
  <c r="BW4" i="21"/>
  <c r="C6" i="21"/>
  <c r="D6" i="21"/>
  <c r="E6" i="21"/>
  <c r="F6" i="21"/>
  <c r="G6" i="21"/>
  <c r="H6" i="21"/>
  <c r="I6" i="21"/>
  <c r="J6" i="21"/>
  <c r="K6" i="21"/>
  <c r="L6" i="21"/>
  <c r="M6" i="21"/>
  <c r="N6" i="21"/>
  <c r="O6" i="21"/>
  <c r="P6" i="21"/>
  <c r="Q6" i="21"/>
  <c r="R6" i="21"/>
  <c r="S6" i="21"/>
  <c r="T6" i="21"/>
  <c r="U6" i="21"/>
  <c r="V6" i="21"/>
  <c r="W6" i="21"/>
  <c r="X6" i="21"/>
  <c r="Y6" i="21"/>
  <c r="Z6" i="21"/>
  <c r="AA6" i="21"/>
  <c r="AB6" i="21"/>
  <c r="AC6" i="21"/>
  <c r="AD6" i="21"/>
  <c r="AE6" i="21"/>
  <c r="AF6" i="21"/>
  <c r="AG6" i="21"/>
  <c r="AH6" i="21"/>
  <c r="AI6" i="21"/>
  <c r="AJ6" i="21"/>
  <c r="AK6" i="21"/>
  <c r="AL6" i="21"/>
  <c r="AM6" i="21"/>
  <c r="AN6" i="21"/>
  <c r="AO6" i="21"/>
  <c r="AP6" i="21"/>
  <c r="AQ6" i="21"/>
  <c r="AR6" i="21"/>
  <c r="AS6" i="21"/>
  <c r="AT6" i="21"/>
  <c r="AU6" i="21"/>
  <c r="AV6" i="21"/>
  <c r="AW6" i="21"/>
  <c r="AX6" i="21"/>
  <c r="AY6" i="21"/>
  <c r="AZ6" i="21"/>
  <c r="BA6" i="21"/>
  <c r="BB6" i="21"/>
  <c r="BC6" i="21"/>
  <c r="BD6" i="21"/>
  <c r="BE6" i="21"/>
  <c r="BF6" i="21"/>
  <c r="BG6" i="21"/>
  <c r="BH6" i="21"/>
  <c r="BI6" i="21"/>
  <c r="BJ6" i="21"/>
  <c r="BK6" i="21"/>
  <c r="BL6" i="21"/>
  <c r="BM6" i="21"/>
  <c r="BN6" i="21"/>
  <c r="BO6" i="21"/>
  <c r="BP6" i="21"/>
  <c r="BQ6" i="21"/>
  <c r="BR6" i="21"/>
  <c r="BS6" i="21"/>
  <c r="BT6" i="21"/>
  <c r="BU6" i="21"/>
  <c r="BV6" i="21"/>
  <c r="BW6" i="21"/>
  <c r="C7" i="21"/>
  <c r="BJ7" i="21"/>
  <c r="BR7" i="21"/>
  <c r="BF12" i="21"/>
  <c r="BN12" i="21"/>
  <c r="BW12" i="21"/>
  <c r="BM15" i="21"/>
  <c r="BR18" i="21"/>
  <c r="BH21" i="21"/>
  <c r="BI21" i="21"/>
  <c r="BP21" i="21"/>
  <c r="BG24" i="21"/>
  <c r="BO24" i="21"/>
  <c r="BW24" i="21"/>
  <c r="BR29" i="21"/>
  <c r="BS29" i="21"/>
  <c r="BQ30" i="21"/>
  <c r="BG34" i="21"/>
  <c r="BO34" i="21"/>
  <c r="BV34" i="21"/>
  <c r="BU35" i="21"/>
  <c r="BV35" i="21"/>
  <c r="BH41" i="21"/>
  <c r="BI41" i="21"/>
  <c r="BP41" i="21"/>
  <c r="BH42" i="21"/>
  <c r="BP42" i="21"/>
  <c r="C50" i="21"/>
  <c r="D50" i="21"/>
  <c r="E50" i="21"/>
  <c r="F50" i="21"/>
  <c r="G50" i="21"/>
  <c r="H50" i="21"/>
  <c r="I50" i="21"/>
  <c r="J50" i="21"/>
  <c r="K50" i="21"/>
  <c r="L50" i="21"/>
  <c r="M50" i="21"/>
  <c r="N50" i="21"/>
  <c r="O50" i="21"/>
  <c r="P50" i="21"/>
  <c r="Q50" i="21"/>
  <c r="R50" i="21"/>
  <c r="S50" i="21"/>
  <c r="T50" i="21"/>
  <c r="U50" i="21"/>
  <c r="V50" i="21"/>
  <c r="W50" i="21"/>
  <c r="X50" i="21"/>
  <c r="Y50" i="21"/>
  <c r="Z50" i="21"/>
  <c r="AA50" i="21"/>
  <c r="AB50" i="21"/>
  <c r="AC50" i="21"/>
  <c r="AD50" i="21"/>
  <c r="AE50" i="21"/>
  <c r="AF50" i="21"/>
  <c r="AG50" i="21"/>
  <c r="AH50" i="21"/>
  <c r="AI50" i="21"/>
  <c r="AJ50" i="21"/>
  <c r="AK50" i="21"/>
  <c r="AL50" i="21"/>
  <c r="AM50" i="21"/>
  <c r="AN50" i="21"/>
  <c r="AO50" i="21"/>
  <c r="AP50" i="21"/>
  <c r="AQ50" i="21"/>
  <c r="AR50" i="21"/>
  <c r="AS50" i="21"/>
  <c r="AT50" i="21"/>
  <c r="AU50" i="21"/>
  <c r="AV50" i="21"/>
  <c r="AW50" i="21"/>
  <c r="AX50" i="21"/>
  <c r="AY50" i="21"/>
  <c r="AZ50" i="21"/>
  <c r="BA50" i="21"/>
  <c r="BB50" i="21"/>
  <c r="BC50" i="21"/>
  <c r="BD50" i="21"/>
  <c r="BE50" i="21"/>
  <c r="BF50" i="21"/>
  <c r="BG50" i="21"/>
  <c r="BH50" i="21"/>
  <c r="BI50" i="21"/>
  <c r="BJ50" i="21"/>
  <c r="BK50" i="21"/>
  <c r="BL50" i="21"/>
  <c r="BM50" i="21"/>
  <c r="BN50" i="21"/>
  <c r="BO50" i="21"/>
  <c r="BP50" i="21"/>
  <c r="BQ50" i="21"/>
  <c r="BR50" i="21"/>
  <c r="BS50" i="21"/>
  <c r="BT50" i="21"/>
  <c r="BU50" i="21"/>
  <c r="BV50" i="21"/>
  <c r="BW50" i="21"/>
  <c r="BG51" i="21"/>
  <c r="BO51" i="21"/>
  <c r="BW51" i="21"/>
  <c r="C53" i="21"/>
  <c r="D53" i="21"/>
  <c r="E53" i="21"/>
  <c r="F53" i="21"/>
  <c r="G53" i="21"/>
  <c r="H53" i="21"/>
  <c r="I53" i="21"/>
  <c r="J53" i="21"/>
  <c r="K53" i="21"/>
  <c r="L53" i="21"/>
  <c r="M53" i="21"/>
  <c r="N53" i="21"/>
  <c r="O53" i="21"/>
  <c r="P53" i="21"/>
  <c r="Q53" i="21"/>
  <c r="R53" i="21"/>
  <c r="S53" i="21"/>
  <c r="T53" i="21"/>
  <c r="U53" i="21"/>
  <c r="V53" i="21"/>
  <c r="W53" i="21"/>
  <c r="X53" i="21"/>
  <c r="Y53" i="21"/>
  <c r="Z53" i="21"/>
  <c r="AA53" i="21"/>
  <c r="AB53" i="21"/>
  <c r="AC53" i="21"/>
  <c r="AD53" i="21"/>
  <c r="AE53" i="21"/>
  <c r="AF53" i="21"/>
  <c r="AG53" i="21"/>
  <c r="AH53" i="21"/>
  <c r="AI53" i="21"/>
  <c r="AJ53" i="21"/>
  <c r="AK53" i="21"/>
  <c r="AL53" i="21"/>
  <c r="AM53" i="21"/>
  <c r="AN53" i="21"/>
  <c r="AO53" i="21"/>
  <c r="AP53" i="21"/>
  <c r="AQ53" i="21"/>
  <c r="AR53" i="21"/>
  <c r="AS53" i="21"/>
  <c r="AT53" i="21"/>
  <c r="AU53" i="21"/>
  <c r="AV53" i="21"/>
  <c r="AW53" i="21"/>
  <c r="AX53" i="21"/>
  <c r="AY53" i="21"/>
  <c r="AZ53" i="21"/>
  <c r="BA53" i="21"/>
  <c r="BB53" i="21"/>
  <c r="BC53" i="21"/>
  <c r="BD53" i="21"/>
  <c r="BE53" i="21"/>
  <c r="BF53" i="21"/>
  <c r="BG53" i="21"/>
  <c r="BH53" i="21"/>
  <c r="BI53" i="21"/>
  <c r="BJ53" i="21"/>
  <c r="BK53" i="21"/>
  <c r="BL53" i="21"/>
  <c r="BM53" i="21"/>
  <c r="BN53" i="21"/>
  <c r="BO53" i="21"/>
  <c r="BP53" i="21"/>
  <c r="BQ53" i="21"/>
  <c r="BR53" i="21"/>
  <c r="BS53" i="21"/>
  <c r="BT53" i="21"/>
  <c r="BU53" i="21"/>
  <c r="BV53" i="21"/>
  <c r="BW53" i="21"/>
  <c r="BJ54" i="21"/>
  <c r="BR54" i="21"/>
  <c r="BN3" i="104"/>
  <c r="BO3" i="104"/>
  <c r="BP3" i="104"/>
  <c r="BQ3" i="104"/>
  <c r="BR3" i="104"/>
  <c r="BS3" i="104"/>
  <c r="BT3" i="104"/>
  <c r="BU3" i="104"/>
  <c r="BV3" i="104"/>
  <c r="BW3" i="104"/>
  <c r="BX3" i="104"/>
  <c r="BY3" i="104"/>
  <c r="BZ3" i="104"/>
  <c r="CA3" i="104"/>
  <c r="CB3" i="104"/>
  <c r="CC3" i="104"/>
  <c r="CD3" i="104"/>
  <c r="CE3" i="104"/>
  <c r="BN4" i="104"/>
  <c r="BO4" i="104"/>
  <c r="BP4" i="104"/>
  <c r="BQ4" i="104"/>
  <c r="BR4" i="104"/>
  <c r="BS4" i="104"/>
  <c r="BT4" i="104"/>
  <c r="BU4" i="104"/>
  <c r="BV4" i="104"/>
  <c r="BW4" i="104"/>
  <c r="BX4" i="104"/>
  <c r="BY4" i="104"/>
  <c r="BZ4" i="104"/>
  <c r="CA4" i="104"/>
  <c r="CB4" i="104"/>
  <c r="CC4" i="104"/>
  <c r="CD4" i="104"/>
  <c r="CE4" i="104"/>
  <c r="BN6" i="104"/>
  <c r="BO6" i="104"/>
  <c r="BP6" i="104"/>
  <c r="BQ6" i="104"/>
  <c r="BR6" i="104"/>
  <c r="BS6" i="104"/>
  <c r="BT6" i="104"/>
  <c r="BU6" i="104"/>
  <c r="BV6" i="104"/>
  <c r="BW6" i="104"/>
  <c r="BX6" i="104"/>
  <c r="BY6" i="104"/>
  <c r="BZ6" i="104"/>
  <c r="CA6" i="104"/>
  <c r="CB6" i="104"/>
  <c r="CC6" i="104"/>
  <c r="CD6" i="104"/>
  <c r="CE6" i="104"/>
  <c r="BR7" i="104"/>
  <c r="BZ7" i="104"/>
  <c r="BO9" i="104"/>
  <c r="BX9" i="104"/>
  <c r="BU10" i="104"/>
  <c r="CC10" i="104"/>
  <c r="BS12" i="104"/>
  <c r="BT12" i="104"/>
  <c r="CA12" i="104"/>
  <c r="CB12" i="104"/>
  <c r="BP15" i="104"/>
  <c r="BW15" i="104"/>
  <c r="CE15" i="104"/>
  <c r="BV16" i="104"/>
  <c r="CD16" i="104"/>
  <c r="BP21" i="104"/>
  <c r="BX21" i="104"/>
  <c r="BU22" i="104"/>
  <c r="BV22" i="104"/>
  <c r="CC22" i="104"/>
  <c r="BS24" i="104"/>
  <c r="BT24" i="104"/>
  <c r="CA24" i="104"/>
  <c r="CB24" i="104"/>
  <c r="BS29" i="104"/>
  <c r="CA29" i="104"/>
  <c r="BQ30" i="104"/>
  <c r="BZ30" i="104"/>
  <c r="BT34" i="104"/>
  <c r="BR35" i="104"/>
  <c r="BP41" i="104"/>
  <c r="BW41" i="104"/>
  <c r="BX41" i="104"/>
  <c r="CE41" i="104"/>
  <c r="BV42" i="104"/>
  <c r="CD42" i="104"/>
  <c r="BN50" i="104"/>
  <c r="BO50" i="104"/>
  <c r="BP50" i="104"/>
  <c r="BQ50" i="104"/>
  <c r="BR50" i="104"/>
  <c r="BS50" i="104"/>
  <c r="BT50" i="104"/>
  <c r="BU50" i="104"/>
  <c r="BV50" i="104"/>
  <c r="BW50" i="104"/>
  <c r="BX50" i="104"/>
  <c r="BY50" i="104"/>
  <c r="BZ50" i="104"/>
  <c r="CA50" i="104"/>
  <c r="CB50" i="104"/>
  <c r="CC50" i="104"/>
  <c r="CD50" i="104"/>
  <c r="CE50" i="104"/>
  <c r="BR51" i="104"/>
  <c r="BU51" i="104"/>
  <c r="BZ51" i="104"/>
  <c r="BN53" i="104"/>
  <c r="BO53" i="104"/>
  <c r="BP53" i="104"/>
  <c r="BQ53" i="104"/>
  <c r="BR53" i="104"/>
  <c r="BS53" i="104"/>
  <c r="BT53" i="104"/>
  <c r="BU53" i="104"/>
  <c r="BV53" i="104"/>
  <c r="BW53" i="104"/>
  <c r="BX53" i="104"/>
  <c r="BY53" i="104"/>
  <c r="BZ53" i="104"/>
  <c r="CA53" i="104"/>
  <c r="CB53" i="104"/>
  <c r="CC53" i="104"/>
  <c r="CD53" i="104"/>
  <c r="CE53" i="104"/>
  <c r="BN54" i="104"/>
  <c r="BV54" i="104"/>
  <c r="CC54" i="104"/>
  <c r="CD54" i="104"/>
  <c r="BS55" i="104"/>
  <c r="CA55" i="104"/>
  <c r="C3" i="104"/>
  <c r="D3" i="104"/>
  <c r="E3" i="104"/>
  <c r="F3" i="104"/>
  <c r="G3" i="104"/>
  <c r="H3" i="104"/>
  <c r="I3" i="104"/>
  <c r="J3" i="104"/>
  <c r="K3" i="104"/>
  <c r="L3" i="104"/>
  <c r="M3" i="104"/>
  <c r="N3" i="104"/>
  <c r="O3" i="104"/>
  <c r="P3" i="104"/>
  <c r="Q3" i="104"/>
  <c r="R3" i="104"/>
  <c r="S3" i="104"/>
  <c r="T3" i="104"/>
  <c r="U3" i="104"/>
  <c r="V3" i="104"/>
  <c r="W3" i="104"/>
  <c r="X3" i="104"/>
  <c r="Y3" i="104"/>
  <c r="Z3" i="104"/>
  <c r="AA3" i="104"/>
  <c r="AB3" i="104"/>
  <c r="AC3" i="104"/>
  <c r="AD3" i="104"/>
  <c r="AE3" i="104"/>
  <c r="AF3" i="104"/>
  <c r="AG3" i="104"/>
  <c r="AH3" i="104"/>
  <c r="AI3" i="104"/>
  <c r="AJ3" i="104"/>
  <c r="AK3" i="104"/>
  <c r="AL3" i="104"/>
  <c r="AM3" i="104"/>
  <c r="AN3" i="104"/>
  <c r="AO3" i="104"/>
  <c r="AP3" i="104"/>
  <c r="AQ3" i="104"/>
  <c r="AR3" i="104"/>
  <c r="AS3" i="104"/>
  <c r="AT3" i="104"/>
  <c r="AU3" i="104"/>
  <c r="AV3" i="104"/>
  <c r="AW3" i="104"/>
  <c r="AX3" i="104"/>
  <c r="AY3" i="104"/>
  <c r="AZ3" i="104"/>
  <c r="BA3" i="104"/>
  <c r="BB3" i="104"/>
  <c r="BC3" i="104"/>
  <c r="BD3" i="104"/>
  <c r="BE3" i="104"/>
  <c r="BF3" i="104"/>
  <c r="BG3" i="104"/>
  <c r="BH3" i="104"/>
  <c r="BI3" i="104"/>
  <c r="BJ3" i="104"/>
  <c r="BK3" i="104"/>
  <c r="BL3" i="104"/>
  <c r="BM3" i="104"/>
  <c r="C4" i="104"/>
  <c r="D4" i="104"/>
  <c r="E4" i="104"/>
  <c r="F4" i="104"/>
  <c r="G4" i="104"/>
  <c r="H4" i="104"/>
  <c r="I4" i="104"/>
  <c r="J4" i="104"/>
  <c r="K4" i="104"/>
  <c r="L4" i="104"/>
  <c r="M4" i="104"/>
  <c r="N4" i="104"/>
  <c r="O4" i="104"/>
  <c r="P4" i="104"/>
  <c r="Q4" i="104"/>
  <c r="R4" i="104"/>
  <c r="S4" i="104"/>
  <c r="T4" i="104"/>
  <c r="U4" i="104"/>
  <c r="V4" i="104"/>
  <c r="W4" i="104"/>
  <c r="X4" i="104"/>
  <c r="Y4" i="104"/>
  <c r="Z4" i="104"/>
  <c r="AA4" i="104"/>
  <c r="AB4" i="104"/>
  <c r="AC4" i="104"/>
  <c r="AD4" i="104"/>
  <c r="AE4" i="104"/>
  <c r="AF4" i="104"/>
  <c r="AG4" i="104"/>
  <c r="AH4" i="104"/>
  <c r="AI4" i="104"/>
  <c r="AJ4" i="104"/>
  <c r="AK4" i="104"/>
  <c r="AL4" i="104"/>
  <c r="AM4" i="104"/>
  <c r="AN4" i="104"/>
  <c r="AO4" i="104"/>
  <c r="AP4" i="104"/>
  <c r="AQ4" i="104"/>
  <c r="AR4" i="104"/>
  <c r="AS4" i="104"/>
  <c r="AT4" i="104"/>
  <c r="AU4" i="104"/>
  <c r="AV4" i="104"/>
  <c r="AW4" i="104"/>
  <c r="AX4" i="104"/>
  <c r="AY4" i="104"/>
  <c r="AZ4" i="104"/>
  <c r="BA4" i="104"/>
  <c r="BB4" i="104"/>
  <c r="BC4" i="104"/>
  <c r="BD4" i="104"/>
  <c r="BE4" i="104"/>
  <c r="BF4" i="104"/>
  <c r="BG4" i="104"/>
  <c r="BH4" i="104"/>
  <c r="BI4" i="104"/>
  <c r="BJ4" i="104"/>
  <c r="BK4" i="104"/>
  <c r="BL4" i="104"/>
  <c r="BM4" i="104"/>
  <c r="C6" i="104"/>
  <c r="D6" i="104"/>
  <c r="E6" i="104"/>
  <c r="F6" i="104"/>
  <c r="G6" i="104"/>
  <c r="H6" i="104"/>
  <c r="I6" i="104"/>
  <c r="J6" i="104"/>
  <c r="K6" i="104"/>
  <c r="L6" i="104"/>
  <c r="M6" i="104"/>
  <c r="N6" i="104"/>
  <c r="O6" i="104"/>
  <c r="P6" i="104"/>
  <c r="Q6" i="104"/>
  <c r="R6" i="104"/>
  <c r="S6" i="104"/>
  <c r="T6" i="104"/>
  <c r="U6" i="104"/>
  <c r="V6" i="104"/>
  <c r="W6" i="104"/>
  <c r="X6" i="104"/>
  <c r="Y6" i="104"/>
  <c r="Z6" i="104"/>
  <c r="AA6" i="104"/>
  <c r="AB6" i="104"/>
  <c r="AC6" i="104"/>
  <c r="AD6" i="104"/>
  <c r="AE6" i="104"/>
  <c r="AF6" i="104"/>
  <c r="AG6" i="104"/>
  <c r="AH6" i="104"/>
  <c r="AI6" i="104"/>
  <c r="AJ6" i="104"/>
  <c r="AK6" i="104"/>
  <c r="AL6" i="104"/>
  <c r="AM6" i="104"/>
  <c r="AN6" i="104"/>
  <c r="AO6" i="104"/>
  <c r="AP6" i="104"/>
  <c r="AQ6" i="104"/>
  <c r="AR6" i="104"/>
  <c r="AS6" i="104"/>
  <c r="AT6" i="104"/>
  <c r="AU6" i="104"/>
  <c r="AV6" i="104"/>
  <c r="AW6" i="104"/>
  <c r="AX6" i="104"/>
  <c r="AY6" i="104"/>
  <c r="AZ6" i="104"/>
  <c r="BA6" i="104"/>
  <c r="BB6" i="104"/>
  <c r="BC6" i="104"/>
  <c r="BD6" i="104"/>
  <c r="BE6" i="104"/>
  <c r="BF6" i="104"/>
  <c r="BG6" i="104"/>
  <c r="BH6" i="104"/>
  <c r="BI6" i="104"/>
  <c r="BJ6" i="104"/>
  <c r="BK6" i="104"/>
  <c r="BL6" i="104"/>
  <c r="BM6" i="104"/>
  <c r="C7" i="104"/>
  <c r="BK7" i="104"/>
  <c r="BI9" i="104"/>
  <c r="BJ10" i="104"/>
  <c r="BF12" i="104"/>
  <c r="BK12" i="104"/>
  <c r="BL13" i="104"/>
  <c r="BM15" i="104"/>
  <c r="BH19" i="104"/>
  <c r="BI21" i="104"/>
  <c r="BL21" i="104"/>
  <c r="BK24" i="104"/>
  <c r="BG29" i="104"/>
  <c r="BH30" i="104"/>
  <c r="BK34" i="104"/>
  <c r="BL35" i="104"/>
  <c r="BI41" i="104"/>
  <c r="BL41" i="104"/>
  <c r="C50" i="104"/>
  <c r="D50" i="104"/>
  <c r="E50" i="104"/>
  <c r="F50" i="104"/>
  <c r="G50" i="104"/>
  <c r="H50" i="104"/>
  <c r="I50" i="104"/>
  <c r="J50" i="104"/>
  <c r="K50" i="104"/>
  <c r="L50" i="104"/>
  <c r="M50" i="104"/>
  <c r="N50" i="104"/>
  <c r="O50" i="104"/>
  <c r="P50" i="104"/>
  <c r="Q50" i="104"/>
  <c r="R50" i="104"/>
  <c r="S50" i="104"/>
  <c r="T50" i="104"/>
  <c r="U50" i="104"/>
  <c r="V50" i="104"/>
  <c r="W50" i="104"/>
  <c r="X50" i="104"/>
  <c r="Y50" i="104"/>
  <c r="Z50" i="104"/>
  <c r="AA50" i="104"/>
  <c r="AB50" i="104"/>
  <c r="AC50" i="104"/>
  <c r="AD50" i="104"/>
  <c r="AE50" i="104"/>
  <c r="AF50" i="104"/>
  <c r="AG50" i="104"/>
  <c r="AH50" i="104"/>
  <c r="AI50" i="104"/>
  <c r="AJ50" i="104"/>
  <c r="AK50" i="104"/>
  <c r="AL50" i="104"/>
  <c r="AM50" i="104"/>
  <c r="AN50" i="104"/>
  <c r="AO50" i="104"/>
  <c r="AP50" i="104"/>
  <c r="AQ50" i="104"/>
  <c r="AR50" i="104"/>
  <c r="AS50" i="104"/>
  <c r="AT50" i="104"/>
  <c r="AU50" i="104"/>
  <c r="AV50" i="104"/>
  <c r="AW50" i="104"/>
  <c r="AX50" i="104"/>
  <c r="AY50" i="104"/>
  <c r="AZ50" i="104"/>
  <c r="BA50" i="104"/>
  <c r="BB50" i="104"/>
  <c r="BC50" i="104"/>
  <c r="BD50" i="104"/>
  <c r="BE50" i="104"/>
  <c r="BF50" i="104"/>
  <c r="BG50" i="104"/>
  <c r="BH50" i="104"/>
  <c r="BI50" i="104"/>
  <c r="BJ50" i="104"/>
  <c r="BK50" i="104"/>
  <c r="BL50" i="104"/>
  <c r="BM50" i="104"/>
  <c r="BF51" i="104"/>
  <c r="C53" i="104"/>
  <c r="D53" i="104"/>
  <c r="E53" i="104"/>
  <c r="F53" i="104"/>
  <c r="G53" i="104"/>
  <c r="H53" i="104"/>
  <c r="I53" i="104"/>
  <c r="J53" i="104"/>
  <c r="K53" i="104"/>
  <c r="L53" i="104"/>
  <c r="M53" i="104"/>
  <c r="N53" i="104"/>
  <c r="O53" i="104"/>
  <c r="P53" i="104"/>
  <c r="Q53" i="104"/>
  <c r="R53" i="104"/>
  <c r="S53" i="104"/>
  <c r="T53" i="104"/>
  <c r="U53" i="104"/>
  <c r="V53" i="104"/>
  <c r="W53" i="104"/>
  <c r="X53" i="104"/>
  <c r="Y53" i="104"/>
  <c r="Z53" i="104"/>
  <c r="AA53" i="104"/>
  <c r="AB53" i="104"/>
  <c r="AC53" i="104"/>
  <c r="AD53" i="104"/>
  <c r="AE53" i="104"/>
  <c r="AF53" i="104"/>
  <c r="AG53" i="104"/>
  <c r="AH53" i="104"/>
  <c r="AI53" i="104"/>
  <c r="AJ53" i="104"/>
  <c r="AK53" i="104"/>
  <c r="AL53" i="104"/>
  <c r="AM53" i="104"/>
  <c r="AN53" i="104"/>
  <c r="AO53" i="104"/>
  <c r="AP53" i="104"/>
  <c r="AQ53" i="104"/>
  <c r="AR53" i="104"/>
  <c r="AS53" i="104"/>
  <c r="AT53" i="104"/>
  <c r="AU53" i="104"/>
  <c r="AV53" i="104"/>
  <c r="AW53" i="104"/>
  <c r="AX53" i="104"/>
  <c r="AY53" i="104"/>
  <c r="AZ53" i="104"/>
  <c r="BA53" i="104"/>
  <c r="BB53" i="104"/>
  <c r="BC53" i="104"/>
  <c r="BD53" i="104"/>
  <c r="BE53" i="104"/>
  <c r="BF53" i="104"/>
  <c r="BG53" i="104"/>
  <c r="BH53" i="104"/>
  <c r="BI53" i="104"/>
  <c r="BJ53" i="104"/>
  <c r="BK53" i="104"/>
  <c r="BL53" i="104"/>
  <c r="BM53" i="104"/>
  <c r="BG54" i="104"/>
  <c r="C3" i="114"/>
  <c r="D3" i="114"/>
  <c r="E3" i="114"/>
  <c r="F3" i="114"/>
  <c r="G3" i="114"/>
  <c r="H3" i="114"/>
  <c r="I3" i="114"/>
  <c r="J3" i="114"/>
  <c r="K3" i="114"/>
  <c r="L3" i="114"/>
  <c r="M3" i="114"/>
  <c r="N3" i="114"/>
  <c r="O3" i="114"/>
  <c r="P3" i="114"/>
  <c r="Q3" i="114"/>
  <c r="R3" i="114"/>
  <c r="S3" i="114"/>
  <c r="T3" i="114"/>
  <c r="U3" i="114"/>
  <c r="V3" i="114"/>
  <c r="W3" i="114"/>
  <c r="X3" i="114"/>
  <c r="Y3" i="114"/>
  <c r="Z3" i="114"/>
  <c r="AA3" i="114"/>
  <c r="AB3" i="114"/>
  <c r="AC3" i="114"/>
  <c r="AD3" i="114"/>
  <c r="AE3" i="114"/>
  <c r="AF3" i="114"/>
  <c r="AG3" i="114"/>
  <c r="AH3" i="114"/>
  <c r="AI3" i="114"/>
  <c r="AJ3" i="114"/>
  <c r="AK3" i="114"/>
  <c r="AL3" i="114"/>
  <c r="AM3" i="114"/>
  <c r="AN3" i="114"/>
  <c r="AO3" i="114"/>
  <c r="AP3" i="114"/>
  <c r="AQ3" i="114"/>
  <c r="AR3" i="114"/>
  <c r="AS3" i="114"/>
  <c r="AT3" i="114"/>
  <c r="AU3" i="114"/>
  <c r="AV3" i="114"/>
  <c r="AW3" i="114"/>
  <c r="AX3" i="114"/>
  <c r="AY3" i="114"/>
  <c r="AZ3" i="114"/>
  <c r="BA3" i="114"/>
  <c r="BB3" i="114"/>
  <c r="BC3" i="114"/>
  <c r="BD3" i="114"/>
  <c r="BE3" i="114"/>
  <c r="BF3" i="114"/>
  <c r="BG3" i="114"/>
  <c r="BH3" i="114"/>
  <c r="BI3" i="114"/>
  <c r="BJ3" i="114"/>
  <c r="BK3" i="114"/>
  <c r="BL3" i="114"/>
  <c r="BM3" i="114"/>
  <c r="BN3" i="114"/>
  <c r="BO3" i="114"/>
  <c r="BP3" i="114"/>
  <c r="BQ3" i="114"/>
  <c r="BR3" i="114"/>
  <c r="BS3" i="114"/>
  <c r="BT3" i="114"/>
  <c r="BU3" i="114"/>
  <c r="BV3" i="114"/>
  <c r="BW3" i="114"/>
  <c r="BX3" i="114"/>
  <c r="BY3" i="114"/>
  <c r="BZ3" i="114"/>
  <c r="CA3" i="114"/>
  <c r="CB3" i="114"/>
  <c r="CC3" i="114"/>
  <c r="CD3" i="114"/>
  <c r="CE3" i="114"/>
  <c r="C4" i="114"/>
  <c r="D4" i="114"/>
  <c r="E4" i="114"/>
  <c r="F4" i="114"/>
  <c r="G4" i="114"/>
  <c r="H4" i="114"/>
  <c r="I4" i="114"/>
  <c r="J4" i="114"/>
  <c r="K4" i="114"/>
  <c r="L4" i="114"/>
  <c r="M4" i="114"/>
  <c r="N4" i="114"/>
  <c r="O4" i="114"/>
  <c r="P4" i="114"/>
  <c r="Q4" i="114"/>
  <c r="R4" i="114"/>
  <c r="S4" i="114"/>
  <c r="T4" i="114"/>
  <c r="U4" i="114"/>
  <c r="V4" i="114"/>
  <c r="W4" i="114"/>
  <c r="X4" i="114"/>
  <c r="Y4" i="114"/>
  <c r="Z4" i="114"/>
  <c r="AA4" i="114"/>
  <c r="AB4" i="114"/>
  <c r="AC4" i="114"/>
  <c r="AD4" i="114"/>
  <c r="AE4" i="114"/>
  <c r="AF4" i="114"/>
  <c r="AG4" i="114"/>
  <c r="AH4" i="114"/>
  <c r="AI4" i="114"/>
  <c r="AJ4" i="114"/>
  <c r="AK4" i="114"/>
  <c r="AL4" i="114"/>
  <c r="AM4" i="114"/>
  <c r="AN4" i="114"/>
  <c r="AO4" i="114"/>
  <c r="AP4" i="114"/>
  <c r="AQ4" i="114"/>
  <c r="AR4" i="114"/>
  <c r="AS4" i="114"/>
  <c r="AT4" i="114"/>
  <c r="AU4" i="114"/>
  <c r="AV4" i="114"/>
  <c r="AW4" i="114"/>
  <c r="AX4" i="114"/>
  <c r="AY4" i="114"/>
  <c r="AZ4" i="114"/>
  <c r="BA4" i="114"/>
  <c r="BB4" i="114"/>
  <c r="BC4" i="114"/>
  <c r="BD4" i="114"/>
  <c r="BE4" i="114"/>
  <c r="BF4" i="114"/>
  <c r="BG4" i="114"/>
  <c r="BH4" i="114"/>
  <c r="BI4" i="114"/>
  <c r="BJ4" i="114"/>
  <c r="BK4" i="114"/>
  <c r="BL4" i="114"/>
  <c r="BM4" i="114"/>
  <c r="BN4" i="114"/>
  <c r="BO4" i="114"/>
  <c r="BP4" i="114"/>
  <c r="BQ4" i="114"/>
  <c r="BR4" i="114"/>
  <c r="BS4" i="114"/>
  <c r="BT4" i="114"/>
  <c r="BU4" i="114"/>
  <c r="BV4" i="114"/>
  <c r="BW4" i="114"/>
  <c r="BX4" i="114"/>
  <c r="BY4" i="114"/>
  <c r="BZ4" i="114"/>
  <c r="CA4" i="114"/>
  <c r="CB4" i="114"/>
  <c r="CC4" i="114"/>
  <c r="CD4" i="114"/>
  <c r="CE4" i="114"/>
  <c r="C6" i="114"/>
  <c r="D6" i="114"/>
  <c r="E6" i="114"/>
  <c r="F6" i="114"/>
  <c r="G6" i="114"/>
  <c r="H6" i="114"/>
  <c r="I6" i="114"/>
  <c r="J6" i="114"/>
  <c r="K6" i="114"/>
  <c r="L6" i="114"/>
  <c r="M6" i="114"/>
  <c r="N6" i="114"/>
  <c r="O6" i="114"/>
  <c r="P6" i="114"/>
  <c r="Q6" i="114"/>
  <c r="R6" i="114"/>
  <c r="S6" i="114"/>
  <c r="T6" i="114"/>
  <c r="U6" i="114"/>
  <c r="V6" i="114"/>
  <c r="W6" i="114"/>
  <c r="X6" i="114"/>
  <c r="Y6" i="114"/>
  <c r="Z6" i="114"/>
  <c r="AA6" i="114"/>
  <c r="AB6" i="114"/>
  <c r="AC6" i="114"/>
  <c r="AD6" i="114"/>
  <c r="AE6" i="114"/>
  <c r="AF6" i="114"/>
  <c r="AG6" i="114"/>
  <c r="AH6" i="114"/>
  <c r="AI6" i="114"/>
  <c r="AJ6" i="114"/>
  <c r="AK6" i="114"/>
  <c r="AL6" i="114"/>
  <c r="AM6" i="114"/>
  <c r="AN6" i="114"/>
  <c r="AO6" i="114"/>
  <c r="AP6" i="114"/>
  <c r="AQ6" i="114"/>
  <c r="AR6" i="114"/>
  <c r="AS6" i="114"/>
  <c r="AT6" i="114"/>
  <c r="AU6" i="114"/>
  <c r="AV6" i="114"/>
  <c r="AW6" i="114"/>
  <c r="AX6" i="114"/>
  <c r="AY6" i="114"/>
  <c r="AZ6" i="114"/>
  <c r="BA6" i="114"/>
  <c r="BB6" i="114"/>
  <c r="BC6" i="114"/>
  <c r="BD6" i="114"/>
  <c r="BE6" i="114"/>
  <c r="BF6" i="114"/>
  <c r="BG6" i="114"/>
  <c r="BH6" i="114"/>
  <c r="BI6" i="114"/>
  <c r="BJ6" i="114"/>
  <c r="BK6" i="114"/>
  <c r="BL6" i="114"/>
  <c r="BM6" i="114"/>
  <c r="BN6" i="114"/>
  <c r="BO6" i="114"/>
  <c r="BP6" i="114"/>
  <c r="BQ6" i="114"/>
  <c r="BR6" i="114"/>
  <c r="BS6" i="114"/>
  <c r="BT6" i="114"/>
  <c r="BU6" i="114"/>
  <c r="BV6" i="114"/>
  <c r="BW6" i="114"/>
  <c r="BX6" i="114"/>
  <c r="BY6" i="114"/>
  <c r="BZ6" i="114"/>
  <c r="CA6" i="114"/>
  <c r="CB6" i="114"/>
  <c r="CC6" i="114"/>
  <c r="CD6" i="114"/>
  <c r="CE6" i="114"/>
  <c r="C7" i="114"/>
  <c r="BF7" i="114"/>
  <c r="BN7" i="114"/>
  <c r="BV7" i="114"/>
  <c r="CD7" i="114"/>
  <c r="BT9" i="114"/>
  <c r="BU9" i="114"/>
  <c r="CB9" i="114"/>
  <c r="CC9" i="114"/>
  <c r="BJ12" i="114"/>
  <c r="BS12" i="114"/>
  <c r="CA12" i="114"/>
  <c r="BI13" i="114"/>
  <c r="BI15" i="114"/>
  <c r="BQ15" i="114"/>
  <c r="BO18" i="114"/>
  <c r="BV18" i="114"/>
  <c r="CD18" i="114"/>
  <c r="CE18" i="114"/>
  <c r="BU19" i="114"/>
  <c r="BV19" i="114"/>
  <c r="CC19" i="114"/>
  <c r="CD19" i="114"/>
  <c r="BE21" i="114"/>
  <c r="BL21" i="114"/>
  <c r="BM21" i="114"/>
  <c r="BT21" i="114"/>
  <c r="BU21" i="114"/>
  <c r="CB21" i="114"/>
  <c r="CC21" i="114"/>
  <c r="BK24" i="114"/>
  <c r="BS24" i="114"/>
  <c r="CA24" i="114"/>
  <c r="BG29" i="114"/>
  <c r="BV29" i="114"/>
  <c r="BW29" i="114"/>
  <c r="CD29" i="114"/>
  <c r="CE29" i="114"/>
  <c r="BV30" i="114"/>
  <c r="CD30" i="114"/>
  <c r="BK34" i="114"/>
  <c r="BR34" i="114"/>
  <c r="BS34" i="114"/>
  <c r="BZ34" i="114"/>
  <c r="BK35" i="114"/>
  <c r="BL35" i="114"/>
  <c r="BR41" i="114"/>
  <c r="BS41" i="114"/>
  <c r="BV41" i="114"/>
  <c r="BW41" i="114"/>
  <c r="BZ41" i="114"/>
  <c r="CA41" i="114"/>
  <c r="CD41" i="114"/>
  <c r="CE41" i="114"/>
  <c r="BN42" i="114"/>
  <c r="BV42" i="114"/>
  <c r="CD42" i="114"/>
  <c r="C50" i="114"/>
  <c r="D50" i="114"/>
  <c r="E50" i="114"/>
  <c r="F50" i="114"/>
  <c r="G50" i="114"/>
  <c r="H50" i="114"/>
  <c r="I50" i="114"/>
  <c r="J50" i="114"/>
  <c r="K50" i="114"/>
  <c r="L50" i="114"/>
  <c r="M50" i="114"/>
  <c r="N50" i="114"/>
  <c r="O50" i="114"/>
  <c r="P50" i="114"/>
  <c r="Q50" i="114"/>
  <c r="R50" i="114"/>
  <c r="S50" i="114"/>
  <c r="T50" i="114"/>
  <c r="U50" i="114"/>
  <c r="V50" i="114"/>
  <c r="W50" i="114"/>
  <c r="X50" i="114"/>
  <c r="Y50" i="114"/>
  <c r="Z50" i="114"/>
  <c r="AA50" i="114"/>
  <c r="AB50" i="114"/>
  <c r="AC50" i="114"/>
  <c r="AD50" i="114"/>
  <c r="AE50" i="114"/>
  <c r="AF50" i="114"/>
  <c r="AG50" i="114"/>
  <c r="AH50" i="114"/>
  <c r="AI50" i="114"/>
  <c r="AJ50" i="114"/>
  <c r="AK50" i="114"/>
  <c r="AL50" i="114"/>
  <c r="AM50" i="114"/>
  <c r="AN50" i="114"/>
  <c r="AO50" i="114"/>
  <c r="AP50" i="114"/>
  <c r="AQ50" i="114"/>
  <c r="AR50" i="114"/>
  <c r="AS50" i="114"/>
  <c r="AT50" i="114"/>
  <c r="AU50" i="114"/>
  <c r="AV50" i="114"/>
  <c r="AW50" i="114"/>
  <c r="AX50" i="114"/>
  <c r="AY50" i="114"/>
  <c r="AZ50" i="114"/>
  <c r="BA50" i="114"/>
  <c r="BB50" i="114"/>
  <c r="BC50" i="114"/>
  <c r="BD50" i="114"/>
  <c r="BE50" i="114"/>
  <c r="BF50" i="114"/>
  <c r="BG50" i="114"/>
  <c r="BH50" i="114"/>
  <c r="BI50" i="114"/>
  <c r="BJ50" i="114"/>
  <c r="BK50" i="114"/>
  <c r="BL50" i="114"/>
  <c r="BM50" i="114"/>
  <c r="BN50" i="114"/>
  <c r="BO50" i="114"/>
  <c r="BP50" i="114"/>
  <c r="BQ50" i="114"/>
  <c r="BR50" i="114"/>
  <c r="BS50" i="114"/>
  <c r="BT50" i="114"/>
  <c r="BU50" i="114"/>
  <c r="BV50" i="114"/>
  <c r="BW50" i="114"/>
  <c r="BX50" i="114"/>
  <c r="BY50" i="114"/>
  <c r="BZ50" i="114"/>
  <c r="CA50" i="114"/>
  <c r="CB50" i="114"/>
  <c r="CC50" i="114"/>
  <c r="CD50" i="114"/>
  <c r="CE50" i="114"/>
  <c r="BF51" i="114"/>
  <c r="BJ51" i="114"/>
  <c r="BN51" i="114"/>
  <c r="BR51" i="114"/>
  <c r="BV51" i="114"/>
  <c r="BZ51" i="114"/>
  <c r="CD51" i="114"/>
  <c r="C53" i="114"/>
  <c r="D53" i="114"/>
  <c r="E53" i="114"/>
  <c r="F53" i="114"/>
  <c r="G53" i="114"/>
  <c r="H53" i="114"/>
  <c r="I53" i="114"/>
  <c r="J53" i="114"/>
  <c r="K53" i="114"/>
  <c r="L53" i="114"/>
  <c r="M53" i="114"/>
  <c r="N53" i="114"/>
  <c r="O53" i="114"/>
  <c r="P53" i="114"/>
  <c r="Q53" i="114"/>
  <c r="R53" i="114"/>
  <c r="S53" i="114"/>
  <c r="T53" i="114"/>
  <c r="U53" i="114"/>
  <c r="V53" i="114"/>
  <c r="W53" i="114"/>
  <c r="X53" i="114"/>
  <c r="Y53" i="114"/>
  <c r="Z53" i="114"/>
  <c r="AA53" i="114"/>
  <c r="AB53" i="114"/>
  <c r="AC53" i="114"/>
  <c r="AD53" i="114"/>
  <c r="AE53" i="114"/>
  <c r="AF53" i="114"/>
  <c r="AG53" i="114"/>
  <c r="AH53" i="114"/>
  <c r="AI53" i="114"/>
  <c r="AJ53" i="114"/>
  <c r="AK53" i="114"/>
  <c r="AL53" i="114"/>
  <c r="AM53" i="114"/>
  <c r="AN53" i="114"/>
  <c r="AO53" i="114"/>
  <c r="AP53" i="114"/>
  <c r="AQ53" i="114"/>
  <c r="AR53" i="114"/>
  <c r="AS53" i="114"/>
  <c r="AT53" i="114"/>
  <c r="AU53" i="114"/>
  <c r="AV53" i="114"/>
  <c r="AW53" i="114"/>
  <c r="AX53" i="114"/>
  <c r="AY53" i="114"/>
  <c r="AZ53" i="114"/>
  <c r="BA53" i="114"/>
  <c r="BB53" i="114"/>
  <c r="BC53" i="114"/>
  <c r="BD53" i="114"/>
  <c r="BE53" i="114"/>
  <c r="BF53" i="114"/>
  <c r="BG53" i="114"/>
  <c r="BH53" i="114"/>
  <c r="BI53" i="114"/>
  <c r="BJ53" i="114"/>
  <c r="BK53" i="114"/>
  <c r="BL53" i="114"/>
  <c r="BM53" i="114"/>
  <c r="BN53" i="114"/>
  <c r="BO53" i="114"/>
  <c r="BP53" i="114"/>
  <c r="BQ53" i="114"/>
  <c r="BR53" i="114"/>
  <c r="BS53" i="114"/>
  <c r="BT53" i="114"/>
  <c r="BU53" i="114"/>
  <c r="BV53" i="114"/>
  <c r="BW53" i="114"/>
  <c r="BX53" i="114"/>
  <c r="BY53" i="114"/>
  <c r="BZ53" i="114"/>
  <c r="CA53" i="114"/>
  <c r="CB53" i="114"/>
  <c r="CC53" i="114"/>
  <c r="CD53" i="114"/>
  <c r="CE53" i="114"/>
  <c r="BG54" i="114"/>
  <c r="BK54" i="114"/>
  <c r="BO54" i="114"/>
  <c r="BS54" i="114"/>
  <c r="BW54" i="114"/>
  <c r="CA54" i="114"/>
  <c r="CE54" i="114"/>
  <c r="BJ55" i="114"/>
  <c r="BK55" i="114"/>
  <c r="BR55" i="114"/>
  <c r="BS55" i="114"/>
  <c r="BZ55" i="114"/>
  <c r="CA55" i="114"/>
  <c r="BT3" i="99"/>
  <c r="BU3" i="99"/>
  <c r="BV3" i="99"/>
  <c r="BW3" i="99"/>
  <c r="BX3" i="99"/>
  <c r="BY3" i="99"/>
  <c r="BZ3" i="99"/>
  <c r="CA3" i="99"/>
  <c r="CB3" i="99"/>
  <c r="CC3" i="99"/>
  <c r="CD3" i="99"/>
  <c r="CE3" i="99"/>
  <c r="BT4" i="99"/>
  <c r="BU4" i="99"/>
  <c r="BV4" i="99"/>
  <c r="BW4" i="99"/>
  <c r="BX4" i="99"/>
  <c r="BY4" i="99"/>
  <c r="BZ4" i="99"/>
  <c r="CA4" i="99"/>
  <c r="CB4" i="99"/>
  <c r="CC4" i="99"/>
  <c r="CD4" i="99"/>
  <c r="CE4" i="99"/>
  <c r="BT6" i="99"/>
  <c r="BU6" i="99"/>
  <c r="BV6" i="99"/>
  <c r="BW6" i="99"/>
  <c r="BX6" i="99"/>
  <c r="BY6" i="99"/>
  <c r="BZ6" i="99"/>
  <c r="CA6" i="99"/>
  <c r="CB6" i="99"/>
  <c r="CC6" i="99"/>
  <c r="CD6" i="99"/>
  <c r="CE6" i="99"/>
  <c r="BW7" i="99"/>
  <c r="CA7" i="99"/>
  <c r="CE7" i="99"/>
  <c r="BT9" i="99"/>
  <c r="BW9" i="99"/>
  <c r="BX9" i="99"/>
  <c r="CB9" i="99"/>
  <c r="CE9" i="99"/>
  <c r="BT12" i="99"/>
  <c r="BW12" i="99"/>
  <c r="BX12" i="99"/>
  <c r="CA12" i="99"/>
  <c r="CB12" i="99"/>
  <c r="CE12" i="99"/>
  <c r="BW15" i="99"/>
  <c r="CA15" i="99"/>
  <c r="CE15" i="99"/>
  <c r="BW18" i="99"/>
  <c r="CE18" i="99"/>
  <c r="BT21" i="99"/>
  <c r="BX21" i="99"/>
  <c r="CB21" i="99"/>
  <c r="BT24" i="99"/>
  <c r="BW24" i="99"/>
  <c r="BX24" i="99"/>
  <c r="CA24" i="99"/>
  <c r="CB24" i="99"/>
  <c r="CE24" i="99"/>
  <c r="BW29" i="99"/>
  <c r="CA29" i="99"/>
  <c r="CE29" i="99"/>
  <c r="BW34" i="99"/>
  <c r="CE34" i="99"/>
  <c r="BW41" i="99"/>
  <c r="CA41" i="99"/>
  <c r="CE41" i="99"/>
  <c r="BT50" i="99"/>
  <c r="BU50" i="99"/>
  <c r="BV50" i="99"/>
  <c r="BW50" i="99"/>
  <c r="BX50" i="99"/>
  <c r="BY50" i="99"/>
  <c r="BZ50" i="99"/>
  <c r="CA50" i="99"/>
  <c r="CB50" i="99"/>
  <c r="CC50" i="99"/>
  <c r="CD50" i="99"/>
  <c r="CE50" i="99"/>
  <c r="BW51" i="99"/>
  <c r="CA51" i="99"/>
  <c r="CE51" i="99"/>
  <c r="BT53" i="99"/>
  <c r="BU53" i="99"/>
  <c r="BV53" i="99"/>
  <c r="BW53" i="99"/>
  <c r="BX53" i="99"/>
  <c r="BY53" i="99"/>
  <c r="BZ53" i="99"/>
  <c r="CA53" i="99"/>
  <c r="CB53" i="99"/>
  <c r="CC53" i="99"/>
  <c r="CD53" i="99"/>
  <c r="CE53" i="99"/>
  <c r="BW54" i="99"/>
  <c r="CA54" i="99"/>
  <c r="CE54" i="99"/>
  <c r="BW55" i="99"/>
  <c r="CA55" i="99"/>
  <c r="CE55" i="99"/>
  <c r="C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AZ3" i="99"/>
  <c r="BA3" i="99"/>
  <c r="BB3" i="99"/>
  <c r="BC3" i="99"/>
  <c r="BD3" i="99"/>
  <c r="BE3" i="99"/>
  <c r="BF3" i="99"/>
  <c r="BG3" i="99"/>
  <c r="BH3" i="99"/>
  <c r="BI3" i="99"/>
  <c r="BJ3" i="99"/>
  <c r="BK3" i="99"/>
  <c r="BL3" i="99"/>
  <c r="BM3" i="99"/>
  <c r="BN3" i="99"/>
  <c r="BO3" i="99"/>
  <c r="BP3" i="99"/>
  <c r="BQ3" i="99"/>
  <c r="BR3" i="99"/>
  <c r="BS3" i="99"/>
  <c r="C4" i="99"/>
  <c r="D4" i="99"/>
  <c r="E4" i="99"/>
  <c r="F4" i="99"/>
  <c r="G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AU4" i="99"/>
  <c r="AV4" i="99"/>
  <c r="AW4" i="99"/>
  <c r="AX4" i="99"/>
  <c r="AY4" i="99"/>
  <c r="AZ4" i="99"/>
  <c r="BA4" i="99"/>
  <c r="BB4" i="99"/>
  <c r="BC4" i="99"/>
  <c r="BD4" i="99"/>
  <c r="BE4" i="99"/>
  <c r="BF4" i="99"/>
  <c r="BG4" i="99"/>
  <c r="BH4" i="99"/>
  <c r="BI4" i="99"/>
  <c r="BJ4" i="99"/>
  <c r="BK4" i="99"/>
  <c r="BL4" i="99"/>
  <c r="BM4" i="99"/>
  <c r="BN4" i="99"/>
  <c r="BO4" i="99"/>
  <c r="BP4" i="99"/>
  <c r="BQ4" i="99"/>
  <c r="BR4" i="99"/>
  <c r="BS4" i="99"/>
  <c r="C6" i="99"/>
  <c r="D6" i="99"/>
  <c r="E6" i="99"/>
  <c r="F6" i="99"/>
  <c r="G6" i="99"/>
  <c r="H6" i="99"/>
  <c r="I6" i="99"/>
  <c r="J6" i="99"/>
  <c r="K6" i="99"/>
  <c r="L6" i="99"/>
  <c r="M6" i="99"/>
  <c r="N6" i="99"/>
  <c r="O6" i="99"/>
  <c r="P6" i="99"/>
  <c r="Q6" i="99"/>
  <c r="R6" i="99"/>
  <c r="S6" i="99"/>
  <c r="T6" i="99"/>
  <c r="U6" i="99"/>
  <c r="V6" i="99"/>
  <c r="W6" i="99"/>
  <c r="X6" i="99"/>
  <c r="Y6" i="99"/>
  <c r="Z6" i="99"/>
  <c r="AA6" i="99"/>
  <c r="AB6" i="99"/>
  <c r="AC6" i="99"/>
  <c r="AD6" i="99"/>
  <c r="AE6" i="99"/>
  <c r="AF6" i="99"/>
  <c r="AG6" i="99"/>
  <c r="AH6" i="99"/>
  <c r="AI6" i="99"/>
  <c r="AJ6" i="99"/>
  <c r="AK6" i="99"/>
  <c r="AL6" i="99"/>
  <c r="AM6" i="99"/>
  <c r="AN6" i="99"/>
  <c r="AO6" i="99"/>
  <c r="AP6" i="99"/>
  <c r="AQ6" i="99"/>
  <c r="AR6" i="99"/>
  <c r="AS6" i="99"/>
  <c r="AT6" i="99"/>
  <c r="AU6" i="99"/>
  <c r="AV6" i="99"/>
  <c r="AW6" i="99"/>
  <c r="AX6" i="99"/>
  <c r="AY6" i="99"/>
  <c r="AZ6" i="99"/>
  <c r="BA6" i="99"/>
  <c r="BB6" i="99"/>
  <c r="BC6" i="99"/>
  <c r="BD6" i="99"/>
  <c r="BE6" i="99"/>
  <c r="BF6" i="99"/>
  <c r="BG6" i="99"/>
  <c r="BH6" i="99"/>
  <c r="BI6" i="99"/>
  <c r="BJ6" i="99"/>
  <c r="BK6" i="99"/>
  <c r="BL6" i="99"/>
  <c r="BM6" i="99"/>
  <c r="BN6" i="99"/>
  <c r="BO6" i="99"/>
  <c r="BP6" i="99"/>
  <c r="BQ6" i="99"/>
  <c r="BR6" i="99"/>
  <c r="BS6" i="99"/>
  <c r="C7" i="99"/>
  <c r="BG7" i="99"/>
  <c r="BK7" i="99"/>
  <c r="BO7" i="99"/>
  <c r="BS7" i="99"/>
  <c r="BF9" i="99"/>
  <c r="BG9" i="99"/>
  <c r="BJ9" i="99"/>
  <c r="BK9" i="99"/>
  <c r="BN9" i="99"/>
  <c r="BO9" i="99"/>
  <c r="BJ10" i="99"/>
  <c r="BI12" i="99"/>
  <c r="BL12" i="99"/>
  <c r="BM12" i="99"/>
  <c r="BF15" i="99"/>
  <c r="BJ15" i="99"/>
  <c r="BN15" i="99"/>
  <c r="BR15" i="99"/>
  <c r="BS15" i="99"/>
  <c r="BH18" i="99"/>
  <c r="BI18" i="99"/>
  <c r="BL18" i="99"/>
  <c r="BM18" i="99"/>
  <c r="BP18" i="99"/>
  <c r="BQ18" i="99"/>
  <c r="BH19" i="99"/>
  <c r="BP19" i="99"/>
  <c r="BF21" i="99"/>
  <c r="BN21" i="99"/>
  <c r="BH24" i="99"/>
  <c r="BL24" i="99"/>
  <c r="BP24" i="99"/>
  <c r="BE29" i="99"/>
  <c r="BH29" i="99"/>
  <c r="BI29" i="99"/>
  <c r="BL29" i="99"/>
  <c r="BM29" i="99"/>
  <c r="BP29" i="99"/>
  <c r="BQ29" i="99"/>
  <c r="BH30" i="99"/>
  <c r="BP30" i="99"/>
  <c r="BH34" i="99"/>
  <c r="BL34" i="99"/>
  <c r="BP34" i="99"/>
  <c r="BQ34" i="99"/>
  <c r="BK35" i="99"/>
  <c r="BL35" i="99"/>
  <c r="BF41" i="99"/>
  <c r="BN41" i="99"/>
  <c r="BR41" i="99"/>
  <c r="BS41" i="99"/>
  <c r="BI42" i="99"/>
  <c r="C50" i="99"/>
  <c r="D50" i="99"/>
  <c r="E50" i="99"/>
  <c r="F50" i="99"/>
  <c r="G50" i="99"/>
  <c r="H50" i="99"/>
  <c r="I50" i="99"/>
  <c r="J50" i="99"/>
  <c r="K50" i="99"/>
  <c r="L50" i="99"/>
  <c r="M50" i="99"/>
  <c r="N50" i="99"/>
  <c r="O50" i="99"/>
  <c r="P50" i="99"/>
  <c r="Q50" i="99"/>
  <c r="R50" i="99"/>
  <c r="S50" i="99"/>
  <c r="T50" i="99"/>
  <c r="U50" i="99"/>
  <c r="V50" i="99"/>
  <c r="W50" i="99"/>
  <c r="X50" i="99"/>
  <c r="Y50" i="99"/>
  <c r="Z50" i="99"/>
  <c r="AA50" i="99"/>
  <c r="AB50" i="99"/>
  <c r="AC50" i="99"/>
  <c r="AD50" i="99"/>
  <c r="AE50" i="99"/>
  <c r="AF50" i="99"/>
  <c r="AG50" i="99"/>
  <c r="AH50" i="99"/>
  <c r="AI50" i="99"/>
  <c r="AJ50" i="99"/>
  <c r="AK50" i="99"/>
  <c r="AL50" i="99"/>
  <c r="AM50" i="99"/>
  <c r="AN50" i="99"/>
  <c r="AO50" i="99"/>
  <c r="AP50" i="99"/>
  <c r="AQ50" i="99"/>
  <c r="AR50" i="99"/>
  <c r="AS50" i="99"/>
  <c r="AT50" i="99"/>
  <c r="AU50" i="99"/>
  <c r="AV50" i="99"/>
  <c r="AW50" i="99"/>
  <c r="AX50" i="99"/>
  <c r="AY50" i="99"/>
  <c r="AZ50" i="99"/>
  <c r="BA50" i="99"/>
  <c r="BB50" i="99"/>
  <c r="BC50" i="99"/>
  <c r="BD50" i="99"/>
  <c r="BE50" i="99"/>
  <c r="BF50" i="99"/>
  <c r="BG50" i="99"/>
  <c r="BH50" i="99"/>
  <c r="BI50" i="99"/>
  <c r="BJ50" i="99"/>
  <c r="BK50" i="99"/>
  <c r="BL50" i="99"/>
  <c r="BM50" i="99"/>
  <c r="BN50" i="99"/>
  <c r="BO50" i="99"/>
  <c r="BP50" i="99"/>
  <c r="BQ50" i="99"/>
  <c r="BR50" i="99"/>
  <c r="BS50" i="99"/>
  <c r="BF51" i="99"/>
  <c r="BJ51" i="99"/>
  <c r="BM51" i="99"/>
  <c r="BN51" i="99"/>
  <c r="BR51" i="99"/>
  <c r="C53" i="99"/>
  <c r="D53" i="99"/>
  <c r="E53" i="99"/>
  <c r="F53" i="99"/>
  <c r="G53" i="99"/>
  <c r="H53" i="99"/>
  <c r="I53" i="99"/>
  <c r="J53" i="99"/>
  <c r="K53" i="99"/>
  <c r="L53" i="99"/>
  <c r="M53" i="99"/>
  <c r="N53" i="99"/>
  <c r="O53" i="99"/>
  <c r="P53" i="99"/>
  <c r="Q53" i="99"/>
  <c r="R53" i="99"/>
  <c r="S53" i="99"/>
  <c r="T53" i="99"/>
  <c r="U53" i="99"/>
  <c r="V53" i="99"/>
  <c r="W53" i="99"/>
  <c r="X53" i="99"/>
  <c r="Y53" i="99"/>
  <c r="Z53" i="99"/>
  <c r="AA53" i="99"/>
  <c r="AB53" i="99"/>
  <c r="AC53" i="99"/>
  <c r="AD53" i="99"/>
  <c r="AE53" i="99"/>
  <c r="AF53" i="99"/>
  <c r="AG53" i="99"/>
  <c r="AH53" i="99"/>
  <c r="AI53" i="99"/>
  <c r="AJ53" i="99"/>
  <c r="AK53" i="99"/>
  <c r="AL53" i="99"/>
  <c r="AM53" i="99"/>
  <c r="AN53" i="99"/>
  <c r="AO53" i="99"/>
  <c r="AP53" i="99"/>
  <c r="AQ53" i="99"/>
  <c r="AR53" i="99"/>
  <c r="AS53" i="99"/>
  <c r="AT53" i="99"/>
  <c r="AU53" i="99"/>
  <c r="AV53" i="99"/>
  <c r="AW53" i="99"/>
  <c r="AX53" i="99"/>
  <c r="AY53" i="99"/>
  <c r="AZ53" i="99"/>
  <c r="BA53" i="99"/>
  <c r="BB53" i="99"/>
  <c r="BC53" i="99"/>
  <c r="BD53" i="99"/>
  <c r="BE53" i="99"/>
  <c r="BF53" i="99"/>
  <c r="BG53" i="99"/>
  <c r="BH53" i="99"/>
  <c r="BI53" i="99"/>
  <c r="BJ53" i="99"/>
  <c r="BK53" i="99"/>
  <c r="BL53" i="99"/>
  <c r="BM53" i="99"/>
  <c r="BN53" i="99"/>
  <c r="BO53" i="99"/>
  <c r="BP53" i="99"/>
  <c r="BQ53" i="99"/>
  <c r="BR53" i="99"/>
  <c r="BS53" i="99"/>
  <c r="BF54" i="99"/>
  <c r="BG54" i="99"/>
  <c r="BJ54" i="99"/>
  <c r="BK54" i="99"/>
  <c r="BN54" i="99"/>
  <c r="BO54" i="99"/>
  <c r="BR54" i="99"/>
  <c r="BS54" i="99"/>
  <c r="BG55" i="99"/>
  <c r="BJ55" i="99"/>
  <c r="BK55" i="99"/>
  <c r="BO55" i="99"/>
  <c r="BR55" i="99"/>
  <c r="BS55" i="99"/>
  <c r="BD18" i="2"/>
  <c r="BR7" i="2"/>
  <c r="BR7" i="114" s="1"/>
  <c r="BS7" i="2"/>
  <c r="BT7" i="2"/>
  <c r="BU7" i="2"/>
  <c r="BU7" i="114" s="1"/>
  <c r="BV7" i="2"/>
  <c r="BV7" i="21" s="1"/>
  <c r="BW7" i="2"/>
  <c r="BX7" i="2"/>
  <c r="BX7" i="99" s="1"/>
  <c r="BY7" i="2"/>
  <c r="BY7" i="21" s="1"/>
  <c r="BZ7" i="2"/>
  <c r="BZ7" i="114" s="1"/>
  <c r="CA7" i="2"/>
  <c r="CB7" i="2"/>
  <c r="CC7" i="2"/>
  <c r="CD7" i="2"/>
  <c r="CD7" i="21" s="1"/>
  <c r="CE7" i="2"/>
  <c r="CE7" i="29" s="1"/>
  <c r="BR9" i="2"/>
  <c r="BR9" i="99" s="1"/>
  <c r="BS9" i="2"/>
  <c r="BS9" i="99" s="1"/>
  <c r="BT9" i="2"/>
  <c r="BT9" i="104" s="1"/>
  <c r="BU9" i="2"/>
  <c r="BU9" i="21" s="1"/>
  <c r="BV9" i="2"/>
  <c r="BV9" i="173" s="1"/>
  <c r="BW9" i="2"/>
  <c r="BW9" i="104" s="1"/>
  <c r="BX9" i="2"/>
  <c r="BY9" i="2"/>
  <c r="BY9" i="114" s="1"/>
  <c r="BZ9" i="2"/>
  <c r="BZ9" i="21" s="1"/>
  <c r="CA9" i="2"/>
  <c r="CB9" i="2"/>
  <c r="CB9" i="104" s="1"/>
  <c r="CC9" i="2"/>
  <c r="CD9" i="2"/>
  <c r="CE9" i="2"/>
  <c r="BU10" i="2"/>
  <c r="BV10" i="2"/>
  <c r="BV10" i="104" s="1"/>
  <c r="BY10" i="2"/>
  <c r="BY10" i="21" s="1"/>
  <c r="CC10" i="2"/>
  <c r="CC10" i="173" s="1"/>
  <c r="CD10" i="2"/>
  <c r="BR12" i="2"/>
  <c r="BR12" i="114" s="1"/>
  <c r="BS12" i="2"/>
  <c r="BS12" i="21" s="1"/>
  <c r="BT12" i="2"/>
  <c r="BU12" i="2"/>
  <c r="BV12" i="2"/>
  <c r="BW12" i="2"/>
  <c r="BW12" i="114" s="1"/>
  <c r="BX12" i="2"/>
  <c r="BX12" i="104" s="1"/>
  <c r="BY12" i="2"/>
  <c r="BZ12" i="2"/>
  <c r="CA12" i="2"/>
  <c r="CB12" i="2"/>
  <c r="CB12" i="173" s="1"/>
  <c r="CC12" i="2"/>
  <c r="CD12" i="2"/>
  <c r="CE12" i="2"/>
  <c r="CE12" i="114" s="1"/>
  <c r="BU13" i="2"/>
  <c r="BU13" i="21" s="1"/>
  <c r="CC13" i="2"/>
  <c r="BR15" i="2"/>
  <c r="BS15" i="2"/>
  <c r="BT15" i="2"/>
  <c r="BT15" i="99" s="1"/>
  <c r="BU15" i="2"/>
  <c r="BU15" i="21" s="1"/>
  <c r="BV15" i="2"/>
  <c r="BV15" i="99" s="1"/>
  <c r="BW15" i="2"/>
  <c r="BX15" i="2"/>
  <c r="BX15" i="104" s="1"/>
  <c r="BY15" i="2"/>
  <c r="BY15" i="114" s="1"/>
  <c r="BZ15" i="2"/>
  <c r="BZ15" i="173" s="1"/>
  <c r="CA15" i="2"/>
  <c r="CB15" i="2"/>
  <c r="CC15" i="2"/>
  <c r="CD15" i="2"/>
  <c r="CD15" i="21" s="1"/>
  <c r="CE15" i="2"/>
  <c r="BR16" i="2"/>
  <c r="BR16" i="99" s="1"/>
  <c r="BU16" i="2"/>
  <c r="BV16" i="2"/>
  <c r="BV16" i="99" s="1"/>
  <c r="BZ16" i="2"/>
  <c r="BZ16" i="21" s="1"/>
  <c r="CC16" i="2"/>
  <c r="CD16" i="2"/>
  <c r="CD16" i="21" s="1"/>
  <c r="BR18" i="2"/>
  <c r="BS18" i="2"/>
  <c r="BT18" i="2"/>
  <c r="BT18" i="104" s="1"/>
  <c r="BU18" i="2"/>
  <c r="BV18" i="2"/>
  <c r="BV18" i="99" s="1"/>
  <c r="BW18" i="2"/>
  <c r="BX18" i="2"/>
  <c r="BY18" i="2"/>
  <c r="BZ18" i="2"/>
  <c r="BZ18" i="99" s="1"/>
  <c r="CA18" i="2"/>
  <c r="CB18" i="2"/>
  <c r="CB18" i="99" s="1"/>
  <c r="CC18" i="2"/>
  <c r="CD18" i="2"/>
  <c r="CE18" i="2"/>
  <c r="BR19" i="2"/>
  <c r="BR19" i="104" s="1"/>
  <c r="BU19" i="2"/>
  <c r="BV19" i="2"/>
  <c r="BV19" i="21" s="1"/>
  <c r="BY19" i="2"/>
  <c r="BZ19" i="2"/>
  <c r="BZ19" i="21" s="1"/>
  <c r="CC19" i="2"/>
  <c r="CD19" i="2"/>
  <c r="CD19" i="21" s="1"/>
  <c r="BR21" i="2"/>
  <c r="BS21" i="2"/>
  <c r="BT21" i="2"/>
  <c r="BT21" i="104" s="1"/>
  <c r="BU21" i="2"/>
  <c r="BV21" i="2"/>
  <c r="BW21" i="2"/>
  <c r="BW21" i="104" s="1"/>
  <c r="BX21" i="2"/>
  <c r="BY21" i="2"/>
  <c r="BY21" i="114" s="1"/>
  <c r="BZ21" i="2"/>
  <c r="CA21" i="2"/>
  <c r="CA21" i="99" s="1"/>
  <c r="CB21" i="2"/>
  <c r="CB21" i="104" s="1"/>
  <c r="CC21" i="2"/>
  <c r="CD21" i="2"/>
  <c r="CD21" i="173" s="1"/>
  <c r="CE21" i="2"/>
  <c r="BU22" i="2"/>
  <c r="BV22" i="2"/>
  <c r="BY22" i="2"/>
  <c r="CC22" i="2"/>
  <c r="BR24" i="2"/>
  <c r="BS24" i="2"/>
  <c r="BS24" i="21" s="1"/>
  <c r="BT24" i="2"/>
  <c r="BT24" i="173" s="1"/>
  <c r="BU24" i="2"/>
  <c r="BV24" i="2"/>
  <c r="BV24" i="21" s="1"/>
  <c r="BW24" i="2"/>
  <c r="BW24" i="114" s="1"/>
  <c r="BX24" i="2"/>
  <c r="BY24" i="2"/>
  <c r="BZ24" i="2"/>
  <c r="BZ24" i="114" s="1"/>
  <c r="CA24" i="2"/>
  <c r="CB24" i="2"/>
  <c r="CC24" i="2"/>
  <c r="CD24" i="2"/>
  <c r="CD25" i="2" s="1"/>
  <c r="CE24" i="2"/>
  <c r="CE24" i="114" s="1"/>
  <c r="BU25" i="2"/>
  <c r="CC25" i="2"/>
  <c r="BR29" i="2"/>
  <c r="BS29" i="2"/>
  <c r="BS29" i="114" s="1"/>
  <c r="BT29" i="2"/>
  <c r="BT29" i="99" s="1"/>
  <c r="BU29" i="2"/>
  <c r="BV29" i="2"/>
  <c r="BV29" i="99" s="1"/>
  <c r="BW29" i="2"/>
  <c r="BX29" i="2"/>
  <c r="BY29" i="2"/>
  <c r="BZ29" i="2"/>
  <c r="BZ29" i="99" s="1"/>
  <c r="CA29" i="2"/>
  <c r="CA29" i="114" s="1"/>
  <c r="CB29" i="2"/>
  <c r="CB29" i="104" s="1"/>
  <c r="CC29" i="2"/>
  <c r="CD29" i="2"/>
  <c r="CD29" i="21" s="1"/>
  <c r="CE29" i="2"/>
  <c r="BR30" i="2"/>
  <c r="BR30" i="21" s="1"/>
  <c r="BU30" i="2"/>
  <c r="BU30" i="114" s="1"/>
  <c r="BV30" i="2"/>
  <c r="BV30" i="21" s="1"/>
  <c r="BZ30" i="2"/>
  <c r="BZ30" i="21" s="1"/>
  <c r="CC30" i="2"/>
  <c r="CD30" i="2"/>
  <c r="CD30" i="21" s="1"/>
  <c r="BR34" i="2"/>
  <c r="BS34" i="2"/>
  <c r="BS34" i="104" s="1"/>
  <c r="BT34" i="2"/>
  <c r="BT34" i="173" s="1"/>
  <c r="BU34" i="2"/>
  <c r="BV34" i="2"/>
  <c r="BV34" i="99" s="1"/>
  <c r="BW34" i="2"/>
  <c r="BW34" i="21" s="1"/>
  <c r="BX34" i="2"/>
  <c r="BY34" i="2"/>
  <c r="BZ34" i="2"/>
  <c r="CA34" i="2"/>
  <c r="CA34" i="114" s="1"/>
  <c r="CB34" i="2"/>
  <c r="CC34" i="2"/>
  <c r="CD34" i="2"/>
  <c r="CD34" i="21" s="1"/>
  <c r="CE34" i="2"/>
  <c r="BR35" i="2"/>
  <c r="BU35" i="2"/>
  <c r="BV35" i="2"/>
  <c r="BV35" i="104" s="1"/>
  <c r="BY35" i="2"/>
  <c r="BY35" i="21" s="1"/>
  <c r="BZ35" i="2"/>
  <c r="BZ35" i="21" s="1"/>
  <c r="CC35" i="2"/>
  <c r="CD35" i="2"/>
  <c r="BR41" i="2"/>
  <c r="BS41" i="2"/>
  <c r="BT41" i="2"/>
  <c r="BU41" i="2"/>
  <c r="BV41" i="2"/>
  <c r="BV41" i="173" s="1"/>
  <c r="BW41" i="2"/>
  <c r="BX41" i="2"/>
  <c r="BX41" i="173" s="1"/>
  <c r="BY41" i="2"/>
  <c r="BZ41" i="2"/>
  <c r="BZ41" i="99" s="1"/>
  <c r="CA41" i="2"/>
  <c r="CB41" i="2"/>
  <c r="CC41" i="2"/>
  <c r="CD41" i="2"/>
  <c r="CD41" i="104" s="1"/>
  <c r="CE41" i="2"/>
  <c r="BR42" i="2"/>
  <c r="BU42" i="2"/>
  <c r="BU42" i="104" s="1"/>
  <c r="BV42" i="2"/>
  <c r="BV42" i="99" s="1"/>
  <c r="BZ42" i="2"/>
  <c r="BZ42" i="21" s="1"/>
  <c r="CD42" i="2"/>
  <c r="CD42" i="21" s="1"/>
  <c r="BQ34" i="2"/>
  <c r="BQ29" i="2"/>
  <c r="BQ24" i="2"/>
  <c r="BQ24" i="99" s="1"/>
  <c r="BQ21" i="2"/>
  <c r="BQ18" i="2"/>
  <c r="BQ15" i="2"/>
  <c r="BQ15" i="21" s="1"/>
  <c r="BQ12" i="2"/>
  <c r="BQ12" i="99" s="1"/>
  <c r="BQ9" i="2"/>
  <c r="BQ9" i="21" s="1"/>
  <c r="BN7" i="2"/>
  <c r="BN7" i="21" s="1"/>
  <c r="BO7" i="2"/>
  <c r="BO7" i="173" s="1"/>
  <c r="BP7" i="2"/>
  <c r="BP7" i="99" s="1"/>
  <c r="BQ7" i="2"/>
  <c r="BF54" i="2"/>
  <c r="BF54" i="104" s="1"/>
  <c r="BG54" i="2"/>
  <c r="BH54" i="2"/>
  <c r="BH54" i="104" s="1"/>
  <c r="BI54" i="2"/>
  <c r="BJ54" i="2"/>
  <c r="BJ54" i="104" s="1"/>
  <c r="BK54" i="2"/>
  <c r="BL54" i="2"/>
  <c r="BL54" i="99" s="1"/>
  <c r="BM54" i="2"/>
  <c r="BM54" i="21" s="1"/>
  <c r="BN54" i="2"/>
  <c r="BN54" i="21" s="1"/>
  <c r="BO54" i="2"/>
  <c r="BP54" i="2"/>
  <c r="BP54" i="114" s="1"/>
  <c r="BQ54" i="2"/>
  <c r="BR54" i="2"/>
  <c r="BR54" i="173" s="1"/>
  <c r="BS54" i="2"/>
  <c r="BT54" i="2"/>
  <c r="BU54" i="2"/>
  <c r="BU54" i="173" s="1"/>
  <c r="BV54" i="2"/>
  <c r="BV54" i="21" s="1"/>
  <c r="BW54" i="2"/>
  <c r="BX54" i="2"/>
  <c r="BX54" i="114" s="1"/>
  <c r="BY54" i="2"/>
  <c r="BY54" i="21" s="1"/>
  <c r="BZ54" i="2"/>
  <c r="BZ54" i="173" s="1"/>
  <c r="CA54" i="2"/>
  <c r="CB54" i="2"/>
  <c r="CC54" i="2"/>
  <c r="CD54" i="2"/>
  <c r="CD54" i="21" s="1"/>
  <c r="CE54" i="2"/>
  <c r="BF55" i="2"/>
  <c r="BF55" i="114" s="1"/>
  <c r="BG55" i="2"/>
  <c r="BG55" i="114" s="1"/>
  <c r="BJ55" i="2"/>
  <c r="BK55" i="2"/>
  <c r="BN55" i="2"/>
  <c r="BN55" i="114" s="1"/>
  <c r="BO55" i="2"/>
  <c r="BO55" i="114" s="1"/>
  <c r="BR55" i="2"/>
  <c r="BS55" i="2"/>
  <c r="BV55" i="2"/>
  <c r="BV55" i="114" s="1"/>
  <c r="BW55" i="2"/>
  <c r="BW55" i="114" s="1"/>
  <c r="BZ55" i="2"/>
  <c r="BZ55" i="99" s="1"/>
  <c r="CA55" i="2"/>
  <c r="CD55" i="2"/>
  <c r="CD55" i="114" s="1"/>
  <c r="CE55" i="2"/>
  <c r="CE55" i="114" s="1"/>
  <c r="BF51" i="2"/>
  <c r="BG51" i="2"/>
  <c r="BG51" i="104" s="1"/>
  <c r="BH51" i="2"/>
  <c r="BH51" i="173" s="1"/>
  <c r="BI51" i="2"/>
  <c r="BJ51" i="2"/>
  <c r="BJ51" i="104" s="1"/>
  <c r="BK51" i="2"/>
  <c r="BK51" i="104" s="1"/>
  <c r="BL51" i="2"/>
  <c r="BL51" i="21" s="1"/>
  <c r="BM51" i="2"/>
  <c r="BM51" i="104" s="1"/>
  <c r="BN51" i="2"/>
  <c r="BO51" i="2"/>
  <c r="BO51" i="104" s="1"/>
  <c r="BP51" i="2"/>
  <c r="BP51" i="173" s="1"/>
  <c r="BQ51" i="2"/>
  <c r="BR51" i="2"/>
  <c r="BS51" i="2"/>
  <c r="BS51" i="104" s="1"/>
  <c r="BT51" i="2"/>
  <c r="BT51" i="99" s="1"/>
  <c r="BU51" i="2"/>
  <c r="BU51" i="114" s="1"/>
  <c r="BV51" i="2"/>
  <c r="BV51" i="99" s="1"/>
  <c r="BW51" i="2"/>
  <c r="BW51" i="104" s="1"/>
  <c r="BX51" i="2"/>
  <c r="BX51" i="173" s="1"/>
  <c r="BY51" i="2"/>
  <c r="BZ51" i="2"/>
  <c r="BZ51" i="173" s="1"/>
  <c r="CA51" i="2"/>
  <c r="CB51" i="2"/>
  <c r="CB51" i="99" s="1"/>
  <c r="CC51" i="2"/>
  <c r="CC51" i="114" s="1"/>
  <c r="CD51" i="2"/>
  <c r="CD51" i="173" s="1"/>
  <c r="CE51" i="2"/>
  <c r="BQ13" i="2"/>
  <c r="BQ13" i="104" s="1"/>
  <c r="BQ30" i="2"/>
  <c r="BQ31" i="2"/>
  <c r="BQ31" i="21" s="1"/>
  <c r="BQ41" i="2"/>
  <c r="BQ41" i="21" s="1"/>
  <c r="BF9" i="2"/>
  <c r="BG9" i="2"/>
  <c r="BH9" i="2"/>
  <c r="BI9" i="2"/>
  <c r="BI9" i="21" s="1"/>
  <c r="BJ9" i="2"/>
  <c r="BK9" i="2"/>
  <c r="BL9" i="2"/>
  <c r="BM9" i="2"/>
  <c r="BM9" i="114" s="1"/>
  <c r="BN9" i="2"/>
  <c r="BN9" i="173" s="1"/>
  <c r="BO9" i="2"/>
  <c r="BP9" i="2"/>
  <c r="BP9" i="104" s="1"/>
  <c r="BF10" i="2"/>
  <c r="BF10" i="99" s="1"/>
  <c r="BJ10" i="2"/>
  <c r="BK10" i="2"/>
  <c r="BN10" i="2"/>
  <c r="BF12" i="2"/>
  <c r="BG12" i="2"/>
  <c r="BH12" i="2"/>
  <c r="BI12" i="2"/>
  <c r="BJ12" i="2"/>
  <c r="BJ12" i="104" s="1"/>
  <c r="BK12" i="2"/>
  <c r="BL12" i="2"/>
  <c r="BM12" i="2"/>
  <c r="BN12" i="2"/>
  <c r="BO12" i="2"/>
  <c r="BO12" i="21" s="1"/>
  <c r="BP12" i="2"/>
  <c r="BI13" i="2"/>
  <c r="BL13" i="2"/>
  <c r="BL13" i="99" s="1"/>
  <c r="BM13" i="2"/>
  <c r="BF15" i="2"/>
  <c r="BG15" i="2"/>
  <c r="BH15" i="2"/>
  <c r="BH15" i="104" s="1"/>
  <c r="BI15" i="2"/>
  <c r="BI15" i="21" s="1"/>
  <c r="BJ15" i="2"/>
  <c r="BJ15" i="29" s="1"/>
  <c r="BK15" i="2"/>
  <c r="BK16" i="2" s="1"/>
  <c r="BL15" i="2"/>
  <c r="BL15" i="21" s="1"/>
  <c r="BM15" i="2"/>
  <c r="BM15" i="114" s="1"/>
  <c r="BN15" i="2"/>
  <c r="BO15" i="2"/>
  <c r="BO15" i="104" s="1"/>
  <c r="BP15" i="2"/>
  <c r="BP15" i="114" s="1"/>
  <c r="BJ16" i="2"/>
  <c r="BJ16" i="99" s="1"/>
  <c r="BF18" i="2"/>
  <c r="BG18" i="2"/>
  <c r="BG18" i="104" s="1"/>
  <c r="BH18" i="2"/>
  <c r="BH18" i="173" s="1"/>
  <c r="BI18" i="2"/>
  <c r="BJ18" i="2"/>
  <c r="BK18" i="2"/>
  <c r="BK18" i="21" s="1"/>
  <c r="BL18" i="2"/>
  <c r="BM18" i="2"/>
  <c r="BN18" i="2"/>
  <c r="BN18" i="114" s="1"/>
  <c r="BO18" i="2"/>
  <c r="BP18" i="2"/>
  <c r="BP18" i="104" s="1"/>
  <c r="BH19" i="2"/>
  <c r="BI19" i="2"/>
  <c r="BL19" i="2"/>
  <c r="BP19" i="2"/>
  <c r="BF21" i="2"/>
  <c r="BG21" i="2"/>
  <c r="BH21" i="2"/>
  <c r="BH21" i="104" s="1"/>
  <c r="BI21" i="2"/>
  <c r="BJ21" i="2"/>
  <c r="BK21" i="2"/>
  <c r="BK21" i="99" s="1"/>
  <c r="BL21" i="2"/>
  <c r="BM21" i="2"/>
  <c r="BN21" i="2"/>
  <c r="BO21" i="2"/>
  <c r="BP21" i="2"/>
  <c r="BJ22" i="2"/>
  <c r="BF24" i="2"/>
  <c r="BF24" i="21" s="1"/>
  <c r="BG24" i="2"/>
  <c r="BG24" i="114" s="1"/>
  <c r="BH24" i="2"/>
  <c r="BI24" i="2"/>
  <c r="BI24" i="99" s="1"/>
  <c r="BJ24" i="2"/>
  <c r="BJ24" i="114" s="1"/>
  <c r="BK24" i="2"/>
  <c r="BK24" i="21" s="1"/>
  <c r="BL24" i="2"/>
  <c r="BM24" i="2"/>
  <c r="BN24" i="2"/>
  <c r="BO24" i="2"/>
  <c r="BO24" i="114" s="1"/>
  <c r="BP24" i="2"/>
  <c r="BH25" i="2"/>
  <c r="BP25" i="2"/>
  <c r="BF29" i="2"/>
  <c r="BG29" i="2"/>
  <c r="BH29" i="2"/>
  <c r="BI29" i="2"/>
  <c r="BJ29" i="2"/>
  <c r="BK29" i="2"/>
  <c r="BK29" i="21" s="1"/>
  <c r="BL29" i="2"/>
  <c r="BM29" i="2"/>
  <c r="BN29" i="2"/>
  <c r="BO29" i="2"/>
  <c r="BO29" i="114" s="1"/>
  <c r="BP29" i="2"/>
  <c r="BP29" i="173" s="1"/>
  <c r="BH30" i="2"/>
  <c r="BI30" i="2"/>
  <c r="BL30" i="2"/>
  <c r="BP30" i="2"/>
  <c r="BF34" i="2"/>
  <c r="BF34" i="104" s="1"/>
  <c r="BG34" i="2"/>
  <c r="BG34" i="114" s="1"/>
  <c r="BH34" i="2"/>
  <c r="BI34" i="2"/>
  <c r="BI34" i="99" s="1"/>
  <c r="BJ34" i="2"/>
  <c r="BK34" i="2"/>
  <c r="BK34" i="21" s="1"/>
  <c r="BL34" i="2"/>
  <c r="BL34" i="173" s="1"/>
  <c r="BM34" i="2"/>
  <c r="BN34" i="2"/>
  <c r="BN34" i="21" s="1"/>
  <c r="BO34" i="2"/>
  <c r="BO34" i="114" s="1"/>
  <c r="BP34" i="2"/>
  <c r="BP34" i="104" s="1"/>
  <c r="BH35" i="2"/>
  <c r="BH35" i="114" s="1"/>
  <c r="BI35" i="2"/>
  <c r="BK35" i="2"/>
  <c r="BK35" i="173" s="1"/>
  <c r="BL35" i="2"/>
  <c r="BM35" i="2"/>
  <c r="BM36" i="2" s="1"/>
  <c r="BP35" i="2"/>
  <c r="BP36" i="2"/>
  <c r="BP36" i="104" s="1"/>
  <c r="BF41" i="2"/>
  <c r="BG41" i="2"/>
  <c r="BH41" i="2"/>
  <c r="BH42" i="2" s="1"/>
  <c r="BH42" i="114" s="1"/>
  <c r="BI41" i="2"/>
  <c r="BI41" i="173" s="1"/>
  <c r="BJ41" i="2"/>
  <c r="BK41" i="2"/>
  <c r="BL41" i="2"/>
  <c r="BM41" i="2"/>
  <c r="BM41" i="173" s="1"/>
  <c r="BN41" i="2"/>
  <c r="BO41" i="2"/>
  <c r="BO41" i="114" s="1"/>
  <c r="BP41" i="2"/>
  <c r="BP42" i="2" s="1"/>
  <c r="BP42" i="114" s="1"/>
  <c r="BI42" i="2"/>
  <c r="BM42" i="2"/>
  <c r="BM42" i="99" s="1"/>
  <c r="BN42" i="2"/>
  <c r="BN42" i="104" s="1"/>
  <c r="BE34" i="2"/>
  <c r="BE41" i="2"/>
  <c r="BE29" i="2"/>
  <c r="BE21" i="2"/>
  <c r="BE18" i="2"/>
  <c r="BE18" i="99" s="1"/>
  <c r="BE15" i="2"/>
  <c r="BE15" i="21" s="1"/>
  <c r="BF7" i="2"/>
  <c r="BF7" i="21" s="1"/>
  <c r="BG7" i="2"/>
  <c r="BG7" i="104" s="1"/>
  <c r="BH7" i="2"/>
  <c r="BI7" i="2"/>
  <c r="BI7" i="21" s="1"/>
  <c r="BJ7" i="2"/>
  <c r="BJ7" i="114" s="1"/>
  <c r="BK7" i="2"/>
  <c r="BL7" i="2"/>
  <c r="BM7" i="2"/>
  <c r="BM36" i="150" l="1"/>
  <c r="BM36" i="148"/>
  <c r="BM36" i="147"/>
  <c r="BM36" i="146"/>
  <c r="BM36" i="115"/>
  <c r="BM36" i="40"/>
  <c r="BM36" i="174"/>
  <c r="BM36" i="77"/>
  <c r="BM36" i="29"/>
  <c r="BM36" i="173"/>
  <c r="BM36" i="114"/>
  <c r="BM36" i="99"/>
  <c r="BM37" i="2"/>
  <c r="BM36" i="21"/>
  <c r="BM36" i="104"/>
  <c r="BK16" i="150"/>
  <c r="BK16" i="148"/>
  <c r="BK16" i="147"/>
  <c r="BK16" i="146"/>
  <c r="BK16" i="115"/>
  <c r="BK16" i="40"/>
  <c r="BK16" i="77"/>
  <c r="BK16" i="174"/>
  <c r="BK16" i="29"/>
  <c r="BK16" i="104"/>
  <c r="BK16" i="114"/>
  <c r="BK16" i="99"/>
  <c r="BK16" i="173"/>
  <c r="BK16" i="21"/>
  <c r="CD26" i="2"/>
  <c r="CD25" i="150"/>
  <c r="CD25" i="148"/>
  <c r="CD25" i="147"/>
  <c r="CD25" i="174"/>
  <c r="CD25" i="146"/>
  <c r="CD25" i="40"/>
  <c r="CD25" i="115"/>
  <c r="CD25" i="77"/>
  <c r="CD25" i="29"/>
  <c r="CD25" i="173"/>
  <c r="CD25" i="21"/>
  <c r="CD25" i="104"/>
  <c r="CD25" i="114"/>
  <c r="CD25" i="99"/>
  <c r="BH7" i="150"/>
  <c r="BH7" i="148"/>
  <c r="BH7" i="147"/>
  <c r="BH7" i="146"/>
  <c r="BH7" i="174"/>
  <c r="BH7" i="115"/>
  <c r="BH7" i="29"/>
  <c r="BH7" i="40"/>
  <c r="BH7" i="77"/>
  <c r="BH7" i="173"/>
  <c r="BH7" i="21"/>
  <c r="BH7" i="114"/>
  <c r="BK41" i="173"/>
  <c r="BK41" i="21"/>
  <c r="BK41" i="104"/>
  <c r="BK42" i="2"/>
  <c r="BF30" i="2"/>
  <c r="BF29" i="150"/>
  <c r="BF29" i="148"/>
  <c r="BF29" i="147"/>
  <c r="BF29" i="146"/>
  <c r="BF29" i="174"/>
  <c r="BF29" i="115"/>
  <c r="BF29" i="40"/>
  <c r="BF29" i="77"/>
  <c r="BF29" i="29"/>
  <c r="BF29" i="173"/>
  <c r="BF29" i="21"/>
  <c r="BF29" i="99"/>
  <c r="BF29" i="104"/>
  <c r="BO21" i="150"/>
  <c r="BO21" i="148"/>
  <c r="BO21" i="147"/>
  <c r="BO21" i="146"/>
  <c r="BO21" i="174"/>
  <c r="BO21" i="115"/>
  <c r="BO21" i="29"/>
  <c r="BO21" i="40"/>
  <c r="BO21" i="77"/>
  <c r="BO21" i="173"/>
  <c r="BO21" i="21"/>
  <c r="BO21" i="114"/>
  <c r="BJ19" i="2"/>
  <c r="BJ18" i="150"/>
  <c r="BJ18" i="148"/>
  <c r="BJ18" i="147"/>
  <c r="BJ18" i="146"/>
  <c r="BJ18" i="115"/>
  <c r="BJ18" i="40"/>
  <c r="BJ18" i="77"/>
  <c r="BJ18" i="29"/>
  <c r="BJ18" i="174"/>
  <c r="BJ18" i="114"/>
  <c r="BJ18" i="99"/>
  <c r="BJ18" i="173"/>
  <c r="BN10" i="150"/>
  <c r="BN10" i="148"/>
  <c r="BN10" i="147"/>
  <c r="BN10" i="146"/>
  <c r="BN10" i="174"/>
  <c r="BN10" i="40"/>
  <c r="BN10" i="29"/>
  <c r="BN10" i="77"/>
  <c r="BN10" i="115"/>
  <c r="BN10" i="173"/>
  <c r="BN10" i="21"/>
  <c r="BN10" i="114"/>
  <c r="CC41" i="173"/>
  <c r="CC41" i="104"/>
  <c r="CC41" i="21"/>
  <c r="CC41" i="99"/>
  <c r="CC41" i="114"/>
  <c r="BX30" i="2"/>
  <c r="BX29" i="150"/>
  <c r="BX29" i="148"/>
  <c r="BX29" i="147"/>
  <c r="BX29" i="146"/>
  <c r="BX29" i="174"/>
  <c r="BX29" i="115"/>
  <c r="BX29" i="40"/>
  <c r="BX29" i="29"/>
  <c r="BX29" i="114"/>
  <c r="BX29" i="21"/>
  <c r="BX29" i="77"/>
  <c r="BX29" i="104"/>
  <c r="BU26" i="2"/>
  <c r="BU25" i="150"/>
  <c r="BU25" i="148"/>
  <c r="BU25" i="147"/>
  <c r="BU25" i="146"/>
  <c r="BU25" i="115"/>
  <c r="BU25" i="40"/>
  <c r="BU25" i="174"/>
  <c r="BU25" i="77"/>
  <c r="BU25" i="29"/>
  <c r="BU25" i="104"/>
  <c r="BU25" i="114"/>
  <c r="BU25" i="99"/>
  <c r="BU25" i="173"/>
  <c r="BS22" i="2"/>
  <c r="BS21" i="150"/>
  <c r="BS21" i="148"/>
  <c r="BS21" i="147"/>
  <c r="BS21" i="146"/>
  <c r="BS21" i="174"/>
  <c r="BS21" i="115"/>
  <c r="BS21" i="77"/>
  <c r="BS21" i="29"/>
  <c r="BS21" i="40"/>
  <c r="BS21" i="173"/>
  <c r="BS21" i="21"/>
  <c r="BS21" i="114"/>
  <c r="BS21" i="104"/>
  <c r="CC16" i="150"/>
  <c r="CC16" i="148"/>
  <c r="CC16" i="147"/>
  <c r="CC16" i="146"/>
  <c r="CC16" i="174"/>
  <c r="CC16" i="115"/>
  <c r="CC16" i="40"/>
  <c r="CC16" i="29"/>
  <c r="CC16" i="77"/>
  <c r="CC16" i="173"/>
  <c r="CC16" i="114"/>
  <c r="CC16" i="21"/>
  <c r="CC16" i="99"/>
  <c r="BV12" i="150"/>
  <c r="BV12" i="148"/>
  <c r="BV12" i="147"/>
  <c r="BV12" i="146"/>
  <c r="BV12" i="174"/>
  <c r="BV12" i="40"/>
  <c r="BV12" i="77"/>
  <c r="BV12" i="115"/>
  <c r="BV12" i="29"/>
  <c r="BV12" i="104"/>
  <c r="BV12" i="173"/>
  <c r="BV12" i="114"/>
  <c r="BV12" i="99"/>
  <c r="BH7" i="104"/>
  <c r="BZ19" i="104"/>
  <c r="CB18" i="104"/>
  <c r="BR19" i="21"/>
  <c r="BM35" i="173"/>
  <c r="BI30" i="150"/>
  <c r="BI30" i="148"/>
  <c r="BI30" i="147"/>
  <c r="BI30" i="146"/>
  <c r="BI30" i="115"/>
  <c r="BI30" i="40"/>
  <c r="BI30" i="174"/>
  <c r="BI30" i="77"/>
  <c r="BI30" i="29"/>
  <c r="BI30" i="104"/>
  <c r="BI30" i="173"/>
  <c r="BI30" i="114"/>
  <c r="BI30" i="99"/>
  <c r="BH26" i="2"/>
  <c r="BH25" i="150"/>
  <c r="BH25" i="148"/>
  <c r="BH25" i="147"/>
  <c r="BH25" i="146"/>
  <c r="BH25" i="174"/>
  <c r="BH25" i="115"/>
  <c r="BH25" i="77"/>
  <c r="BH25" i="29"/>
  <c r="BH25" i="40"/>
  <c r="BH25" i="173"/>
  <c r="BH25" i="21"/>
  <c r="BH25" i="114"/>
  <c r="BH25" i="104"/>
  <c r="BO22" i="2"/>
  <c r="BI19" i="150"/>
  <c r="BI19" i="148"/>
  <c r="BI19" i="147"/>
  <c r="BI19" i="146"/>
  <c r="BI19" i="115"/>
  <c r="BI19" i="40"/>
  <c r="BI19" i="77"/>
  <c r="BI19" i="174"/>
  <c r="BI19" i="29"/>
  <c r="BI19" i="104"/>
  <c r="BI19" i="114"/>
  <c r="BI19" i="99"/>
  <c r="BI19" i="173"/>
  <c r="BF19" i="2"/>
  <c r="BF18" i="150"/>
  <c r="BF18" i="148"/>
  <c r="BF18" i="147"/>
  <c r="BF18" i="146"/>
  <c r="BF18" i="174"/>
  <c r="BF18" i="40"/>
  <c r="BF18" i="77"/>
  <c r="BF18" i="115"/>
  <c r="BF18" i="29"/>
  <c r="BF18" i="173"/>
  <c r="BF18" i="21"/>
  <c r="BF18" i="99"/>
  <c r="BF18" i="104"/>
  <c r="BG15" i="150"/>
  <c r="BG15" i="148"/>
  <c r="BG15" i="147"/>
  <c r="BG15" i="146"/>
  <c r="BG15" i="174"/>
  <c r="BG15" i="115"/>
  <c r="BG15" i="77"/>
  <c r="BG15" i="29"/>
  <c r="BG15" i="40"/>
  <c r="BG15" i="173"/>
  <c r="BG15" i="21"/>
  <c r="BG15" i="104"/>
  <c r="BG15" i="114"/>
  <c r="BG16" i="2"/>
  <c r="BH10" i="2"/>
  <c r="BH9" i="150"/>
  <c r="BH9" i="148"/>
  <c r="BH9" i="147"/>
  <c r="BH9" i="146"/>
  <c r="BH9" i="174"/>
  <c r="BH9" i="40"/>
  <c r="BH9" i="77"/>
  <c r="BH9" i="115"/>
  <c r="BH9" i="29"/>
  <c r="BH9" i="173"/>
  <c r="BH9" i="114"/>
  <c r="BH9" i="99"/>
  <c r="BH9" i="104"/>
  <c r="BY41" i="173"/>
  <c r="BY41" i="104"/>
  <c r="BY41" i="99"/>
  <c r="BY42" i="2"/>
  <c r="BY41" i="114"/>
  <c r="BU41" i="173"/>
  <c r="BU41" i="104"/>
  <c r="BU41" i="99"/>
  <c r="BU41" i="21"/>
  <c r="BU41" i="114"/>
  <c r="CB30" i="2"/>
  <c r="CB29" i="150"/>
  <c r="CB29" i="148"/>
  <c r="CB29" i="147"/>
  <c r="CB29" i="146"/>
  <c r="CB29" i="174"/>
  <c r="CB29" i="115"/>
  <c r="CB29" i="40"/>
  <c r="CB29" i="77"/>
  <c r="CB29" i="29"/>
  <c r="CB29" i="173"/>
  <c r="CB29" i="114"/>
  <c r="CB29" i="21"/>
  <c r="CE22" i="2"/>
  <c r="CE21" i="150"/>
  <c r="CE21" i="148"/>
  <c r="CE21" i="147"/>
  <c r="CE21" i="146"/>
  <c r="CE21" i="174"/>
  <c r="CE21" i="115"/>
  <c r="CE21" i="29"/>
  <c r="CE21" i="40"/>
  <c r="CE21" i="77"/>
  <c r="CE21" i="173"/>
  <c r="CE21" i="21"/>
  <c r="CE21" i="114"/>
  <c r="BZ19" i="150"/>
  <c r="BZ19" i="148"/>
  <c r="BZ19" i="147"/>
  <c r="BZ19" i="146"/>
  <c r="BZ19" i="174"/>
  <c r="BZ19" i="115"/>
  <c r="BZ19" i="40"/>
  <c r="BZ19" i="77"/>
  <c r="BZ19" i="29"/>
  <c r="BZ19" i="173"/>
  <c r="BZ19" i="114"/>
  <c r="BZ19" i="99"/>
  <c r="BX19" i="2"/>
  <c r="BX18" i="150"/>
  <c r="BX18" i="148"/>
  <c r="BX18" i="147"/>
  <c r="BX18" i="146"/>
  <c r="BX18" i="174"/>
  <c r="BX18" i="115"/>
  <c r="BX18" i="40"/>
  <c r="BX18" i="77"/>
  <c r="BX18" i="114"/>
  <c r="BX18" i="29"/>
  <c r="BX18" i="21"/>
  <c r="BX18" i="173"/>
  <c r="BX18" i="104"/>
  <c r="CB16" i="2"/>
  <c r="CB15" i="150"/>
  <c r="CB15" i="148"/>
  <c r="CB15" i="147"/>
  <c r="CB15" i="146"/>
  <c r="CB15" i="115"/>
  <c r="CB15" i="40"/>
  <c r="CB15" i="77"/>
  <c r="CB15" i="174"/>
  <c r="CB15" i="29"/>
  <c r="CB15" i="21"/>
  <c r="CB15" i="114"/>
  <c r="CB15" i="104"/>
  <c r="CB15" i="173"/>
  <c r="BZ12" i="150"/>
  <c r="BZ12" i="148"/>
  <c r="BZ12" i="147"/>
  <c r="BZ12" i="146"/>
  <c r="BZ12" i="174"/>
  <c r="BZ12" i="40"/>
  <c r="BZ12" i="77"/>
  <c r="BZ12" i="115"/>
  <c r="BZ12" i="29"/>
  <c r="BZ12" i="173"/>
  <c r="BZ12" i="104"/>
  <c r="BZ13" i="2"/>
  <c r="BZ12" i="99"/>
  <c r="BW21" i="99"/>
  <c r="BI43" i="2"/>
  <c r="BI42" i="173"/>
  <c r="BI42" i="21"/>
  <c r="BI42" i="104"/>
  <c r="BN41" i="21"/>
  <c r="BN41" i="104"/>
  <c r="BJ41" i="173"/>
  <c r="BJ41" i="21"/>
  <c r="BJ41" i="104"/>
  <c r="BJ42" i="2"/>
  <c r="BF41" i="21"/>
  <c r="BF41" i="104"/>
  <c r="BF42" i="2"/>
  <c r="BF41" i="173"/>
  <c r="BI31" i="2"/>
  <c r="BJ22" i="150"/>
  <c r="BJ22" i="148"/>
  <c r="BJ22" i="147"/>
  <c r="BJ22" i="146"/>
  <c r="BJ22" i="174"/>
  <c r="BJ22" i="115"/>
  <c r="BJ22" i="77"/>
  <c r="BJ22" i="29"/>
  <c r="BJ22" i="40"/>
  <c r="BJ22" i="173"/>
  <c r="BJ22" i="21"/>
  <c r="BJ22" i="114"/>
  <c r="BN21" i="150"/>
  <c r="BN21" i="148"/>
  <c r="BN21" i="147"/>
  <c r="BN21" i="146"/>
  <c r="BN21" i="174"/>
  <c r="BN21" i="115"/>
  <c r="BN21" i="40"/>
  <c r="BN21" i="77"/>
  <c r="BN21" i="29"/>
  <c r="BN21" i="21"/>
  <c r="BN21" i="114"/>
  <c r="BN21" i="104"/>
  <c r="BN22" i="2"/>
  <c r="BJ21" i="150"/>
  <c r="BJ21" i="148"/>
  <c r="BJ21" i="147"/>
  <c r="BJ21" i="146"/>
  <c r="BJ21" i="174"/>
  <c r="BJ21" i="115"/>
  <c r="BJ21" i="40"/>
  <c r="BJ21" i="29"/>
  <c r="BJ21" i="77"/>
  <c r="BJ21" i="173"/>
  <c r="BJ21" i="21"/>
  <c r="BJ21" i="104"/>
  <c r="BJ21" i="114"/>
  <c r="BF21" i="150"/>
  <c r="BF21" i="148"/>
  <c r="BF21" i="147"/>
  <c r="BF21" i="146"/>
  <c r="BF21" i="174"/>
  <c r="BF21" i="115"/>
  <c r="BF21" i="40"/>
  <c r="BF21" i="77"/>
  <c r="BF21" i="21"/>
  <c r="BF21" i="104"/>
  <c r="BF21" i="114"/>
  <c r="BF22" i="2"/>
  <c r="BF21" i="173"/>
  <c r="BP12" i="150"/>
  <c r="BP12" i="148"/>
  <c r="BP12" i="147"/>
  <c r="BP12" i="146"/>
  <c r="BP12" i="174"/>
  <c r="BP12" i="115"/>
  <c r="BP12" i="40"/>
  <c r="BP12" i="29"/>
  <c r="BP12" i="77"/>
  <c r="BP12" i="173"/>
  <c r="BP12" i="21"/>
  <c r="BP12" i="114"/>
  <c r="BP13" i="2"/>
  <c r="BP12" i="104"/>
  <c r="BL12" i="150"/>
  <c r="BL12" i="148"/>
  <c r="BL12" i="147"/>
  <c r="BL12" i="146"/>
  <c r="BL12" i="174"/>
  <c r="BL12" i="115"/>
  <c r="BL12" i="40"/>
  <c r="BL12" i="77"/>
  <c r="BL12" i="29"/>
  <c r="BL12" i="21"/>
  <c r="BL12" i="104"/>
  <c r="BL12" i="114"/>
  <c r="BL12" i="173"/>
  <c r="BH12" i="150"/>
  <c r="BH12" i="148"/>
  <c r="BH12" i="147"/>
  <c r="BH12" i="146"/>
  <c r="BH12" i="174"/>
  <c r="BH12" i="115"/>
  <c r="BH12" i="40"/>
  <c r="BH12" i="77"/>
  <c r="BH12" i="29"/>
  <c r="BH12" i="173"/>
  <c r="BH12" i="21"/>
  <c r="BH12" i="104"/>
  <c r="BH12" i="114"/>
  <c r="BH13" i="2"/>
  <c r="BK10" i="150"/>
  <c r="BK10" i="148"/>
  <c r="BK10" i="147"/>
  <c r="BK10" i="146"/>
  <c r="BK10" i="174"/>
  <c r="BK10" i="40"/>
  <c r="BK10" i="77"/>
  <c r="BK10" i="115"/>
  <c r="BK10" i="29"/>
  <c r="BK10" i="104"/>
  <c r="BK10" i="173"/>
  <c r="BK10" i="21"/>
  <c r="BK10" i="99"/>
  <c r="CC42" i="2"/>
  <c r="BR43" i="2"/>
  <c r="BR42" i="173"/>
  <c r="BR42" i="21"/>
  <c r="BR42" i="104"/>
  <c r="CB42" i="2"/>
  <c r="CB41" i="173"/>
  <c r="CB41" i="21"/>
  <c r="CB41" i="114"/>
  <c r="CB41" i="104"/>
  <c r="BX42" i="2"/>
  <c r="BX41" i="21"/>
  <c r="BX41" i="114"/>
  <c r="BT42" i="2"/>
  <c r="BT41" i="173"/>
  <c r="BT41" i="21"/>
  <c r="BT41" i="114"/>
  <c r="BT41" i="104"/>
  <c r="BZ31" i="2"/>
  <c r="BZ30" i="150"/>
  <c r="BZ30" i="148"/>
  <c r="BZ30" i="147"/>
  <c r="BZ30" i="146"/>
  <c r="BZ30" i="115"/>
  <c r="BZ30" i="40"/>
  <c r="BZ30" i="174"/>
  <c r="BZ30" i="77"/>
  <c r="BZ30" i="29"/>
  <c r="BZ30" i="173"/>
  <c r="BZ30" i="114"/>
  <c r="BZ30" i="99"/>
  <c r="BY22" i="150"/>
  <c r="BY22" i="148"/>
  <c r="BY22" i="147"/>
  <c r="BY22" i="146"/>
  <c r="BY22" i="174"/>
  <c r="BY22" i="115"/>
  <c r="BY22" i="40"/>
  <c r="BY22" i="29"/>
  <c r="BY22" i="77"/>
  <c r="BY22" i="173"/>
  <c r="BY22" i="114"/>
  <c r="BY22" i="104"/>
  <c r="BY22" i="99"/>
  <c r="CD21" i="150"/>
  <c r="CD21" i="148"/>
  <c r="CD21" i="147"/>
  <c r="CD21" i="146"/>
  <c r="CD21" i="174"/>
  <c r="CD21" i="115"/>
  <c r="CD21" i="40"/>
  <c r="CD21" i="77"/>
  <c r="CD21" i="29"/>
  <c r="CD21" i="114"/>
  <c r="CD21" i="104"/>
  <c r="CD21" i="21"/>
  <c r="CD21" i="99"/>
  <c r="BZ21" i="150"/>
  <c r="BZ21" i="148"/>
  <c r="BZ21" i="147"/>
  <c r="BZ21" i="146"/>
  <c r="BZ21" i="174"/>
  <c r="BZ21" i="115"/>
  <c r="BZ21" i="40"/>
  <c r="BZ21" i="29"/>
  <c r="BZ21" i="173"/>
  <c r="BZ21" i="114"/>
  <c r="BZ21" i="104"/>
  <c r="BZ21" i="77"/>
  <c r="BZ22" i="2"/>
  <c r="BZ21" i="99"/>
  <c r="BV21" i="150"/>
  <c r="BV21" i="148"/>
  <c r="BV21" i="147"/>
  <c r="BV21" i="146"/>
  <c r="BV21" i="174"/>
  <c r="BV21" i="115"/>
  <c r="BV21" i="40"/>
  <c r="BV21" i="77"/>
  <c r="BV21" i="21"/>
  <c r="BV21" i="114"/>
  <c r="BV21" i="104"/>
  <c r="BV21" i="29"/>
  <c r="BV21" i="173"/>
  <c r="BV21" i="99"/>
  <c r="BR21" i="150"/>
  <c r="BR21" i="148"/>
  <c r="BR21" i="147"/>
  <c r="BR21" i="146"/>
  <c r="BR21" i="174"/>
  <c r="BR21" i="115"/>
  <c r="BR21" i="40"/>
  <c r="BR21" i="77"/>
  <c r="BR21" i="29"/>
  <c r="BR21" i="173"/>
  <c r="BR21" i="21"/>
  <c r="BR21" i="114"/>
  <c r="BR21" i="104"/>
  <c r="BR22" i="2"/>
  <c r="BY19" i="150"/>
  <c r="BY19" i="148"/>
  <c r="BY19" i="147"/>
  <c r="BY19" i="146"/>
  <c r="BY19" i="115"/>
  <c r="BY19" i="40"/>
  <c r="BY19" i="77"/>
  <c r="BY19" i="29"/>
  <c r="BY19" i="174"/>
  <c r="BY19" i="114"/>
  <c r="BY19" i="99"/>
  <c r="BY19" i="173"/>
  <c r="CE19" i="2"/>
  <c r="CE18" i="150"/>
  <c r="CE18" i="148"/>
  <c r="CE18" i="147"/>
  <c r="CE18" i="146"/>
  <c r="CE18" i="174"/>
  <c r="CE18" i="115"/>
  <c r="CE18" i="40"/>
  <c r="CE18" i="77"/>
  <c r="CE18" i="29"/>
  <c r="CE18" i="173"/>
  <c r="CE18" i="21"/>
  <c r="CE18" i="104"/>
  <c r="CA19" i="2"/>
  <c r="CA18" i="150"/>
  <c r="CA18" i="148"/>
  <c r="CA18" i="147"/>
  <c r="CA18" i="174"/>
  <c r="CA18" i="146"/>
  <c r="CA18" i="115"/>
  <c r="CA18" i="40"/>
  <c r="CA18" i="77"/>
  <c r="CA18" i="29"/>
  <c r="CA18" i="173"/>
  <c r="CA18" i="21"/>
  <c r="CA18" i="114"/>
  <c r="BW19" i="2"/>
  <c r="BW18" i="150"/>
  <c r="BW18" i="148"/>
  <c r="BW18" i="147"/>
  <c r="BW18" i="146"/>
  <c r="BW18" i="174"/>
  <c r="BW18" i="40"/>
  <c r="BW18" i="77"/>
  <c r="BW18" i="115"/>
  <c r="BW18" i="29"/>
  <c r="BW18" i="173"/>
  <c r="BW18" i="104"/>
  <c r="BW18" i="21"/>
  <c r="BS19" i="2"/>
  <c r="BS18" i="150"/>
  <c r="BS18" i="148"/>
  <c r="BS18" i="147"/>
  <c r="BS18" i="174"/>
  <c r="BS18" i="146"/>
  <c r="BS18" i="40"/>
  <c r="BS18" i="77"/>
  <c r="BS18" i="115"/>
  <c r="BS18" i="29"/>
  <c r="BS18" i="173"/>
  <c r="BS18" i="114"/>
  <c r="BS18" i="99"/>
  <c r="BZ16" i="150"/>
  <c r="BZ16" i="148"/>
  <c r="BZ16" i="147"/>
  <c r="BZ16" i="146"/>
  <c r="BZ16" i="174"/>
  <c r="BZ16" i="40"/>
  <c r="BZ16" i="29"/>
  <c r="BZ16" i="115"/>
  <c r="BZ16" i="77"/>
  <c r="BZ16" i="173"/>
  <c r="BZ16" i="114"/>
  <c r="BZ16" i="104"/>
  <c r="BZ16" i="99"/>
  <c r="BV13" i="2"/>
  <c r="CC12" i="150"/>
  <c r="CC12" i="148"/>
  <c r="CC12" i="147"/>
  <c r="CC12" i="146"/>
  <c r="CC12" i="174"/>
  <c r="CC12" i="40"/>
  <c r="CC12" i="29"/>
  <c r="CC12" i="115"/>
  <c r="CC12" i="77"/>
  <c r="CC12" i="173"/>
  <c r="CC12" i="104"/>
  <c r="CC12" i="114"/>
  <c r="CC12" i="21"/>
  <c r="CC12" i="99"/>
  <c r="BY12" i="150"/>
  <c r="BY12" i="148"/>
  <c r="BY12" i="147"/>
  <c r="BY12" i="146"/>
  <c r="BY12" i="174"/>
  <c r="BY12" i="115"/>
  <c r="BY12" i="77"/>
  <c r="BY12" i="29"/>
  <c r="BY12" i="40"/>
  <c r="BY12" i="173"/>
  <c r="BY12" i="104"/>
  <c r="BY12" i="114"/>
  <c r="BY12" i="99"/>
  <c r="BY13" i="2"/>
  <c r="BU12" i="150"/>
  <c r="BU12" i="148"/>
  <c r="BU12" i="147"/>
  <c r="BU12" i="146"/>
  <c r="BU12" i="174"/>
  <c r="BU12" i="115"/>
  <c r="BU12" i="29"/>
  <c r="BU12" i="40"/>
  <c r="BU12" i="77"/>
  <c r="BU12" i="173"/>
  <c r="BU12" i="104"/>
  <c r="BU12" i="21"/>
  <c r="BU12" i="114"/>
  <c r="BU12" i="99"/>
  <c r="CD10" i="150"/>
  <c r="CD10" i="148"/>
  <c r="CD10" i="147"/>
  <c r="CD10" i="146"/>
  <c r="CD10" i="174"/>
  <c r="CD10" i="40"/>
  <c r="CD10" i="29"/>
  <c r="CD10" i="115"/>
  <c r="CD10" i="77"/>
  <c r="CD10" i="173"/>
  <c r="CD10" i="114"/>
  <c r="CD10" i="21"/>
  <c r="CD10" i="99"/>
  <c r="BN55" i="99"/>
  <c r="BF55" i="99"/>
  <c r="BH54" i="99"/>
  <c r="BN42" i="99"/>
  <c r="BK41" i="99"/>
  <c r="BS21" i="99"/>
  <c r="BO15" i="99"/>
  <c r="BG15" i="99"/>
  <c r="BN10" i="99"/>
  <c r="BH7" i="99"/>
  <c r="BX54" i="99"/>
  <c r="CB41" i="99"/>
  <c r="BT41" i="99"/>
  <c r="CB34" i="99"/>
  <c r="BT34" i="99"/>
  <c r="CB29" i="99"/>
  <c r="BT18" i="99"/>
  <c r="CB15" i="99"/>
  <c r="BH54" i="114"/>
  <c r="BM51" i="114"/>
  <c r="BU42" i="114"/>
  <c r="BM42" i="114"/>
  <c r="BN41" i="114"/>
  <c r="BF41" i="114"/>
  <c r="BF29" i="114"/>
  <c r="BQ13" i="114"/>
  <c r="BM42" i="104"/>
  <c r="BJ18" i="104"/>
  <c r="BY19" i="104"/>
  <c r="CA18" i="104"/>
  <c r="CC16" i="104"/>
  <c r="BY7" i="104"/>
  <c r="BI30" i="21"/>
  <c r="BJ18" i="21"/>
  <c r="BP9" i="21"/>
  <c r="BY22" i="21"/>
  <c r="BY19" i="21"/>
  <c r="BN41" i="173"/>
  <c r="BX29" i="173"/>
  <c r="BL7" i="150"/>
  <c r="BL7" i="148"/>
  <c r="BL7" i="147"/>
  <c r="BL7" i="146"/>
  <c r="BL7" i="174"/>
  <c r="BL7" i="115"/>
  <c r="BL7" i="77"/>
  <c r="BL7" i="29"/>
  <c r="BL7" i="40"/>
  <c r="BL7" i="173"/>
  <c r="BL7" i="21"/>
  <c r="BL7" i="114"/>
  <c r="BL7" i="104"/>
  <c r="BE34" i="150"/>
  <c r="BE34" i="148"/>
  <c r="BE34" i="147"/>
  <c r="BE34" i="146"/>
  <c r="BE34" i="174"/>
  <c r="BE34" i="115"/>
  <c r="BE34" i="77"/>
  <c r="BE34" i="29"/>
  <c r="BE34" i="40"/>
  <c r="BE34" i="173"/>
  <c r="BE34" i="21"/>
  <c r="BE34" i="104"/>
  <c r="BE34" i="114"/>
  <c r="BO41" i="173"/>
  <c r="BO41" i="21"/>
  <c r="BO42" i="2"/>
  <c r="BG41" i="173"/>
  <c r="BG41" i="21"/>
  <c r="BG41" i="104"/>
  <c r="BJ30" i="2"/>
  <c r="BJ29" i="150"/>
  <c r="BJ29" i="148"/>
  <c r="BJ29" i="147"/>
  <c r="BJ29" i="146"/>
  <c r="BJ29" i="174"/>
  <c r="BJ29" i="115"/>
  <c r="BJ29" i="40"/>
  <c r="BJ29" i="77"/>
  <c r="BJ29" i="29"/>
  <c r="BJ29" i="173"/>
  <c r="BJ29" i="114"/>
  <c r="BJ29" i="99"/>
  <c r="BI24" i="150"/>
  <c r="BI24" i="148"/>
  <c r="BI24" i="147"/>
  <c r="BI24" i="146"/>
  <c r="BI24" i="174"/>
  <c r="BI24" i="115"/>
  <c r="BI24" i="77"/>
  <c r="BI24" i="29"/>
  <c r="BI24" i="40"/>
  <c r="BI24" i="173"/>
  <c r="BI24" i="21"/>
  <c r="BI24" i="104"/>
  <c r="BI24" i="114"/>
  <c r="BG21" i="150"/>
  <c r="BG21" i="148"/>
  <c r="BG21" i="147"/>
  <c r="BG21" i="146"/>
  <c r="BG21" i="174"/>
  <c r="BG21" i="115"/>
  <c r="BG21" i="40"/>
  <c r="BG21" i="29"/>
  <c r="BG21" i="77"/>
  <c r="BG21" i="173"/>
  <c r="BG21" i="21"/>
  <c r="BG21" i="104"/>
  <c r="BG21" i="114"/>
  <c r="BO15" i="150"/>
  <c r="BO15" i="148"/>
  <c r="BO15" i="147"/>
  <c r="BO15" i="146"/>
  <c r="BO15" i="174"/>
  <c r="BO15" i="115"/>
  <c r="BO15" i="77"/>
  <c r="BO15" i="29"/>
  <c r="BO15" i="40"/>
  <c r="BO15" i="173"/>
  <c r="BO15" i="21"/>
  <c r="BO15" i="114"/>
  <c r="BO16" i="2"/>
  <c r="BL10" i="2"/>
  <c r="BL9" i="150"/>
  <c r="BL9" i="148"/>
  <c r="BL9" i="147"/>
  <c r="BL9" i="146"/>
  <c r="BL9" i="174"/>
  <c r="BL9" i="40"/>
  <c r="BL9" i="77"/>
  <c r="BL9" i="115"/>
  <c r="BL9" i="29"/>
  <c r="BL9" i="173"/>
  <c r="BL9" i="21"/>
  <c r="BL9" i="99"/>
  <c r="BU43" i="2"/>
  <c r="BU42" i="21"/>
  <c r="BU42" i="99"/>
  <c r="BU42" i="173"/>
  <c r="CC31" i="2"/>
  <c r="CC30" i="150"/>
  <c r="CC30" i="148"/>
  <c r="CC30" i="147"/>
  <c r="CC30" i="146"/>
  <c r="CC30" i="115"/>
  <c r="CC30" i="40"/>
  <c r="CC30" i="77"/>
  <c r="CC30" i="29"/>
  <c r="CC30" i="174"/>
  <c r="CC30" i="173"/>
  <c r="CC30" i="21"/>
  <c r="CC30" i="104"/>
  <c r="CC30" i="99"/>
  <c r="BT30" i="2"/>
  <c r="BT29" i="150"/>
  <c r="BT29" i="148"/>
  <c r="BT29" i="147"/>
  <c r="BT29" i="146"/>
  <c r="BT29" i="174"/>
  <c r="BT29" i="115"/>
  <c r="BT29" i="40"/>
  <c r="BT29" i="29"/>
  <c r="BT29" i="77"/>
  <c r="BT29" i="173"/>
  <c r="BT29" i="21"/>
  <c r="BT29" i="114"/>
  <c r="BW22" i="2"/>
  <c r="BW21" i="150"/>
  <c r="BW21" i="148"/>
  <c r="BW21" i="147"/>
  <c r="BW21" i="146"/>
  <c r="BW21" i="174"/>
  <c r="BW21" i="40"/>
  <c r="BW21" i="29"/>
  <c r="BW21" i="77"/>
  <c r="BW21" i="173"/>
  <c r="BW21" i="115"/>
  <c r="BW21" i="21"/>
  <c r="BW21" i="114"/>
  <c r="CB19" i="2"/>
  <c r="CB18" i="150"/>
  <c r="CB18" i="148"/>
  <c r="CB18" i="147"/>
  <c r="CB18" i="146"/>
  <c r="CB18" i="174"/>
  <c r="CB18" i="115"/>
  <c r="CB18" i="40"/>
  <c r="CB18" i="29"/>
  <c r="CB18" i="173"/>
  <c r="CB18" i="114"/>
  <c r="CB18" i="21"/>
  <c r="CB18" i="77"/>
  <c r="BR16" i="150"/>
  <c r="BR16" i="148"/>
  <c r="BR16" i="147"/>
  <c r="BR16" i="146"/>
  <c r="BR16" i="174"/>
  <c r="BR16" i="115"/>
  <c r="BR16" i="29"/>
  <c r="BR16" i="40"/>
  <c r="BR16" i="77"/>
  <c r="BR16" i="173"/>
  <c r="BR16" i="21"/>
  <c r="BR16" i="114"/>
  <c r="BR16" i="104"/>
  <c r="BT16" i="2"/>
  <c r="BT15" i="150"/>
  <c r="BT15" i="148"/>
  <c r="BT15" i="147"/>
  <c r="BT15" i="146"/>
  <c r="BT15" i="174"/>
  <c r="BT15" i="40"/>
  <c r="BT15" i="77"/>
  <c r="BT15" i="115"/>
  <c r="BT15" i="29"/>
  <c r="BT15" i="173"/>
  <c r="BT15" i="114"/>
  <c r="BT15" i="104"/>
  <c r="CD12" i="150"/>
  <c r="CD12" i="148"/>
  <c r="CD12" i="147"/>
  <c r="CD12" i="146"/>
  <c r="CD12" i="115"/>
  <c r="CD12" i="40"/>
  <c r="CD12" i="77"/>
  <c r="CD12" i="174"/>
  <c r="CD12" i="29"/>
  <c r="CD12" i="104"/>
  <c r="CD12" i="114"/>
  <c r="CD12" i="21"/>
  <c r="CD12" i="99"/>
  <c r="CD12" i="173"/>
  <c r="BV10" i="150"/>
  <c r="BV10" i="148"/>
  <c r="BV10" i="147"/>
  <c r="BV10" i="146"/>
  <c r="BV10" i="174"/>
  <c r="BV10" i="115"/>
  <c r="BV10" i="29"/>
  <c r="BV10" i="40"/>
  <c r="BV10" i="77"/>
  <c r="BV10" i="173"/>
  <c r="BV10" i="21"/>
  <c r="BV10" i="114"/>
  <c r="BV10" i="99"/>
  <c r="BG41" i="114"/>
  <c r="BP35" i="150"/>
  <c r="BP35" i="148"/>
  <c r="BP35" i="147"/>
  <c r="BP35" i="146"/>
  <c r="BP35" i="174"/>
  <c r="BP35" i="77"/>
  <c r="BP35" i="29"/>
  <c r="BP35" i="40"/>
  <c r="BP35" i="173"/>
  <c r="BP35" i="115"/>
  <c r="BP35" i="21"/>
  <c r="BP35" i="104"/>
  <c r="BN35" i="2"/>
  <c r="BN34" i="150"/>
  <c r="BN34" i="148"/>
  <c r="BN34" i="147"/>
  <c r="BN34" i="146"/>
  <c r="BN34" i="115"/>
  <c r="BN34" i="40"/>
  <c r="BN34" i="174"/>
  <c r="BN34" i="77"/>
  <c r="BN34" i="29"/>
  <c r="BN34" i="104"/>
  <c r="BN34" i="114"/>
  <c r="BN34" i="99"/>
  <c r="BF35" i="2"/>
  <c r="BF34" i="150"/>
  <c r="BF34" i="148"/>
  <c r="BF34" i="147"/>
  <c r="BF34" i="146"/>
  <c r="BF34" i="115"/>
  <c r="BF34" i="40"/>
  <c r="BF34" i="174"/>
  <c r="BF34" i="77"/>
  <c r="BF34" i="29"/>
  <c r="BF34" i="173"/>
  <c r="BF34" i="114"/>
  <c r="BF34" i="99"/>
  <c r="BP26" i="2"/>
  <c r="BP25" i="150"/>
  <c r="BP25" i="148"/>
  <c r="BP25" i="147"/>
  <c r="BP25" i="146"/>
  <c r="BP25" i="174"/>
  <c r="BP25" i="115"/>
  <c r="BP25" i="77"/>
  <c r="BP25" i="29"/>
  <c r="BP25" i="40"/>
  <c r="BP25" i="173"/>
  <c r="BP25" i="21"/>
  <c r="BP25" i="104"/>
  <c r="BP25" i="114"/>
  <c r="BG22" i="2"/>
  <c r="BJ16" i="150"/>
  <c r="BJ16" i="148"/>
  <c r="BJ16" i="147"/>
  <c r="BJ16" i="146"/>
  <c r="BJ16" i="174"/>
  <c r="BJ16" i="40"/>
  <c r="BJ16" i="29"/>
  <c r="BJ16" i="77"/>
  <c r="BJ16" i="173"/>
  <c r="BJ16" i="21"/>
  <c r="BJ16" i="114"/>
  <c r="BJ16" i="104"/>
  <c r="BJ16" i="115"/>
  <c r="BM13" i="150"/>
  <c r="BM13" i="148"/>
  <c r="BM13" i="147"/>
  <c r="BM13" i="146"/>
  <c r="BM13" i="115"/>
  <c r="BM13" i="40"/>
  <c r="BM13" i="77"/>
  <c r="BM13" i="174"/>
  <c r="BM13" i="29"/>
  <c r="BM13" i="104"/>
  <c r="BM13" i="114"/>
  <c r="BM13" i="99"/>
  <c r="BM13" i="173"/>
  <c r="BO13" i="2"/>
  <c r="BO12" i="150"/>
  <c r="BO12" i="148"/>
  <c r="BO12" i="147"/>
  <c r="BO12" i="146"/>
  <c r="BO12" i="174"/>
  <c r="BO12" i="115"/>
  <c r="BO12" i="40"/>
  <c r="BO12" i="77"/>
  <c r="BO12" i="29"/>
  <c r="BO12" i="173"/>
  <c r="BO12" i="104"/>
  <c r="BO12" i="114"/>
  <c r="BO12" i="99"/>
  <c r="BK13" i="2"/>
  <c r="BK12" i="150"/>
  <c r="BK12" i="148"/>
  <c r="BK12" i="147"/>
  <c r="BK12" i="146"/>
  <c r="BK12" i="174"/>
  <c r="BK12" i="40"/>
  <c r="BK12" i="77"/>
  <c r="BK12" i="115"/>
  <c r="BK12" i="29"/>
  <c r="BK12" i="173"/>
  <c r="BK12" i="21"/>
  <c r="BK12" i="99"/>
  <c r="BG13" i="2"/>
  <c r="BG12" i="150"/>
  <c r="BG12" i="148"/>
  <c r="BG12" i="147"/>
  <c r="BG12" i="146"/>
  <c r="BG12" i="174"/>
  <c r="BG12" i="40"/>
  <c r="BG12" i="77"/>
  <c r="BG12" i="115"/>
  <c r="BG12" i="29"/>
  <c r="BG12" i="173"/>
  <c r="BG12" i="104"/>
  <c r="BG12" i="114"/>
  <c r="BG12" i="99"/>
  <c r="BQ13" i="150"/>
  <c r="BQ13" i="148"/>
  <c r="BQ13" i="147"/>
  <c r="BQ13" i="146"/>
  <c r="BQ13" i="40"/>
  <c r="BQ13" i="77"/>
  <c r="BQ13" i="174"/>
  <c r="BQ13" i="29"/>
  <c r="BQ13" i="115"/>
  <c r="BQ13" i="173"/>
  <c r="BQ13" i="21"/>
  <c r="BQ13" i="99"/>
  <c r="CC51" i="173"/>
  <c r="CC51" i="21"/>
  <c r="CC51" i="99"/>
  <c r="BY51" i="173"/>
  <c r="BY51" i="99"/>
  <c r="BY51" i="104"/>
  <c r="BU51" i="173"/>
  <c r="BU51" i="21"/>
  <c r="BU51" i="99"/>
  <c r="BQ51" i="173"/>
  <c r="BQ51" i="21"/>
  <c r="BQ51" i="104"/>
  <c r="BM51" i="173"/>
  <c r="BM51" i="21"/>
  <c r="BI51" i="173"/>
  <c r="BI51" i="21"/>
  <c r="BI51" i="104"/>
  <c r="CE56" i="2"/>
  <c r="CE55" i="21"/>
  <c r="CE55" i="173"/>
  <c r="CE55" i="104"/>
  <c r="BW56" i="2"/>
  <c r="BW55" i="173"/>
  <c r="BW55" i="21"/>
  <c r="BW55" i="104"/>
  <c r="BO56" i="2"/>
  <c r="BO55" i="173"/>
  <c r="BO55" i="21"/>
  <c r="BO55" i="104"/>
  <c r="BG56" i="2"/>
  <c r="BG55" i="173"/>
  <c r="BG55" i="21"/>
  <c r="BG55" i="104"/>
  <c r="CC55" i="2"/>
  <c r="CC54" i="21"/>
  <c r="CC54" i="114"/>
  <c r="CC54" i="99"/>
  <c r="BY55" i="2"/>
  <c r="BY54" i="173"/>
  <c r="BY54" i="104"/>
  <c r="BY54" i="114"/>
  <c r="BY54" i="99"/>
  <c r="BU55" i="2"/>
  <c r="BU54" i="114"/>
  <c r="BU54" i="99"/>
  <c r="BQ55" i="2"/>
  <c r="BQ54" i="173"/>
  <c r="BQ54" i="104"/>
  <c r="BQ54" i="114"/>
  <c r="BQ54" i="99"/>
  <c r="BQ54" i="21"/>
  <c r="BM55" i="2"/>
  <c r="BM54" i="104"/>
  <c r="BM54" i="114"/>
  <c r="BM54" i="99"/>
  <c r="BI55" i="2"/>
  <c r="BI54" i="104"/>
  <c r="BI54" i="173"/>
  <c r="BI54" i="114"/>
  <c r="BI54" i="99"/>
  <c r="BI54" i="21"/>
  <c r="BQ7" i="150"/>
  <c r="BQ7" i="148"/>
  <c r="BQ7" i="147"/>
  <c r="BQ7" i="146"/>
  <c r="BQ7" i="115"/>
  <c r="BQ7" i="40"/>
  <c r="BQ7" i="77"/>
  <c r="BQ7" i="174"/>
  <c r="BQ7" i="29"/>
  <c r="BQ7" i="114"/>
  <c r="BQ7" i="99"/>
  <c r="BQ7" i="173"/>
  <c r="BQ9" i="150"/>
  <c r="BQ9" i="148"/>
  <c r="BQ9" i="147"/>
  <c r="BQ9" i="146"/>
  <c r="BQ9" i="174"/>
  <c r="BQ9" i="115"/>
  <c r="BQ9" i="40"/>
  <c r="BQ9" i="77"/>
  <c r="BQ9" i="29"/>
  <c r="BQ9" i="173"/>
  <c r="BQ9" i="104"/>
  <c r="BQ9" i="114"/>
  <c r="BQ9" i="99"/>
  <c r="BQ21" i="150"/>
  <c r="BQ21" i="148"/>
  <c r="BQ21" i="147"/>
  <c r="BQ21" i="174"/>
  <c r="BQ21" i="146"/>
  <c r="BQ21" i="40"/>
  <c r="BQ21" i="77"/>
  <c r="BQ21" i="115"/>
  <c r="BQ21" i="29"/>
  <c r="BQ21" i="173"/>
  <c r="BQ21" i="104"/>
  <c r="BQ22" i="2"/>
  <c r="BQ21" i="114"/>
  <c r="BQ21" i="99"/>
  <c r="BZ43" i="2"/>
  <c r="BZ42" i="173"/>
  <c r="BZ42" i="104"/>
  <c r="BZ42" i="99"/>
  <c r="BZ36" i="2"/>
  <c r="BZ35" i="150"/>
  <c r="BZ35" i="148"/>
  <c r="BZ35" i="147"/>
  <c r="BZ35" i="146"/>
  <c r="BZ35" i="174"/>
  <c r="BZ35" i="115"/>
  <c r="BZ35" i="40"/>
  <c r="BZ35" i="77"/>
  <c r="BZ35" i="29"/>
  <c r="BZ35" i="173"/>
  <c r="BZ35" i="114"/>
  <c r="BZ35" i="99"/>
  <c r="BR36" i="2"/>
  <c r="BR35" i="150"/>
  <c r="BR35" i="148"/>
  <c r="BR35" i="147"/>
  <c r="BR35" i="146"/>
  <c r="BR35" i="174"/>
  <c r="BR35" i="115"/>
  <c r="BR35" i="40"/>
  <c r="BR35" i="77"/>
  <c r="BR35" i="29"/>
  <c r="BR35" i="173"/>
  <c r="BR35" i="21"/>
  <c r="BR35" i="114"/>
  <c r="BR35" i="99"/>
  <c r="CB35" i="2"/>
  <c r="CB34" i="150"/>
  <c r="CB34" i="148"/>
  <c r="CB34" i="147"/>
  <c r="CB34" i="146"/>
  <c r="CB34" i="174"/>
  <c r="CB34" i="115"/>
  <c r="CB34" i="40"/>
  <c r="CB34" i="77"/>
  <c r="CB34" i="114"/>
  <c r="CB34" i="21"/>
  <c r="CB34" i="29"/>
  <c r="CB34" i="173"/>
  <c r="BX35" i="2"/>
  <c r="BX34" i="150"/>
  <c r="BX34" i="148"/>
  <c r="BX34" i="147"/>
  <c r="BX34" i="146"/>
  <c r="BX34" i="174"/>
  <c r="BX34" i="115"/>
  <c r="BX34" i="40"/>
  <c r="BX34" i="77"/>
  <c r="BX34" i="29"/>
  <c r="BX34" i="173"/>
  <c r="BX34" i="114"/>
  <c r="BX34" i="21"/>
  <c r="BX34" i="104"/>
  <c r="BT35" i="2"/>
  <c r="BT34" i="150"/>
  <c r="BT34" i="148"/>
  <c r="BT34" i="147"/>
  <c r="BT34" i="146"/>
  <c r="BT34" i="174"/>
  <c r="BT34" i="115"/>
  <c r="BT34" i="40"/>
  <c r="BT34" i="29"/>
  <c r="BT34" i="21"/>
  <c r="BT34" i="114"/>
  <c r="BT34" i="77"/>
  <c r="CC26" i="2"/>
  <c r="CC25" i="150"/>
  <c r="CC25" i="148"/>
  <c r="CC25" i="147"/>
  <c r="CC25" i="146"/>
  <c r="CC25" i="174"/>
  <c r="CC25" i="40"/>
  <c r="CC25" i="115"/>
  <c r="CC25" i="77"/>
  <c r="CC25" i="29"/>
  <c r="CC25" i="173"/>
  <c r="CC25" i="21"/>
  <c r="CC25" i="104"/>
  <c r="CC25" i="114"/>
  <c r="CC25" i="99"/>
  <c r="CD24" i="150"/>
  <c r="CD24" i="148"/>
  <c r="CD24" i="147"/>
  <c r="CD24" i="146"/>
  <c r="CD24" i="174"/>
  <c r="CD24" i="40"/>
  <c r="CD24" i="77"/>
  <c r="CD24" i="115"/>
  <c r="CD24" i="29"/>
  <c r="CD24" i="104"/>
  <c r="CD24" i="173"/>
  <c r="CD24" i="114"/>
  <c r="CD24" i="21"/>
  <c r="CD24" i="99"/>
  <c r="BZ24" i="150"/>
  <c r="BZ24" i="148"/>
  <c r="BZ24" i="147"/>
  <c r="BZ24" i="146"/>
  <c r="BZ24" i="174"/>
  <c r="BZ24" i="40"/>
  <c r="BZ24" i="77"/>
  <c r="BZ24" i="29"/>
  <c r="BZ24" i="115"/>
  <c r="BZ24" i="173"/>
  <c r="BZ24" i="104"/>
  <c r="BZ24" i="99"/>
  <c r="BZ25" i="2"/>
  <c r="BV24" i="150"/>
  <c r="BV24" i="148"/>
  <c r="BV24" i="147"/>
  <c r="BV24" i="146"/>
  <c r="BV24" i="115"/>
  <c r="BV24" i="40"/>
  <c r="BV24" i="77"/>
  <c r="BV24" i="174"/>
  <c r="BV24" i="29"/>
  <c r="BV24" i="104"/>
  <c r="BV24" i="114"/>
  <c r="BV24" i="99"/>
  <c r="BV24" i="173"/>
  <c r="BR24" i="150"/>
  <c r="BR24" i="148"/>
  <c r="BR24" i="147"/>
  <c r="BR24" i="146"/>
  <c r="BR24" i="174"/>
  <c r="BR24" i="40"/>
  <c r="BR24" i="77"/>
  <c r="BR24" i="115"/>
  <c r="BR24" i="29"/>
  <c r="BR24" i="173"/>
  <c r="BR24" i="104"/>
  <c r="BR24" i="21"/>
  <c r="BR24" i="99"/>
  <c r="BR25" i="2"/>
  <c r="BV22" i="150"/>
  <c r="BV22" i="148"/>
  <c r="BV22" i="147"/>
  <c r="BV22" i="146"/>
  <c r="BV22" i="174"/>
  <c r="BV22" i="40"/>
  <c r="BV22" i="29"/>
  <c r="BV22" i="115"/>
  <c r="BV22" i="77"/>
  <c r="BV22" i="173"/>
  <c r="BV22" i="21"/>
  <c r="BV22" i="114"/>
  <c r="BV22" i="99"/>
  <c r="BU13" i="150"/>
  <c r="BU13" i="148"/>
  <c r="BU13" i="147"/>
  <c r="BU13" i="146"/>
  <c r="BU13" i="174"/>
  <c r="BU13" i="40"/>
  <c r="BU13" i="77"/>
  <c r="BU13" i="115"/>
  <c r="BU13" i="29"/>
  <c r="BU13" i="173"/>
  <c r="BU13" i="104"/>
  <c r="BU13" i="114"/>
  <c r="BU13" i="99"/>
  <c r="CE10" i="2"/>
  <c r="CE9" i="150"/>
  <c r="CE9" i="148"/>
  <c r="CE9" i="147"/>
  <c r="CE9" i="146"/>
  <c r="CE9" i="174"/>
  <c r="CE9" i="40"/>
  <c r="CE9" i="29"/>
  <c r="CE9" i="77"/>
  <c r="CE9" i="115"/>
  <c r="CE9" i="173"/>
  <c r="CE9" i="21"/>
  <c r="CE9" i="114"/>
  <c r="CA10" i="2"/>
  <c r="CA9" i="150"/>
  <c r="CA9" i="148"/>
  <c r="CA9" i="147"/>
  <c r="CA9" i="146"/>
  <c r="CA9" i="174"/>
  <c r="CA9" i="115"/>
  <c r="CA9" i="77"/>
  <c r="CA9" i="29"/>
  <c r="CA9" i="40"/>
  <c r="CA9" i="173"/>
  <c r="CA9" i="21"/>
  <c r="CA9" i="114"/>
  <c r="CA9" i="104"/>
  <c r="BW10" i="2"/>
  <c r="BW9" i="150"/>
  <c r="BW9" i="148"/>
  <c r="BW9" i="147"/>
  <c r="BW9" i="146"/>
  <c r="BW9" i="174"/>
  <c r="BW9" i="115"/>
  <c r="BW9" i="29"/>
  <c r="BW9" i="40"/>
  <c r="BW9" i="77"/>
  <c r="BW9" i="173"/>
  <c r="BW9" i="21"/>
  <c r="BW9" i="114"/>
  <c r="BS10" i="2"/>
  <c r="BS9" i="150"/>
  <c r="BS9" i="148"/>
  <c r="BS9" i="147"/>
  <c r="BS9" i="146"/>
  <c r="BS9" i="174"/>
  <c r="BS9" i="115"/>
  <c r="BS9" i="77"/>
  <c r="BS9" i="29"/>
  <c r="BS9" i="40"/>
  <c r="BS9" i="173"/>
  <c r="BS9" i="21"/>
  <c r="BS9" i="114"/>
  <c r="BS9" i="104"/>
  <c r="CC7" i="150"/>
  <c r="CC7" i="148"/>
  <c r="CC7" i="147"/>
  <c r="CC7" i="146"/>
  <c r="CC7" i="174"/>
  <c r="CC7" i="40"/>
  <c r="CC7" i="77"/>
  <c r="CC7" i="115"/>
  <c r="CC7" i="29"/>
  <c r="CC7" i="173"/>
  <c r="CC7" i="21"/>
  <c r="CC7" i="104"/>
  <c r="CC7" i="99"/>
  <c r="BY7" i="150"/>
  <c r="BY7" i="148"/>
  <c r="BY7" i="147"/>
  <c r="BY7" i="146"/>
  <c r="BY7" i="174"/>
  <c r="BY7" i="40"/>
  <c r="BY7" i="77"/>
  <c r="BY7" i="115"/>
  <c r="BY7" i="29"/>
  <c r="BY7" i="173"/>
  <c r="BY7" i="114"/>
  <c r="BY7" i="99"/>
  <c r="BU7" i="150"/>
  <c r="BU7" i="148"/>
  <c r="BU7" i="147"/>
  <c r="BU7" i="146"/>
  <c r="BU7" i="40"/>
  <c r="BU7" i="77"/>
  <c r="BU7" i="174"/>
  <c r="BU7" i="29"/>
  <c r="BU7" i="115"/>
  <c r="BU7" i="173"/>
  <c r="BU7" i="21"/>
  <c r="BU7" i="104"/>
  <c r="BU7" i="99"/>
  <c r="BD18" i="150"/>
  <c r="BD18" i="148"/>
  <c r="BD18" i="147"/>
  <c r="BD18" i="146"/>
  <c r="BD18" i="174"/>
  <c r="BD18" i="115"/>
  <c r="BD18" i="40"/>
  <c r="BD18" i="77"/>
  <c r="BD18" i="29"/>
  <c r="BD18" i="173"/>
  <c r="BD18" i="21"/>
  <c r="BD18" i="104"/>
  <c r="BD18" i="114"/>
  <c r="BQ51" i="99"/>
  <c r="BI51" i="99"/>
  <c r="BJ41" i="99"/>
  <c r="BR21" i="99"/>
  <c r="BJ21" i="99"/>
  <c r="BD18" i="99"/>
  <c r="BP12" i="99"/>
  <c r="BH12" i="99"/>
  <c r="CA34" i="99"/>
  <c r="CA18" i="99"/>
  <c r="CA9" i="99"/>
  <c r="BZ42" i="114"/>
  <c r="BR42" i="114"/>
  <c r="BK41" i="114"/>
  <c r="BP35" i="114"/>
  <c r="BW18" i="114"/>
  <c r="BG18" i="114"/>
  <c r="BK12" i="114"/>
  <c r="BJ22" i="104"/>
  <c r="BE15" i="104"/>
  <c r="BU54" i="104"/>
  <c r="CC51" i="104"/>
  <c r="BZ35" i="104"/>
  <c r="CB34" i="104"/>
  <c r="BR30" i="104"/>
  <c r="BT29" i="104"/>
  <c r="CD10" i="104"/>
  <c r="BN10" i="104"/>
  <c r="BQ21" i="21"/>
  <c r="BS18" i="21"/>
  <c r="BG12" i="21"/>
  <c r="BZ24" i="21"/>
  <c r="BZ21" i="21"/>
  <c r="BZ12" i="21"/>
  <c r="BN34" i="173"/>
  <c r="BN21" i="173"/>
  <c r="BF21" i="29"/>
  <c r="BE18" i="150"/>
  <c r="BE18" i="148"/>
  <c r="BE18" i="147"/>
  <c r="BE18" i="146"/>
  <c r="BE18" i="174"/>
  <c r="BE18" i="115"/>
  <c r="BE18" i="77"/>
  <c r="BE18" i="29"/>
  <c r="BE18" i="173"/>
  <c r="BE18" i="40"/>
  <c r="BE18" i="21"/>
  <c r="BE18" i="104"/>
  <c r="BE18" i="114"/>
  <c r="BM43" i="2"/>
  <c r="BM42" i="21"/>
  <c r="BP37" i="2"/>
  <c r="BP36" i="150"/>
  <c r="BP36" i="148"/>
  <c r="BP36" i="147"/>
  <c r="BP36" i="146"/>
  <c r="BP36" i="115"/>
  <c r="BP36" i="40"/>
  <c r="BP36" i="77"/>
  <c r="BP36" i="29"/>
  <c r="BP36" i="174"/>
  <c r="BP36" i="173"/>
  <c r="BP36" i="21"/>
  <c r="BP36" i="114"/>
  <c r="BP36" i="99"/>
  <c r="BN30" i="2"/>
  <c r="BN29" i="150"/>
  <c r="BN29" i="148"/>
  <c r="BN29" i="147"/>
  <c r="BN29" i="146"/>
  <c r="BN29" i="174"/>
  <c r="BN29" i="115"/>
  <c r="BN29" i="40"/>
  <c r="BN29" i="77"/>
  <c r="BN29" i="29"/>
  <c r="BN29" i="173"/>
  <c r="BN29" i="104"/>
  <c r="BN29" i="21"/>
  <c r="BN29" i="99"/>
  <c r="BM24" i="150"/>
  <c r="BM24" i="148"/>
  <c r="BM24" i="147"/>
  <c r="BM24" i="146"/>
  <c r="BM24" i="115"/>
  <c r="BM24" i="29"/>
  <c r="BM24" i="174"/>
  <c r="BM24" i="40"/>
  <c r="BM24" i="77"/>
  <c r="BM24" i="173"/>
  <c r="BM24" i="21"/>
  <c r="BM24" i="104"/>
  <c r="BM24" i="114"/>
  <c r="BM25" i="2"/>
  <c r="BK21" i="150"/>
  <c r="BK21" i="148"/>
  <c r="BK21" i="147"/>
  <c r="BK21" i="146"/>
  <c r="BK21" i="174"/>
  <c r="BK21" i="115"/>
  <c r="BK21" i="77"/>
  <c r="BK21" i="29"/>
  <c r="BK21" i="40"/>
  <c r="BK21" i="173"/>
  <c r="BK21" i="21"/>
  <c r="BK21" i="104"/>
  <c r="BK21" i="114"/>
  <c r="BK22" i="2"/>
  <c r="BN19" i="2"/>
  <c r="BN18" i="150"/>
  <c r="BN18" i="148"/>
  <c r="BN18" i="147"/>
  <c r="BN18" i="146"/>
  <c r="BN18" i="174"/>
  <c r="BN18" i="40"/>
  <c r="BN18" i="77"/>
  <c r="BN18" i="29"/>
  <c r="BN18" i="173"/>
  <c r="BN18" i="104"/>
  <c r="BN18" i="21"/>
  <c r="BN18" i="99"/>
  <c r="BN18" i="115"/>
  <c r="BK15" i="150"/>
  <c r="BK15" i="148"/>
  <c r="BK15" i="147"/>
  <c r="BK15" i="146"/>
  <c r="BK15" i="174"/>
  <c r="BK15" i="115"/>
  <c r="BK15" i="40"/>
  <c r="BK15" i="29"/>
  <c r="BK15" i="77"/>
  <c r="BK15" i="173"/>
  <c r="BK15" i="21"/>
  <c r="BK15" i="104"/>
  <c r="BK15" i="114"/>
  <c r="BP10" i="2"/>
  <c r="BP9" i="150"/>
  <c r="BP9" i="148"/>
  <c r="BP9" i="147"/>
  <c r="BP9" i="146"/>
  <c r="BP9" i="115"/>
  <c r="BP9" i="40"/>
  <c r="BP9" i="77"/>
  <c r="BP9" i="174"/>
  <c r="BP9" i="29"/>
  <c r="BP9" i="114"/>
  <c r="BP9" i="99"/>
  <c r="BP9" i="173"/>
  <c r="BQ32" i="2"/>
  <c r="BQ31" i="150"/>
  <c r="BQ31" i="148"/>
  <c r="BQ31" i="147"/>
  <c r="BQ31" i="146"/>
  <c r="BQ31" i="115"/>
  <c r="BQ31" i="40"/>
  <c r="BQ31" i="174"/>
  <c r="BQ31" i="77"/>
  <c r="BQ31" i="29"/>
  <c r="BQ31" i="173"/>
  <c r="BQ31" i="104"/>
  <c r="BQ31" i="114"/>
  <c r="BQ31" i="99"/>
  <c r="BR31" i="2"/>
  <c r="BR30" i="150"/>
  <c r="BR30" i="148"/>
  <c r="BR30" i="147"/>
  <c r="BR30" i="146"/>
  <c r="BR30" i="115"/>
  <c r="BR30" i="40"/>
  <c r="BR30" i="174"/>
  <c r="BR30" i="77"/>
  <c r="BR30" i="29"/>
  <c r="BR30" i="173"/>
  <c r="BR30" i="114"/>
  <c r="BR30" i="99"/>
  <c r="CA22" i="2"/>
  <c r="CA21" i="150"/>
  <c r="CA21" i="148"/>
  <c r="CA21" i="147"/>
  <c r="CA21" i="146"/>
  <c r="CA21" i="174"/>
  <c r="CA21" i="115"/>
  <c r="CA21" i="77"/>
  <c r="CA21" i="29"/>
  <c r="CA21" i="40"/>
  <c r="CA21" i="173"/>
  <c r="CA21" i="21"/>
  <c r="CA21" i="114"/>
  <c r="CA21" i="104"/>
  <c r="BR19" i="150"/>
  <c r="BR19" i="148"/>
  <c r="BR19" i="147"/>
  <c r="BR19" i="174"/>
  <c r="BR19" i="146"/>
  <c r="BR19" i="40"/>
  <c r="BR19" i="77"/>
  <c r="BR19" i="29"/>
  <c r="BR19" i="173"/>
  <c r="BR19" i="115"/>
  <c r="BR19" i="114"/>
  <c r="BR19" i="99"/>
  <c r="BT19" i="2"/>
  <c r="BT18" i="150"/>
  <c r="BT18" i="148"/>
  <c r="BT18" i="147"/>
  <c r="BT18" i="146"/>
  <c r="BT18" i="174"/>
  <c r="BT18" i="115"/>
  <c r="BT18" i="40"/>
  <c r="BT18" i="77"/>
  <c r="BT18" i="29"/>
  <c r="BT18" i="173"/>
  <c r="BT18" i="21"/>
  <c r="BT18" i="114"/>
  <c r="BX16" i="2"/>
  <c r="BX15" i="150"/>
  <c r="BX15" i="148"/>
  <c r="BX15" i="147"/>
  <c r="BX15" i="146"/>
  <c r="BX15" i="174"/>
  <c r="BX15" i="40"/>
  <c r="BX15" i="77"/>
  <c r="BX15" i="115"/>
  <c r="BX15" i="29"/>
  <c r="BX15" i="173"/>
  <c r="BX15" i="21"/>
  <c r="CC13" i="150"/>
  <c r="CC13" i="148"/>
  <c r="CC13" i="147"/>
  <c r="CC13" i="146"/>
  <c r="CC13" i="115"/>
  <c r="CC13" i="40"/>
  <c r="CC13" i="77"/>
  <c r="CC13" i="174"/>
  <c r="CC13" i="29"/>
  <c r="CC13" i="21"/>
  <c r="CC13" i="104"/>
  <c r="CC13" i="114"/>
  <c r="CC13" i="99"/>
  <c r="CC13" i="173"/>
  <c r="BR12" i="150"/>
  <c r="BR12" i="148"/>
  <c r="BR12" i="147"/>
  <c r="BR12" i="146"/>
  <c r="BR12" i="174"/>
  <c r="BR12" i="40"/>
  <c r="BR12" i="77"/>
  <c r="BR12" i="29"/>
  <c r="BR12" i="115"/>
  <c r="BR12" i="173"/>
  <c r="BR12" i="104"/>
  <c r="BR12" i="21"/>
  <c r="BR12" i="99"/>
  <c r="BR13" i="2"/>
  <c r="CE21" i="99"/>
  <c r="BG42" i="2"/>
  <c r="BI35" i="150"/>
  <c r="BI35" i="148"/>
  <c r="BI35" i="147"/>
  <c r="BI35" i="146"/>
  <c r="BI35" i="115"/>
  <c r="BI35" i="40"/>
  <c r="BI35" i="174"/>
  <c r="BI35" i="77"/>
  <c r="BI35" i="29"/>
  <c r="BI35" i="104"/>
  <c r="BI35" i="173"/>
  <c r="BI35" i="21"/>
  <c r="BI35" i="114"/>
  <c r="BI35" i="99"/>
  <c r="BI36" i="2"/>
  <c r="BJ35" i="2"/>
  <c r="BJ34" i="150"/>
  <c r="BJ34" i="148"/>
  <c r="BJ34" i="147"/>
  <c r="BJ34" i="146"/>
  <c r="BJ34" i="115"/>
  <c r="BJ34" i="40"/>
  <c r="BJ34" i="77"/>
  <c r="BJ34" i="29"/>
  <c r="BJ34" i="174"/>
  <c r="BJ34" i="173"/>
  <c r="BJ34" i="21"/>
  <c r="BJ34" i="99"/>
  <c r="BJ34" i="104"/>
  <c r="BM7" i="150"/>
  <c r="BM7" i="148"/>
  <c r="BM7" i="147"/>
  <c r="BM7" i="146"/>
  <c r="BM7" i="174"/>
  <c r="BM7" i="40"/>
  <c r="BM7" i="77"/>
  <c r="BM7" i="115"/>
  <c r="BM7" i="29"/>
  <c r="BM7" i="104"/>
  <c r="BM7" i="173"/>
  <c r="BM7" i="21"/>
  <c r="BM7" i="99"/>
  <c r="BI7" i="150"/>
  <c r="BI7" i="148"/>
  <c r="BI7" i="147"/>
  <c r="BI7" i="146"/>
  <c r="BI7" i="174"/>
  <c r="BI7" i="40"/>
  <c r="BI7" i="77"/>
  <c r="BI7" i="115"/>
  <c r="BI7" i="29"/>
  <c r="BI7" i="104"/>
  <c r="BI7" i="173"/>
  <c r="BI7" i="114"/>
  <c r="BI7" i="99"/>
  <c r="BE15" i="150"/>
  <c r="BE15" i="148"/>
  <c r="BE15" i="147"/>
  <c r="BE15" i="174"/>
  <c r="BE15" i="146"/>
  <c r="BE15" i="40"/>
  <c r="BE15" i="77"/>
  <c r="BE15" i="29"/>
  <c r="BE15" i="173"/>
  <c r="BE15" i="115"/>
  <c r="BE15" i="114"/>
  <c r="BE15" i="99"/>
  <c r="BE41" i="173"/>
  <c r="BE41" i="104"/>
  <c r="BE41" i="21"/>
  <c r="BE41" i="114"/>
  <c r="BE41" i="99"/>
  <c r="BN43" i="2"/>
  <c r="BN42" i="173"/>
  <c r="BN42" i="21"/>
  <c r="BM35" i="150"/>
  <c r="BM35" i="148"/>
  <c r="BM35" i="147"/>
  <c r="BM35" i="146"/>
  <c r="BM35" i="115"/>
  <c r="BM35" i="40"/>
  <c r="BM35" i="174"/>
  <c r="BM35" i="77"/>
  <c r="BM35" i="29"/>
  <c r="BM35" i="104"/>
  <c r="BM35" i="114"/>
  <c r="BM35" i="99"/>
  <c r="BH35" i="150"/>
  <c r="BH35" i="148"/>
  <c r="BH35" i="147"/>
  <c r="BH35" i="146"/>
  <c r="BH35" i="174"/>
  <c r="BH35" i="77"/>
  <c r="BH35" i="29"/>
  <c r="BH35" i="115"/>
  <c r="BH35" i="40"/>
  <c r="BH35" i="173"/>
  <c r="BH35" i="21"/>
  <c r="BH35" i="104"/>
  <c r="BH36" i="2"/>
  <c r="BM34" i="150"/>
  <c r="BM34" i="148"/>
  <c r="BM34" i="147"/>
  <c r="BM34" i="174"/>
  <c r="BM34" i="40"/>
  <c r="BM34" i="77"/>
  <c r="BM34" i="29"/>
  <c r="BM34" i="115"/>
  <c r="BM34" i="146"/>
  <c r="BM34" i="173"/>
  <c r="BM34" i="21"/>
  <c r="BM34" i="104"/>
  <c r="BM34" i="114"/>
  <c r="BI34" i="150"/>
  <c r="BI34" i="148"/>
  <c r="BI34" i="147"/>
  <c r="BI34" i="146"/>
  <c r="BI34" i="174"/>
  <c r="BI34" i="77"/>
  <c r="BI34" i="29"/>
  <c r="BI34" i="115"/>
  <c r="BI34" i="40"/>
  <c r="BI34" i="173"/>
  <c r="BI34" i="21"/>
  <c r="BI34" i="104"/>
  <c r="BI34" i="114"/>
  <c r="BL31" i="2"/>
  <c r="BL30" i="150"/>
  <c r="BL30" i="148"/>
  <c r="BL30" i="147"/>
  <c r="BL30" i="146"/>
  <c r="BL30" i="174"/>
  <c r="BL30" i="77"/>
  <c r="BL30" i="29"/>
  <c r="BL30" i="115"/>
  <c r="BL30" i="40"/>
  <c r="BL30" i="173"/>
  <c r="BL30" i="21"/>
  <c r="BL30" i="114"/>
  <c r="BL30" i="104"/>
  <c r="BO30" i="2"/>
  <c r="BO29" i="150"/>
  <c r="BO29" i="148"/>
  <c r="BO29" i="147"/>
  <c r="BO29" i="146"/>
  <c r="BO29" i="174"/>
  <c r="BO29" i="115"/>
  <c r="BO29" i="40"/>
  <c r="BO29" i="77"/>
  <c r="BO29" i="29"/>
  <c r="BO29" i="173"/>
  <c r="BO29" i="104"/>
  <c r="BO29" i="21"/>
  <c r="BO29" i="99"/>
  <c r="BK30" i="2"/>
  <c r="BK29" i="150"/>
  <c r="BK29" i="148"/>
  <c r="BK29" i="147"/>
  <c r="BK29" i="146"/>
  <c r="BK29" i="174"/>
  <c r="BK29" i="115"/>
  <c r="BK29" i="40"/>
  <c r="BK29" i="77"/>
  <c r="BK29" i="29"/>
  <c r="BK29" i="173"/>
  <c r="BK29" i="104"/>
  <c r="BK29" i="114"/>
  <c r="BK29" i="99"/>
  <c r="BG30" i="2"/>
  <c r="BG29" i="150"/>
  <c r="BG29" i="148"/>
  <c r="BG29" i="147"/>
  <c r="BG29" i="146"/>
  <c r="BG29" i="174"/>
  <c r="BG29" i="115"/>
  <c r="BG29" i="40"/>
  <c r="BG29" i="77"/>
  <c r="BG29" i="29"/>
  <c r="BG29" i="173"/>
  <c r="BG29" i="21"/>
  <c r="BG29" i="99"/>
  <c r="BI25" i="2"/>
  <c r="BN25" i="2"/>
  <c r="BN24" i="150"/>
  <c r="BN24" i="148"/>
  <c r="BN24" i="147"/>
  <c r="BN24" i="146"/>
  <c r="BN24" i="174"/>
  <c r="BN24" i="40"/>
  <c r="BN24" i="77"/>
  <c r="BN24" i="115"/>
  <c r="BN24" i="29"/>
  <c r="BN24" i="104"/>
  <c r="BN24" i="173"/>
  <c r="BN24" i="114"/>
  <c r="BN24" i="99"/>
  <c r="BJ25" i="2"/>
  <c r="BJ24" i="150"/>
  <c r="BJ24" i="148"/>
  <c r="BJ24" i="147"/>
  <c r="BJ24" i="146"/>
  <c r="BJ24" i="174"/>
  <c r="BJ24" i="40"/>
  <c r="BJ24" i="77"/>
  <c r="BJ24" i="29"/>
  <c r="BJ24" i="115"/>
  <c r="BJ24" i="173"/>
  <c r="BJ24" i="21"/>
  <c r="BJ24" i="99"/>
  <c r="BJ24" i="104"/>
  <c r="BF25" i="2"/>
  <c r="BF24" i="150"/>
  <c r="BF24" i="148"/>
  <c r="BF24" i="147"/>
  <c r="BF24" i="146"/>
  <c r="BF24" i="115"/>
  <c r="BF24" i="40"/>
  <c r="BF24" i="77"/>
  <c r="BF24" i="174"/>
  <c r="BF24" i="29"/>
  <c r="BF24" i="114"/>
  <c r="BF24" i="99"/>
  <c r="BF24" i="173"/>
  <c r="BL19" i="150"/>
  <c r="BL19" i="148"/>
  <c r="BL19" i="147"/>
  <c r="BL19" i="146"/>
  <c r="BL19" i="174"/>
  <c r="BL19" i="115"/>
  <c r="BL19" i="77"/>
  <c r="BL19" i="29"/>
  <c r="BL19" i="40"/>
  <c r="BL19" i="173"/>
  <c r="BL19" i="21"/>
  <c r="BL19" i="114"/>
  <c r="BL19" i="104"/>
  <c r="BO19" i="2"/>
  <c r="BO18" i="150"/>
  <c r="BO18" i="148"/>
  <c r="BO18" i="147"/>
  <c r="BO18" i="146"/>
  <c r="BO18" i="174"/>
  <c r="BO18" i="115"/>
  <c r="BO18" i="40"/>
  <c r="BO18" i="77"/>
  <c r="BO18" i="29"/>
  <c r="BO18" i="173"/>
  <c r="BO18" i="104"/>
  <c r="BO18" i="21"/>
  <c r="BO18" i="99"/>
  <c r="BK19" i="2"/>
  <c r="BK18" i="150"/>
  <c r="BK18" i="148"/>
  <c r="BK18" i="147"/>
  <c r="BK18" i="146"/>
  <c r="BK18" i="174"/>
  <c r="BK18" i="115"/>
  <c r="BK18" i="40"/>
  <c r="BK18" i="77"/>
  <c r="BK18" i="29"/>
  <c r="BK18" i="173"/>
  <c r="BK18" i="104"/>
  <c r="BK18" i="114"/>
  <c r="BK18" i="99"/>
  <c r="BG19" i="2"/>
  <c r="BG18" i="150"/>
  <c r="BG18" i="148"/>
  <c r="BG18" i="147"/>
  <c r="BG18" i="146"/>
  <c r="BG18" i="174"/>
  <c r="BG18" i="40"/>
  <c r="BG18" i="77"/>
  <c r="BG18" i="115"/>
  <c r="BG18" i="29"/>
  <c r="BG18" i="173"/>
  <c r="BG18" i="21"/>
  <c r="BG18" i="99"/>
  <c r="BP16" i="2"/>
  <c r="BP15" i="150"/>
  <c r="BP15" i="148"/>
  <c r="BP15" i="147"/>
  <c r="BP15" i="146"/>
  <c r="BP15" i="174"/>
  <c r="BP15" i="40"/>
  <c r="BP15" i="77"/>
  <c r="BP15" i="115"/>
  <c r="BP15" i="29"/>
  <c r="BP15" i="173"/>
  <c r="BP15" i="21"/>
  <c r="BP15" i="99"/>
  <c r="BL16" i="2"/>
  <c r="BL15" i="150"/>
  <c r="BL15" i="148"/>
  <c r="BL15" i="147"/>
  <c r="BL15" i="146"/>
  <c r="BL15" i="115"/>
  <c r="BL15" i="40"/>
  <c r="BL15" i="77"/>
  <c r="BL15" i="29"/>
  <c r="BL15" i="174"/>
  <c r="BL15" i="114"/>
  <c r="BL15" i="99"/>
  <c r="BL15" i="104"/>
  <c r="BL15" i="173"/>
  <c r="BH16" i="2"/>
  <c r="BH15" i="150"/>
  <c r="BH15" i="148"/>
  <c r="BH15" i="147"/>
  <c r="BH15" i="146"/>
  <c r="BH15" i="174"/>
  <c r="BH15" i="40"/>
  <c r="BH15" i="77"/>
  <c r="BH15" i="115"/>
  <c r="BH15" i="29"/>
  <c r="BH15" i="173"/>
  <c r="BH15" i="21"/>
  <c r="BH15" i="99"/>
  <c r="BL13" i="150"/>
  <c r="BL13" i="148"/>
  <c r="BL13" i="147"/>
  <c r="BL13" i="146"/>
  <c r="BL13" i="174"/>
  <c r="BL13" i="40"/>
  <c r="BL13" i="29"/>
  <c r="BL13" i="115"/>
  <c r="BL13" i="77"/>
  <c r="BL13" i="173"/>
  <c r="BL13" i="21"/>
  <c r="BL13" i="114"/>
  <c r="BF10" i="150"/>
  <c r="BF10" i="148"/>
  <c r="BF10" i="147"/>
  <c r="BF10" i="146"/>
  <c r="BF10" i="174"/>
  <c r="BF10" i="115"/>
  <c r="BF10" i="29"/>
  <c r="BF10" i="40"/>
  <c r="BF10" i="77"/>
  <c r="BF10" i="173"/>
  <c r="BF10" i="21"/>
  <c r="BF10" i="114"/>
  <c r="BF10" i="104"/>
  <c r="BM10" i="2"/>
  <c r="BM9" i="150"/>
  <c r="BM9" i="148"/>
  <c r="BM9" i="147"/>
  <c r="BM9" i="146"/>
  <c r="BM9" i="174"/>
  <c r="BM9" i="40"/>
  <c r="BM9" i="77"/>
  <c r="BM9" i="115"/>
  <c r="BM9" i="29"/>
  <c r="BM9" i="173"/>
  <c r="BM9" i="104"/>
  <c r="BM9" i="21"/>
  <c r="BM9" i="99"/>
  <c r="BI10" i="2"/>
  <c r="BI9" i="150"/>
  <c r="BI9" i="148"/>
  <c r="BI9" i="147"/>
  <c r="BI9" i="146"/>
  <c r="BI9" i="174"/>
  <c r="BI9" i="40"/>
  <c r="BI9" i="77"/>
  <c r="BI9" i="29"/>
  <c r="BI9" i="115"/>
  <c r="BI9" i="173"/>
  <c r="BI9" i="114"/>
  <c r="BI9" i="99"/>
  <c r="BQ42" i="2"/>
  <c r="BQ41" i="173"/>
  <c r="BQ41" i="104"/>
  <c r="BQ41" i="114"/>
  <c r="BQ41" i="99"/>
  <c r="BQ10" i="2"/>
  <c r="CB51" i="21"/>
  <c r="CB51" i="104"/>
  <c r="CB51" i="173"/>
  <c r="CB51" i="114"/>
  <c r="BX51" i="21"/>
  <c r="BX51" i="104"/>
  <c r="BX51" i="114"/>
  <c r="BT51" i="104"/>
  <c r="BT51" i="173"/>
  <c r="BT51" i="114"/>
  <c r="BP51" i="104"/>
  <c r="BP51" i="21"/>
  <c r="BP51" i="114"/>
  <c r="BP51" i="99"/>
  <c r="BL51" i="104"/>
  <c r="BL51" i="173"/>
  <c r="BL51" i="114"/>
  <c r="BL51" i="99"/>
  <c r="BH51" i="104"/>
  <c r="BH51" i="21"/>
  <c r="BH51" i="114"/>
  <c r="BH51" i="99"/>
  <c r="CD56" i="2"/>
  <c r="CD55" i="173"/>
  <c r="CD55" i="104"/>
  <c r="CD55" i="21"/>
  <c r="CD55" i="99"/>
  <c r="BV56" i="2"/>
  <c r="BV55" i="173"/>
  <c r="BV55" i="21"/>
  <c r="BV55" i="104"/>
  <c r="BV55" i="99"/>
  <c r="BN56" i="2"/>
  <c r="BN55" i="173"/>
  <c r="BN55" i="21"/>
  <c r="BN55" i="104"/>
  <c r="BF56" i="2"/>
  <c r="BF55" i="173"/>
  <c r="BF55" i="21"/>
  <c r="BF55" i="104"/>
  <c r="CB55" i="2"/>
  <c r="CB54" i="173"/>
  <c r="CB54" i="21"/>
  <c r="CB54" i="104"/>
  <c r="BX55" i="2"/>
  <c r="BX54" i="173"/>
  <c r="BX54" i="21"/>
  <c r="BX54" i="104"/>
  <c r="BT55" i="2"/>
  <c r="BT54" i="173"/>
  <c r="BT54" i="21"/>
  <c r="BT54" i="104"/>
  <c r="BP55" i="2"/>
  <c r="BP54" i="173"/>
  <c r="BP54" i="21"/>
  <c r="BP54" i="104"/>
  <c r="BL55" i="2"/>
  <c r="BL54" i="173"/>
  <c r="BL54" i="21"/>
  <c r="BL54" i="104"/>
  <c r="BH55" i="2"/>
  <c r="BH54" i="173"/>
  <c r="BH54" i="21"/>
  <c r="BP7" i="150"/>
  <c r="BP7" i="148"/>
  <c r="BP7" i="147"/>
  <c r="BP7" i="146"/>
  <c r="BP7" i="174"/>
  <c r="BP7" i="40"/>
  <c r="BP7" i="29"/>
  <c r="BP7" i="115"/>
  <c r="BP7" i="77"/>
  <c r="BP7" i="173"/>
  <c r="BP7" i="21"/>
  <c r="BP7" i="104"/>
  <c r="BP7" i="114"/>
  <c r="BQ12" i="150"/>
  <c r="BQ12" i="148"/>
  <c r="BQ12" i="147"/>
  <c r="BQ12" i="146"/>
  <c r="BQ12" i="174"/>
  <c r="BQ12" i="115"/>
  <c r="BQ12" i="77"/>
  <c r="BQ12" i="29"/>
  <c r="BQ12" i="40"/>
  <c r="BQ12" i="173"/>
  <c r="BQ12" i="104"/>
  <c r="BQ12" i="21"/>
  <c r="BQ12" i="114"/>
  <c r="BQ25" i="2"/>
  <c r="BQ24" i="150"/>
  <c r="BQ24" i="148"/>
  <c r="BQ24" i="147"/>
  <c r="BQ24" i="146"/>
  <c r="BQ24" i="174"/>
  <c r="BQ24" i="115"/>
  <c r="BQ24" i="77"/>
  <c r="BQ24" i="29"/>
  <c r="BQ24" i="40"/>
  <c r="BQ24" i="173"/>
  <c r="BQ24" i="104"/>
  <c r="BQ24" i="21"/>
  <c r="BQ24" i="114"/>
  <c r="BY36" i="2"/>
  <c r="BY35" i="150"/>
  <c r="BY35" i="148"/>
  <c r="BY35" i="147"/>
  <c r="BY35" i="146"/>
  <c r="BY35" i="115"/>
  <c r="BY35" i="40"/>
  <c r="BY35" i="77"/>
  <c r="BY35" i="29"/>
  <c r="BY35" i="174"/>
  <c r="BY35" i="173"/>
  <c r="BY35" i="114"/>
  <c r="BY35" i="99"/>
  <c r="CE35" i="2"/>
  <c r="CE34" i="150"/>
  <c r="CE34" i="148"/>
  <c r="CE34" i="147"/>
  <c r="CE34" i="146"/>
  <c r="CE34" i="115"/>
  <c r="CE34" i="40"/>
  <c r="CE34" i="174"/>
  <c r="CE34" i="77"/>
  <c r="CE34" i="29"/>
  <c r="CE34" i="173"/>
  <c r="CE34" i="21"/>
  <c r="CE34" i="104"/>
  <c r="CE34" i="114"/>
  <c r="CA35" i="2"/>
  <c r="CA34" i="150"/>
  <c r="CA34" i="148"/>
  <c r="CA34" i="147"/>
  <c r="CA34" i="146"/>
  <c r="CA34" i="174"/>
  <c r="CA34" i="115"/>
  <c r="CA34" i="40"/>
  <c r="CA34" i="77"/>
  <c r="CA34" i="29"/>
  <c r="CA34" i="173"/>
  <c r="CA34" i="21"/>
  <c r="BW35" i="2"/>
  <c r="BW34" i="150"/>
  <c r="BW34" i="148"/>
  <c r="BW34" i="147"/>
  <c r="BW34" i="146"/>
  <c r="BW34" i="115"/>
  <c r="BW34" i="40"/>
  <c r="BW34" i="174"/>
  <c r="BW34" i="77"/>
  <c r="BW34" i="29"/>
  <c r="BW34" i="173"/>
  <c r="BW34" i="104"/>
  <c r="BW34" i="114"/>
  <c r="BS35" i="2"/>
  <c r="BS34" i="150"/>
  <c r="BS34" i="148"/>
  <c r="BS34" i="147"/>
  <c r="BS34" i="146"/>
  <c r="BS34" i="174"/>
  <c r="BS34" i="115"/>
  <c r="BS34" i="40"/>
  <c r="BS34" i="77"/>
  <c r="BS34" i="29"/>
  <c r="BS34" i="173"/>
  <c r="BS34" i="21"/>
  <c r="BS34" i="99"/>
  <c r="BU31" i="2"/>
  <c r="BU30" i="150"/>
  <c r="BU30" i="148"/>
  <c r="BU30" i="147"/>
  <c r="BU30" i="146"/>
  <c r="BU30" i="115"/>
  <c r="BU30" i="40"/>
  <c r="BU30" i="174"/>
  <c r="BU30" i="77"/>
  <c r="BU30" i="29"/>
  <c r="BU30" i="173"/>
  <c r="BU30" i="21"/>
  <c r="BU30" i="104"/>
  <c r="BU30" i="99"/>
  <c r="CC29" i="150"/>
  <c r="CC29" i="148"/>
  <c r="CC29" i="147"/>
  <c r="CC29" i="146"/>
  <c r="CC29" i="174"/>
  <c r="CC29" i="77"/>
  <c r="CC29" i="29"/>
  <c r="CC29" i="115"/>
  <c r="CC29" i="40"/>
  <c r="CC29" i="173"/>
  <c r="CC29" i="104"/>
  <c r="CC29" i="114"/>
  <c r="CC29" i="21"/>
  <c r="CC29" i="99"/>
  <c r="BY29" i="150"/>
  <c r="BY29" i="148"/>
  <c r="BY29" i="147"/>
  <c r="BY29" i="146"/>
  <c r="BY29" i="115"/>
  <c r="BY29" i="77"/>
  <c r="BY29" i="29"/>
  <c r="BY29" i="40"/>
  <c r="BY29" i="174"/>
  <c r="BY29" i="173"/>
  <c r="BY29" i="104"/>
  <c r="BY29" i="114"/>
  <c r="BY29" i="99"/>
  <c r="BY30" i="2"/>
  <c r="BU29" i="150"/>
  <c r="BU29" i="148"/>
  <c r="BU29" i="147"/>
  <c r="BU29" i="146"/>
  <c r="BU29" i="174"/>
  <c r="BU29" i="77"/>
  <c r="BU29" i="29"/>
  <c r="BU29" i="40"/>
  <c r="BU29" i="115"/>
  <c r="BU29" i="173"/>
  <c r="BU29" i="104"/>
  <c r="BU29" i="21"/>
  <c r="BU29" i="114"/>
  <c r="BU29" i="99"/>
  <c r="BV25" i="2"/>
  <c r="CC24" i="150"/>
  <c r="CC24" i="148"/>
  <c r="CC24" i="147"/>
  <c r="CC24" i="146"/>
  <c r="CC24" i="115"/>
  <c r="CC24" i="29"/>
  <c r="CC24" i="40"/>
  <c r="CC24" i="77"/>
  <c r="CC24" i="173"/>
  <c r="CC24" i="104"/>
  <c r="CC24" i="174"/>
  <c r="CC24" i="114"/>
  <c r="CC24" i="21"/>
  <c r="CC24" i="99"/>
  <c r="BY24" i="150"/>
  <c r="BY24" i="148"/>
  <c r="BY24" i="147"/>
  <c r="BY24" i="146"/>
  <c r="BY24" i="174"/>
  <c r="BY24" i="115"/>
  <c r="BY24" i="77"/>
  <c r="BY24" i="29"/>
  <c r="BY24" i="40"/>
  <c r="BY24" i="173"/>
  <c r="BY24" i="104"/>
  <c r="BY24" i="114"/>
  <c r="BY24" i="99"/>
  <c r="BY25" i="2"/>
  <c r="BU24" i="150"/>
  <c r="BU24" i="148"/>
  <c r="BU24" i="147"/>
  <c r="BU24" i="146"/>
  <c r="BU24" i="174"/>
  <c r="BU24" i="40"/>
  <c r="BU24" i="29"/>
  <c r="BU24" i="115"/>
  <c r="BU24" i="77"/>
  <c r="BU24" i="173"/>
  <c r="BU24" i="104"/>
  <c r="BU24" i="21"/>
  <c r="BU24" i="114"/>
  <c r="BU24" i="99"/>
  <c r="CD22" i="2"/>
  <c r="BU16" i="150"/>
  <c r="BU16" i="148"/>
  <c r="BU16" i="147"/>
  <c r="BU16" i="146"/>
  <c r="BU16" i="174"/>
  <c r="BU16" i="115"/>
  <c r="BU16" i="40"/>
  <c r="BU16" i="77"/>
  <c r="BU16" i="29"/>
  <c r="BU16" i="173"/>
  <c r="BU16" i="21"/>
  <c r="BU16" i="114"/>
  <c r="BU16" i="99"/>
  <c r="CC15" i="150"/>
  <c r="CC15" i="148"/>
  <c r="CC15" i="147"/>
  <c r="CC15" i="174"/>
  <c r="CC15" i="146"/>
  <c r="CC15" i="115"/>
  <c r="CC15" i="40"/>
  <c r="CC15" i="77"/>
  <c r="CC15" i="29"/>
  <c r="CC15" i="173"/>
  <c r="CC15" i="104"/>
  <c r="CC15" i="21"/>
  <c r="CC15" i="99"/>
  <c r="CC15" i="114"/>
  <c r="BY15" i="150"/>
  <c r="BY15" i="148"/>
  <c r="BY15" i="147"/>
  <c r="BY15" i="146"/>
  <c r="BY15" i="174"/>
  <c r="BY15" i="40"/>
  <c r="BY15" i="77"/>
  <c r="BY15" i="115"/>
  <c r="BY15" i="29"/>
  <c r="BY15" i="173"/>
  <c r="BY15" i="104"/>
  <c r="BY15" i="99"/>
  <c r="BY16" i="2"/>
  <c r="BU15" i="150"/>
  <c r="BU15" i="148"/>
  <c r="BU15" i="147"/>
  <c r="BU15" i="174"/>
  <c r="BU15" i="146"/>
  <c r="BU15" i="40"/>
  <c r="BU15" i="77"/>
  <c r="BU15" i="115"/>
  <c r="BU15" i="29"/>
  <c r="BU15" i="173"/>
  <c r="BU15" i="104"/>
  <c r="BU15" i="99"/>
  <c r="BU15" i="114"/>
  <c r="CD13" i="2"/>
  <c r="BY10" i="150"/>
  <c r="BY10" i="148"/>
  <c r="BY10" i="147"/>
  <c r="BY10" i="146"/>
  <c r="BY10" i="174"/>
  <c r="BY10" i="115"/>
  <c r="BY10" i="40"/>
  <c r="BY10" i="77"/>
  <c r="BY10" i="29"/>
  <c r="BY10" i="173"/>
  <c r="BY10" i="114"/>
  <c r="BY10" i="104"/>
  <c r="BY10" i="99"/>
  <c r="CD9" i="150"/>
  <c r="CD9" i="148"/>
  <c r="CD9" i="147"/>
  <c r="CD9" i="146"/>
  <c r="CD9" i="174"/>
  <c r="CD9" i="115"/>
  <c r="CD9" i="40"/>
  <c r="CD9" i="77"/>
  <c r="CD9" i="114"/>
  <c r="CD9" i="104"/>
  <c r="CD9" i="29"/>
  <c r="CD9" i="173"/>
  <c r="CD9" i="21"/>
  <c r="CD9" i="99"/>
  <c r="BZ9" i="150"/>
  <c r="BZ9" i="148"/>
  <c r="BZ9" i="147"/>
  <c r="BZ9" i="146"/>
  <c r="BZ9" i="174"/>
  <c r="BZ9" i="115"/>
  <c r="BZ9" i="40"/>
  <c r="BZ9" i="77"/>
  <c r="BZ9" i="29"/>
  <c r="BZ9" i="173"/>
  <c r="BZ9" i="114"/>
  <c r="BZ9" i="104"/>
  <c r="BZ10" i="2"/>
  <c r="BZ9" i="99"/>
  <c r="BV9" i="150"/>
  <c r="BV9" i="148"/>
  <c r="BV9" i="147"/>
  <c r="BV9" i="146"/>
  <c r="BV9" i="174"/>
  <c r="BV9" i="115"/>
  <c r="BV9" i="40"/>
  <c r="BV9" i="77"/>
  <c r="BV9" i="29"/>
  <c r="BV9" i="21"/>
  <c r="BV9" i="114"/>
  <c r="BV9" i="104"/>
  <c r="BV9" i="99"/>
  <c r="BR9" i="150"/>
  <c r="BR9" i="148"/>
  <c r="BR9" i="147"/>
  <c r="BR9" i="146"/>
  <c r="BR9" i="174"/>
  <c r="BR9" i="115"/>
  <c r="BR9" i="40"/>
  <c r="BR9" i="29"/>
  <c r="BR9" i="77"/>
  <c r="BR9" i="173"/>
  <c r="BR9" i="21"/>
  <c r="BR9" i="114"/>
  <c r="BR9" i="104"/>
  <c r="BR10" i="2"/>
  <c r="CB7" i="150"/>
  <c r="CB7" i="148"/>
  <c r="CB7" i="147"/>
  <c r="CB7" i="146"/>
  <c r="CB7" i="174"/>
  <c r="CB7" i="115"/>
  <c r="CB7" i="77"/>
  <c r="CB7" i="29"/>
  <c r="CB7" i="40"/>
  <c r="CB7" i="173"/>
  <c r="CB7" i="21"/>
  <c r="CB7" i="104"/>
  <c r="CB7" i="114"/>
  <c r="BX7" i="150"/>
  <c r="BX7" i="148"/>
  <c r="BX7" i="147"/>
  <c r="BX7" i="146"/>
  <c r="BX7" i="174"/>
  <c r="BX7" i="115"/>
  <c r="BX7" i="29"/>
  <c r="BX7" i="40"/>
  <c r="BX7" i="77"/>
  <c r="BX7" i="173"/>
  <c r="BX7" i="21"/>
  <c r="BX7" i="104"/>
  <c r="BX7" i="114"/>
  <c r="BT7" i="150"/>
  <c r="BT7" i="148"/>
  <c r="BT7" i="147"/>
  <c r="BT7" i="146"/>
  <c r="BT7" i="174"/>
  <c r="BT7" i="115"/>
  <c r="BT7" i="77"/>
  <c r="BT7" i="29"/>
  <c r="BT7" i="40"/>
  <c r="BT7" i="173"/>
  <c r="BT7" i="21"/>
  <c r="BT7" i="104"/>
  <c r="BT7" i="114"/>
  <c r="BP54" i="99"/>
  <c r="BR42" i="99"/>
  <c r="BO41" i="99"/>
  <c r="BG41" i="99"/>
  <c r="BP35" i="99"/>
  <c r="BH35" i="99"/>
  <c r="BM34" i="99"/>
  <c r="BE34" i="99"/>
  <c r="BL30" i="99"/>
  <c r="BP25" i="99"/>
  <c r="BH25" i="99"/>
  <c r="BM24" i="99"/>
  <c r="BJ22" i="99"/>
  <c r="BO21" i="99"/>
  <c r="BG21" i="99"/>
  <c r="BL19" i="99"/>
  <c r="BK15" i="99"/>
  <c r="BL7" i="99"/>
  <c r="CB54" i="99"/>
  <c r="BT54" i="99"/>
  <c r="BX51" i="99"/>
  <c r="BX41" i="99"/>
  <c r="BX34" i="99"/>
  <c r="BX29" i="99"/>
  <c r="BX18" i="99"/>
  <c r="BX15" i="99"/>
  <c r="CB7" i="99"/>
  <c r="BT7" i="99"/>
  <c r="CB54" i="114"/>
  <c r="BT54" i="114"/>
  <c r="BL54" i="114"/>
  <c r="BY51" i="114"/>
  <c r="BQ51" i="114"/>
  <c r="BI51" i="114"/>
  <c r="BI42" i="114"/>
  <c r="BJ41" i="114"/>
  <c r="BJ34" i="114"/>
  <c r="CC30" i="114"/>
  <c r="BN29" i="114"/>
  <c r="BR24" i="114"/>
  <c r="BF18" i="114"/>
  <c r="BX15" i="114"/>
  <c r="BH15" i="114"/>
  <c r="BZ12" i="114"/>
  <c r="BK10" i="114"/>
  <c r="BL9" i="114"/>
  <c r="CC7" i="114"/>
  <c r="BM7" i="114"/>
  <c r="BJ29" i="104"/>
  <c r="BF24" i="104"/>
  <c r="BL9" i="104"/>
  <c r="BO41" i="104"/>
  <c r="BY35" i="104"/>
  <c r="CA34" i="104"/>
  <c r="CE21" i="104"/>
  <c r="BO21" i="104"/>
  <c r="BS18" i="104"/>
  <c r="BU16" i="104"/>
  <c r="CE9" i="104"/>
  <c r="BQ7" i="104"/>
  <c r="BU54" i="21"/>
  <c r="BT51" i="21"/>
  <c r="BM35" i="21"/>
  <c r="BF34" i="21"/>
  <c r="BJ29" i="21"/>
  <c r="BU25" i="21"/>
  <c r="BN24" i="21"/>
  <c r="BI19" i="21"/>
  <c r="BT15" i="21"/>
  <c r="BM13" i="21"/>
  <c r="BV12" i="21"/>
  <c r="BH9" i="21"/>
  <c r="BQ7" i="21"/>
  <c r="BY51" i="21"/>
  <c r="BY41" i="21"/>
  <c r="BY29" i="21"/>
  <c r="BY24" i="21"/>
  <c r="BY15" i="21"/>
  <c r="BY12" i="21"/>
  <c r="CC54" i="173"/>
  <c r="BM54" i="173"/>
  <c r="BM42" i="173"/>
  <c r="BK7" i="150"/>
  <c r="BK7" i="148"/>
  <c r="BK7" i="147"/>
  <c r="BK7" i="146"/>
  <c r="BK7" i="174"/>
  <c r="BK7" i="115"/>
  <c r="BK7" i="40"/>
  <c r="BK7" i="77"/>
  <c r="BK7" i="29"/>
  <c r="BK7" i="173"/>
  <c r="BK7" i="21"/>
  <c r="BK7" i="114"/>
  <c r="BE21" i="150"/>
  <c r="BE21" i="148"/>
  <c r="BE21" i="147"/>
  <c r="BE21" i="146"/>
  <c r="BE21" i="174"/>
  <c r="BE21" i="40"/>
  <c r="BE21" i="77"/>
  <c r="BE21" i="115"/>
  <c r="BE21" i="29"/>
  <c r="BE21" i="173"/>
  <c r="BL36" i="2"/>
  <c r="BL35" i="150"/>
  <c r="BL35" i="148"/>
  <c r="BL35" i="147"/>
  <c r="BL35" i="174"/>
  <c r="BL35" i="146"/>
  <c r="BL35" i="40"/>
  <c r="BL35" i="77"/>
  <c r="BL35" i="29"/>
  <c r="BL35" i="115"/>
  <c r="BL35" i="173"/>
  <c r="BL35" i="21"/>
  <c r="BH34" i="150"/>
  <c r="BH34" i="148"/>
  <c r="BH34" i="147"/>
  <c r="BH34" i="146"/>
  <c r="BH34" i="174"/>
  <c r="BH34" i="115"/>
  <c r="BH34" i="40"/>
  <c r="BH34" i="77"/>
  <c r="BH34" i="29"/>
  <c r="BH34" i="173"/>
  <c r="BH34" i="21"/>
  <c r="BH34" i="104"/>
  <c r="BH34" i="114"/>
  <c r="BP31" i="2"/>
  <c r="BP30" i="150"/>
  <c r="BP30" i="148"/>
  <c r="BP30" i="147"/>
  <c r="BP30" i="146"/>
  <c r="BP30" i="174"/>
  <c r="BP30" i="40"/>
  <c r="BP30" i="77"/>
  <c r="BP30" i="29"/>
  <c r="BP30" i="115"/>
  <c r="BP30" i="173"/>
  <c r="BP30" i="21"/>
  <c r="BP30" i="104"/>
  <c r="BP30" i="114"/>
  <c r="BM29" i="150"/>
  <c r="BM29" i="148"/>
  <c r="BM29" i="147"/>
  <c r="BM29" i="146"/>
  <c r="BM29" i="174"/>
  <c r="BM29" i="77"/>
  <c r="BM29" i="29"/>
  <c r="BM29" i="115"/>
  <c r="BM29" i="40"/>
  <c r="BM29" i="173"/>
  <c r="BM29" i="21"/>
  <c r="BM29" i="104"/>
  <c r="BM29" i="114"/>
  <c r="BP24" i="150"/>
  <c r="BP24" i="148"/>
  <c r="BP24" i="147"/>
  <c r="BP24" i="146"/>
  <c r="BP24" i="174"/>
  <c r="BP24" i="115"/>
  <c r="BP24" i="40"/>
  <c r="BP24" i="77"/>
  <c r="BP24" i="29"/>
  <c r="BP24" i="173"/>
  <c r="BP24" i="21"/>
  <c r="BP24" i="114"/>
  <c r="BL24" i="150"/>
  <c r="BL24" i="148"/>
  <c r="BL24" i="147"/>
  <c r="BL24" i="146"/>
  <c r="BL24" i="174"/>
  <c r="BL24" i="115"/>
  <c r="BL24" i="40"/>
  <c r="BL24" i="77"/>
  <c r="BL24" i="29"/>
  <c r="BL24" i="21"/>
  <c r="BL24" i="104"/>
  <c r="BL24" i="114"/>
  <c r="BH24" i="150"/>
  <c r="BH24" i="148"/>
  <c r="BH24" i="147"/>
  <c r="BH24" i="146"/>
  <c r="BH24" i="174"/>
  <c r="BH24" i="115"/>
  <c r="BH24" i="40"/>
  <c r="BH24" i="29"/>
  <c r="BH24" i="77"/>
  <c r="BH24" i="173"/>
  <c r="BH24" i="21"/>
  <c r="BH24" i="104"/>
  <c r="BH24" i="114"/>
  <c r="BM22" i="2"/>
  <c r="BM21" i="150"/>
  <c r="BM21" i="148"/>
  <c r="BM21" i="147"/>
  <c r="BM21" i="146"/>
  <c r="BM21" i="174"/>
  <c r="BM21" i="115"/>
  <c r="BM21" i="40"/>
  <c r="BM21" i="77"/>
  <c r="BM21" i="29"/>
  <c r="BM21" i="173"/>
  <c r="BI22" i="2"/>
  <c r="BI21" i="150"/>
  <c r="BI21" i="148"/>
  <c r="BI21" i="147"/>
  <c r="BI21" i="146"/>
  <c r="BI21" i="174"/>
  <c r="BI21" i="115"/>
  <c r="BI21" i="40"/>
  <c r="BI21" i="77"/>
  <c r="BI21" i="29"/>
  <c r="BI21" i="173"/>
  <c r="BP19" i="150"/>
  <c r="BP19" i="148"/>
  <c r="BP19" i="147"/>
  <c r="BP19" i="146"/>
  <c r="BP19" i="174"/>
  <c r="BP19" i="115"/>
  <c r="BP19" i="29"/>
  <c r="BP19" i="40"/>
  <c r="BP19" i="77"/>
  <c r="BP19" i="173"/>
  <c r="BP19" i="21"/>
  <c r="BP19" i="104"/>
  <c r="BP19" i="114"/>
  <c r="BH19" i="150"/>
  <c r="BH19" i="148"/>
  <c r="BH19" i="147"/>
  <c r="BH19" i="146"/>
  <c r="BH19" i="174"/>
  <c r="BH19" i="40"/>
  <c r="BH19" i="29"/>
  <c r="BH19" i="115"/>
  <c r="BH19" i="77"/>
  <c r="BH19" i="173"/>
  <c r="BH19" i="21"/>
  <c r="BH19" i="114"/>
  <c r="BM18" i="150"/>
  <c r="BM18" i="148"/>
  <c r="BM18" i="147"/>
  <c r="BM18" i="146"/>
  <c r="BM18" i="174"/>
  <c r="BM18" i="115"/>
  <c r="BM18" i="77"/>
  <c r="BM18" i="29"/>
  <c r="BM18" i="40"/>
  <c r="BM18" i="173"/>
  <c r="BM18" i="21"/>
  <c r="BM18" i="104"/>
  <c r="BM18" i="114"/>
  <c r="BI18" i="150"/>
  <c r="BI18" i="148"/>
  <c r="BI18" i="147"/>
  <c r="BI18" i="146"/>
  <c r="BI18" i="174"/>
  <c r="BI18" i="40"/>
  <c r="BI18" i="29"/>
  <c r="BI18" i="115"/>
  <c r="BI18" i="77"/>
  <c r="BI18" i="173"/>
  <c r="BI18" i="21"/>
  <c r="BI18" i="104"/>
  <c r="BI18" i="114"/>
  <c r="BN15" i="150"/>
  <c r="BN15" i="148"/>
  <c r="BN15" i="147"/>
  <c r="BN15" i="146"/>
  <c r="BN15" i="174"/>
  <c r="BN15" i="115"/>
  <c r="BN15" i="40"/>
  <c r="BN15" i="29"/>
  <c r="BN15" i="77"/>
  <c r="BN15" i="173"/>
  <c r="BN15" i="21"/>
  <c r="BN15" i="114"/>
  <c r="BN15" i="104"/>
  <c r="BI13" i="150"/>
  <c r="BI13" i="148"/>
  <c r="BI13" i="147"/>
  <c r="BI13" i="146"/>
  <c r="BI13" i="174"/>
  <c r="BI13" i="40"/>
  <c r="BI13" i="77"/>
  <c r="BI13" i="115"/>
  <c r="BI13" i="29"/>
  <c r="BI13" i="104"/>
  <c r="BI13" i="173"/>
  <c r="BF13" i="2"/>
  <c r="BF12" i="150"/>
  <c r="BF12" i="148"/>
  <c r="BF12" i="147"/>
  <c r="BF12" i="146"/>
  <c r="BF12" i="174"/>
  <c r="BF12" i="40"/>
  <c r="BF12" i="77"/>
  <c r="BF12" i="115"/>
  <c r="BF12" i="29"/>
  <c r="BK9" i="150"/>
  <c r="BK9" i="148"/>
  <c r="BK9" i="147"/>
  <c r="BK9" i="146"/>
  <c r="BK9" i="174"/>
  <c r="BK9" i="115"/>
  <c r="BK9" i="77"/>
  <c r="BK9" i="29"/>
  <c r="BK9" i="40"/>
  <c r="BK9" i="173"/>
  <c r="BK9" i="21"/>
  <c r="BK9" i="104"/>
  <c r="BK9" i="114"/>
  <c r="BQ30" i="150"/>
  <c r="BQ30" i="148"/>
  <c r="BQ30" i="147"/>
  <c r="BQ30" i="146"/>
  <c r="BQ30" i="115"/>
  <c r="BQ30" i="40"/>
  <c r="BQ30" i="174"/>
  <c r="BQ30" i="77"/>
  <c r="BQ30" i="29"/>
  <c r="CA51" i="21"/>
  <c r="CA51" i="104"/>
  <c r="BS56" i="2"/>
  <c r="BS55" i="173"/>
  <c r="BS55" i="21"/>
  <c r="CE54" i="173"/>
  <c r="CE54" i="21"/>
  <c r="CE54" i="104"/>
  <c r="BW54" i="173"/>
  <c r="BW54" i="21"/>
  <c r="BW54" i="104"/>
  <c r="BG54" i="173"/>
  <c r="BG54" i="21"/>
  <c r="BQ29" i="150"/>
  <c r="BQ29" i="148"/>
  <c r="BQ29" i="147"/>
  <c r="BQ29" i="146"/>
  <c r="BQ29" i="174"/>
  <c r="BQ29" i="40"/>
  <c r="BQ29" i="77"/>
  <c r="BQ29" i="29"/>
  <c r="BQ29" i="115"/>
  <c r="BQ29" i="173"/>
  <c r="BQ29" i="104"/>
  <c r="BQ29" i="21"/>
  <c r="BQ29" i="114"/>
  <c r="CE42" i="2"/>
  <c r="CE41" i="173"/>
  <c r="CE41" i="21"/>
  <c r="BS42" i="2"/>
  <c r="BS41" i="173"/>
  <c r="BS41" i="21"/>
  <c r="CD36" i="2"/>
  <c r="CD35" i="150"/>
  <c r="CD35" i="148"/>
  <c r="CD35" i="147"/>
  <c r="CD35" i="146"/>
  <c r="CD35" i="115"/>
  <c r="CD35" i="40"/>
  <c r="CD35" i="174"/>
  <c r="CD35" i="77"/>
  <c r="CD35" i="29"/>
  <c r="CD35" i="173"/>
  <c r="BZ34" i="150"/>
  <c r="BZ34" i="148"/>
  <c r="BZ34" i="147"/>
  <c r="BZ34" i="146"/>
  <c r="BZ34" i="115"/>
  <c r="BZ34" i="40"/>
  <c r="BZ34" i="174"/>
  <c r="BZ34" i="77"/>
  <c r="BZ34" i="29"/>
  <c r="BZ34" i="173"/>
  <c r="BZ34" i="104"/>
  <c r="BR34" i="150"/>
  <c r="BR34" i="148"/>
  <c r="BR34" i="147"/>
  <c r="BR34" i="146"/>
  <c r="BR34" i="115"/>
  <c r="BR34" i="40"/>
  <c r="BR34" i="77"/>
  <c r="BR34" i="29"/>
  <c r="BR34" i="174"/>
  <c r="BR34" i="173"/>
  <c r="BR34" i="104"/>
  <c r="BW30" i="2"/>
  <c r="BW29" i="150"/>
  <c r="BW29" i="148"/>
  <c r="BW29" i="147"/>
  <c r="BW29" i="146"/>
  <c r="BW29" i="174"/>
  <c r="BW29" i="115"/>
  <c r="BW29" i="40"/>
  <c r="BW29" i="77"/>
  <c r="BW29" i="29"/>
  <c r="BW29" i="173"/>
  <c r="BX25" i="2"/>
  <c r="BX24" i="150"/>
  <c r="BX24" i="148"/>
  <c r="BX24" i="147"/>
  <c r="BX24" i="146"/>
  <c r="BX24" i="174"/>
  <c r="BX24" i="115"/>
  <c r="BX24" i="40"/>
  <c r="BX24" i="29"/>
  <c r="BX24" i="77"/>
  <c r="BX24" i="173"/>
  <c r="BX24" i="114"/>
  <c r="BX24" i="21"/>
  <c r="BU22" i="150"/>
  <c r="BU22" i="148"/>
  <c r="BU22" i="147"/>
  <c r="BU22" i="146"/>
  <c r="BU22" i="174"/>
  <c r="BU22" i="115"/>
  <c r="BU22" i="40"/>
  <c r="BU22" i="77"/>
  <c r="BU22" i="29"/>
  <c r="BU22" i="21"/>
  <c r="BU22" i="114"/>
  <c r="BU21" i="150"/>
  <c r="BU21" i="148"/>
  <c r="BU21" i="147"/>
  <c r="BU21" i="146"/>
  <c r="BU21" i="174"/>
  <c r="BU21" i="40"/>
  <c r="BU21" i="77"/>
  <c r="BU21" i="115"/>
  <c r="BU21" i="29"/>
  <c r="BU21" i="173"/>
  <c r="BU21" i="104"/>
  <c r="CD18" i="150"/>
  <c r="CD18" i="148"/>
  <c r="CD18" i="147"/>
  <c r="CD18" i="146"/>
  <c r="CD18" i="40"/>
  <c r="CD18" i="77"/>
  <c r="CD18" i="174"/>
  <c r="CD18" i="29"/>
  <c r="CD18" i="115"/>
  <c r="CD18" i="173"/>
  <c r="CD18" i="104"/>
  <c r="BR18" i="150"/>
  <c r="BR18" i="148"/>
  <c r="BR18" i="147"/>
  <c r="BR18" i="146"/>
  <c r="BR18" i="174"/>
  <c r="BR18" i="40"/>
  <c r="BR18" i="77"/>
  <c r="BR18" i="115"/>
  <c r="BR18" i="29"/>
  <c r="BR18" i="104"/>
  <c r="CE16" i="2"/>
  <c r="CE15" i="150"/>
  <c r="CE15" i="148"/>
  <c r="CE15" i="147"/>
  <c r="CE15" i="146"/>
  <c r="CE15" i="174"/>
  <c r="CE15" i="115"/>
  <c r="CE15" i="77"/>
  <c r="CE15" i="29"/>
  <c r="CE15" i="40"/>
  <c r="CE15" i="173"/>
  <c r="CE15" i="21"/>
  <c r="CE15" i="114"/>
  <c r="BS16" i="2"/>
  <c r="BS15" i="150"/>
  <c r="BS15" i="148"/>
  <c r="BS15" i="147"/>
  <c r="BS15" i="146"/>
  <c r="BS15" i="174"/>
  <c r="BS15" i="115"/>
  <c r="BS15" i="29"/>
  <c r="BS15" i="40"/>
  <c r="BS15" i="77"/>
  <c r="BS15" i="173"/>
  <c r="BS15" i="21"/>
  <c r="BS15" i="114"/>
  <c r="BT13" i="2"/>
  <c r="BT12" i="150"/>
  <c r="BT12" i="148"/>
  <c r="BT12" i="147"/>
  <c r="BT12" i="146"/>
  <c r="BT12" i="174"/>
  <c r="BT12" i="115"/>
  <c r="BT12" i="40"/>
  <c r="BT12" i="77"/>
  <c r="BT12" i="29"/>
  <c r="BT12" i="21"/>
  <c r="BT12" i="114"/>
  <c r="CC9" i="150"/>
  <c r="CC9" i="148"/>
  <c r="CC9" i="147"/>
  <c r="CC9" i="146"/>
  <c r="CC9" i="174"/>
  <c r="CC9" i="40"/>
  <c r="CC9" i="77"/>
  <c r="CC9" i="115"/>
  <c r="CC9" i="29"/>
  <c r="CC9" i="173"/>
  <c r="CC9" i="104"/>
  <c r="BW7" i="150"/>
  <c r="BW7" i="148"/>
  <c r="BW7" i="147"/>
  <c r="BW7" i="146"/>
  <c r="BW7" i="174"/>
  <c r="BW7" i="115"/>
  <c r="BW7" i="40"/>
  <c r="BW7" i="77"/>
  <c r="BW7" i="29"/>
  <c r="BW7" i="21"/>
  <c r="BW7" i="104"/>
  <c r="BW7" i="114"/>
  <c r="BP42" i="99"/>
  <c r="BH42" i="99"/>
  <c r="BM41" i="99"/>
  <c r="BI41" i="99"/>
  <c r="BO34" i="99"/>
  <c r="BK34" i="99"/>
  <c r="BG34" i="99"/>
  <c r="BS29" i="99"/>
  <c r="BS24" i="99"/>
  <c r="BO24" i="99"/>
  <c r="BK24" i="99"/>
  <c r="BG24" i="99"/>
  <c r="BM21" i="99"/>
  <c r="BI21" i="99"/>
  <c r="BE21" i="99"/>
  <c r="BQ15" i="99"/>
  <c r="BM15" i="99"/>
  <c r="BI15" i="99"/>
  <c r="BS12" i="99"/>
  <c r="BR7" i="99"/>
  <c r="BN7" i="99"/>
  <c r="BJ7" i="99"/>
  <c r="BF7" i="99"/>
  <c r="CD54" i="99"/>
  <c r="BZ54" i="99"/>
  <c r="BV54" i="99"/>
  <c r="CD51" i="99"/>
  <c r="BZ51" i="99"/>
  <c r="CD42" i="99"/>
  <c r="CD41" i="99"/>
  <c r="BV41" i="99"/>
  <c r="CD35" i="99"/>
  <c r="BV35" i="99"/>
  <c r="CD34" i="99"/>
  <c r="BZ34" i="99"/>
  <c r="CD30" i="99"/>
  <c r="BV30" i="99"/>
  <c r="CD29" i="99"/>
  <c r="CD19" i="99"/>
  <c r="BV19" i="99"/>
  <c r="CD18" i="99"/>
  <c r="CD16" i="99"/>
  <c r="CD15" i="99"/>
  <c r="BZ15" i="99"/>
  <c r="CD7" i="99"/>
  <c r="BZ7" i="99"/>
  <c r="BV7" i="99"/>
  <c r="CD54" i="114"/>
  <c r="BZ54" i="114"/>
  <c r="BV54" i="114"/>
  <c r="BR54" i="114"/>
  <c r="BN54" i="114"/>
  <c r="BJ54" i="114"/>
  <c r="BF54" i="114"/>
  <c r="BM41" i="114"/>
  <c r="BI41" i="114"/>
  <c r="CD35" i="114"/>
  <c r="BV35" i="114"/>
  <c r="BI21" i="114"/>
  <c r="BH41" i="104"/>
  <c r="BK35" i="104"/>
  <c r="BZ54" i="104"/>
  <c r="BR54" i="104"/>
  <c r="CD35" i="104"/>
  <c r="CD30" i="104"/>
  <c r="BV30" i="104"/>
  <c r="BP29" i="104"/>
  <c r="BX24" i="104"/>
  <c r="BP24" i="104"/>
  <c r="CD19" i="104"/>
  <c r="BV19" i="104"/>
  <c r="CD7" i="104"/>
  <c r="BV7" i="104"/>
  <c r="BN7" i="104"/>
  <c r="BS51" i="21"/>
  <c r="BK51" i="21"/>
  <c r="BM41" i="21"/>
  <c r="BW29" i="21"/>
  <c r="BU21" i="21"/>
  <c r="BM21" i="21"/>
  <c r="BE21" i="21"/>
  <c r="CD51" i="21"/>
  <c r="CD41" i="21"/>
  <c r="CD35" i="21"/>
  <c r="CD18" i="21"/>
  <c r="BJ54" i="173"/>
  <c r="BU22" i="173"/>
  <c r="BJ15" i="173"/>
  <c r="CE7" i="173"/>
  <c r="BG7" i="150"/>
  <c r="BG7" i="148"/>
  <c r="BG7" i="147"/>
  <c r="BG7" i="146"/>
  <c r="BG7" i="174"/>
  <c r="BG7" i="115"/>
  <c r="BG7" i="40"/>
  <c r="BG7" i="77"/>
  <c r="BG7" i="29"/>
  <c r="BG7" i="21"/>
  <c r="BG7" i="114"/>
  <c r="BP34" i="150"/>
  <c r="BP34" i="148"/>
  <c r="BP34" i="147"/>
  <c r="BP34" i="146"/>
  <c r="BP34" i="174"/>
  <c r="BP34" i="115"/>
  <c r="BP34" i="40"/>
  <c r="BP34" i="29"/>
  <c r="BP34" i="77"/>
  <c r="BP34" i="173"/>
  <c r="BP34" i="21"/>
  <c r="BP34" i="114"/>
  <c r="BL34" i="150"/>
  <c r="BL34" i="148"/>
  <c r="BL34" i="147"/>
  <c r="BL34" i="146"/>
  <c r="BL34" i="174"/>
  <c r="BL34" i="115"/>
  <c r="BL34" i="40"/>
  <c r="BL34" i="77"/>
  <c r="BL34" i="21"/>
  <c r="BL34" i="104"/>
  <c r="BL34" i="114"/>
  <c r="BL34" i="29"/>
  <c r="BH31" i="2"/>
  <c r="BH30" i="150"/>
  <c r="BH30" i="148"/>
  <c r="BH30" i="147"/>
  <c r="BH30" i="146"/>
  <c r="BH30" i="174"/>
  <c r="BH30" i="115"/>
  <c r="BH30" i="77"/>
  <c r="BH30" i="29"/>
  <c r="BH30" i="40"/>
  <c r="BH30" i="173"/>
  <c r="BH30" i="21"/>
  <c r="BH30" i="114"/>
  <c r="BI29" i="150"/>
  <c r="BI29" i="148"/>
  <c r="BI29" i="147"/>
  <c r="BI29" i="146"/>
  <c r="BI29" i="115"/>
  <c r="BI29" i="77"/>
  <c r="BI29" i="29"/>
  <c r="BI29" i="174"/>
  <c r="BI29" i="40"/>
  <c r="BI29" i="173"/>
  <c r="BI29" i="21"/>
  <c r="BI29" i="104"/>
  <c r="BI29" i="114"/>
  <c r="BJ15" i="150"/>
  <c r="BJ15" i="148"/>
  <c r="BJ15" i="147"/>
  <c r="BJ15" i="146"/>
  <c r="BJ15" i="174"/>
  <c r="BJ15" i="115"/>
  <c r="BJ15" i="40"/>
  <c r="BJ15" i="77"/>
  <c r="BJ15" i="21"/>
  <c r="BJ15" i="104"/>
  <c r="BJ15" i="114"/>
  <c r="BF15" i="150"/>
  <c r="BF15" i="148"/>
  <c r="BF15" i="147"/>
  <c r="BF15" i="146"/>
  <c r="BF15" i="174"/>
  <c r="BF15" i="115"/>
  <c r="BF15" i="40"/>
  <c r="BF15" i="77"/>
  <c r="BF15" i="29"/>
  <c r="BF15" i="173"/>
  <c r="BF15" i="21"/>
  <c r="BF15" i="104"/>
  <c r="BF15" i="114"/>
  <c r="BN13" i="2"/>
  <c r="BN12" i="150"/>
  <c r="BN12" i="148"/>
  <c r="BN12" i="147"/>
  <c r="BN12" i="146"/>
  <c r="BN12" i="115"/>
  <c r="BN12" i="40"/>
  <c r="BN12" i="77"/>
  <c r="BN12" i="174"/>
  <c r="BN12" i="29"/>
  <c r="BN12" i="104"/>
  <c r="BJ13" i="2"/>
  <c r="BJ12" i="150"/>
  <c r="BJ12" i="148"/>
  <c r="BJ12" i="147"/>
  <c r="BJ12" i="146"/>
  <c r="BJ12" i="174"/>
  <c r="BJ12" i="40"/>
  <c r="BJ12" i="77"/>
  <c r="BJ12" i="115"/>
  <c r="BJ12" i="29"/>
  <c r="BJ12" i="173"/>
  <c r="BJ10" i="150"/>
  <c r="BJ10" i="148"/>
  <c r="BJ10" i="147"/>
  <c r="BJ10" i="146"/>
  <c r="BJ10" i="174"/>
  <c r="BJ10" i="115"/>
  <c r="BJ10" i="77"/>
  <c r="BJ10" i="29"/>
  <c r="BJ10" i="40"/>
  <c r="BJ10" i="173"/>
  <c r="BJ10" i="21"/>
  <c r="BJ10" i="114"/>
  <c r="BO9" i="150"/>
  <c r="BO9" i="148"/>
  <c r="BO9" i="147"/>
  <c r="BO9" i="146"/>
  <c r="BO9" i="174"/>
  <c r="BO9" i="115"/>
  <c r="BO9" i="40"/>
  <c r="BO9" i="29"/>
  <c r="BO9" i="77"/>
  <c r="BO9" i="173"/>
  <c r="BO9" i="21"/>
  <c r="BO9" i="114"/>
  <c r="BG9" i="150"/>
  <c r="BG9" i="148"/>
  <c r="BG9" i="147"/>
  <c r="BG9" i="146"/>
  <c r="BG9" i="174"/>
  <c r="BG9" i="115"/>
  <c r="BG9" i="29"/>
  <c r="BG9" i="40"/>
  <c r="BG9" i="77"/>
  <c r="BG9" i="173"/>
  <c r="BG9" i="21"/>
  <c r="BG9" i="104"/>
  <c r="BG9" i="114"/>
  <c r="CE51" i="21"/>
  <c r="CE51" i="104"/>
  <c r="CA56" i="2"/>
  <c r="CA55" i="21"/>
  <c r="CA55" i="173"/>
  <c r="BK56" i="2"/>
  <c r="BK55" i="173"/>
  <c r="BK55" i="21"/>
  <c r="BK55" i="104"/>
  <c r="CA54" i="173"/>
  <c r="CA54" i="21"/>
  <c r="CA54" i="104"/>
  <c r="BS54" i="173"/>
  <c r="BS54" i="21"/>
  <c r="BS54" i="104"/>
  <c r="BO54" i="173"/>
  <c r="BO54" i="21"/>
  <c r="BO54" i="104"/>
  <c r="BK54" i="173"/>
  <c r="BK54" i="21"/>
  <c r="BO7" i="150"/>
  <c r="BO7" i="148"/>
  <c r="BO7" i="147"/>
  <c r="BO7" i="146"/>
  <c r="BO7" i="174"/>
  <c r="BO7" i="115"/>
  <c r="BO7" i="40"/>
  <c r="BO7" i="77"/>
  <c r="BO7" i="21"/>
  <c r="BO7" i="104"/>
  <c r="BO7" i="114"/>
  <c r="BO7" i="29"/>
  <c r="BQ16" i="2"/>
  <c r="BQ15" i="150"/>
  <c r="BQ15" i="148"/>
  <c r="BQ15" i="147"/>
  <c r="BQ15" i="146"/>
  <c r="BQ15" i="174"/>
  <c r="BQ15" i="115"/>
  <c r="BQ15" i="40"/>
  <c r="BQ15" i="77"/>
  <c r="BQ15" i="29"/>
  <c r="BQ15" i="173"/>
  <c r="BQ15" i="104"/>
  <c r="CA42" i="2"/>
  <c r="CA41" i="173"/>
  <c r="CA41" i="21"/>
  <c r="BW42" i="2"/>
  <c r="BW41" i="173"/>
  <c r="BW41" i="21"/>
  <c r="BV36" i="2"/>
  <c r="BV35" i="150"/>
  <c r="BV35" i="148"/>
  <c r="BV35" i="147"/>
  <c r="BV35" i="146"/>
  <c r="BV35" i="115"/>
  <c r="BV35" i="40"/>
  <c r="BV35" i="174"/>
  <c r="BV35" i="77"/>
  <c r="BV35" i="29"/>
  <c r="BV35" i="173"/>
  <c r="CD34" i="150"/>
  <c r="CD34" i="148"/>
  <c r="CD34" i="147"/>
  <c r="CD34" i="146"/>
  <c r="CD34" i="115"/>
  <c r="CD34" i="40"/>
  <c r="CD34" i="174"/>
  <c r="CD34" i="77"/>
  <c r="CD34" i="29"/>
  <c r="CD34" i="104"/>
  <c r="BV34" i="150"/>
  <c r="BV34" i="148"/>
  <c r="BV34" i="147"/>
  <c r="BV34" i="146"/>
  <c r="BV34" i="115"/>
  <c r="BV34" i="40"/>
  <c r="BV34" i="174"/>
  <c r="BV34" i="77"/>
  <c r="BV34" i="29"/>
  <c r="BV34" i="104"/>
  <c r="CE30" i="2"/>
  <c r="CE29" i="150"/>
  <c r="CE29" i="148"/>
  <c r="CE29" i="147"/>
  <c r="CE29" i="146"/>
  <c r="CE29" i="174"/>
  <c r="CE29" i="115"/>
  <c r="CE29" i="40"/>
  <c r="CE29" i="77"/>
  <c r="CE29" i="29"/>
  <c r="CE29" i="173"/>
  <c r="CE29" i="21"/>
  <c r="CA30" i="2"/>
  <c r="CA29" i="150"/>
  <c r="CA29" i="148"/>
  <c r="CA29" i="147"/>
  <c r="CA29" i="146"/>
  <c r="CA29" i="174"/>
  <c r="CA29" i="115"/>
  <c r="CA29" i="40"/>
  <c r="CA29" i="77"/>
  <c r="CA29" i="29"/>
  <c r="CA29" i="173"/>
  <c r="CA29" i="21"/>
  <c r="BS30" i="2"/>
  <c r="BS29" i="150"/>
  <c r="BS29" i="148"/>
  <c r="BS29" i="147"/>
  <c r="BS29" i="174"/>
  <c r="BS29" i="146"/>
  <c r="BS29" i="115"/>
  <c r="BS29" i="40"/>
  <c r="BS29" i="77"/>
  <c r="BS29" i="29"/>
  <c r="BS29" i="173"/>
  <c r="CB25" i="2"/>
  <c r="CB24" i="150"/>
  <c r="CB24" i="148"/>
  <c r="CB24" i="147"/>
  <c r="CB24" i="146"/>
  <c r="CB24" i="174"/>
  <c r="CB24" i="115"/>
  <c r="CB24" i="40"/>
  <c r="CB24" i="77"/>
  <c r="CB24" i="29"/>
  <c r="CB24" i="114"/>
  <c r="CB24" i="21"/>
  <c r="BT25" i="2"/>
  <c r="BT24" i="150"/>
  <c r="BT24" i="148"/>
  <c r="BT24" i="147"/>
  <c r="BT24" i="146"/>
  <c r="BT24" i="174"/>
  <c r="BT24" i="115"/>
  <c r="BT24" i="40"/>
  <c r="BT24" i="77"/>
  <c r="BT24" i="21"/>
  <c r="BT24" i="114"/>
  <c r="BT24" i="29"/>
  <c r="CC22" i="150"/>
  <c r="CC22" i="148"/>
  <c r="CC22" i="147"/>
  <c r="CC22" i="146"/>
  <c r="CC22" i="174"/>
  <c r="CC22" i="115"/>
  <c r="CC22" i="40"/>
  <c r="CC22" i="77"/>
  <c r="CC22" i="29"/>
  <c r="CC22" i="114"/>
  <c r="CC21" i="150"/>
  <c r="CC21" i="148"/>
  <c r="CC21" i="147"/>
  <c r="CC21" i="146"/>
  <c r="CC21" i="174"/>
  <c r="CC21" i="115"/>
  <c r="CC21" i="40"/>
  <c r="CC21" i="77"/>
  <c r="CC21" i="29"/>
  <c r="CC21" i="173"/>
  <c r="CC21" i="104"/>
  <c r="BY21" i="150"/>
  <c r="BY21" i="148"/>
  <c r="BY21" i="147"/>
  <c r="BY21" i="174"/>
  <c r="BY21" i="146"/>
  <c r="BY21" i="115"/>
  <c r="BY21" i="40"/>
  <c r="BY21" i="77"/>
  <c r="BY21" i="29"/>
  <c r="BY21" i="173"/>
  <c r="BY21" i="104"/>
  <c r="CD19" i="150"/>
  <c r="CD19" i="148"/>
  <c r="CD19" i="147"/>
  <c r="CD19" i="146"/>
  <c r="CD19" i="174"/>
  <c r="CD19" i="115"/>
  <c r="CD19" i="40"/>
  <c r="CD19" i="77"/>
  <c r="CD19" i="29"/>
  <c r="CD19" i="173"/>
  <c r="BV19" i="150"/>
  <c r="BV19" i="148"/>
  <c r="BV19" i="147"/>
  <c r="BV19" i="146"/>
  <c r="BV19" i="174"/>
  <c r="BV19" i="40"/>
  <c r="BV19" i="77"/>
  <c r="BV19" i="115"/>
  <c r="BV19" i="29"/>
  <c r="BV19" i="173"/>
  <c r="BZ18" i="150"/>
  <c r="BZ18" i="148"/>
  <c r="BZ18" i="147"/>
  <c r="BZ18" i="146"/>
  <c r="BZ18" i="115"/>
  <c r="BZ18" i="40"/>
  <c r="BZ18" i="77"/>
  <c r="BZ18" i="174"/>
  <c r="BZ18" i="29"/>
  <c r="BZ18" i="104"/>
  <c r="BV18" i="150"/>
  <c r="BV18" i="148"/>
  <c r="BV18" i="147"/>
  <c r="BV18" i="146"/>
  <c r="BV18" i="174"/>
  <c r="BV18" i="40"/>
  <c r="BV18" i="77"/>
  <c r="BV18" i="115"/>
  <c r="BV18" i="29"/>
  <c r="BV18" i="173"/>
  <c r="BV18" i="104"/>
  <c r="CA16" i="2"/>
  <c r="CA15" i="150"/>
  <c r="CA15" i="148"/>
  <c r="CA15" i="147"/>
  <c r="CA15" i="146"/>
  <c r="CA15" i="174"/>
  <c r="CA15" i="40"/>
  <c r="CA15" i="29"/>
  <c r="CA15" i="77"/>
  <c r="CA15" i="115"/>
  <c r="CA15" i="173"/>
  <c r="CA15" i="21"/>
  <c r="CA15" i="114"/>
  <c r="BW16" i="2"/>
  <c r="BW15" i="150"/>
  <c r="BW15" i="148"/>
  <c r="BW15" i="147"/>
  <c r="BW15" i="146"/>
  <c r="BW15" i="174"/>
  <c r="BW15" i="115"/>
  <c r="BW15" i="77"/>
  <c r="BW15" i="29"/>
  <c r="BW15" i="40"/>
  <c r="BW15" i="173"/>
  <c r="BW15" i="21"/>
  <c r="BW15" i="114"/>
  <c r="CB13" i="2"/>
  <c r="CB12" i="150"/>
  <c r="CB12" i="148"/>
  <c r="CB12" i="147"/>
  <c r="CB12" i="146"/>
  <c r="CB12" i="174"/>
  <c r="CB12" i="115"/>
  <c r="CB12" i="40"/>
  <c r="CB12" i="77"/>
  <c r="CB12" i="114"/>
  <c r="CB12" i="29"/>
  <c r="CB12" i="21"/>
  <c r="BX13" i="2"/>
  <c r="BX12" i="150"/>
  <c r="BX12" i="148"/>
  <c r="BX12" i="147"/>
  <c r="BX12" i="146"/>
  <c r="BX12" i="174"/>
  <c r="BX12" i="115"/>
  <c r="BX12" i="40"/>
  <c r="BX12" i="77"/>
  <c r="BX12" i="29"/>
  <c r="BX12" i="173"/>
  <c r="BX12" i="114"/>
  <c r="BX12" i="21"/>
  <c r="CC10" i="150"/>
  <c r="CC10" i="148"/>
  <c r="CC10" i="147"/>
  <c r="CC10" i="146"/>
  <c r="CC10" i="174"/>
  <c r="CC10" i="115"/>
  <c r="CC10" i="40"/>
  <c r="CC10" i="77"/>
  <c r="CC10" i="29"/>
  <c r="CC10" i="114"/>
  <c r="BU10" i="150"/>
  <c r="BU10" i="148"/>
  <c r="BU10" i="147"/>
  <c r="BU10" i="146"/>
  <c r="BU10" i="174"/>
  <c r="BU10" i="115"/>
  <c r="BU10" i="40"/>
  <c r="BU10" i="77"/>
  <c r="BU10" i="29"/>
  <c r="BU10" i="21"/>
  <c r="BU10" i="114"/>
  <c r="BY9" i="150"/>
  <c r="BY9" i="148"/>
  <c r="BY9" i="147"/>
  <c r="BY9" i="146"/>
  <c r="BY9" i="174"/>
  <c r="BY9" i="40"/>
  <c r="BY9" i="77"/>
  <c r="BY9" i="115"/>
  <c r="BY9" i="29"/>
  <c r="BY9" i="173"/>
  <c r="BY9" i="104"/>
  <c r="BU9" i="150"/>
  <c r="BU9" i="148"/>
  <c r="BU9" i="147"/>
  <c r="BU9" i="146"/>
  <c r="BU9" i="174"/>
  <c r="BU9" i="115"/>
  <c r="BU9" i="40"/>
  <c r="BU9" i="77"/>
  <c r="BU9" i="29"/>
  <c r="BU9" i="173"/>
  <c r="BU9" i="104"/>
  <c r="CE7" i="150"/>
  <c r="CE7" i="148"/>
  <c r="CE7" i="147"/>
  <c r="CE7" i="146"/>
  <c r="CE7" i="174"/>
  <c r="CE7" i="115"/>
  <c r="CE7" i="40"/>
  <c r="CE7" i="77"/>
  <c r="CE7" i="21"/>
  <c r="CE7" i="104"/>
  <c r="CE7" i="114"/>
  <c r="CA7" i="150"/>
  <c r="CA7" i="148"/>
  <c r="CA7" i="147"/>
  <c r="CA7" i="146"/>
  <c r="CA7" i="174"/>
  <c r="CA7" i="115"/>
  <c r="CA7" i="40"/>
  <c r="CA7" i="77"/>
  <c r="CA7" i="29"/>
  <c r="CA7" i="173"/>
  <c r="CA7" i="21"/>
  <c r="CA7" i="104"/>
  <c r="CA7" i="114"/>
  <c r="BS7" i="150"/>
  <c r="BS7" i="148"/>
  <c r="BS7" i="147"/>
  <c r="BS7" i="146"/>
  <c r="BS7" i="174"/>
  <c r="BS7" i="115"/>
  <c r="BS7" i="40"/>
  <c r="BS7" i="29"/>
  <c r="BS7" i="77"/>
  <c r="BS7" i="173"/>
  <c r="BS7" i="21"/>
  <c r="BS7" i="104"/>
  <c r="BS7" i="114"/>
  <c r="BJ7" i="150"/>
  <c r="BJ7" i="148"/>
  <c r="BJ7" i="147"/>
  <c r="BJ7" i="146"/>
  <c r="BJ7" i="174"/>
  <c r="BJ7" i="40"/>
  <c r="BJ7" i="77"/>
  <c r="BJ7" i="115"/>
  <c r="BJ7" i="29"/>
  <c r="BJ7" i="173"/>
  <c r="BJ7" i="104"/>
  <c r="BF7" i="150"/>
  <c r="BF7" i="148"/>
  <c r="BF7" i="147"/>
  <c r="BF7" i="146"/>
  <c r="BF7" i="174"/>
  <c r="BF7" i="115"/>
  <c r="BF7" i="40"/>
  <c r="BF7" i="77"/>
  <c r="BF7" i="29"/>
  <c r="BF7" i="173"/>
  <c r="BF7" i="104"/>
  <c r="BE29" i="150"/>
  <c r="BE29" i="148"/>
  <c r="BE29" i="147"/>
  <c r="BE29" i="146"/>
  <c r="BE29" i="174"/>
  <c r="BE29" i="77"/>
  <c r="BE29" i="29"/>
  <c r="BE29" i="40"/>
  <c r="BE29" i="115"/>
  <c r="BE29" i="173"/>
  <c r="BE29" i="21"/>
  <c r="BE29" i="104"/>
  <c r="BE29" i="114"/>
  <c r="BP43" i="2"/>
  <c r="BP42" i="173"/>
  <c r="BP42" i="104"/>
  <c r="BL42" i="2"/>
  <c r="BL41" i="173"/>
  <c r="BH43" i="2"/>
  <c r="BH42" i="173"/>
  <c r="BH42" i="104"/>
  <c r="BK36" i="2"/>
  <c r="BK35" i="150"/>
  <c r="BK35" i="148"/>
  <c r="BK35" i="147"/>
  <c r="BK35" i="146"/>
  <c r="BK35" i="174"/>
  <c r="BK35" i="115"/>
  <c r="BK35" i="40"/>
  <c r="BK35" i="77"/>
  <c r="BK35" i="21"/>
  <c r="BO35" i="2"/>
  <c r="BO34" i="150"/>
  <c r="BO34" i="148"/>
  <c r="BO34" i="147"/>
  <c r="BO34" i="146"/>
  <c r="BO34" i="115"/>
  <c r="BO34" i="40"/>
  <c r="BO34" i="174"/>
  <c r="BO34" i="77"/>
  <c r="BO34" i="29"/>
  <c r="BO34" i="173"/>
  <c r="BK34" i="150"/>
  <c r="BK34" i="148"/>
  <c r="BK34" i="147"/>
  <c r="BK34" i="146"/>
  <c r="BK34" i="174"/>
  <c r="BK34" i="115"/>
  <c r="BK34" i="40"/>
  <c r="BK34" i="77"/>
  <c r="BK34" i="29"/>
  <c r="BK34" i="173"/>
  <c r="BG35" i="2"/>
  <c r="BG34" i="150"/>
  <c r="BG34" i="148"/>
  <c r="BG34" i="147"/>
  <c r="BG34" i="146"/>
  <c r="BG34" i="115"/>
  <c r="BG34" i="40"/>
  <c r="BG34" i="174"/>
  <c r="BG34" i="77"/>
  <c r="BG34" i="29"/>
  <c r="BG34" i="173"/>
  <c r="BM30" i="2"/>
  <c r="BP29" i="150"/>
  <c r="BP29" i="148"/>
  <c r="BP29" i="147"/>
  <c r="BP29" i="146"/>
  <c r="BP29" i="174"/>
  <c r="BP29" i="115"/>
  <c r="BP29" i="40"/>
  <c r="BP29" i="77"/>
  <c r="BP29" i="21"/>
  <c r="BP29" i="114"/>
  <c r="BP29" i="29"/>
  <c r="BL29" i="150"/>
  <c r="BL29" i="148"/>
  <c r="BL29" i="147"/>
  <c r="BL29" i="146"/>
  <c r="BL29" i="174"/>
  <c r="BL29" i="115"/>
  <c r="BL29" i="40"/>
  <c r="BL29" i="77"/>
  <c r="BL29" i="29"/>
  <c r="BL29" i="173"/>
  <c r="BL29" i="21"/>
  <c r="BL29" i="104"/>
  <c r="BL29" i="114"/>
  <c r="BH29" i="150"/>
  <c r="BH29" i="148"/>
  <c r="BH29" i="147"/>
  <c r="BH29" i="146"/>
  <c r="BH29" i="174"/>
  <c r="BH29" i="115"/>
  <c r="BH29" i="40"/>
  <c r="BH29" i="29"/>
  <c r="BH29" i="21"/>
  <c r="BH29" i="104"/>
  <c r="BH29" i="114"/>
  <c r="BL25" i="2"/>
  <c r="BO25" i="2"/>
  <c r="BO24" i="150"/>
  <c r="BO24" i="148"/>
  <c r="BO24" i="147"/>
  <c r="BO24" i="174"/>
  <c r="BO24" i="146"/>
  <c r="BO24" i="40"/>
  <c r="BO24" i="77"/>
  <c r="BO24" i="115"/>
  <c r="BO24" i="29"/>
  <c r="BO24" i="173"/>
  <c r="BK25" i="2"/>
  <c r="BK24" i="150"/>
  <c r="BK24" i="148"/>
  <c r="BK24" i="147"/>
  <c r="BK24" i="146"/>
  <c r="BK24" i="174"/>
  <c r="BK24" i="115"/>
  <c r="BK24" i="40"/>
  <c r="BK24" i="77"/>
  <c r="BK24" i="29"/>
  <c r="BK24" i="173"/>
  <c r="BG25" i="2"/>
  <c r="BG24" i="150"/>
  <c r="BG24" i="148"/>
  <c r="BG24" i="147"/>
  <c r="BG24" i="146"/>
  <c r="BG24" i="174"/>
  <c r="BG24" i="115"/>
  <c r="BG24" i="40"/>
  <c r="BG24" i="77"/>
  <c r="BG24" i="29"/>
  <c r="BG24" i="173"/>
  <c r="BP22" i="2"/>
  <c r="BP21" i="150"/>
  <c r="BP21" i="148"/>
  <c r="BP21" i="147"/>
  <c r="BP21" i="146"/>
  <c r="BP21" i="174"/>
  <c r="BP21" i="40"/>
  <c r="BP21" i="77"/>
  <c r="BP21" i="115"/>
  <c r="BP21" i="29"/>
  <c r="BL22" i="2"/>
  <c r="BL21" i="150"/>
  <c r="BL21" i="148"/>
  <c r="BL21" i="147"/>
  <c r="BL21" i="146"/>
  <c r="BL21" i="174"/>
  <c r="BL21" i="40"/>
  <c r="BL21" i="77"/>
  <c r="BL21" i="115"/>
  <c r="BL21" i="29"/>
  <c r="BL21" i="173"/>
  <c r="BH22" i="2"/>
  <c r="BH21" i="150"/>
  <c r="BH21" i="148"/>
  <c r="BH21" i="147"/>
  <c r="BH21" i="146"/>
  <c r="BH21" i="115"/>
  <c r="BH21" i="40"/>
  <c r="BH21" i="77"/>
  <c r="BH21" i="174"/>
  <c r="BH21" i="29"/>
  <c r="BM19" i="2"/>
  <c r="BP18" i="150"/>
  <c r="BP18" i="148"/>
  <c r="BP18" i="147"/>
  <c r="BP18" i="146"/>
  <c r="BP18" i="174"/>
  <c r="BP18" i="115"/>
  <c r="BP18" i="40"/>
  <c r="BP18" i="77"/>
  <c r="BP18" i="29"/>
  <c r="BP18" i="21"/>
  <c r="BP18" i="114"/>
  <c r="BL18" i="150"/>
  <c r="BL18" i="148"/>
  <c r="BL18" i="147"/>
  <c r="BL18" i="146"/>
  <c r="BL18" i="174"/>
  <c r="BL18" i="115"/>
  <c r="BL18" i="40"/>
  <c r="BL18" i="29"/>
  <c r="BL18" i="77"/>
  <c r="BL18" i="173"/>
  <c r="BL18" i="21"/>
  <c r="BL18" i="104"/>
  <c r="BL18" i="114"/>
  <c r="BH18" i="150"/>
  <c r="BH18" i="148"/>
  <c r="BH18" i="147"/>
  <c r="BH18" i="146"/>
  <c r="BH18" i="174"/>
  <c r="BH18" i="115"/>
  <c r="BH18" i="40"/>
  <c r="BH18" i="77"/>
  <c r="BH18" i="29"/>
  <c r="BH18" i="21"/>
  <c r="BH18" i="104"/>
  <c r="BH18" i="114"/>
  <c r="BN16" i="2"/>
  <c r="BF16" i="2"/>
  <c r="BM16" i="2"/>
  <c r="BM15" i="150"/>
  <c r="BM15" i="148"/>
  <c r="BM15" i="147"/>
  <c r="BM15" i="146"/>
  <c r="BM15" i="174"/>
  <c r="BM15" i="115"/>
  <c r="BM15" i="40"/>
  <c r="BM15" i="77"/>
  <c r="BM15" i="29"/>
  <c r="BM15" i="173"/>
  <c r="BI16" i="2"/>
  <c r="BI15" i="150"/>
  <c r="BI15" i="148"/>
  <c r="BI15" i="147"/>
  <c r="BI15" i="146"/>
  <c r="BI15" i="174"/>
  <c r="BI15" i="40"/>
  <c r="BI15" i="77"/>
  <c r="BI15" i="115"/>
  <c r="BI15" i="29"/>
  <c r="BI15" i="173"/>
  <c r="BM12" i="150"/>
  <c r="BM12" i="148"/>
  <c r="BM12" i="147"/>
  <c r="BM12" i="146"/>
  <c r="BM12" i="174"/>
  <c r="BM12" i="40"/>
  <c r="BM12" i="29"/>
  <c r="BM12" i="115"/>
  <c r="BM12" i="77"/>
  <c r="BM12" i="173"/>
  <c r="BM12" i="21"/>
  <c r="BM12" i="104"/>
  <c r="BM12" i="114"/>
  <c r="BI12" i="150"/>
  <c r="BI12" i="148"/>
  <c r="BI12" i="147"/>
  <c r="BI12" i="174"/>
  <c r="BI12" i="146"/>
  <c r="BI12" i="115"/>
  <c r="BI12" i="77"/>
  <c r="BI12" i="29"/>
  <c r="BI12" i="173"/>
  <c r="BI12" i="21"/>
  <c r="BI12" i="104"/>
  <c r="BI12" i="114"/>
  <c r="BO10" i="2"/>
  <c r="BG10" i="2"/>
  <c r="BN9" i="150"/>
  <c r="BN9" i="148"/>
  <c r="BN9" i="147"/>
  <c r="BN9" i="146"/>
  <c r="BN9" i="174"/>
  <c r="BN9" i="115"/>
  <c r="BN9" i="40"/>
  <c r="BN9" i="77"/>
  <c r="BN9" i="21"/>
  <c r="BN9" i="114"/>
  <c r="BN9" i="104"/>
  <c r="BJ9" i="150"/>
  <c r="BJ9" i="148"/>
  <c r="BJ9" i="147"/>
  <c r="BJ9" i="146"/>
  <c r="BJ9" i="174"/>
  <c r="BJ9" i="115"/>
  <c r="BJ9" i="40"/>
  <c r="BJ9" i="77"/>
  <c r="BJ9" i="29"/>
  <c r="BJ9" i="173"/>
  <c r="BJ9" i="21"/>
  <c r="BJ9" i="104"/>
  <c r="BJ9" i="114"/>
  <c r="BF9" i="150"/>
  <c r="BF9" i="148"/>
  <c r="BF9" i="147"/>
  <c r="BF9" i="146"/>
  <c r="BF9" i="174"/>
  <c r="BF9" i="115"/>
  <c r="BF9" i="40"/>
  <c r="BF9" i="77"/>
  <c r="BF9" i="29"/>
  <c r="BF9" i="21"/>
  <c r="BF9" i="104"/>
  <c r="BF9" i="114"/>
  <c r="BV51" i="173"/>
  <c r="BV51" i="21"/>
  <c r="BR51" i="173"/>
  <c r="BR51" i="21"/>
  <c r="BN51" i="173"/>
  <c r="BN51" i="21"/>
  <c r="BJ51" i="173"/>
  <c r="BJ51" i="21"/>
  <c r="BF51" i="173"/>
  <c r="BF51" i="21"/>
  <c r="BZ56" i="2"/>
  <c r="BZ55" i="173"/>
  <c r="BZ55" i="104"/>
  <c r="BR56" i="2"/>
  <c r="BR55" i="173"/>
  <c r="BR55" i="21"/>
  <c r="BR55" i="104"/>
  <c r="BJ56" i="2"/>
  <c r="BJ55" i="173"/>
  <c r="BJ55" i="21"/>
  <c r="BJ55" i="104"/>
  <c r="BN7" i="150"/>
  <c r="BN7" i="148"/>
  <c r="BN7" i="147"/>
  <c r="BN7" i="146"/>
  <c r="BN7" i="174"/>
  <c r="BN7" i="40"/>
  <c r="BN7" i="77"/>
  <c r="BN7" i="115"/>
  <c r="BN7" i="29"/>
  <c r="BN7" i="173"/>
  <c r="BQ19" i="2"/>
  <c r="BQ18" i="150"/>
  <c r="BQ18" i="148"/>
  <c r="BQ18" i="147"/>
  <c r="BQ18" i="146"/>
  <c r="BQ18" i="174"/>
  <c r="BQ18" i="115"/>
  <c r="BQ18" i="29"/>
  <c r="BQ18" i="40"/>
  <c r="BQ18" i="77"/>
  <c r="BQ18" i="173"/>
  <c r="BQ18" i="104"/>
  <c r="BQ18" i="21"/>
  <c r="BQ18" i="114"/>
  <c r="BQ35" i="2"/>
  <c r="BQ34" i="150"/>
  <c r="BQ34" i="148"/>
  <c r="BQ34" i="147"/>
  <c r="BQ34" i="146"/>
  <c r="BQ34" i="174"/>
  <c r="BQ34" i="77"/>
  <c r="BQ34" i="29"/>
  <c r="BQ34" i="40"/>
  <c r="BQ34" i="115"/>
  <c r="BQ34" i="173"/>
  <c r="BQ34" i="104"/>
  <c r="BQ34" i="21"/>
  <c r="BQ34" i="114"/>
  <c r="CD43" i="2"/>
  <c r="CD42" i="173"/>
  <c r="BV43" i="2"/>
  <c r="BV42" i="173"/>
  <c r="BV42" i="21"/>
  <c r="BZ41" i="173"/>
  <c r="BZ41" i="104"/>
  <c r="BV41" i="21"/>
  <c r="BV41" i="104"/>
  <c r="BR41" i="173"/>
  <c r="BR41" i="21"/>
  <c r="BR41" i="104"/>
  <c r="CC36" i="2"/>
  <c r="CC35" i="150"/>
  <c r="CC35" i="148"/>
  <c r="CC35" i="147"/>
  <c r="CC35" i="146"/>
  <c r="CC35" i="115"/>
  <c r="CC35" i="40"/>
  <c r="CC35" i="174"/>
  <c r="CC35" i="77"/>
  <c r="CC35" i="29"/>
  <c r="BU36" i="2"/>
  <c r="BU35" i="150"/>
  <c r="BU35" i="148"/>
  <c r="BU35" i="147"/>
  <c r="BU35" i="146"/>
  <c r="BU35" i="115"/>
  <c r="BU35" i="40"/>
  <c r="BU35" i="174"/>
  <c r="BU35" i="77"/>
  <c r="BU35" i="29"/>
  <c r="CC34" i="150"/>
  <c r="CC34" i="148"/>
  <c r="CC34" i="147"/>
  <c r="CC34" i="174"/>
  <c r="CC34" i="146"/>
  <c r="CC34" i="40"/>
  <c r="CC34" i="77"/>
  <c r="CC34" i="29"/>
  <c r="CC34" i="115"/>
  <c r="CC34" i="173"/>
  <c r="CC34" i="104"/>
  <c r="CC34" i="114"/>
  <c r="BY34" i="150"/>
  <c r="BY34" i="148"/>
  <c r="BY34" i="147"/>
  <c r="BY34" i="146"/>
  <c r="BY34" i="174"/>
  <c r="BY34" i="77"/>
  <c r="BY34" i="29"/>
  <c r="BY34" i="115"/>
  <c r="BY34" i="40"/>
  <c r="BY34" i="173"/>
  <c r="BY34" i="104"/>
  <c r="BY34" i="114"/>
  <c r="BU34" i="150"/>
  <c r="BU34" i="148"/>
  <c r="BU34" i="147"/>
  <c r="BU34" i="146"/>
  <c r="BU34" i="174"/>
  <c r="BU34" i="115"/>
  <c r="BU34" i="77"/>
  <c r="BU34" i="29"/>
  <c r="BU34" i="40"/>
  <c r="BU34" i="173"/>
  <c r="BU34" i="104"/>
  <c r="BU34" i="21"/>
  <c r="BU34" i="114"/>
  <c r="CD31" i="2"/>
  <c r="CD30" i="150"/>
  <c r="CD30" i="148"/>
  <c r="CD30" i="147"/>
  <c r="CD30" i="146"/>
  <c r="CD30" i="174"/>
  <c r="CD30" i="115"/>
  <c r="CD30" i="40"/>
  <c r="CD30" i="77"/>
  <c r="CD30" i="29"/>
  <c r="CD30" i="173"/>
  <c r="BV31" i="2"/>
  <c r="BV30" i="150"/>
  <c r="BV30" i="148"/>
  <c r="BV30" i="147"/>
  <c r="BV30" i="146"/>
  <c r="BV30" i="174"/>
  <c r="BV30" i="115"/>
  <c r="BV30" i="40"/>
  <c r="BV30" i="77"/>
  <c r="BV30" i="29"/>
  <c r="BV30" i="173"/>
  <c r="CD29" i="150"/>
  <c r="CD29" i="148"/>
  <c r="CD29" i="147"/>
  <c r="CD29" i="146"/>
  <c r="CD29" i="174"/>
  <c r="CD29" i="115"/>
  <c r="CD29" i="40"/>
  <c r="CD29" i="77"/>
  <c r="CD29" i="29"/>
  <c r="CD29" i="173"/>
  <c r="CD29" i="104"/>
  <c r="BZ29" i="150"/>
  <c r="BZ29" i="148"/>
  <c r="BZ29" i="147"/>
  <c r="BZ29" i="146"/>
  <c r="BZ29" i="174"/>
  <c r="BZ29" i="115"/>
  <c r="BZ29" i="40"/>
  <c r="BZ29" i="77"/>
  <c r="BZ29" i="29"/>
  <c r="BZ29" i="104"/>
  <c r="BV29" i="150"/>
  <c r="BV29" i="148"/>
  <c r="BV29" i="147"/>
  <c r="BV29" i="146"/>
  <c r="BV29" i="174"/>
  <c r="BV29" i="115"/>
  <c r="BV29" i="40"/>
  <c r="BV29" i="77"/>
  <c r="BV29" i="29"/>
  <c r="BV29" i="173"/>
  <c r="BV29" i="104"/>
  <c r="BR29" i="150"/>
  <c r="BR29" i="148"/>
  <c r="BR29" i="147"/>
  <c r="BR29" i="146"/>
  <c r="BR29" i="115"/>
  <c r="BR29" i="40"/>
  <c r="BR29" i="174"/>
  <c r="BR29" i="77"/>
  <c r="BR29" i="29"/>
  <c r="BR29" i="104"/>
  <c r="CE25" i="2"/>
  <c r="CE24" i="150"/>
  <c r="CE24" i="148"/>
  <c r="CE24" i="147"/>
  <c r="CE24" i="174"/>
  <c r="CE24" i="146"/>
  <c r="CE24" i="40"/>
  <c r="CE24" i="77"/>
  <c r="CE24" i="29"/>
  <c r="CE24" i="173"/>
  <c r="CE24" i="21"/>
  <c r="CA25" i="2"/>
  <c r="CA24" i="150"/>
  <c r="CA24" i="148"/>
  <c r="CA24" i="147"/>
  <c r="CA24" i="146"/>
  <c r="CA24" i="174"/>
  <c r="CA24" i="115"/>
  <c r="CA24" i="40"/>
  <c r="CA24" i="77"/>
  <c r="CA24" i="29"/>
  <c r="CA24" i="173"/>
  <c r="CA24" i="21"/>
  <c r="BW25" i="2"/>
  <c r="BW24" i="150"/>
  <c r="BW24" i="148"/>
  <c r="BW24" i="147"/>
  <c r="BW24" i="174"/>
  <c r="BW24" i="146"/>
  <c r="BW24" i="115"/>
  <c r="BW24" i="40"/>
  <c r="BW24" i="77"/>
  <c r="BW24" i="29"/>
  <c r="BW24" i="173"/>
  <c r="BS25" i="2"/>
  <c r="BS24" i="150"/>
  <c r="BS24" i="148"/>
  <c r="BS24" i="147"/>
  <c r="BS24" i="146"/>
  <c r="BS24" i="174"/>
  <c r="BS24" i="40"/>
  <c r="BS24" i="77"/>
  <c r="BS24" i="115"/>
  <c r="BS24" i="29"/>
  <c r="BS24" i="173"/>
  <c r="CB22" i="2"/>
  <c r="CB21" i="150"/>
  <c r="CB21" i="148"/>
  <c r="CB21" i="147"/>
  <c r="CB21" i="146"/>
  <c r="CB21" i="40"/>
  <c r="CB21" i="77"/>
  <c r="CB21" i="174"/>
  <c r="CB21" i="115"/>
  <c r="CB21" i="29"/>
  <c r="CB21" i="173"/>
  <c r="CB21" i="21"/>
  <c r="BX22" i="2"/>
  <c r="BX21" i="150"/>
  <c r="BX21" i="148"/>
  <c r="BX21" i="147"/>
  <c r="BX21" i="146"/>
  <c r="BX21" i="115"/>
  <c r="BX21" i="40"/>
  <c r="BX21" i="77"/>
  <c r="BX21" i="174"/>
  <c r="BX21" i="29"/>
  <c r="BX21" i="21"/>
  <c r="BT22" i="2"/>
  <c r="BT21" i="150"/>
  <c r="BT21" i="148"/>
  <c r="BT21" i="147"/>
  <c r="BT21" i="146"/>
  <c r="BT21" i="174"/>
  <c r="BT21" i="40"/>
  <c r="BT21" i="77"/>
  <c r="BT21" i="115"/>
  <c r="BT21" i="29"/>
  <c r="BT21" i="173"/>
  <c r="CC19" i="150"/>
  <c r="CC19" i="148"/>
  <c r="CC19" i="147"/>
  <c r="CC19" i="146"/>
  <c r="CC19" i="174"/>
  <c r="CC19" i="40"/>
  <c r="CC19" i="77"/>
  <c r="CC19" i="115"/>
  <c r="CC19" i="29"/>
  <c r="CC19" i="173"/>
  <c r="BU19" i="150"/>
  <c r="BU19" i="148"/>
  <c r="BU19" i="147"/>
  <c r="BU19" i="146"/>
  <c r="BU19" i="174"/>
  <c r="BU19" i="40"/>
  <c r="BU19" i="77"/>
  <c r="BU19" i="115"/>
  <c r="BU19" i="29"/>
  <c r="BU19" i="173"/>
  <c r="CC18" i="150"/>
  <c r="CC18" i="148"/>
  <c r="CC18" i="147"/>
  <c r="CC18" i="146"/>
  <c r="CC18" i="174"/>
  <c r="CC18" i="115"/>
  <c r="CC18" i="77"/>
  <c r="CC18" i="29"/>
  <c r="CC18" i="40"/>
  <c r="CC18" i="173"/>
  <c r="CC18" i="104"/>
  <c r="CC18" i="114"/>
  <c r="BY18" i="150"/>
  <c r="BY18" i="148"/>
  <c r="BY18" i="147"/>
  <c r="BY18" i="146"/>
  <c r="BY18" i="174"/>
  <c r="BY18" i="40"/>
  <c r="BY18" i="29"/>
  <c r="BY18" i="115"/>
  <c r="BY18" i="77"/>
  <c r="BY18" i="173"/>
  <c r="BY18" i="104"/>
  <c r="BY18" i="114"/>
  <c r="BU18" i="150"/>
  <c r="BU18" i="148"/>
  <c r="BU18" i="147"/>
  <c r="BU18" i="146"/>
  <c r="BU18" i="174"/>
  <c r="BU18" i="115"/>
  <c r="BU18" i="77"/>
  <c r="BU18" i="29"/>
  <c r="BU18" i="40"/>
  <c r="BU18" i="173"/>
  <c r="BU18" i="104"/>
  <c r="BU18" i="21"/>
  <c r="BU18" i="114"/>
  <c r="CD16" i="150"/>
  <c r="CD16" i="148"/>
  <c r="CD16" i="147"/>
  <c r="CD16" i="146"/>
  <c r="CD16" i="174"/>
  <c r="CD16" i="115"/>
  <c r="CD16" i="77"/>
  <c r="CD16" i="29"/>
  <c r="CD16" i="40"/>
  <c r="CD16" i="173"/>
  <c r="CD16" i="114"/>
  <c r="BV16" i="150"/>
  <c r="BV16" i="148"/>
  <c r="BV16" i="147"/>
  <c r="BV16" i="146"/>
  <c r="BV16" i="174"/>
  <c r="BV16" i="115"/>
  <c r="BV16" i="77"/>
  <c r="BV16" i="29"/>
  <c r="BV16" i="173"/>
  <c r="BV16" i="21"/>
  <c r="BV16" i="114"/>
  <c r="CD15" i="150"/>
  <c r="CD15" i="148"/>
  <c r="CD15" i="147"/>
  <c r="CD15" i="146"/>
  <c r="CD15" i="174"/>
  <c r="CD15" i="115"/>
  <c r="CD15" i="40"/>
  <c r="CD15" i="29"/>
  <c r="CD15" i="173"/>
  <c r="CD15" i="114"/>
  <c r="CD15" i="77"/>
  <c r="CD15" i="104"/>
  <c r="BZ15" i="150"/>
  <c r="BZ15" i="148"/>
  <c r="BZ15" i="147"/>
  <c r="BZ15" i="146"/>
  <c r="BZ15" i="174"/>
  <c r="BZ15" i="115"/>
  <c r="BZ15" i="40"/>
  <c r="BZ15" i="77"/>
  <c r="BZ15" i="114"/>
  <c r="BZ15" i="104"/>
  <c r="BV15" i="150"/>
  <c r="BV15" i="148"/>
  <c r="BV15" i="147"/>
  <c r="BV15" i="146"/>
  <c r="BV15" i="174"/>
  <c r="BV15" i="115"/>
  <c r="BV15" i="40"/>
  <c r="BV15" i="77"/>
  <c r="BV15" i="29"/>
  <c r="BV15" i="173"/>
  <c r="BV15" i="21"/>
  <c r="BV15" i="114"/>
  <c r="BV15" i="104"/>
  <c r="BR15" i="150"/>
  <c r="BR15" i="148"/>
  <c r="BR15" i="147"/>
  <c r="BR15" i="146"/>
  <c r="BR15" i="174"/>
  <c r="BR15" i="115"/>
  <c r="BR15" i="40"/>
  <c r="BR15" i="77"/>
  <c r="BR15" i="29"/>
  <c r="BR15" i="21"/>
  <c r="BR15" i="114"/>
  <c r="BR15" i="104"/>
  <c r="CE13" i="2"/>
  <c r="CE12" i="150"/>
  <c r="CE12" i="148"/>
  <c r="CE12" i="147"/>
  <c r="CE12" i="146"/>
  <c r="CE12" i="174"/>
  <c r="CE12" i="115"/>
  <c r="CE12" i="40"/>
  <c r="CE12" i="77"/>
  <c r="CE12" i="29"/>
  <c r="CE12" i="173"/>
  <c r="CE12" i="21"/>
  <c r="CA13" i="2"/>
  <c r="CA12" i="150"/>
  <c r="CA12" i="148"/>
  <c r="CA12" i="147"/>
  <c r="CA12" i="146"/>
  <c r="CA12" i="174"/>
  <c r="CA12" i="40"/>
  <c r="CA12" i="77"/>
  <c r="CA12" i="115"/>
  <c r="CA12" i="29"/>
  <c r="CA12" i="173"/>
  <c r="CA12" i="21"/>
  <c r="BW13" i="2"/>
  <c r="BW12" i="150"/>
  <c r="BW12" i="148"/>
  <c r="BW12" i="147"/>
  <c r="BW12" i="146"/>
  <c r="BW12" i="174"/>
  <c r="BW12" i="40"/>
  <c r="BW12" i="77"/>
  <c r="BW12" i="115"/>
  <c r="BW12" i="29"/>
  <c r="BW12" i="173"/>
  <c r="BS13" i="2"/>
  <c r="BS12" i="150"/>
  <c r="BS12" i="148"/>
  <c r="BS12" i="147"/>
  <c r="BS12" i="146"/>
  <c r="BS12" i="174"/>
  <c r="BS12" i="115"/>
  <c r="BS12" i="40"/>
  <c r="BS12" i="77"/>
  <c r="BS12" i="29"/>
  <c r="BS12" i="173"/>
  <c r="CB10" i="2"/>
  <c r="CB9" i="150"/>
  <c r="CB9" i="148"/>
  <c r="CB9" i="147"/>
  <c r="CB9" i="146"/>
  <c r="CB9" i="174"/>
  <c r="CB9" i="40"/>
  <c r="CB9" i="77"/>
  <c r="CB9" i="115"/>
  <c r="CB9" i="29"/>
  <c r="CB9" i="173"/>
  <c r="CB9" i="21"/>
  <c r="BX10" i="2"/>
  <c r="BX9" i="150"/>
  <c r="BX9" i="148"/>
  <c r="BX9" i="147"/>
  <c r="BX9" i="146"/>
  <c r="BX9" i="174"/>
  <c r="BX9" i="40"/>
  <c r="BX9" i="77"/>
  <c r="BX9" i="115"/>
  <c r="BX9" i="29"/>
  <c r="BX9" i="21"/>
  <c r="BT10" i="2"/>
  <c r="BT9" i="150"/>
  <c r="BT9" i="148"/>
  <c r="BT9" i="147"/>
  <c r="BT9" i="146"/>
  <c r="BT9" i="174"/>
  <c r="BT9" i="40"/>
  <c r="BT9" i="77"/>
  <c r="BT9" i="115"/>
  <c r="BT9" i="29"/>
  <c r="BT9" i="173"/>
  <c r="CD7" i="150"/>
  <c r="CD7" i="148"/>
  <c r="CD7" i="147"/>
  <c r="CD7" i="146"/>
  <c r="CD7" i="174"/>
  <c r="CD7" i="40"/>
  <c r="CD7" i="77"/>
  <c r="CD7" i="115"/>
  <c r="CD7" i="29"/>
  <c r="CD7" i="173"/>
  <c r="BZ7" i="150"/>
  <c r="BZ7" i="148"/>
  <c r="BZ7" i="147"/>
  <c r="BZ7" i="146"/>
  <c r="BZ7" i="174"/>
  <c r="BZ7" i="40"/>
  <c r="BZ7" i="77"/>
  <c r="BZ7" i="29"/>
  <c r="BZ7" i="173"/>
  <c r="BZ7" i="115"/>
  <c r="BV7" i="150"/>
  <c r="BV7" i="148"/>
  <c r="BV7" i="147"/>
  <c r="BV7" i="146"/>
  <c r="BV7" i="174"/>
  <c r="BV7" i="115"/>
  <c r="BV7" i="40"/>
  <c r="BV7" i="77"/>
  <c r="BV7" i="29"/>
  <c r="BV7" i="173"/>
  <c r="BR7" i="150"/>
  <c r="BR7" i="148"/>
  <c r="BR7" i="147"/>
  <c r="BR7" i="146"/>
  <c r="BR7" i="174"/>
  <c r="BR7" i="115"/>
  <c r="BR7" i="40"/>
  <c r="BR7" i="77"/>
  <c r="BR7" i="29"/>
  <c r="BR7" i="173"/>
  <c r="BS51" i="99"/>
  <c r="BO51" i="99"/>
  <c r="BK51" i="99"/>
  <c r="BG51" i="99"/>
  <c r="BP41" i="99"/>
  <c r="BL41" i="99"/>
  <c r="BH41" i="99"/>
  <c r="BR34" i="99"/>
  <c r="BQ30" i="99"/>
  <c r="BR29" i="99"/>
  <c r="BP21" i="99"/>
  <c r="BL21" i="99"/>
  <c r="BH21" i="99"/>
  <c r="BR18" i="99"/>
  <c r="BI13" i="99"/>
  <c r="BN12" i="99"/>
  <c r="BJ12" i="99"/>
  <c r="BF12" i="99"/>
  <c r="CC35" i="99"/>
  <c r="BU35" i="99"/>
  <c r="CC34" i="99"/>
  <c r="BY34" i="99"/>
  <c r="BU34" i="99"/>
  <c r="CC22" i="99"/>
  <c r="BU22" i="99"/>
  <c r="CC21" i="99"/>
  <c r="BY21" i="99"/>
  <c r="BU21" i="99"/>
  <c r="CC19" i="99"/>
  <c r="BU19" i="99"/>
  <c r="CC18" i="99"/>
  <c r="BY18" i="99"/>
  <c r="BU18" i="99"/>
  <c r="CC10" i="99"/>
  <c r="BU10" i="99"/>
  <c r="CC9" i="99"/>
  <c r="BY9" i="99"/>
  <c r="BU9" i="99"/>
  <c r="CE51" i="114"/>
  <c r="CA51" i="114"/>
  <c r="BW51" i="114"/>
  <c r="BS51" i="114"/>
  <c r="BO51" i="114"/>
  <c r="BK51" i="114"/>
  <c r="BG51" i="114"/>
  <c r="BP41" i="114"/>
  <c r="BL41" i="114"/>
  <c r="BH41" i="114"/>
  <c r="CC35" i="114"/>
  <c r="BU35" i="114"/>
  <c r="CD34" i="114"/>
  <c r="BV34" i="114"/>
  <c r="BQ30" i="114"/>
  <c r="BZ29" i="114"/>
  <c r="BR29" i="114"/>
  <c r="BX21" i="114"/>
  <c r="BP21" i="114"/>
  <c r="BH21" i="114"/>
  <c r="BZ18" i="114"/>
  <c r="BR18" i="114"/>
  <c r="BN12" i="114"/>
  <c r="BF12" i="114"/>
  <c r="BX9" i="114"/>
  <c r="BK54" i="104"/>
  <c r="BM41" i="104"/>
  <c r="BG34" i="104"/>
  <c r="BG24" i="104"/>
  <c r="BM21" i="104"/>
  <c r="BE21" i="104"/>
  <c r="BI15" i="104"/>
  <c r="CD51" i="104"/>
  <c r="BV51" i="104"/>
  <c r="BN51" i="104"/>
  <c r="CA41" i="104"/>
  <c r="BS41" i="104"/>
  <c r="CC35" i="104"/>
  <c r="BU35" i="104"/>
  <c r="BO34" i="104"/>
  <c r="CE29" i="104"/>
  <c r="BW29" i="104"/>
  <c r="CE24" i="104"/>
  <c r="BW24" i="104"/>
  <c r="BO24" i="104"/>
  <c r="CC19" i="104"/>
  <c r="BU19" i="104"/>
  <c r="CA15" i="104"/>
  <c r="BS15" i="104"/>
  <c r="CE12" i="104"/>
  <c r="BW12" i="104"/>
  <c r="BF54" i="21"/>
  <c r="BL41" i="21"/>
  <c r="BR34" i="21"/>
  <c r="BV29" i="21"/>
  <c r="BT21" i="21"/>
  <c r="BL21" i="21"/>
  <c r="BU19" i="21"/>
  <c r="BV18" i="21"/>
  <c r="BI13" i="21"/>
  <c r="BJ12" i="21"/>
  <c r="BT9" i="21"/>
  <c r="CC35" i="21"/>
  <c r="CC34" i="21"/>
  <c r="CC22" i="21"/>
  <c r="CC21" i="21"/>
  <c r="CC19" i="21"/>
  <c r="CC18" i="21"/>
  <c r="CC10" i="21"/>
  <c r="CC9" i="21"/>
  <c r="CA51" i="173"/>
  <c r="BS51" i="173"/>
  <c r="BK51" i="173"/>
  <c r="BP41" i="173"/>
  <c r="BU35" i="173"/>
  <c r="BV34" i="173"/>
  <c r="BZ29" i="173"/>
  <c r="BP21" i="173"/>
  <c r="BR18" i="173"/>
  <c r="BF12" i="173"/>
  <c r="BX9" i="173"/>
  <c r="BV16" i="40"/>
  <c r="CE24" i="115"/>
  <c r="D5" i="118"/>
  <c r="E5" i="92"/>
  <c r="F4" i="92"/>
  <c r="G5" i="92"/>
  <c r="C5" i="92"/>
  <c r="D4" i="92"/>
  <c r="BE7" i="2"/>
  <c r="BE9" i="2"/>
  <c r="BE12" i="2"/>
  <c r="BE16" i="2"/>
  <c r="BE19" i="2"/>
  <c r="BE22" i="2"/>
  <c r="BE24" i="2"/>
  <c r="BE30" i="2"/>
  <c r="BE35" i="2"/>
  <c r="BE42" i="2"/>
  <c r="BE51" i="2"/>
  <c r="BE54" i="2"/>
  <c r="X18" i="2"/>
  <c r="Y18" i="2"/>
  <c r="Z18" i="2"/>
  <c r="AA18" i="2"/>
  <c r="AB18" i="2"/>
  <c r="AC18" i="2"/>
  <c r="AD18" i="2"/>
  <c r="AE18" i="2"/>
  <c r="AF18" i="2"/>
  <c r="AG18" i="2"/>
  <c r="AH18" i="2"/>
  <c r="AI18" i="2"/>
  <c r="AJ18" i="2"/>
  <c r="AK18" i="2"/>
  <c r="AL18" i="2"/>
  <c r="AM18" i="2"/>
  <c r="AN18" i="2"/>
  <c r="AO18" i="2"/>
  <c r="AP18" i="2"/>
  <c r="AQ18" i="2"/>
  <c r="AR18" i="2"/>
  <c r="AS18" i="2"/>
  <c r="AT18" i="2"/>
  <c r="AU18" i="2"/>
  <c r="AV18" i="2"/>
  <c r="AW18" i="2"/>
  <c r="AX18" i="2"/>
  <c r="AY18" i="2"/>
  <c r="AZ18" i="2"/>
  <c r="BA18" i="2"/>
  <c r="BB18" i="2"/>
  <c r="BC18" i="2"/>
  <c r="W18" i="2"/>
  <c r="N41" i="2"/>
  <c r="O41" i="2"/>
  <c r="P41" i="2"/>
  <c r="Q41" i="2"/>
  <c r="R41" i="2"/>
  <c r="S41" i="2"/>
  <c r="T41" i="2"/>
  <c r="U41" i="2"/>
  <c r="V41" i="2"/>
  <c r="N34" i="2"/>
  <c r="O34" i="2"/>
  <c r="P34" i="2"/>
  <c r="Q34" i="2"/>
  <c r="R34" i="2"/>
  <c r="S34" i="2"/>
  <c r="T34" i="2"/>
  <c r="U34" i="2"/>
  <c r="V34" i="2"/>
  <c r="N29" i="2"/>
  <c r="O29" i="2"/>
  <c r="P29" i="2"/>
  <c r="Q29" i="2"/>
  <c r="R29" i="2"/>
  <c r="S29" i="2"/>
  <c r="T29" i="2"/>
  <c r="U29" i="2"/>
  <c r="V29" i="2"/>
  <c r="N24" i="2"/>
  <c r="O24" i="2"/>
  <c r="P24" i="2"/>
  <c r="Q24" i="2"/>
  <c r="R24" i="2"/>
  <c r="S24" i="2"/>
  <c r="T24" i="2"/>
  <c r="U24" i="2"/>
  <c r="V24" i="2"/>
  <c r="N21" i="2"/>
  <c r="O21" i="2"/>
  <c r="P21" i="2"/>
  <c r="Q21" i="2"/>
  <c r="R21" i="2"/>
  <c r="S21" i="2"/>
  <c r="T21" i="2"/>
  <c r="U21" i="2"/>
  <c r="V21" i="2"/>
  <c r="N15" i="2"/>
  <c r="O15" i="2"/>
  <c r="P15" i="2"/>
  <c r="Q15" i="2"/>
  <c r="R15" i="2"/>
  <c r="S15" i="2"/>
  <c r="T15" i="2"/>
  <c r="U15" i="2"/>
  <c r="V15" i="2"/>
  <c r="N9" i="2"/>
  <c r="O9" i="2"/>
  <c r="P9" i="2"/>
  <c r="Q9" i="2"/>
  <c r="R9" i="2"/>
  <c r="S9" i="2"/>
  <c r="T9" i="2"/>
  <c r="U9" i="2"/>
  <c r="V9" i="2"/>
  <c r="M41" i="2"/>
  <c r="M34" i="2"/>
  <c r="M29" i="2"/>
  <c r="M24" i="2"/>
  <c r="M21" i="2"/>
  <c r="M15" i="2"/>
  <c r="M9" i="2"/>
  <c r="F41" i="2"/>
  <c r="G41" i="2"/>
  <c r="H41" i="2"/>
  <c r="I41" i="2"/>
  <c r="J41" i="2"/>
  <c r="K41" i="2"/>
  <c r="L41" i="2"/>
  <c r="E41" i="2"/>
  <c r="F34" i="2"/>
  <c r="G34" i="2"/>
  <c r="H34" i="2"/>
  <c r="I34" i="2"/>
  <c r="J34" i="2"/>
  <c r="K34" i="2"/>
  <c r="L34" i="2"/>
  <c r="E34" i="2"/>
  <c r="F29" i="2"/>
  <c r="G29" i="2"/>
  <c r="H29" i="2"/>
  <c r="I29" i="2"/>
  <c r="J29" i="2"/>
  <c r="K29" i="2"/>
  <c r="L29" i="2"/>
  <c r="E29" i="2"/>
  <c r="F24" i="2"/>
  <c r="G24" i="2"/>
  <c r="H24" i="2"/>
  <c r="I24" i="2"/>
  <c r="J24" i="2"/>
  <c r="K24" i="2"/>
  <c r="L24" i="2"/>
  <c r="E24" i="2"/>
  <c r="F21" i="2"/>
  <c r="G21" i="2"/>
  <c r="H21" i="2"/>
  <c r="I21" i="2"/>
  <c r="J21" i="2"/>
  <c r="K21" i="2"/>
  <c r="L21" i="2"/>
  <c r="E21" i="2"/>
  <c r="F15" i="2"/>
  <c r="G15" i="2"/>
  <c r="H15" i="2"/>
  <c r="I15" i="2"/>
  <c r="J15" i="2"/>
  <c r="K15" i="2"/>
  <c r="L15" i="2"/>
  <c r="E15" i="2"/>
  <c r="L12" i="2"/>
  <c r="K12" i="2"/>
  <c r="J12" i="2"/>
  <c r="I12" i="2"/>
  <c r="H12" i="2"/>
  <c r="G12" i="2"/>
  <c r="F12" i="2"/>
  <c r="E12" i="2"/>
  <c r="L9" i="2"/>
  <c r="K9" i="2"/>
  <c r="J9" i="2"/>
  <c r="I9" i="2"/>
  <c r="H9" i="2"/>
  <c r="G9" i="2"/>
  <c r="F9" i="2"/>
  <c r="E9" i="2"/>
  <c r="C54" i="2"/>
  <c r="C51" i="2"/>
  <c r="C9" i="2"/>
  <c r="C12" i="2"/>
  <c r="C15" i="2"/>
  <c r="C18" i="2"/>
  <c r="C19" i="2"/>
  <c r="C21" i="2"/>
  <c r="C24" i="2"/>
  <c r="C25" i="2" s="1"/>
  <c r="C29" i="2"/>
  <c r="C34" i="2"/>
  <c r="C41" i="2"/>
  <c r="C42" i="2"/>
  <c r="C25" i="150" l="1"/>
  <c r="C25" i="148"/>
  <c r="C25" i="147"/>
  <c r="C25" i="146"/>
  <c r="C25" i="174"/>
  <c r="C25" i="115"/>
  <c r="C25" i="40"/>
  <c r="C25" i="77"/>
  <c r="C25" i="29"/>
  <c r="C25" i="173"/>
  <c r="C25" i="21"/>
  <c r="C25" i="114"/>
  <c r="C25" i="104"/>
  <c r="C25" i="99"/>
  <c r="C26" i="2"/>
  <c r="C30" i="2"/>
  <c r="C29" i="150"/>
  <c r="C29" i="148"/>
  <c r="C29" i="147"/>
  <c r="C29" i="146"/>
  <c r="C29" i="174"/>
  <c r="C29" i="40"/>
  <c r="C29" i="115"/>
  <c r="C29" i="77"/>
  <c r="C29" i="29"/>
  <c r="C29" i="173"/>
  <c r="C29" i="21"/>
  <c r="C29" i="99"/>
  <c r="C29" i="104"/>
  <c r="C29" i="114"/>
  <c r="E10" i="120"/>
  <c r="E10" i="122"/>
  <c r="E10" i="165"/>
  <c r="E10" i="138"/>
  <c r="E10" i="123"/>
  <c r="E10" i="175"/>
  <c r="E10" i="118"/>
  <c r="E10" i="93"/>
  <c r="E9" i="150"/>
  <c r="E10" i="92"/>
  <c r="E10" i="91"/>
  <c r="E10" i="94"/>
  <c r="E9" i="148"/>
  <c r="E9" i="147"/>
  <c r="E9" i="146"/>
  <c r="E9" i="174"/>
  <c r="E9" i="115"/>
  <c r="E9" i="40"/>
  <c r="E9" i="77"/>
  <c r="E9" i="29"/>
  <c r="E9" i="173"/>
  <c r="E9" i="114"/>
  <c r="E9" i="99"/>
  <c r="E9" i="104"/>
  <c r="E9" i="21"/>
  <c r="I13" i="120"/>
  <c r="I13" i="122"/>
  <c r="I13" i="165"/>
  <c r="I13" i="138"/>
  <c r="I13" i="123"/>
  <c r="I12" i="150"/>
  <c r="I12" i="148"/>
  <c r="I12" i="147"/>
  <c r="I12" i="146"/>
  <c r="I12" i="174"/>
  <c r="I12" i="115"/>
  <c r="I12" i="29"/>
  <c r="I12" i="40"/>
  <c r="I12" i="77"/>
  <c r="I12" i="173"/>
  <c r="I12" i="21"/>
  <c r="I12" i="104"/>
  <c r="I12" i="114"/>
  <c r="I12" i="99"/>
  <c r="E21" i="150"/>
  <c r="E21" i="148"/>
  <c r="E21" i="147"/>
  <c r="E21" i="174"/>
  <c r="E21" i="146"/>
  <c r="E21" i="40"/>
  <c r="E21" i="77"/>
  <c r="E21" i="115"/>
  <c r="E21" i="29"/>
  <c r="E21" i="173"/>
  <c r="E21" i="114"/>
  <c r="E21" i="99"/>
  <c r="E21" i="21"/>
  <c r="E21" i="104"/>
  <c r="I24" i="150"/>
  <c r="I24" i="148"/>
  <c r="I24" i="147"/>
  <c r="I24" i="146"/>
  <c r="I24" i="174"/>
  <c r="I24" i="40"/>
  <c r="I24" i="29"/>
  <c r="I24" i="115"/>
  <c r="I24" i="77"/>
  <c r="I24" i="173"/>
  <c r="I24" i="21"/>
  <c r="I24" i="104"/>
  <c r="I24" i="114"/>
  <c r="I24" i="99"/>
  <c r="E41" i="173"/>
  <c r="E41" i="114"/>
  <c r="E41" i="99"/>
  <c r="E41" i="21"/>
  <c r="E41" i="104"/>
  <c r="M29" i="150"/>
  <c r="M29" i="148"/>
  <c r="M29" i="147"/>
  <c r="M29" i="146"/>
  <c r="M29" i="115"/>
  <c r="M29" i="77"/>
  <c r="M29" i="29"/>
  <c r="M29" i="40"/>
  <c r="M29" i="173"/>
  <c r="M29" i="21"/>
  <c r="M29" i="104"/>
  <c r="M29" i="114"/>
  <c r="M29" i="99"/>
  <c r="M29" i="174"/>
  <c r="R15" i="150"/>
  <c r="R15" i="148"/>
  <c r="R15" i="147"/>
  <c r="R15" i="146"/>
  <c r="R15" i="174"/>
  <c r="R15" i="115"/>
  <c r="R15" i="40"/>
  <c r="R15" i="29"/>
  <c r="R15" i="173"/>
  <c r="R15" i="21"/>
  <c r="R15" i="104"/>
  <c r="R15" i="114"/>
  <c r="R15" i="77"/>
  <c r="R15" i="99"/>
  <c r="O21" i="150"/>
  <c r="O21" i="148"/>
  <c r="O21" i="147"/>
  <c r="O21" i="146"/>
  <c r="O21" i="174"/>
  <c r="O21" i="115"/>
  <c r="O21" i="77"/>
  <c r="O21" i="29"/>
  <c r="O21" i="40"/>
  <c r="O21" i="173"/>
  <c r="O21" i="21"/>
  <c r="O21" i="104"/>
  <c r="O21" i="114"/>
  <c r="O21" i="99"/>
  <c r="Q29" i="150"/>
  <c r="Q29" i="148"/>
  <c r="Q29" i="147"/>
  <c r="Q29" i="146"/>
  <c r="Q29" i="174"/>
  <c r="Q29" i="115"/>
  <c r="Q29" i="77"/>
  <c r="Q29" i="29"/>
  <c r="Q29" i="40"/>
  <c r="Q29" i="173"/>
  <c r="Q29" i="21"/>
  <c r="Q29" i="104"/>
  <c r="Q29" i="114"/>
  <c r="Q29" i="99"/>
  <c r="R34" i="150"/>
  <c r="R34" i="148"/>
  <c r="R34" i="147"/>
  <c r="R34" i="146"/>
  <c r="R34" i="115"/>
  <c r="R34" i="40"/>
  <c r="R34" i="174"/>
  <c r="R34" i="77"/>
  <c r="R34" i="29"/>
  <c r="R34" i="114"/>
  <c r="R34" i="99"/>
  <c r="R34" i="104"/>
  <c r="R34" i="21"/>
  <c r="R34" i="173"/>
  <c r="O41" i="173"/>
  <c r="O41" i="21"/>
  <c r="O41" i="104"/>
  <c r="O41" i="114"/>
  <c r="O41" i="99"/>
  <c r="AT18" i="150"/>
  <c r="AT18" i="148"/>
  <c r="AT18" i="147"/>
  <c r="AT18" i="146"/>
  <c r="AT18" i="115"/>
  <c r="AT18" i="40"/>
  <c r="AT18" i="77"/>
  <c r="AT18" i="174"/>
  <c r="AT18" i="29"/>
  <c r="AT18" i="114"/>
  <c r="AT18" i="99"/>
  <c r="AT18" i="173"/>
  <c r="AT18" i="21"/>
  <c r="AT18" i="104"/>
  <c r="Z18" i="150"/>
  <c r="Z18" i="148"/>
  <c r="Z18" i="147"/>
  <c r="Z18" i="146"/>
  <c r="Z18" i="174"/>
  <c r="Z18" i="40"/>
  <c r="Z18" i="77"/>
  <c r="Z18" i="115"/>
  <c r="Z18" i="29"/>
  <c r="Z18" i="173"/>
  <c r="Z18" i="21"/>
  <c r="Z18" i="99"/>
  <c r="Z18" i="104"/>
  <c r="Z18" i="114"/>
  <c r="BQ19" i="150"/>
  <c r="BQ19" i="148"/>
  <c r="BQ19" i="147"/>
  <c r="BQ19" i="146"/>
  <c r="BQ19" i="174"/>
  <c r="BQ19" i="40"/>
  <c r="BQ19" i="77"/>
  <c r="BQ19" i="115"/>
  <c r="BQ19" i="29"/>
  <c r="BQ19" i="173"/>
  <c r="BQ19" i="114"/>
  <c r="BQ19" i="99"/>
  <c r="BQ19" i="104"/>
  <c r="BQ19" i="21"/>
  <c r="BR57" i="2"/>
  <c r="BR56" i="173"/>
  <c r="BR56" i="21"/>
  <c r="BR56" i="114"/>
  <c r="BR56" i="99"/>
  <c r="BR56" i="104"/>
  <c r="BM16" i="150"/>
  <c r="BM16" i="148"/>
  <c r="BM16" i="147"/>
  <c r="BM16" i="146"/>
  <c r="BM16" i="174"/>
  <c r="BM16" i="115"/>
  <c r="BM16" i="40"/>
  <c r="BM16" i="29"/>
  <c r="BM16" i="173"/>
  <c r="BM16" i="21"/>
  <c r="BM16" i="114"/>
  <c r="BM16" i="77"/>
  <c r="BM16" i="104"/>
  <c r="BM16" i="99"/>
  <c r="BL43" i="2"/>
  <c r="BL42" i="173"/>
  <c r="BL42" i="104"/>
  <c r="BL42" i="21"/>
  <c r="BL42" i="114"/>
  <c r="BL42" i="99"/>
  <c r="CA57" i="2"/>
  <c r="CA56" i="21"/>
  <c r="CA56" i="104"/>
  <c r="CA56" i="114"/>
  <c r="CA56" i="173"/>
  <c r="CA56" i="99"/>
  <c r="CE36" i="2"/>
  <c r="CE35" i="150"/>
  <c r="CE35" i="148"/>
  <c r="CE35" i="147"/>
  <c r="CE35" i="146"/>
  <c r="CE35" i="174"/>
  <c r="CE35" i="115"/>
  <c r="CE35" i="40"/>
  <c r="CE35" i="29"/>
  <c r="CE35" i="77"/>
  <c r="CE35" i="173"/>
  <c r="CE35" i="21"/>
  <c r="CE35" i="104"/>
  <c r="CE35" i="114"/>
  <c r="CE35" i="99"/>
  <c r="BH56" i="2"/>
  <c r="BH55" i="173"/>
  <c r="BH55" i="114"/>
  <c r="BH55" i="99"/>
  <c r="BH55" i="21"/>
  <c r="BH55" i="104"/>
  <c r="BT56" i="2"/>
  <c r="BT55" i="114"/>
  <c r="BT55" i="173"/>
  <c r="BT55" i="21"/>
  <c r="BT55" i="104"/>
  <c r="BT55" i="99"/>
  <c r="BF57" i="2"/>
  <c r="BF56" i="173"/>
  <c r="BF56" i="21"/>
  <c r="BF56" i="104"/>
  <c r="BF56" i="99"/>
  <c r="BF56" i="114"/>
  <c r="BJ26" i="2"/>
  <c r="BJ25" i="150"/>
  <c r="BJ25" i="148"/>
  <c r="BJ25" i="147"/>
  <c r="BJ25" i="146"/>
  <c r="BJ25" i="174"/>
  <c r="BJ25" i="115"/>
  <c r="BJ25" i="40"/>
  <c r="BJ25" i="77"/>
  <c r="BJ25" i="29"/>
  <c r="BJ25" i="173"/>
  <c r="BJ25" i="104"/>
  <c r="BJ25" i="21"/>
  <c r="BJ25" i="99"/>
  <c r="BJ25" i="114"/>
  <c r="BK31" i="2"/>
  <c r="BK30" i="150"/>
  <c r="BK30" i="148"/>
  <c r="BK30" i="147"/>
  <c r="BK30" i="146"/>
  <c r="BK30" i="174"/>
  <c r="BK30" i="115"/>
  <c r="BK30" i="40"/>
  <c r="BK30" i="77"/>
  <c r="BK30" i="29"/>
  <c r="BK30" i="173"/>
  <c r="BK30" i="21"/>
  <c r="BK30" i="114"/>
  <c r="BK30" i="104"/>
  <c r="BK30" i="99"/>
  <c r="BI36" i="150"/>
  <c r="BI36" i="148"/>
  <c r="BI36" i="147"/>
  <c r="BI36" i="146"/>
  <c r="BI36" i="174"/>
  <c r="BI36" i="115"/>
  <c r="BI36" i="40"/>
  <c r="BI36" i="77"/>
  <c r="BI36" i="29"/>
  <c r="BI36" i="173"/>
  <c r="BI36" i="104"/>
  <c r="BI37" i="2"/>
  <c r="BI36" i="21"/>
  <c r="BI36" i="114"/>
  <c r="BI36" i="99"/>
  <c r="BQ32" i="150"/>
  <c r="BQ32" i="148"/>
  <c r="BQ32" i="147"/>
  <c r="BQ32" i="146"/>
  <c r="BQ32" i="174"/>
  <c r="BQ32" i="115"/>
  <c r="BQ32" i="40"/>
  <c r="BQ32" i="29"/>
  <c r="BQ32" i="77"/>
  <c r="BQ32" i="173"/>
  <c r="BQ32" i="21"/>
  <c r="BQ32" i="114"/>
  <c r="BQ32" i="104"/>
  <c r="BQ32" i="99"/>
  <c r="BZ44" i="2"/>
  <c r="BZ43" i="173"/>
  <c r="BZ43" i="104"/>
  <c r="BZ43" i="114"/>
  <c r="BZ43" i="99"/>
  <c r="BZ43" i="21"/>
  <c r="BG13" i="150"/>
  <c r="BG13" i="148"/>
  <c r="BG13" i="147"/>
  <c r="BG13" i="146"/>
  <c r="BG13" i="174"/>
  <c r="BG13" i="115"/>
  <c r="BG13" i="40"/>
  <c r="BG13" i="77"/>
  <c r="BG13" i="29"/>
  <c r="BG13" i="173"/>
  <c r="BG13" i="21"/>
  <c r="BG13" i="114"/>
  <c r="BG13" i="99"/>
  <c r="BG13" i="104"/>
  <c r="BO42" i="104"/>
  <c r="BO42" i="173"/>
  <c r="BO42" i="114"/>
  <c r="BO42" i="99"/>
  <c r="BO43" i="2"/>
  <c r="BO42" i="21"/>
  <c r="C19" i="150"/>
  <c r="C19" i="148"/>
  <c r="C19" i="147"/>
  <c r="C19" i="146"/>
  <c r="C19" i="174"/>
  <c r="C19" i="115"/>
  <c r="C19" i="40"/>
  <c r="C19" i="77"/>
  <c r="C19" i="29"/>
  <c r="C19" i="21"/>
  <c r="C19" i="114"/>
  <c r="C19" i="104"/>
  <c r="C19" i="99"/>
  <c r="C19" i="173"/>
  <c r="C10" i="2"/>
  <c r="C10" i="120"/>
  <c r="C10" i="122"/>
  <c r="C10" i="165"/>
  <c r="C10" i="138"/>
  <c r="C10" i="123"/>
  <c r="C10" i="175"/>
  <c r="C10" i="93"/>
  <c r="C9" i="150"/>
  <c r="C10" i="92"/>
  <c r="C10" i="91"/>
  <c r="C10" i="94"/>
  <c r="C10" i="118"/>
  <c r="C9" i="148"/>
  <c r="C9" i="147"/>
  <c r="C9" i="146"/>
  <c r="C9" i="174"/>
  <c r="C9" i="115"/>
  <c r="C9" i="40"/>
  <c r="C9" i="29"/>
  <c r="C9" i="77"/>
  <c r="C9" i="173"/>
  <c r="C9" i="21"/>
  <c r="C9" i="104"/>
  <c r="C9" i="114"/>
  <c r="C9" i="99"/>
  <c r="F10" i="120"/>
  <c r="F10" i="138"/>
  <c r="F10" i="123"/>
  <c r="F10" i="175"/>
  <c r="F10" i="165"/>
  <c r="F10" i="122"/>
  <c r="F10" i="93"/>
  <c r="F10" i="118"/>
  <c r="F10" i="92"/>
  <c r="F10" i="91"/>
  <c r="F10" i="94"/>
  <c r="F9" i="150"/>
  <c r="F9" i="148"/>
  <c r="F9" i="147"/>
  <c r="F9" i="146"/>
  <c r="F9" i="174"/>
  <c r="F9" i="115"/>
  <c r="F9" i="40"/>
  <c r="F9" i="29"/>
  <c r="F9" i="77"/>
  <c r="F9" i="173"/>
  <c r="F9" i="21"/>
  <c r="F9" i="104"/>
  <c r="F9" i="114"/>
  <c r="F9" i="99"/>
  <c r="J10" i="165"/>
  <c r="J10" i="122"/>
  <c r="J10" i="123"/>
  <c r="J10" i="120"/>
  <c r="J10" i="138"/>
  <c r="J9" i="150"/>
  <c r="J9" i="148"/>
  <c r="J9" i="147"/>
  <c r="J9" i="146"/>
  <c r="J9" i="174"/>
  <c r="J9" i="115"/>
  <c r="J9" i="40"/>
  <c r="J9" i="77"/>
  <c r="J9" i="29"/>
  <c r="J9" i="21"/>
  <c r="J9" i="104"/>
  <c r="J9" i="114"/>
  <c r="J9" i="99"/>
  <c r="J9" i="173"/>
  <c r="F13" i="120"/>
  <c r="F13" i="138"/>
  <c r="F13" i="123"/>
  <c r="F13" i="165"/>
  <c r="F13" i="175"/>
  <c r="F13" i="93"/>
  <c r="F13" i="118"/>
  <c r="F13" i="92"/>
  <c r="F13" i="91"/>
  <c r="F13" i="94"/>
  <c r="F12" i="150"/>
  <c r="F13" i="122"/>
  <c r="F12" i="148"/>
  <c r="F12" i="147"/>
  <c r="F12" i="146"/>
  <c r="F12" i="174"/>
  <c r="F12" i="40"/>
  <c r="F12" i="77"/>
  <c r="F12" i="29"/>
  <c r="F12" i="115"/>
  <c r="F12" i="173"/>
  <c r="F12" i="21"/>
  <c r="F12" i="99"/>
  <c r="F12" i="104"/>
  <c r="F12" i="114"/>
  <c r="J13" i="165"/>
  <c r="J13" i="122"/>
  <c r="J13" i="138"/>
  <c r="J13" i="123"/>
  <c r="J13" i="120"/>
  <c r="J12" i="150"/>
  <c r="J12" i="148"/>
  <c r="J12" i="147"/>
  <c r="J12" i="146"/>
  <c r="J12" i="174"/>
  <c r="J12" i="40"/>
  <c r="J12" i="77"/>
  <c r="J12" i="115"/>
  <c r="J12" i="29"/>
  <c r="J12" i="173"/>
  <c r="J12" i="114"/>
  <c r="J12" i="99"/>
  <c r="J12" i="21"/>
  <c r="J12" i="104"/>
  <c r="L15" i="150"/>
  <c r="L15" i="148"/>
  <c r="L15" i="147"/>
  <c r="L15" i="146"/>
  <c r="L15" i="174"/>
  <c r="L15" i="40"/>
  <c r="L15" i="77"/>
  <c r="L15" i="115"/>
  <c r="L15" i="29"/>
  <c r="L15" i="173"/>
  <c r="L15" i="21"/>
  <c r="L15" i="99"/>
  <c r="L15" i="114"/>
  <c r="L15" i="104"/>
  <c r="H15" i="150"/>
  <c r="H15" i="148"/>
  <c r="H15" i="147"/>
  <c r="H15" i="146"/>
  <c r="H15" i="174"/>
  <c r="H15" i="40"/>
  <c r="H15" i="77"/>
  <c r="H15" i="115"/>
  <c r="H15" i="29"/>
  <c r="H15" i="173"/>
  <c r="H15" i="114"/>
  <c r="H15" i="99"/>
  <c r="H15" i="104"/>
  <c r="H15" i="21"/>
  <c r="L21" i="150"/>
  <c r="L21" i="148"/>
  <c r="L21" i="147"/>
  <c r="L21" i="146"/>
  <c r="L21" i="115"/>
  <c r="L21" i="40"/>
  <c r="L21" i="77"/>
  <c r="L21" i="174"/>
  <c r="L21" i="29"/>
  <c r="L21" i="114"/>
  <c r="L21" i="99"/>
  <c r="L21" i="104"/>
  <c r="L21" i="173"/>
  <c r="L21" i="21"/>
  <c r="H21" i="150"/>
  <c r="H21" i="148"/>
  <c r="H21" i="147"/>
  <c r="H21" i="146"/>
  <c r="H21" i="174"/>
  <c r="H21" i="40"/>
  <c r="H21" i="77"/>
  <c r="H21" i="115"/>
  <c r="H21" i="29"/>
  <c r="H21" i="173"/>
  <c r="H21" i="21"/>
  <c r="H21" i="99"/>
  <c r="H21" i="104"/>
  <c r="H21" i="114"/>
  <c r="L24" i="150"/>
  <c r="L24" i="148"/>
  <c r="L24" i="147"/>
  <c r="L24" i="146"/>
  <c r="L24" i="174"/>
  <c r="L24" i="115"/>
  <c r="L24" i="40"/>
  <c r="L24" i="29"/>
  <c r="L24" i="173"/>
  <c r="L24" i="21"/>
  <c r="L24" i="104"/>
  <c r="L24" i="114"/>
  <c r="L24" i="77"/>
  <c r="L24" i="99"/>
  <c r="H24" i="150"/>
  <c r="H24" i="148"/>
  <c r="H24" i="147"/>
  <c r="H24" i="146"/>
  <c r="H24" i="174"/>
  <c r="H24" i="115"/>
  <c r="H24" i="40"/>
  <c r="H24" i="77"/>
  <c r="H24" i="21"/>
  <c r="H24" i="104"/>
  <c r="H24" i="114"/>
  <c r="H24" i="29"/>
  <c r="H24" i="173"/>
  <c r="H24" i="99"/>
  <c r="L29" i="150"/>
  <c r="L29" i="148"/>
  <c r="L29" i="147"/>
  <c r="L29" i="146"/>
  <c r="L29" i="174"/>
  <c r="L29" i="115"/>
  <c r="L29" i="40"/>
  <c r="L29" i="29"/>
  <c r="L29" i="21"/>
  <c r="L29" i="104"/>
  <c r="L29" i="114"/>
  <c r="L29" i="77"/>
  <c r="L29" i="99"/>
  <c r="L29" i="173"/>
  <c r="H29" i="150"/>
  <c r="H29" i="148"/>
  <c r="H29" i="147"/>
  <c r="H29" i="146"/>
  <c r="H29" i="174"/>
  <c r="H29" i="115"/>
  <c r="H29" i="40"/>
  <c r="H29" i="29"/>
  <c r="H29" i="77"/>
  <c r="H29" i="173"/>
  <c r="H29" i="21"/>
  <c r="H29" i="104"/>
  <c r="H29" i="114"/>
  <c r="H29" i="99"/>
  <c r="L34" i="150"/>
  <c r="L34" i="148"/>
  <c r="L34" i="147"/>
  <c r="L34" i="146"/>
  <c r="L34" i="174"/>
  <c r="L34" i="115"/>
  <c r="L34" i="40"/>
  <c r="L34" i="77"/>
  <c r="L34" i="29"/>
  <c r="L34" i="173"/>
  <c r="L34" i="21"/>
  <c r="L34" i="104"/>
  <c r="L34" i="114"/>
  <c r="L34" i="99"/>
  <c r="H34" i="150"/>
  <c r="H34" i="148"/>
  <c r="H34" i="147"/>
  <c r="H34" i="146"/>
  <c r="H34" i="174"/>
  <c r="H34" i="115"/>
  <c r="H34" i="40"/>
  <c r="H34" i="29"/>
  <c r="H34" i="21"/>
  <c r="H34" i="104"/>
  <c r="H34" i="114"/>
  <c r="H34" i="77"/>
  <c r="H34" i="99"/>
  <c r="H34" i="173"/>
  <c r="L41" i="114"/>
  <c r="L41" i="99"/>
  <c r="L41" i="104"/>
  <c r="L41" i="21"/>
  <c r="L41" i="173"/>
  <c r="H41" i="173"/>
  <c r="H41" i="21"/>
  <c r="H41" i="114"/>
  <c r="H41" i="99"/>
  <c r="H41" i="104"/>
  <c r="M15" i="150"/>
  <c r="M15" i="148"/>
  <c r="M15" i="147"/>
  <c r="M15" i="146"/>
  <c r="M15" i="174"/>
  <c r="M15" i="40"/>
  <c r="M15" i="77"/>
  <c r="M15" i="115"/>
  <c r="M15" i="29"/>
  <c r="M15" i="173"/>
  <c r="M15" i="104"/>
  <c r="M15" i="21"/>
  <c r="M15" i="99"/>
  <c r="M15" i="114"/>
  <c r="M34" i="150"/>
  <c r="M34" i="148"/>
  <c r="M34" i="147"/>
  <c r="M34" i="146"/>
  <c r="M34" i="174"/>
  <c r="M34" i="77"/>
  <c r="M34" i="29"/>
  <c r="M34" i="115"/>
  <c r="M34" i="40"/>
  <c r="M34" i="173"/>
  <c r="M34" i="21"/>
  <c r="M34" i="104"/>
  <c r="M34" i="114"/>
  <c r="M34" i="99"/>
  <c r="T10" i="138"/>
  <c r="T10" i="165"/>
  <c r="T10" i="122"/>
  <c r="T9" i="150"/>
  <c r="T10" i="123"/>
  <c r="T10" i="120"/>
  <c r="T9" i="148"/>
  <c r="T9" i="147"/>
  <c r="T9" i="146"/>
  <c r="T9" i="115"/>
  <c r="T9" i="40"/>
  <c r="T9" i="77"/>
  <c r="T9" i="174"/>
  <c r="T9" i="29"/>
  <c r="T9" i="114"/>
  <c r="T9" i="99"/>
  <c r="T9" i="104"/>
  <c r="T9" i="173"/>
  <c r="T9" i="21"/>
  <c r="P10" i="122"/>
  <c r="P10" i="120"/>
  <c r="P10" i="138"/>
  <c r="P9" i="150"/>
  <c r="P10" i="123"/>
  <c r="P10" i="165"/>
  <c r="P9" i="148"/>
  <c r="P9" i="147"/>
  <c r="P9" i="146"/>
  <c r="P9" i="174"/>
  <c r="P9" i="40"/>
  <c r="P9" i="77"/>
  <c r="P9" i="115"/>
  <c r="P9" i="29"/>
  <c r="P9" i="173"/>
  <c r="P9" i="21"/>
  <c r="P9" i="99"/>
  <c r="P9" i="104"/>
  <c r="P9" i="114"/>
  <c r="U15" i="150"/>
  <c r="U15" i="148"/>
  <c r="U15" i="147"/>
  <c r="U15" i="146"/>
  <c r="U15" i="174"/>
  <c r="U15" i="115"/>
  <c r="U15" i="40"/>
  <c r="U15" i="77"/>
  <c r="U15" i="29"/>
  <c r="U15" i="173"/>
  <c r="U15" i="104"/>
  <c r="U15" i="21"/>
  <c r="U15" i="99"/>
  <c r="U15" i="114"/>
  <c r="Q15" i="150"/>
  <c r="Q15" i="148"/>
  <c r="Q15" i="147"/>
  <c r="Q15" i="146"/>
  <c r="Q15" i="174"/>
  <c r="Q15" i="115"/>
  <c r="Q15" i="40"/>
  <c r="Q15" i="77"/>
  <c r="Q15" i="29"/>
  <c r="Q15" i="173"/>
  <c r="Q15" i="114"/>
  <c r="Q15" i="99"/>
  <c r="Q15" i="21"/>
  <c r="Q15" i="104"/>
  <c r="V21" i="150"/>
  <c r="V21" i="148"/>
  <c r="V21" i="147"/>
  <c r="V21" i="146"/>
  <c r="V21" i="174"/>
  <c r="V21" i="115"/>
  <c r="V21" i="40"/>
  <c r="V21" i="77"/>
  <c r="V21" i="29"/>
  <c r="V21" i="173"/>
  <c r="V21" i="21"/>
  <c r="V21" i="104"/>
  <c r="V21" i="114"/>
  <c r="V21" i="99"/>
  <c r="R21" i="150"/>
  <c r="R21" i="148"/>
  <c r="R21" i="147"/>
  <c r="R21" i="146"/>
  <c r="R21" i="174"/>
  <c r="R21" i="115"/>
  <c r="R21" i="40"/>
  <c r="R21" i="77"/>
  <c r="R21" i="29"/>
  <c r="R21" i="21"/>
  <c r="R21" i="104"/>
  <c r="R21" i="114"/>
  <c r="R21" i="173"/>
  <c r="R21" i="99"/>
  <c r="N21" i="150"/>
  <c r="N21" i="148"/>
  <c r="N21" i="147"/>
  <c r="N21" i="146"/>
  <c r="N21" i="174"/>
  <c r="N21" i="115"/>
  <c r="N21" i="40"/>
  <c r="N21" i="29"/>
  <c r="N21" i="173"/>
  <c r="N21" i="21"/>
  <c r="N21" i="104"/>
  <c r="N21" i="114"/>
  <c r="N21" i="77"/>
  <c r="N21" i="99"/>
  <c r="S24" i="150"/>
  <c r="S24" i="148"/>
  <c r="S24" i="147"/>
  <c r="S24" i="174"/>
  <c r="S24" i="40"/>
  <c r="S24" i="77"/>
  <c r="S24" i="29"/>
  <c r="S24" i="115"/>
  <c r="S24" i="173"/>
  <c r="S24" i="146"/>
  <c r="S24" i="104"/>
  <c r="S24" i="114"/>
  <c r="S24" i="99"/>
  <c r="S24" i="21"/>
  <c r="O24" i="150"/>
  <c r="O24" i="148"/>
  <c r="O24" i="147"/>
  <c r="O24" i="146"/>
  <c r="O24" i="174"/>
  <c r="O24" i="115"/>
  <c r="O24" i="40"/>
  <c r="O24" i="77"/>
  <c r="O24" i="29"/>
  <c r="O24" i="173"/>
  <c r="O24" i="21"/>
  <c r="O24" i="99"/>
  <c r="O24" i="114"/>
  <c r="O24" i="104"/>
  <c r="T29" i="150"/>
  <c r="T29" i="148"/>
  <c r="T29" i="147"/>
  <c r="T29" i="146"/>
  <c r="T29" i="174"/>
  <c r="T29" i="115"/>
  <c r="T29" i="40"/>
  <c r="T29" i="77"/>
  <c r="T29" i="21"/>
  <c r="T29" i="104"/>
  <c r="T29" i="114"/>
  <c r="T29" i="29"/>
  <c r="T29" i="173"/>
  <c r="T29" i="99"/>
  <c r="P29" i="150"/>
  <c r="P29" i="148"/>
  <c r="P29" i="147"/>
  <c r="P29" i="146"/>
  <c r="P29" i="174"/>
  <c r="P29" i="115"/>
  <c r="P29" i="40"/>
  <c r="P29" i="77"/>
  <c r="P29" i="29"/>
  <c r="P29" i="173"/>
  <c r="P29" i="21"/>
  <c r="P29" i="104"/>
  <c r="P29" i="114"/>
  <c r="P29" i="99"/>
  <c r="U34" i="150"/>
  <c r="U34" i="148"/>
  <c r="U34" i="147"/>
  <c r="U34" i="146"/>
  <c r="U34" i="174"/>
  <c r="U34" i="77"/>
  <c r="U34" i="29"/>
  <c r="U34" i="40"/>
  <c r="U34" i="173"/>
  <c r="U34" i="21"/>
  <c r="U34" i="104"/>
  <c r="U34" i="114"/>
  <c r="U34" i="115"/>
  <c r="U34" i="99"/>
  <c r="Q34" i="150"/>
  <c r="Q34" i="148"/>
  <c r="Q34" i="147"/>
  <c r="Q34" i="174"/>
  <c r="Q34" i="146"/>
  <c r="Q34" i="40"/>
  <c r="Q34" i="77"/>
  <c r="Q34" i="29"/>
  <c r="Q34" i="115"/>
  <c r="Q34" i="173"/>
  <c r="Q34" i="21"/>
  <c r="Q34" i="104"/>
  <c r="Q34" i="114"/>
  <c r="Q34" i="99"/>
  <c r="V41" i="173"/>
  <c r="V41" i="21"/>
  <c r="V41" i="104"/>
  <c r="V41" i="114"/>
  <c r="V41" i="99"/>
  <c r="R41" i="21"/>
  <c r="R41" i="104"/>
  <c r="R41" i="173"/>
  <c r="R41" i="99"/>
  <c r="R41" i="114"/>
  <c r="N41" i="173"/>
  <c r="N41" i="21"/>
  <c r="N41" i="104"/>
  <c r="N41" i="114"/>
  <c r="N41" i="99"/>
  <c r="BA18" i="150"/>
  <c r="BA18" i="148"/>
  <c r="BA18" i="147"/>
  <c r="BA18" i="146"/>
  <c r="BA18" i="174"/>
  <c r="BA18" i="115"/>
  <c r="BA18" i="29"/>
  <c r="BA18" i="40"/>
  <c r="BA18" i="77"/>
  <c r="BA18" i="173"/>
  <c r="BA18" i="21"/>
  <c r="BA18" i="104"/>
  <c r="BA18" i="114"/>
  <c r="BA18" i="99"/>
  <c r="AW18" i="150"/>
  <c r="AW18" i="148"/>
  <c r="AW18" i="147"/>
  <c r="AW18" i="146"/>
  <c r="AW18" i="174"/>
  <c r="AW18" i="115"/>
  <c r="AW18" i="77"/>
  <c r="AW18" i="29"/>
  <c r="AW18" i="40"/>
  <c r="AW18" i="173"/>
  <c r="AW18" i="21"/>
  <c r="AW18" i="104"/>
  <c r="AW18" i="114"/>
  <c r="AW18" i="99"/>
  <c r="AS18" i="150"/>
  <c r="AS18" i="148"/>
  <c r="AS18" i="147"/>
  <c r="AS18" i="146"/>
  <c r="AS18" i="174"/>
  <c r="AS18" i="40"/>
  <c r="AS18" i="29"/>
  <c r="AS18" i="77"/>
  <c r="AS18" i="115"/>
  <c r="AS18" i="173"/>
  <c r="AS18" i="21"/>
  <c r="AS18" i="104"/>
  <c r="AS18" i="114"/>
  <c r="AS18" i="99"/>
  <c r="AO18" i="150"/>
  <c r="AO18" i="148"/>
  <c r="AO18" i="147"/>
  <c r="AO18" i="146"/>
  <c r="AO18" i="174"/>
  <c r="AO18" i="115"/>
  <c r="AO18" i="77"/>
  <c r="AO18" i="29"/>
  <c r="AO18" i="40"/>
  <c r="AO18" i="173"/>
  <c r="AO18" i="21"/>
  <c r="AO18" i="104"/>
  <c r="AO18" i="114"/>
  <c r="AO18" i="99"/>
  <c r="AK18" i="150"/>
  <c r="AK18" i="148"/>
  <c r="AK18" i="147"/>
  <c r="AK18" i="146"/>
  <c r="AK18" i="174"/>
  <c r="AK18" i="115"/>
  <c r="AK18" i="29"/>
  <c r="AK18" i="40"/>
  <c r="AK18" i="77"/>
  <c r="AK18" i="173"/>
  <c r="AK18" i="21"/>
  <c r="AK18" i="104"/>
  <c r="AK18" i="114"/>
  <c r="AK18" i="99"/>
  <c r="AG18" i="150"/>
  <c r="AG18" i="148"/>
  <c r="AG18" i="147"/>
  <c r="AG18" i="146"/>
  <c r="AG18" i="174"/>
  <c r="AG18" i="115"/>
  <c r="AG18" i="77"/>
  <c r="AG18" i="29"/>
  <c r="AG18" i="40"/>
  <c r="AG18" i="173"/>
  <c r="AG18" i="21"/>
  <c r="AG18" i="104"/>
  <c r="AG18" i="114"/>
  <c r="AG18" i="99"/>
  <c r="AC18" i="150"/>
  <c r="AC18" i="148"/>
  <c r="AC18" i="147"/>
  <c r="AC18" i="146"/>
  <c r="AC18" i="174"/>
  <c r="AC18" i="115"/>
  <c r="AC18" i="40"/>
  <c r="AC18" i="29"/>
  <c r="AC18" i="77"/>
  <c r="AC18" i="173"/>
  <c r="AC18" i="21"/>
  <c r="AC18" i="104"/>
  <c r="AC18" i="114"/>
  <c r="AC18" i="99"/>
  <c r="Y18" i="150"/>
  <c r="Y18" i="148"/>
  <c r="Y18" i="147"/>
  <c r="Y18" i="146"/>
  <c r="Y18" i="174"/>
  <c r="Y18" i="115"/>
  <c r="Y18" i="77"/>
  <c r="Y18" i="29"/>
  <c r="Y18" i="40"/>
  <c r="Y18" i="173"/>
  <c r="Y18" i="21"/>
  <c r="Y18" i="104"/>
  <c r="Y18" i="114"/>
  <c r="Y18" i="99"/>
  <c r="BE51" i="173"/>
  <c r="BE51" i="21"/>
  <c r="BE51" i="104"/>
  <c r="BE51" i="114"/>
  <c r="BE51" i="99"/>
  <c r="BE25" i="2"/>
  <c r="BE24" i="150"/>
  <c r="BE24" i="148"/>
  <c r="BE24" i="147"/>
  <c r="BE24" i="146"/>
  <c r="BE24" i="174"/>
  <c r="BE24" i="40"/>
  <c r="BE24" i="29"/>
  <c r="BE24" i="115"/>
  <c r="BE24" i="77"/>
  <c r="BE24" i="173"/>
  <c r="BE24" i="21"/>
  <c r="BE24" i="104"/>
  <c r="BE24" i="114"/>
  <c r="BE24" i="99"/>
  <c r="BE13" i="2"/>
  <c r="BE12" i="150"/>
  <c r="BE12" i="148"/>
  <c r="BE12" i="147"/>
  <c r="BE12" i="146"/>
  <c r="BE12" i="174"/>
  <c r="BE12" i="115"/>
  <c r="BE12" i="29"/>
  <c r="BE12" i="40"/>
  <c r="BE12" i="77"/>
  <c r="BE12" i="173"/>
  <c r="BE12" i="21"/>
  <c r="BE12" i="104"/>
  <c r="BE12" i="114"/>
  <c r="BE12" i="99"/>
  <c r="BT10" i="150"/>
  <c r="BT10" i="148"/>
  <c r="BT10" i="147"/>
  <c r="BT10" i="146"/>
  <c r="BT10" i="174"/>
  <c r="BT10" i="115"/>
  <c r="BT10" i="40"/>
  <c r="BT10" i="77"/>
  <c r="BT10" i="29"/>
  <c r="BT10" i="173"/>
  <c r="BT10" i="104"/>
  <c r="BT10" i="21"/>
  <c r="BT10" i="99"/>
  <c r="BT10" i="114"/>
  <c r="BX10" i="150"/>
  <c r="BX10" i="148"/>
  <c r="BX10" i="147"/>
  <c r="BX10" i="146"/>
  <c r="BX10" i="174"/>
  <c r="BX10" i="40"/>
  <c r="BX10" i="77"/>
  <c r="BX10" i="115"/>
  <c r="BX10" i="29"/>
  <c r="BX10" i="173"/>
  <c r="BX10" i="21"/>
  <c r="BX10" i="104"/>
  <c r="BX10" i="114"/>
  <c r="BX10" i="99"/>
  <c r="BW13" i="150"/>
  <c r="BW13" i="148"/>
  <c r="BW13" i="147"/>
  <c r="BW13" i="146"/>
  <c r="BW13" i="174"/>
  <c r="BW13" i="115"/>
  <c r="BW13" i="40"/>
  <c r="BW13" i="77"/>
  <c r="BW13" i="29"/>
  <c r="BW13" i="173"/>
  <c r="BW13" i="21"/>
  <c r="BW13" i="104"/>
  <c r="BW13" i="114"/>
  <c r="BW13" i="99"/>
  <c r="CE13" i="150"/>
  <c r="CE13" i="148"/>
  <c r="CE13" i="147"/>
  <c r="CE13" i="146"/>
  <c r="CE13" i="174"/>
  <c r="CE13" i="115"/>
  <c r="CE13" i="40"/>
  <c r="CE13" i="29"/>
  <c r="CE13" i="77"/>
  <c r="CE13" i="173"/>
  <c r="CE13" i="21"/>
  <c r="CE13" i="104"/>
  <c r="CE13" i="114"/>
  <c r="CE13" i="99"/>
  <c r="BS25" i="150"/>
  <c r="BS25" i="148"/>
  <c r="BS25" i="147"/>
  <c r="BS25" i="146"/>
  <c r="BS25" i="174"/>
  <c r="BS25" i="115"/>
  <c r="BS25" i="40"/>
  <c r="BS25" i="77"/>
  <c r="BS25" i="21"/>
  <c r="BS25" i="104"/>
  <c r="BS25" i="114"/>
  <c r="BS26" i="2"/>
  <c r="BS25" i="173"/>
  <c r="BS25" i="99"/>
  <c r="BS25" i="29"/>
  <c r="CE25" i="150"/>
  <c r="CE25" i="148"/>
  <c r="CE25" i="147"/>
  <c r="CE25" i="146"/>
  <c r="CE25" i="174"/>
  <c r="CE25" i="115"/>
  <c r="CE25" i="40"/>
  <c r="CE25" i="77"/>
  <c r="CE25" i="29"/>
  <c r="CE25" i="173"/>
  <c r="CE25" i="21"/>
  <c r="CE25" i="104"/>
  <c r="CE25" i="114"/>
  <c r="CE26" i="2"/>
  <c r="CE25" i="99"/>
  <c r="BU36" i="150"/>
  <c r="BU36" i="148"/>
  <c r="BU36" i="147"/>
  <c r="BU36" i="146"/>
  <c r="BU36" i="115"/>
  <c r="BU36" i="40"/>
  <c r="BU36" i="174"/>
  <c r="BU36" i="77"/>
  <c r="BU36" i="29"/>
  <c r="BU36" i="173"/>
  <c r="BU36" i="104"/>
  <c r="BU36" i="99"/>
  <c r="BU37" i="2"/>
  <c r="BU36" i="114"/>
  <c r="BU36" i="21"/>
  <c r="BO10" i="150"/>
  <c r="BO10" i="148"/>
  <c r="BO10" i="147"/>
  <c r="BO10" i="146"/>
  <c r="BO10" i="115"/>
  <c r="BO10" i="40"/>
  <c r="BO10" i="77"/>
  <c r="BO10" i="174"/>
  <c r="BO10" i="29"/>
  <c r="BO10" i="104"/>
  <c r="BO10" i="114"/>
  <c r="BO10" i="99"/>
  <c r="BO10" i="173"/>
  <c r="BO10" i="21"/>
  <c r="BF16" i="150"/>
  <c r="BF16" i="148"/>
  <c r="BF16" i="147"/>
  <c r="BF16" i="146"/>
  <c r="BF16" i="174"/>
  <c r="BF16" i="115"/>
  <c r="BF16" i="77"/>
  <c r="BF16" i="29"/>
  <c r="BF16" i="40"/>
  <c r="BF16" i="173"/>
  <c r="BF16" i="21"/>
  <c r="BF16" i="114"/>
  <c r="BF16" i="99"/>
  <c r="BF16" i="104"/>
  <c r="BM19" i="150"/>
  <c r="BM19" i="148"/>
  <c r="BM19" i="147"/>
  <c r="BM19" i="146"/>
  <c r="BM19" i="40"/>
  <c r="BM19" i="77"/>
  <c r="BM19" i="174"/>
  <c r="BM19" i="29"/>
  <c r="BM19" i="115"/>
  <c r="BM19" i="104"/>
  <c r="BM19" i="173"/>
  <c r="BM19" i="21"/>
  <c r="BM19" i="99"/>
  <c r="BM19" i="114"/>
  <c r="BH22" i="150"/>
  <c r="BH22" i="148"/>
  <c r="BH22" i="147"/>
  <c r="BH22" i="174"/>
  <c r="BH22" i="146"/>
  <c r="BH22" i="115"/>
  <c r="BH22" i="40"/>
  <c r="BH22" i="77"/>
  <c r="BH22" i="29"/>
  <c r="BH22" i="173"/>
  <c r="BH22" i="104"/>
  <c r="BH22" i="114"/>
  <c r="BH22" i="99"/>
  <c r="BH22" i="21"/>
  <c r="BO26" i="2"/>
  <c r="BO25" i="150"/>
  <c r="BO25" i="148"/>
  <c r="BO25" i="147"/>
  <c r="BO25" i="146"/>
  <c r="BO25" i="174"/>
  <c r="BO25" i="115"/>
  <c r="BO25" i="40"/>
  <c r="BO25" i="77"/>
  <c r="BO25" i="29"/>
  <c r="BO25" i="173"/>
  <c r="BO25" i="21"/>
  <c r="BO25" i="104"/>
  <c r="BO25" i="114"/>
  <c r="BO25" i="99"/>
  <c r="BX13" i="150"/>
  <c r="BX13" i="148"/>
  <c r="BX13" i="147"/>
  <c r="BX13" i="146"/>
  <c r="BX13" i="174"/>
  <c r="BX13" i="115"/>
  <c r="BX13" i="77"/>
  <c r="BX13" i="29"/>
  <c r="BX13" i="40"/>
  <c r="BX13" i="173"/>
  <c r="BX13" i="21"/>
  <c r="BX13" i="104"/>
  <c r="BX13" i="114"/>
  <c r="BX13" i="99"/>
  <c r="CA16" i="150"/>
  <c r="CA16" i="148"/>
  <c r="CA16" i="147"/>
  <c r="CA16" i="146"/>
  <c r="CA16" i="115"/>
  <c r="CA16" i="40"/>
  <c r="CA16" i="77"/>
  <c r="CA16" i="174"/>
  <c r="CA16" i="29"/>
  <c r="CA16" i="21"/>
  <c r="CA16" i="104"/>
  <c r="CA16" i="114"/>
  <c r="CA16" i="173"/>
  <c r="CA16" i="99"/>
  <c r="BS30" i="150"/>
  <c r="BS30" i="148"/>
  <c r="BS30" i="147"/>
  <c r="BS30" i="146"/>
  <c r="BS30" i="174"/>
  <c r="BS30" i="115"/>
  <c r="BS30" i="40"/>
  <c r="BS30" i="29"/>
  <c r="BS30" i="77"/>
  <c r="BS30" i="173"/>
  <c r="BS30" i="21"/>
  <c r="BS30" i="104"/>
  <c r="BS30" i="114"/>
  <c r="BS31" i="2"/>
  <c r="BS30" i="99"/>
  <c r="CE31" i="2"/>
  <c r="CE30" i="150"/>
  <c r="CE30" i="148"/>
  <c r="CE30" i="147"/>
  <c r="CE30" i="146"/>
  <c r="CE30" i="174"/>
  <c r="CE30" i="115"/>
  <c r="CE30" i="40"/>
  <c r="CE30" i="77"/>
  <c r="CE30" i="21"/>
  <c r="CE30" i="104"/>
  <c r="CE30" i="114"/>
  <c r="CE30" i="173"/>
  <c r="CE30" i="29"/>
  <c r="CE30" i="99"/>
  <c r="BK57" i="2"/>
  <c r="BK56" i="104"/>
  <c r="BK56" i="114"/>
  <c r="BK56" i="99"/>
  <c r="BK56" i="173"/>
  <c r="BK56" i="21"/>
  <c r="BS16" i="150"/>
  <c r="BS16" i="148"/>
  <c r="BS16" i="147"/>
  <c r="BS16" i="146"/>
  <c r="BS16" i="174"/>
  <c r="BS16" i="40"/>
  <c r="BS16" i="77"/>
  <c r="BS16" i="115"/>
  <c r="BS16" i="29"/>
  <c r="BS16" i="104"/>
  <c r="BS16" i="173"/>
  <c r="BS16" i="114"/>
  <c r="BS16" i="99"/>
  <c r="BS16" i="21"/>
  <c r="BW30" i="150"/>
  <c r="BW30" i="148"/>
  <c r="BW30" i="147"/>
  <c r="BW30" i="146"/>
  <c r="BW30" i="174"/>
  <c r="BW30" i="115"/>
  <c r="BW30" i="40"/>
  <c r="BW30" i="29"/>
  <c r="BW30" i="77"/>
  <c r="BW30" i="21"/>
  <c r="BW30" i="104"/>
  <c r="BW30" i="114"/>
  <c r="BW30" i="173"/>
  <c r="BW30" i="99"/>
  <c r="BW31" i="2"/>
  <c r="BL37" i="2"/>
  <c r="BL36" i="150"/>
  <c r="BL36" i="148"/>
  <c r="BL36" i="147"/>
  <c r="BL36" i="146"/>
  <c r="BL36" i="115"/>
  <c r="BL36" i="40"/>
  <c r="BL36" i="174"/>
  <c r="BL36" i="77"/>
  <c r="BL36" i="29"/>
  <c r="BL36" i="114"/>
  <c r="BL36" i="99"/>
  <c r="BL36" i="104"/>
  <c r="BL36" i="173"/>
  <c r="BL36" i="21"/>
  <c r="CD13" i="150"/>
  <c r="CD13" i="148"/>
  <c r="CD13" i="147"/>
  <c r="CD13" i="146"/>
  <c r="CD13" i="174"/>
  <c r="CD13" i="115"/>
  <c r="CD13" i="40"/>
  <c r="CD13" i="77"/>
  <c r="CD13" i="29"/>
  <c r="CD13" i="173"/>
  <c r="CD13" i="21"/>
  <c r="CD13" i="104"/>
  <c r="CD13" i="114"/>
  <c r="CD13" i="99"/>
  <c r="BY16" i="150"/>
  <c r="BY16" i="148"/>
  <c r="BY16" i="147"/>
  <c r="BY16" i="146"/>
  <c r="BY16" i="174"/>
  <c r="BY16" i="115"/>
  <c r="BY16" i="40"/>
  <c r="BY16" i="77"/>
  <c r="BY16" i="29"/>
  <c r="BY16" i="114"/>
  <c r="BY16" i="104"/>
  <c r="BY16" i="99"/>
  <c r="BY16" i="173"/>
  <c r="BY16" i="21"/>
  <c r="BY31" i="2"/>
  <c r="BY30" i="150"/>
  <c r="BY30" i="148"/>
  <c r="BY30" i="147"/>
  <c r="BY30" i="146"/>
  <c r="BY30" i="115"/>
  <c r="BY30" i="40"/>
  <c r="BY30" i="174"/>
  <c r="BY30" i="77"/>
  <c r="BY30" i="29"/>
  <c r="BY30" i="173"/>
  <c r="BY30" i="114"/>
  <c r="BY30" i="99"/>
  <c r="BY30" i="21"/>
  <c r="BY30" i="104"/>
  <c r="BV57" i="2"/>
  <c r="BV56" i="173"/>
  <c r="BV56" i="21"/>
  <c r="BV56" i="104"/>
  <c r="BV56" i="99"/>
  <c r="BV56" i="114"/>
  <c r="BQ10" i="150"/>
  <c r="BQ10" i="148"/>
  <c r="BQ10" i="147"/>
  <c r="BQ10" i="146"/>
  <c r="BQ10" i="174"/>
  <c r="BQ10" i="115"/>
  <c r="BQ10" i="40"/>
  <c r="BQ10" i="29"/>
  <c r="BQ10" i="173"/>
  <c r="BQ10" i="21"/>
  <c r="BQ10" i="114"/>
  <c r="BQ10" i="77"/>
  <c r="BQ10" i="104"/>
  <c r="BQ10" i="99"/>
  <c r="BI10" i="150"/>
  <c r="BI10" i="148"/>
  <c r="BI10" i="147"/>
  <c r="BI10" i="146"/>
  <c r="BI10" i="174"/>
  <c r="BI10" i="115"/>
  <c r="BI10" i="40"/>
  <c r="BI10" i="77"/>
  <c r="BI10" i="29"/>
  <c r="BI10" i="173"/>
  <c r="BI10" i="21"/>
  <c r="BI10" i="114"/>
  <c r="BI10" i="104"/>
  <c r="BI10" i="99"/>
  <c r="BM10" i="150"/>
  <c r="BM10" i="148"/>
  <c r="BM10" i="147"/>
  <c r="BM10" i="146"/>
  <c r="BM10" i="174"/>
  <c r="BM10" i="115"/>
  <c r="BM10" i="40"/>
  <c r="BM10" i="77"/>
  <c r="BM10" i="21"/>
  <c r="BM10" i="114"/>
  <c r="BM10" i="173"/>
  <c r="BM10" i="29"/>
  <c r="BM10" i="104"/>
  <c r="BM10" i="99"/>
  <c r="BH16" i="150"/>
  <c r="BH16" i="148"/>
  <c r="BH16" i="147"/>
  <c r="BH16" i="146"/>
  <c r="BH16" i="174"/>
  <c r="BH16" i="40"/>
  <c r="BH16" i="77"/>
  <c r="BH16" i="115"/>
  <c r="BH16" i="29"/>
  <c r="BH16" i="173"/>
  <c r="BH16" i="104"/>
  <c r="BH16" i="21"/>
  <c r="BH16" i="99"/>
  <c r="BH16" i="114"/>
  <c r="BL16" i="150"/>
  <c r="BL16" i="148"/>
  <c r="BL16" i="147"/>
  <c r="BL16" i="174"/>
  <c r="BL16" i="146"/>
  <c r="BL16" i="115"/>
  <c r="BL16" i="40"/>
  <c r="BL16" i="77"/>
  <c r="BL16" i="29"/>
  <c r="BL16" i="173"/>
  <c r="BL16" i="104"/>
  <c r="BL16" i="114"/>
  <c r="BL16" i="99"/>
  <c r="BL16" i="21"/>
  <c r="BI25" i="150"/>
  <c r="BI25" i="148"/>
  <c r="BI25" i="147"/>
  <c r="BI25" i="146"/>
  <c r="BI25" i="174"/>
  <c r="BI25" i="40"/>
  <c r="BI25" i="77"/>
  <c r="BI25" i="29"/>
  <c r="BI25" i="115"/>
  <c r="BI25" i="104"/>
  <c r="BI25" i="173"/>
  <c r="BI25" i="21"/>
  <c r="BI25" i="99"/>
  <c r="BI25" i="114"/>
  <c r="BI26" i="2"/>
  <c r="BG42" i="104"/>
  <c r="BG42" i="114"/>
  <c r="BG42" i="99"/>
  <c r="BG42" i="21"/>
  <c r="BG43" i="2"/>
  <c r="BG42" i="173"/>
  <c r="CA22" i="150"/>
  <c r="CA22" i="148"/>
  <c r="CA22" i="147"/>
  <c r="CA22" i="146"/>
  <c r="CA22" i="174"/>
  <c r="CA22" i="40"/>
  <c r="CA22" i="77"/>
  <c r="CA22" i="29"/>
  <c r="CA22" i="21"/>
  <c r="CA22" i="104"/>
  <c r="CA22" i="173"/>
  <c r="CA22" i="99"/>
  <c r="CA22" i="114"/>
  <c r="CA22" i="115"/>
  <c r="BN19" i="150"/>
  <c r="BN19" i="148"/>
  <c r="BN19" i="147"/>
  <c r="BN19" i="146"/>
  <c r="BN19" i="174"/>
  <c r="BN19" i="115"/>
  <c r="BN19" i="40"/>
  <c r="BN19" i="77"/>
  <c r="BN19" i="29"/>
  <c r="BN19" i="173"/>
  <c r="BN19" i="21"/>
  <c r="BN19" i="104"/>
  <c r="BN19" i="99"/>
  <c r="BN19" i="114"/>
  <c r="BN31" i="2"/>
  <c r="BN30" i="150"/>
  <c r="BN30" i="148"/>
  <c r="BN30" i="147"/>
  <c r="BN30" i="146"/>
  <c r="BN30" i="174"/>
  <c r="BN30" i="115"/>
  <c r="BN30" i="40"/>
  <c r="BN30" i="77"/>
  <c r="BN30" i="29"/>
  <c r="BN30" i="173"/>
  <c r="BN30" i="21"/>
  <c r="BN30" i="104"/>
  <c r="BN30" i="99"/>
  <c r="BN30" i="114"/>
  <c r="BP38" i="2"/>
  <c r="BP37" i="150"/>
  <c r="BP37" i="148"/>
  <c r="BP37" i="147"/>
  <c r="BP37" i="146"/>
  <c r="BP37" i="174"/>
  <c r="BP37" i="115"/>
  <c r="BP37" i="40"/>
  <c r="BP37" i="77"/>
  <c r="BP37" i="29"/>
  <c r="BP37" i="173"/>
  <c r="BP37" i="104"/>
  <c r="BP37" i="21"/>
  <c r="BP37" i="114"/>
  <c r="BP37" i="99"/>
  <c r="BW10" i="150"/>
  <c r="BW10" i="148"/>
  <c r="BW10" i="147"/>
  <c r="BW10" i="146"/>
  <c r="BW10" i="174"/>
  <c r="BW10" i="40"/>
  <c r="BW10" i="77"/>
  <c r="BW10" i="115"/>
  <c r="BW10" i="29"/>
  <c r="BW10" i="104"/>
  <c r="BW10" i="173"/>
  <c r="BW10" i="114"/>
  <c r="BW10" i="99"/>
  <c r="BW10" i="21"/>
  <c r="CA10" i="150"/>
  <c r="CA10" i="148"/>
  <c r="CA10" i="147"/>
  <c r="CA10" i="146"/>
  <c r="CA10" i="174"/>
  <c r="CA10" i="40"/>
  <c r="CA10" i="77"/>
  <c r="CA10" i="115"/>
  <c r="CA10" i="29"/>
  <c r="CA10" i="21"/>
  <c r="CA10" i="104"/>
  <c r="CA10" i="173"/>
  <c r="CA10" i="114"/>
  <c r="CA10" i="99"/>
  <c r="CC26" i="150"/>
  <c r="CC26" i="148"/>
  <c r="CC26" i="147"/>
  <c r="CC26" i="174"/>
  <c r="CC26" i="146"/>
  <c r="CC26" i="40"/>
  <c r="CC26" i="115"/>
  <c r="CC26" i="77"/>
  <c r="CC26" i="29"/>
  <c r="CC26" i="173"/>
  <c r="CC26" i="104"/>
  <c r="CC26" i="21"/>
  <c r="CC26" i="99"/>
  <c r="CC26" i="114"/>
  <c r="CC27" i="2"/>
  <c r="CB36" i="2"/>
  <c r="CB35" i="150"/>
  <c r="CB35" i="148"/>
  <c r="CB35" i="147"/>
  <c r="CB35" i="146"/>
  <c r="CB35" i="174"/>
  <c r="CB35" i="40"/>
  <c r="CB35" i="77"/>
  <c r="CB35" i="29"/>
  <c r="CB35" i="115"/>
  <c r="CB35" i="173"/>
  <c r="CB35" i="21"/>
  <c r="CB35" i="104"/>
  <c r="CB35" i="99"/>
  <c r="CB35" i="114"/>
  <c r="BR37" i="2"/>
  <c r="BR36" i="150"/>
  <c r="BR36" i="148"/>
  <c r="BR36" i="147"/>
  <c r="BR36" i="146"/>
  <c r="BR36" i="174"/>
  <c r="BR36" i="115"/>
  <c r="BR36" i="40"/>
  <c r="BR36" i="29"/>
  <c r="BR36" i="21"/>
  <c r="BR36" i="77"/>
  <c r="BR36" i="104"/>
  <c r="BR36" i="173"/>
  <c r="BR36" i="114"/>
  <c r="BR36" i="99"/>
  <c r="BQ56" i="2"/>
  <c r="BQ55" i="104"/>
  <c r="BQ55" i="173"/>
  <c r="BQ55" i="114"/>
  <c r="BQ55" i="99"/>
  <c r="BQ55" i="21"/>
  <c r="BY56" i="2"/>
  <c r="BY55" i="104"/>
  <c r="BY55" i="99"/>
  <c r="BY55" i="173"/>
  <c r="BY55" i="114"/>
  <c r="BY55" i="21"/>
  <c r="CC56" i="2"/>
  <c r="CC55" i="104"/>
  <c r="CC55" i="21"/>
  <c r="CC55" i="99"/>
  <c r="CC55" i="114"/>
  <c r="CC55" i="173"/>
  <c r="BG57" i="2"/>
  <c r="BG56" i="104"/>
  <c r="BG56" i="173"/>
  <c r="BG56" i="114"/>
  <c r="BG56" i="99"/>
  <c r="BG56" i="21"/>
  <c r="BO57" i="2"/>
  <c r="BO56" i="104"/>
  <c r="BO56" i="173"/>
  <c r="BO56" i="114"/>
  <c r="BO56" i="99"/>
  <c r="BO56" i="21"/>
  <c r="BW57" i="2"/>
  <c r="BW56" i="104"/>
  <c r="BW56" i="173"/>
  <c r="BW56" i="114"/>
  <c r="BW56" i="21"/>
  <c r="BW56" i="99"/>
  <c r="CE57" i="2"/>
  <c r="CE56" i="21"/>
  <c r="CE56" i="104"/>
  <c r="CE56" i="173"/>
  <c r="CE56" i="114"/>
  <c r="CE56" i="99"/>
  <c r="BF36" i="2"/>
  <c r="BF35" i="150"/>
  <c r="BF35" i="148"/>
  <c r="BF35" i="147"/>
  <c r="BF35" i="146"/>
  <c r="BF35" i="115"/>
  <c r="BF35" i="40"/>
  <c r="BF35" i="174"/>
  <c r="BF35" i="77"/>
  <c r="BF35" i="29"/>
  <c r="BF35" i="173"/>
  <c r="BF35" i="104"/>
  <c r="BF35" i="114"/>
  <c r="BF35" i="99"/>
  <c r="BF35" i="21"/>
  <c r="BT16" i="150"/>
  <c r="BT16" i="148"/>
  <c r="BT16" i="147"/>
  <c r="BT16" i="174"/>
  <c r="BT16" i="40"/>
  <c r="BT16" i="77"/>
  <c r="BT16" i="146"/>
  <c r="BT16" i="115"/>
  <c r="BT16" i="29"/>
  <c r="BT16" i="173"/>
  <c r="BT16" i="104"/>
  <c r="BT16" i="114"/>
  <c r="BT16" i="99"/>
  <c r="BT16" i="21"/>
  <c r="BT31" i="2"/>
  <c r="BT30" i="150"/>
  <c r="BT30" i="148"/>
  <c r="BT30" i="147"/>
  <c r="BT30" i="146"/>
  <c r="BT30" i="174"/>
  <c r="BT30" i="77"/>
  <c r="BT30" i="29"/>
  <c r="BT30" i="40"/>
  <c r="BT30" i="173"/>
  <c r="BT30" i="115"/>
  <c r="BT30" i="21"/>
  <c r="BT30" i="104"/>
  <c r="BT30" i="114"/>
  <c r="BT30" i="99"/>
  <c r="CC31" i="150"/>
  <c r="CC31" i="148"/>
  <c r="CC31" i="147"/>
  <c r="CC31" i="146"/>
  <c r="CC31" i="174"/>
  <c r="CC31" i="115"/>
  <c r="CC31" i="40"/>
  <c r="CC31" i="77"/>
  <c r="CC31" i="29"/>
  <c r="CC31" i="173"/>
  <c r="CC31" i="104"/>
  <c r="CC31" i="21"/>
  <c r="CC31" i="99"/>
  <c r="CC32" i="2"/>
  <c r="CC31" i="114"/>
  <c r="BU44" i="2"/>
  <c r="BU43" i="173"/>
  <c r="BU43" i="104"/>
  <c r="BU43" i="21"/>
  <c r="BU43" i="99"/>
  <c r="BU43" i="114"/>
  <c r="BO16" i="150"/>
  <c r="BO16" i="148"/>
  <c r="BO16" i="147"/>
  <c r="BO16" i="146"/>
  <c r="BO16" i="40"/>
  <c r="BO16" i="77"/>
  <c r="BO16" i="174"/>
  <c r="BO16" i="115"/>
  <c r="BO16" i="29"/>
  <c r="BO16" i="104"/>
  <c r="BO16" i="173"/>
  <c r="BO16" i="21"/>
  <c r="BO16" i="99"/>
  <c r="BO16" i="114"/>
  <c r="BS19" i="150"/>
  <c r="BS19" i="148"/>
  <c r="BS19" i="147"/>
  <c r="BS19" i="146"/>
  <c r="BS19" i="174"/>
  <c r="BS19" i="115"/>
  <c r="BS19" i="40"/>
  <c r="BS19" i="77"/>
  <c r="BS19" i="29"/>
  <c r="BS19" i="173"/>
  <c r="BS19" i="21"/>
  <c r="BS19" i="104"/>
  <c r="BS19" i="114"/>
  <c r="BS19" i="99"/>
  <c r="BR22" i="150"/>
  <c r="BR22" i="148"/>
  <c r="BR22" i="147"/>
  <c r="BR22" i="146"/>
  <c r="BR22" i="174"/>
  <c r="BR22" i="115"/>
  <c r="BR22" i="77"/>
  <c r="BR22" i="29"/>
  <c r="BR22" i="173"/>
  <c r="BR22" i="40"/>
  <c r="BR22" i="21"/>
  <c r="BR22" i="114"/>
  <c r="BR22" i="104"/>
  <c r="BR22" i="99"/>
  <c r="BZ32" i="2"/>
  <c r="BZ31" i="150"/>
  <c r="BZ31" i="148"/>
  <c r="BZ31" i="147"/>
  <c r="BZ31" i="146"/>
  <c r="BZ31" i="174"/>
  <c r="BZ31" i="115"/>
  <c r="BZ31" i="40"/>
  <c r="BZ31" i="77"/>
  <c r="BZ31" i="29"/>
  <c r="BZ31" i="173"/>
  <c r="BZ31" i="114"/>
  <c r="BZ31" i="104"/>
  <c r="BZ31" i="99"/>
  <c r="BZ31" i="21"/>
  <c r="BX43" i="2"/>
  <c r="BX42" i="173"/>
  <c r="BX42" i="21"/>
  <c r="BX42" i="104"/>
  <c r="BX42" i="114"/>
  <c r="BX42" i="99"/>
  <c r="BI32" i="2"/>
  <c r="BI31" i="150"/>
  <c r="BI31" i="148"/>
  <c r="BI31" i="147"/>
  <c r="BI31" i="146"/>
  <c r="BI31" i="115"/>
  <c r="BI31" i="40"/>
  <c r="BI31" i="174"/>
  <c r="BI31" i="77"/>
  <c r="BI31" i="29"/>
  <c r="BI31" i="173"/>
  <c r="BI31" i="114"/>
  <c r="BI31" i="99"/>
  <c r="BI31" i="21"/>
  <c r="BI31" i="104"/>
  <c r="BH10" i="150"/>
  <c r="BH10" i="148"/>
  <c r="BH10" i="147"/>
  <c r="BH10" i="146"/>
  <c r="BH10" i="174"/>
  <c r="BH10" i="40"/>
  <c r="BH10" i="77"/>
  <c r="BH10" i="115"/>
  <c r="BH10" i="29"/>
  <c r="BH10" i="173"/>
  <c r="BH10" i="104"/>
  <c r="BH10" i="114"/>
  <c r="BH10" i="99"/>
  <c r="BH10" i="21"/>
  <c r="BF19" i="150"/>
  <c r="BF19" i="148"/>
  <c r="BF19" i="147"/>
  <c r="BF19" i="146"/>
  <c r="BF19" i="174"/>
  <c r="BF19" i="40"/>
  <c r="BF19" i="77"/>
  <c r="BF19" i="115"/>
  <c r="BF19" i="29"/>
  <c r="BF19" i="173"/>
  <c r="BF19" i="104"/>
  <c r="BF19" i="21"/>
  <c r="BF19" i="99"/>
  <c r="BF19" i="114"/>
  <c r="BO22" i="150"/>
  <c r="BO22" i="148"/>
  <c r="BO22" i="147"/>
  <c r="BO22" i="146"/>
  <c r="BO22" i="174"/>
  <c r="BO22" i="40"/>
  <c r="BO22" i="77"/>
  <c r="BO22" i="115"/>
  <c r="BO22" i="29"/>
  <c r="BO22" i="104"/>
  <c r="BO22" i="173"/>
  <c r="BO22" i="114"/>
  <c r="BO22" i="99"/>
  <c r="BO22" i="21"/>
  <c r="BH27" i="2"/>
  <c r="BH26" i="150"/>
  <c r="BH26" i="148"/>
  <c r="BH26" i="147"/>
  <c r="BH26" i="146"/>
  <c r="BH26" i="174"/>
  <c r="BH26" i="40"/>
  <c r="BH26" i="115"/>
  <c r="BH26" i="77"/>
  <c r="BH26" i="29"/>
  <c r="BH26" i="173"/>
  <c r="BH26" i="21"/>
  <c r="BH26" i="99"/>
  <c r="BH26" i="104"/>
  <c r="BH26" i="114"/>
  <c r="BJ19" i="150"/>
  <c r="BJ19" i="148"/>
  <c r="BJ19" i="147"/>
  <c r="BJ19" i="174"/>
  <c r="BJ19" i="146"/>
  <c r="BJ19" i="115"/>
  <c r="BJ19" i="40"/>
  <c r="BJ19" i="77"/>
  <c r="BJ19" i="29"/>
  <c r="BJ19" i="173"/>
  <c r="BJ19" i="104"/>
  <c r="BJ19" i="114"/>
  <c r="BJ19" i="99"/>
  <c r="BJ19" i="21"/>
  <c r="BM38" i="2"/>
  <c r="BM37" i="150"/>
  <c r="BM37" i="148"/>
  <c r="BM37" i="147"/>
  <c r="BM37" i="146"/>
  <c r="BM37" i="174"/>
  <c r="BM37" i="115"/>
  <c r="BM37" i="40"/>
  <c r="BM37" i="29"/>
  <c r="BM37" i="77"/>
  <c r="BM37" i="173"/>
  <c r="BM37" i="21"/>
  <c r="BM37" i="104"/>
  <c r="BM37" i="114"/>
  <c r="BM37" i="99"/>
  <c r="C22" i="2"/>
  <c r="C21" i="150"/>
  <c r="C21" i="148"/>
  <c r="C21" i="147"/>
  <c r="C21" i="146"/>
  <c r="C21" i="174"/>
  <c r="C21" i="115"/>
  <c r="C21" i="29"/>
  <c r="C21" i="40"/>
  <c r="C21" i="77"/>
  <c r="C21" i="173"/>
  <c r="C21" i="21"/>
  <c r="C21" i="104"/>
  <c r="C21" i="114"/>
  <c r="C21" i="99"/>
  <c r="I10" i="120"/>
  <c r="I10" i="122"/>
  <c r="I10" i="165"/>
  <c r="I10" i="138"/>
  <c r="I10" i="123"/>
  <c r="I9" i="150"/>
  <c r="I9" i="148"/>
  <c r="I9" i="147"/>
  <c r="I9" i="146"/>
  <c r="I9" i="174"/>
  <c r="I9" i="115"/>
  <c r="I9" i="40"/>
  <c r="I9" i="77"/>
  <c r="I9" i="29"/>
  <c r="I9" i="173"/>
  <c r="I9" i="104"/>
  <c r="I9" i="21"/>
  <c r="I9" i="99"/>
  <c r="I9" i="114"/>
  <c r="E15" i="150"/>
  <c r="E15" i="148"/>
  <c r="E15" i="147"/>
  <c r="E15" i="146"/>
  <c r="E15" i="174"/>
  <c r="E15" i="115"/>
  <c r="E15" i="40"/>
  <c r="E15" i="77"/>
  <c r="E15" i="29"/>
  <c r="E15" i="173"/>
  <c r="E15" i="104"/>
  <c r="E15" i="21"/>
  <c r="E15" i="99"/>
  <c r="E15" i="114"/>
  <c r="I21" i="150"/>
  <c r="I21" i="148"/>
  <c r="I21" i="147"/>
  <c r="I21" i="146"/>
  <c r="I21" i="174"/>
  <c r="I21" i="40"/>
  <c r="I21" i="77"/>
  <c r="I21" i="115"/>
  <c r="I21" i="29"/>
  <c r="I21" i="173"/>
  <c r="I21" i="104"/>
  <c r="I21" i="21"/>
  <c r="I21" i="99"/>
  <c r="I21" i="114"/>
  <c r="E29" i="150"/>
  <c r="E29" i="148"/>
  <c r="E29" i="147"/>
  <c r="E29" i="146"/>
  <c r="E29" i="174"/>
  <c r="E29" i="40"/>
  <c r="E29" i="77"/>
  <c r="E29" i="29"/>
  <c r="E29" i="115"/>
  <c r="E29" i="173"/>
  <c r="E29" i="21"/>
  <c r="E29" i="104"/>
  <c r="E29" i="114"/>
  <c r="E29" i="99"/>
  <c r="I29" i="150"/>
  <c r="I29" i="148"/>
  <c r="I29" i="147"/>
  <c r="I29" i="146"/>
  <c r="I29" i="174"/>
  <c r="I29" i="115"/>
  <c r="I29" i="77"/>
  <c r="I29" i="29"/>
  <c r="I29" i="40"/>
  <c r="I29" i="173"/>
  <c r="I29" i="21"/>
  <c r="I29" i="104"/>
  <c r="I29" i="114"/>
  <c r="I29" i="99"/>
  <c r="I34" i="150"/>
  <c r="I34" i="148"/>
  <c r="I34" i="147"/>
  <c r="I34" i="146"/>
  <c r="I34" i="174"/>
  <c r="I34" i="115"/>
  <c r="I34" i="77"/>
  <c r="I34" i="29"/>
  <c r="I34" i="40"/>
  <c r="I34" i="173"/>
  <c r="I34" i="21"/>
  <c r="I34" i="104"/>
  <c r="I34" i="114"/>
  <c r="I34" i="99"/>
  <c r="M10" i="120"/>
  <c r="M10" i="122"/>
  <c r="M10" i="165"/>
  <c r="M10" i="138"/>
  <c r="M10" i="123"/>
  <c r="M9" i="150"/>
  <c r="M9" i="148"/>
  <c r="M9" i="147"/>
  <c r="M9" i="146"/>
  <c r="M9" i="174"/>
  <c r="M9" i="40"/>
  <c r="M9" i="77"/>
  <c r="M9" i="115"/>
  <c r="M9" i="29"/>
  <c r="M9" i="173"/>
  <c r="M9" i="114"/>
  <c r="M9" i="99"/>
  <c r="M9" i="21"/>
  <c r="M9" i="104"/>
  <c r="Q10" i="120"/>
  <c r="Q10" i="122"/>
  <c r="Q10" i="165"/>
  <c r="Q10" i="138"/>
  <c r="Q10" i="123"/>
  <c r="Q9" i="150"/>
  <c r="Q9" i="148"/>
  <c r="Q9" i="147"/>
  <c r="Q9" i="146"/>
  <c r="Q9" i="174"/>
  <c r="Q9" i="40"/>
  <c r="Q9" i="77"/>
  <c r="Q9" i="115"/>
  <c r="Q9" i="29"/>
  <c r="Q9" i="173"/>
  <c r="Q9" i="104"/>
  <c r="Q9" i="21"/>
  <c r="Q9" i="99"/>
  <c r="Q9" i="114"/>
  <c r="N15" i="150"/>
  <c r="N15" i="148"/>
  <c r="N15" i="147"/>
  <c r="N15" i="146"/>
  <c r="N15" i="174"/>
  <c r="N15" i="115"/>
  <c r="N15" i="40"/>
  <c r="N15" i="77"/>
  <c r="N15" i="21"/>
  <c r="N15" i="104"/>
  <c r="N15" i="114"/>
  <c r="N15" i="29"/>
  <c r="N15" i="173"/>
  <c r="N15" i="99"/>
  <c r="T24" i="150"/>
  <c r="T24" i="148"/>
  <c r="T24" i="147"/>
  <c r="T24" i="146"/>
  <c r="T24" i="174"/>
  <c r="T24" i="115"/>
  <c r="T24" i="40"/>
  <c r="T24" i="77"/>
  <c r="T24" i="29"/>
  <c r="T24" i="173"/>
  <c r="T24" i="21"/>
  <c r="T24" i="104"/>
  <c r="T24" i="114"/>
  <c r="T24" i="99"/>
  <c r="U29" i="150"/>
  <c r="U29" i="148"/>
  <c r="U29" i="147"/>
  <c r="U29" i="146"/>
  <c r="U29" i="174"/>
  <c r="U29" i="115"/>
  <c r="U29" i="40"/>
  <c r="U29" i="77"/>
  <c r="U29" i="29"/>
  <c r="U29" i="173"/>
  <c r="U29" i="21"/>
  <c r="U29" i="104"/>
  <c r="U29" i="114"/>
  <c r="U29" i="99"/>
  <c r="V34" i="150"/>
  <c r="V34" i="148"/>
  <c r="V34" i="147"/>
  <c r="V34" i="146"/>
  <c r="V34" i="115"/>
  <c r="V34" i="40"/>
  <c r="V34" i="174"/>
  <c r="V34" i="77"/>
  <c r="V34" i="29"/>
  <c r="V34" i="173"/>
  <c r="V34" i="21"/>
  <c r="V34" i="99"/>
  <c r="V34" i="104"/>
  <c r="V34" i="114"/>
  <c r="S41" i="173"/>
  <c r="S41" i="21"/>
  <c r="S41" i="104"/>
  <c r="S41" i="99"/>
  <c r="S41" i="114"/>
  <c r="AX18" i="150"/>
  <c r="AX18" i="148"/>
  <c r="AX18" i="147"/>
  <c r="AX18" i="146"/>
  <c r="AX18" i="40"/>
  <c r="AX18" i="77"/>
  <c r="AX18" i="174"/>
  <c r="AX18" i="115"/>
  <c r="AX18" i="29"/>
  <c r="AX18" i="173"/>
  <c r="AX18" i="21"/>
  <c r="AX18" i="99"/>
  <c r="AX18" i="104"/>
  <c r="AX18" i="114"/>
  <c r="AL18" i="150"/>
  <c r="AL18" i="148"/>
  <c r="AL18" i="147"/>
  <c r="AL18" i="146"/>
  <c r="AL18" i="174"/>
  <c r="AL18" i="40"/>
  <c r="AL18" i="77"/>
  <c r="AL18" i="115"/>
  <c r="AL18" i="29"/>
  <c r="AL18" i="173"/>
  <c r="AL18" i="114"/>
  <c r="AL18" i="99"/>
  <c r="AL18" i="21"/>
  <c r="AL18" i="104"/>
  <c r="AD18" i="150"/>
  <c r="AD18" i="148"/>
  <c r="AD18" i="147"/>
  <c r="AD18" i="146"/>
  <c r="AD18" i="115"/>
  <c r="AD18" i="40"/>
  <c r="AD18" i="77"/>
  <c r="AD18" i="29"/>
  <c r="AD18" i="174"/>
  <c r="AD18" i="114"/>
  <c r="AD18" i="99"/>
  <c r="AD18" i="173"/>
  <c r="AD18" i="21"/>
  <c r="AD18" i="104"/>
  <c r="BE31" i="2"/>
  <c r="BE30" i="150"/>
  <c r="BE30" i="148"/>
  <c r="BE30" i="147"/>
  <c r="BE30" i="146"/>
  <c r="BE30" i="115"/>
  <c r="BE30" i="40"/>
  <c r="BE30" i="77"/>
  <c r="BE30" i="29"/>
  <c r="BE30" i="174"/>
  <c r="BE30" i="104"/>
  <c r="BE30" i="173"/>
  <c r="BE30" i="21"/>
  <c r="BE30" i="99"/>
  <c r="BE30" i="114"/>
  <c r="CB22" i="150"/>
  <c r="CB22" i="148"/>
  <c r="CB22" i="147"/>
  <c r="CB22" i="146"/>
  <c r="CB22" i="174"/>
  <c r="CB22" i="115"/>
  <c r="CB22" i="40"/>
  <c r="CB22" i="77"/>
  <c r="CB22" i="29"/>
  <c r="CB22" i="173"/>
  <c r="CB22" i="21"/>
  <c r="CB22" i="104"/>
  <c r="CB22" i="99"/>
  <c r="CB22" i="114"/>
  <c r="CC36" i="150"/>
  <c r="CC36" i="148"/>
  <c r="CC36" i="147"/>
  <c r="CC36" i="146"/>
  <c r="CC36" i="115"/>
  <c r="CC36" i="40"/>
  <c r="CC36" i="174"/>
  <c r="CC36" i="77"/>
  <c r="CC36" i="29"/>
  <c r="CC36" i="173"/>
  <c r="CC36" i="104"/>
  <c r="CC36" i="21"/>
  <c r="CC36" i="99"/>
  <c r="CC36" i="114"/>
  <c r="CC37" i="2"/>
  <c r="CD44" i="2"/>
  <c r="CD43" i="104"/>
  <c r="CD43" i="173"/>
  <c r="CD43" i="114"/>
  <c r="CD43" i="21"/>
  <c r="CD43" i="99"/>
  <c r="BJ57" i="2"/>
  <c r="BJ56" i="173"/>
  <c r="BJ56" i="21"/>
  <c r="BJ56" i="114"/>
  <c r="BJ56" i="104"/>
  <c r="BJ56" i="99"/>
  <c r="BG10" i="150"/>
  <c r="BG10" i="148"/>
  <c r="BG10" i="147"/>
  <c r="BG10" i="146"/>
  <c r="BG10" i="174"/>
  <c r="BG10" i="40"/>
  <c r="BG10" i="77"/>
  <c r="BG10" i="115"/>
  <c r="BG10" i="29"/>
  <c r="BG10" i="104"/>
  <c r="BG10" i="173"/>
  <c r="BG10" i="114"/>
  <c r="BG10" i="99"/>
  <c r="BG10" i="21"/>
  <c r="CB26" i="2"/>
  <c r="CB25" i="150"/>
  <c r="CB25" i="148"/>
  <c r="CB25" i="147"/>
  <c r="CB25" i="146"/>
  <c r="CB25" i="115"/>
  <c r="CB25" i="174"/>
  <c r="CB25" i="77"/>
  <c r="CB25" i="29"/>
  <c r="CB25" i="40"/>
  <c r="CB25" i="173"/>
  <c r="CB25" i="21"/>
  <c r="CB25" i="104"/>
  <c r="CB25" i="114"/>
  <c r="CB25" i="99"/>
  <c r="BQ16" i="150"/>
  <c r="BQ16" i="148"/>
  <c r="BQ16" i="147"/>
  <c r="BQ16" i="146"/>
  <c r="BQ16" i="174"/>
  <c r="BQ16" i="115"/>
  <c r="BQ16" i="40"/>
  <c r="BQ16" i="77"/>
  <c r="BQ16" i="29"/>
  <c r="BQ16" i="21"/>
  <c r="BQ16" i="114"/>
  <c r="BQ16" i="104"/>
  <c r="BQ16" i="173"/>
  <c r="BQ16" i="99"/>
  <c r="BX26" i="2"/>
  <c r="BX25" i="150"/>
  <c r="BX25" i="148"/>
  <c r="BX25" i="147"/>
  <c r="BX25" i="146"/>
  <c r="BX25" i="174"/>
  <c r="BX25" i="115"/>
  <c r="BX25" i="77"/>
  <c r="BX25" i="29"/>
  <c r="BX25" i="40"/>
  <c r="BX25" i="173"/>
  <c r="BX25" i="21"/>
  <c r="BX25" i="104"/>
  <c r="BX25" i="114"/>
  <c r="BX25" i="99"/>
  <c r="BP32" i="2"/>
  <c r="BP31" i="150"/>
  <c r="BP31" i="148"/>
  <c r="BP31" i="147"/>
  <c r="BP31" i="146"/>
  <c r="BP31" i="115"/>
  <c r="BP31" i="40"/>
  <c r="BP31" i="174"/>
  <c r="BP31" i="77"/>
  <c r="BP31" i="29"/>
  <c r="BP31" i="114"/>
  <c r="BP31" i="99"/>
  <c r="BP31" i="173"/>
  <c r="BP31" i="104"/>
  <c r="BP31" i="21"/>
  <c r="BV26" i="2"/>
  <c r="BV25" i="150"/>
  <c r="BV25" i="148"/>
  <c r="BV25" i="147"/>
  <c r="BV25" i="146"/>
  <c r="BV25" i="174"/>
  <c r="BV25" i="115"/>
  <c r="BV25" i="40"/>
  <c r="BV25" i="77"/>
  <c r="BV25" i="29"/>
  <c r="BV25" i="173"/>
  <c r="BV25" i="104"/>
  <c r="BV25" i="114"/>
  <c r="BV25" i="99"/>
  <c r="BV25" i="21"/>
  <c r="CA36" i="2"/>
  <c r="CA35" i="150"/>
  <c r="CA35" i="148"/>
  <c r="CA35" i="147"/>
  <c r="CA35" i="146"/>
  <c r="CA35" i="174"/>
  <c r="CA35" i="115"/>
  <c r="CA35" i="40"/>
  <c r="CA35" i="77"/>
  <c r="CA35" i="21"/>
  <c r="CA35" i="104"/>
  <c r="CA35" i="29"/>
  <c r="CA35" i="173"/>
  <c r="CA35" i="99"/>
  <c r="CA35" i="114"/>
  <c r="BP56" i="2"/>
  <c r="BP55" i="173"/>
  <c r="BP55" i="114"/>
  <c r="BP55" i="99"/>
  <c r="BP55" i="21"/>
  <c r="BP55" i="104"/>
  <c r="BX56" i="2"/>
  <c r="BX55" i="21"/>
  <c r="BX55" i="173"/>
  <c r="BX55" i="114"/>
  <c r="BX55" i="104"/>
  <c r="BX55" i="99"/>
  <c r="BN57" i="2"/>
  <c r="BN56" i="173"/>
  <c r="BN56" i="21"/>
  <c r="BN56" i="104"/>
  <c r="BN56" i="99"/>
  <c r="BN56" i="114"/>
  <c r="BP16" i="150"/>
  <c r="BP16" i="148"/>
  <c r="BP16" i="147"/>
  <c r="BP16" i="146"/>
  <c r="BP16" i="174"/>
  <c r="BP16" i="115"/>
  <c r="BP16" i="40"/>
  <c r="BP16" i="77"/>
  <c r="BP16" i="29"/>
  <c r="BP16" i="173"/>
  <c r="BP16" i="104"/>
  <c r="BP16" i="21"/>
  <c r="BP16" i="99"/>
  <c r="BP16" i="114"/>
  <c r="BF26" i="2"/>
  <c r="BF25" i="150"/>
  <c r="BF25" i="148"/>
  <c r="BF25" i="147"/>
  <c r="BF25" i="174"/>
  <c r="BF25" i="146"/>
  <c r="BF25" i="115"/>
  <c r="BF25" i="40"/>
  <c r="BF25" i="77"/>
  <c r="BF25" i="29"/>
  <c r="BF25" i="173"/>
  <c r="BF25" i="104"/>
  <c r="BF25" i="114"/>
  <c r="BF25" i="99"/>
  <c r="BF25" i="21"/>
  <c r="BG31" i="2"/>
  <c r="BG30" i="150"/>
  <c r="BG30" i="148"/>
  <c r="BG30" i="147"/>
  <c r="BG30" i="146"/>
  <c r="BG30" i="174"/>
  <c r="BG30" i="115"/>
  <c r="BG30" i="40"/>
  <c r="BG30" i="29"/>
  <c r="BG30" i="21"/>
  <c r="BG30" i="114"/>
  <c r="BG30" i="104"/>
  <c r="BG30" i="77"/>
  <c r="BG30" i="99"/>
  <c r="BG30" i="173"/>
  <c r="BO31" i="2"/>
  <c r="BO30" i="150"/>
  <c r="BO30" i="148"/>
  <c r="BO30" i="147"/>
  <c r="BO30" i="146"/>
  <c r="BO30" i="174"/>
  <c r="BO30" i="115"/>
  <c r="BO30" i="40"/>
  <c r="BO30" i="77"/>
  <c r="BO30" i="21"/>
  <c r="BO30" i="104"/>
  <c r="BO30" i="114"/>
  <c r="BO30" i="29"/>
  <c r="BO30" i="173"/>
  <c r="BO30" i="99"/>
  <c r="BR32" i="2"/>
  <c r="BR31" i="150"/>
  <c r="BR31" i="148"/>
  <c r="BR31" i="147"/>
  <c r="BR31" i="146"/>
  <c r="BR31" i="174"/>
  <c r="BR31" i="115"/>
  <c r="BR31" i="40"/>
  <c r="BR31" i="29"/>
  <c r="BR31" i="77"/>
  <c r="BR31" i="173"/>
  <c r="BR31" i="21"/>
  <c r="BR31" i="114"/>
  <c r="BR31" i="104"/>
  <c r="BR31" i="99"/>
  <c r="CE10" i="150"/>
  <c r="CE10" i="148"/>
  <c r="CE10" i="147"/>
  <c r="CE10" i="146"/>
  <c r="CE10" i="115"/>
  <c r="CE10" i="40"/>
  <c r="CE10" i="77"/>
  <c r="CE10" i="29"/>
  <c r="CE10" i="174"/>
  <c r="CE10" i="21"/>
  <c r="CE10" i="104"/>
  <c r="CE10" i="114"/>
  <c r="CE10" i="173"/>
  <c r="CE10" i="99"/>
  <c r="BN36" i="2"/>
  <c r="BN35" i="150"/>
  <c r="BN35" i="148"/>
  <c r="BN35" i="147"/>
  <c r="BN35" i="146"/>
  <c r="BN35" i="115"/>
  <c r="BN35" i="40"/>
  <c r="BN35" i="174"/>
  <c r="BN35" i="77"/>
  <c r="BN35" i="29"/>
  <c r="BN35" i="173"/>
  <c r="BN35" i="104"/>
  <c r="BN35" i="114"/>
  <c r="BN35" i="99"/>
  <c r="BN35" i="21"/>
  <c r="BL10" i="150"/>
  <c r="BL10" i="148"/>
  <c r="BL10" i="147"/>
  <c r="BL10" i="146"/>
  <c r="BL10" i="174"/>
  <c r="BL10" i="40"/>
  <c r="BL10" i="77"/>
  <c r="BL10" i="115"/>
  <c r="BL10" i="29"/>
  <c r="BL10" i="173"/>
  <c r="BL10" i="104"/>
  <c r="BL10" i="21"/>
  <c r="BL10" i="99"/>
  <c r="BL10" i="114"/>
  <c r="BJ31" i="2"/>
  <c r="BJ30" i="150"/>
  <c r="BJ30" i="148"/>
  <c r="BJ30" i="147"/>
  <c r="BJ30" i="146"/>
  <c r="BJ30" i="115"/>
  <c r="BJ30" i="40"/>
  <c r="BJ30" i="174"/>
  <c r="BJ30" i="77"/>
  <c r="BJ30" i="29"/>
  <c r="BJ30" i="173"/>
  <c r="BJ30" i="104"/>
  <c r="BJ30" i="114"/>
  <c r="BJ30" i="99"/>
  <c r="BJ30" i="21"/>
  <c r="BN22" i="150"/>
  <c r="BN22" i="148"/>
  <c r="BN22" i="147"/>
  <c r="BN22" i="146"/>
  <c r="BN22" i="174"/>
  <c r="BN22" i="115"/>
  <c r="BN22" i="29"/>
  <c r="BN22" i="40"/>
  <c r="BN22" i="77"/>
  <c r="BN22" i="173"/>
  <c r="BN22" i="21"/>
  <c r="BN22" i="114"/>
  <c r="BN22" i="104"/>
  <c r="BN22" i="99"/>
  <c r="CE22" i="150"/>
  <c r="CE22" i="148"/>
  <c r="CE22" i="147"/>
  <c r="CE22" i="146"/>
  <c r="CE22" i="174"/>
  <c r="CE22" i="40"/>
  <c r="CE22" i="77"/>
  <c r="CE22" i="115"/>
  <c r="CE22" i="29"/>
  <c r="CE22" i="21"/>
  <c r="CE22" i="104"/>
  <c r="CE22" i="173"/>
  <c r="CE22" i="114"/>
  <c r="CE22" i="99"/>
  <c r="C43" i="2"/>
  <c r="C42" i="104"/>
  <c r="C42" i="173"/>
  <c r="C42" i="114"/>
  <c r="C42" i="99"/>
  <c r="C42" i="21"/>
  <c r="C41" i="173"/>
  <c r="C41" i="21"/>
  <c r="C41" i="104"/>
  <c r="C41" i="99"/>
  <c r="C41" i="114"/>
  <c r="C18" i="150"/>
  <c r="C18" i="148"/>
  <c r="C18" i="147"/>
  <c r="C18" i="146"/>
  <c r="C18" i="174"/>
  <c r="C18" i="115"/>
  <c r="C18" i="40"/>
  <c r="C18" i="77"/>
  <c r="C18" i="29"/>
  <c r="C18" i="173"/>
  <c r="C18" i="21"/>
  <c r="C18" i="99"/>
  <c r="C18" i="104"/>
  <c r="C18" i="114"/>
  <c r="C51" i="104"/>
  <c r="C51" i="114"/>
  <c r="C51" i="99"/>
  <c r="C51" i="173"/>
  <c r="C51" i="21"/>
  <c r="G10" i="120"/>
  <c r="G10" i="122"/>
  <c r="G10" i="165"/>
  <c r="G10" i="138"/>
  <c r="G10" i="123"/>
  <c r="G10" i="175"/>
  <c r="G10" i="92"/>
  <c r="G10" i="91"/>
  <c r="G10" i="94"/>
  <c r="G10" i="118"/>
  <c r="G10" i="93"/>
  <c r="G9" i="150"/>
  <c r="G9" i="148"/>
  <c r="G9" i="147"/>
  <c r="G9" i="146"/>
  <c r="G9" i="174"/>
  <c r="G9" i="115"/>
  <c r="G9" i="77"/>
  <c r="G9" i="29"/>
  <c r="G9" i="40"/>
  <c r="G9" i="173"/>
  <c r="G9" i="21"/>
  <c r="G9" i="104"/>
  <c r="G9" i="114"/>
  <c r="G9" i="99"/>
  <c r="K10" i="120"/>
  <c r="K10" i="122"/>
  <c r="K10" i="165"/>
  <c r="K10" i="138"/>
  <c r="K10" i="123"/>
  <c r="K9" i="150"/>
  <c r="K9" i="148"/>
  <c r="K9" i="147"/>
  <c r="K9" i="146"/>
  <c r="K9" i="174"/>
  <c r="K9" i="115"/>
  <c r="K9" i="29"/>
  <c r="K9" i="40"/>
  <c r="K9" i="77"/>
  <c r="K9" i="173"/>
  <c r="K9" i="21"/>
  <c r="K9" i="104"/>
  <c r="K9" i="114"/>
  <c r="K9" i="99"/>
  <c r="G13" i="120"/>
  <c r="G13" i="122"/>
  <c r="G13" i="165"/>
  <c r="G13" i="138"/>
  <c r="G13" i="123"/>
  <c r="G13" i="92"/>
  <c r="G13" i="91"/>
  <c r="G13" i="94"/>
  <c r="G13" i="118"/>
  <c r="G13" i="175"/>
  <c r="G13" i="93"/>
  <c r="G12" i="150"/>
  <c r="G12" i="148"/>
  <c r="G12" i="147"/>
  <c r="G12" i="146"/>
  <c r="G12" i="174"/>
  <c r="G12" i="115"/>
  <c r="G12" i="40"/>
  <c r="G12" i="77"/>
  <c r="G12" i="29"/>
  <c r="G12" i="173"/>
  <c r="G12" i="21"/>
  <c r="G12" i="99"/>
  <c r="G12" i="104"/>
  <c r="G12" i="114"/>
  <c r="K13" i="120"/>
  <c r="K13" i="122"/>
  <c r="K13" i="165"/>
  <c r="K13" i="138"/>
  <c r="K13" i="123"/>
  <c r="K12" i="150"/>
  <c r="K12" i="148"/>
  <c r="K12" i="147"/>
  <c r="K12" i="146"/>
  <c r="K12" i="174"/>
  <c r="K12" i="40"/>
  <c r="K12" i="77"/>
  <c r="K12" i="115"/>
  <c r="K12" i="29"/>
  <c r="K12" i="173"/>
  <c r="K12" i="104"/>
  <c r="K12" i="114"/>
  <c r="K12" i="99"/>
  <c r="K12" i="21"/>
  <c r="K15" i="150"/>
  <c r="K15" i="148"/>
  <c r="K15" i="147"/>
  <c r="K15" i="146"/>
  <c r="K15" i="174"/>
  <c r="K15" i="115"/>
  <c r="K15" i="77"/>
  <c r="K15" i="29"/>
  <c r="K15" i="40"/>
  <c r="K15" i="173"/>
  <c r="K15" i="21"/>
  <c r="K15" i="104"/>
  <c r="K15" i="114"/>
  <c r="K15" i="99"/>
  <c r="G15" i="150"/>
  <c r="G15" i="148"/>
  <c r="G15" i="147"/>
  <c r="G15" i="146"/>
  <c r="G15" i="174"/>
  <c r="G15" i="115"/>
  <c r="G15" i="29"/>
  <c r="G15" i="40"/>
  <c r="G15" i="77"/>
  <c r="G15" i="173"/>
  <c r="G15" i="21"/>
  <c r="G15" i="104"/>
  <c r="G15" i="114"/>
  <c r="G15" i="99"/>
  <c r="K21" i="150"/>
  <c r="K21" i="148"/>
  <c r="K21" i="147"/>
  <c r="K21" i="146"/>
  <c r="K21" i="174"/>
  <c r="K21" i="40"/>
  <c r="K21" i="29"/>
  <c r="K21" i="77"/>
  <c r="K21" i="115"/>
  <c r="K21" i="173"/>
  <c r="K21" i="21"/>
  <c r="K21" i="104"/>
  <c r="K21" i="114"/>
  <c r="K21" i="99"/>
  <c r="G21" i="150"/>
  <c r="G21" i="148"/>
  <c r="G21" i="147"/>
  <c r="G21" i="146"/>
  <c r="G21" i="174"/>
  <c r="G21" i="115"/>
  <c r="G21" i="77"/>
  <c r="G21" i="29"/>
  <c r="G21" i="40"/>
  <c r="G21" i="173"/>
  <c r="G21" i="21"/>
  <c r="G21" i="104"/>
  <c r="G21" i="114"/>
  <c r="G21" i="99"/>
  <c r="K24" i="150"/>
  <c r="K24" i="148"/>
  <c r="K24" i="147"/>
  <c r="K24" i="174"/>
  <c r="K24" i="146"/>
  <c r="K24" i="115"/>
  <c r="K24" i="40"/>
  <c r="K24" i="77"/>
  <c r="K24" i="29"/>
  <c r="K24" i="173"/>
  <c r="K24" i="104"/>
  <c r="K24" i="114"/>
  <c r="K24" i="99"/>
  <c r="K24" i="21"/>
  <c r="G24" i="150"/>
  <c r="G24" i="148"/>
  <c r="G24" i="147"/>
  <c r="G24" i="146"/>
  <c r="G24" i="174"/>
  <c r="G24" i="40"/>
  <c r="G24" i="77"/>
  <c r="G24" i="115"/>
  <c r="G24" i="29"/>
  <c r="G24" i="173"/>
  <c r="G24" i="21"/>
  <c r="G24" i="99"/>
  <c r="G24" i="114"/>
  <c r="G24" i="104"/>
  <c r="K29" i="150"/>
  <c r="K29" i="148"/>
  <c r="K29" i="147"/>
  <c r="K29" i="146"/>
  <c r="K29" i="174"/>
  <c r="K29" i="115"/>
  <c r="K29" i="40"/>
  <c r="K29" i="77"/>
  <c r="K29" i="29"/>
  <c r="K29" i="173"/>
  <c r="K29" i="21"/>
  <c r="K29" i="99"/>
  <c r="K29" i="114"/>
  <c r="K29" i="104"/>
  <c r="G29" i="150"/>
  <c r="G29" i="148"/>
  <c r="G29" i="147"/>
  <c r="G29" i="174"/>
  <c r="G29" i="146"/>
  <c r="G29" i="115"/>
  <c r="G29" i="40"/>
  <c r="G29" i="77"/>
  <c r="G29" i="29"/>
  <c r="G29" i="173"/>
  <c r="G29" i="104"/>
  <c r="G29" i="114"/>
  <c r="G29" i="99"/>
  <c r="G29" i="21"/>
  <c r="K34" i="150"/>
  <c r="K34" i="148"/>
  <c r="K34" i="147"/>
  <c r="K34" i="146"/>
  <c r="K34" i="115"/>
  <c r="K34" i="40"/>
  <c r="K34" i="174"/>
  <c r="K34" i="77"/>
  <c r="K34" i="29"/>
  <c r="K34" i="173"/>
  <c r="K34" i="104"/>
  <c r="K34" i="114"/>
  <c r="K34" i="99"/>
  <c r="K34" i="21"/>
  <c r="G34" i="150"/>
  <c r="G34" i="148"/>
  <c r="G34" i="147"/>
  <c r="G34" i="146"/>
  <c r="G34" i="174"/>
  <c r="G34" i="115"/>
  <c r="G34" i="40"/>
  <c r="G34" i="77"/>
  <c r="G34" i="29"/>
  <c r="G34" i="173"/>
  <c r="G34" i="21"/>
  <c r="G34" i="99"/>
  <c r="G34" i="104"/>
  <c r="G34" i="114"/>
  <c r="K41" i="173"/>
  <c r="K41" i="21"/>
  <c r="K41" i="104"/>
  <c r="K41" i="99"/>
  <c r="K41" i="114"/>
  <c r="G41" i="173"/>
  <c r="G41" i="21"/>
  <c r="G41" i="104"/>
  <c r="G41" i="114"/>
  <c r="G41" i="99"/>
  <c r="M21" i="150"/>
  <c r="M21" i="148"/>
  <c r="M21" i="147"/>
  <c r="M21" i="174"/>
  <c r="M21" i="146"/>
  <c r="M21" i="115"/>
  <c r="M21" i="40"/>
  <c r="M21" i="77"/>
  <c r="M21" i="29"/>
  <c r="M21" i="173"/>
  <c r="M21" i="114"/>
  <c r="M21" i="99"/>
  <c r="M21" i="104"/>
  <c r="M21" i="21"/>
  <c r="M41" i="173"/>
  <c r="M41" i="114"/>
  <c r="M41" i="99"/>
  <c r="M41" i="104"/>
  <c r="M41" i="21"/>
  <c r="S10" i="120"/>
  <c r="S10" i="122"/>
  <c r="S10" i="165"/>
  <c r="S10" i="138"/>
  <c r="S10" i="123"/>
  <c r="S9" i="150"/>
  <c r="S9" i="148"/>
  <c r="S9" i="147"/>
  <c r="S9" i="146"/>
  <c r="S9" i="174"/>
  <c r="S9" i="40"/>
  <c r="S9" i="29"/>
  <c r="S9" i="77"/>
  <c r="S9" i="115"/>
  <c r="S9" i="173"/>
  <c r="S9" i="21"/>
  <c r="S9" i="104"/>
  <c r="S9" i="114"/>
  <c r="S9" i="99"/>
  <c r="O10" i="120"/>
  <c r="O10" i="122"/>
  <c r="O10" i="165"/>
  <c r="O10" i="138"/>
  <c r="O10" i="123"/>
  <c r="O9" i="150"/>
  <c r="O9" i="148"/>
  <c r="O9" i="147"/>
  <c r="O9" i="146"/>
  <c r="O9" i="174"/>
  <c r="O9" i="115"/>
  <c r="O9" i="77"/>
  <c r="O9" i="29"/>
  <c r="O9" i="40"/>
  <c r="O9" i="173"/>
  <c r="O9" i="21"/>
  <c r="O9" i="104"/>
  <c r="O9" i="114"/>
  <c r="O9" i="99"/>
  <c r="T15" i="150"/>
  <c r="T15" i="148"/>
  <c r="T15" i="147"/>
  <c r="T15" i="146"/>
  <c r="T15" i="40"/>
  <c r="T15" i="77"/>
  <c r="T15" i="174"/>
  <c r="T15" i="115"/>
  <c r="T15" i="29"/>
  <c r="T15" i="173"/>
  <c r="T15" i="21"/>
  <c r="T15" i="99"/>
  <c r="T15" i="104"/>
  <c r="T15" i="114"/>
  <c r="P15" i="150"/>
  <c r="P15" i="148"/>
  <c r="P15" i="147"/>
  <c r="P15" i="146"/>
  <c r="P15" i="115"/>
  <c r="P15" i="40"/>
  <c r="P15" i="77"/>
  <c r="P15" i="174"/>
  <c r="P15" i="29"/>
  <c r="P15" i="114"/>
  <c r="P15" i="99"/>
  <c r="P15" i="104"/>
  <c r="P15" i="173"/>
  <c r="P15" i="21"/>
  <c r="U21" i="150"/>
  <c r="U21" i="148"/>
  <c r="U21" i="147"/>
  <c r="U21" i="174"/>
  <c r="U21" i="146"/>
  <c r="U21" i="40"/>
  <c r="U21" i="77"/>
  <c r="U21" i="115"/>
  <c r="U21" i="29"/>
  <c r="U21" i="173"/>
  <c r="U21" i="114"/>
  <c r="U21" i="99"/>
  <c r="U21" i="21"/>
  <c r="U21" i="104"/>
  <c r="Q21" i="150"/>
  <c r="Q21" i="148"/>
  <c r="Q21" i="147"/>
  <c r="Q21" i="146"/>
  <c r="Q21" i="174"/>
  <c r="Q21" i="115"/>
  <c r="Q21" i="40"/>
  <c r="Q21" i="77"/>
  <c r="Q21" i="29"/>
  <c r="Q21" i="173"/>
  <c r="Q21" i="104"/>
  <c r="Q21" i="21"/>
  <c r="Q21" i="99"/>
  <c r="Q21" i="114"/>
  <c r="V24" i="150"/>
  <c r="V24" i="148"/>
  <c r="V24" i="147"/>
  <c r="V24" i="146"/>
  <c r="V24" i="174"/>
  <c r="V24" i="40"/>
  <c r="V24" i="77"/>
  <c r="V24" i="115"/>
  <c r="V24" i="29"/>
  <c r="V24" i="173"/>
  <c r="V24" i="21"/>
  <c r="V24" i="99"/>
  <c r="V24" i="104"/>
  <c r="V24" i="114"/>
  <c r="R24" i="150"/>
  <c r="R24" i="148"/>
  <c r="R24" i="147"/>
  <c r="R24" i="146"/>
  <c r="R24" i="174"/>
  <c r="R24" i="40"/>
  <c r="R24" i="77"/>
  <c r="R24" i="115"/>
  <c r="R24" i="29"/>
  <c r="R24" i="173"/>
  <c r="R24" i="114"/>
  <c r="R24" i="99"/>
  <c r="R24" i="21"/>
  <c r="R24" i="104"/>
  <c r="N24" i="150"/>
  <c r="N24" i="148"/>
  <c r="N24" i="147"/>
  <c r="N24" i="146"/>
  <c r="N24" i="40"/>
  <c r="N24" i="77"/>
  <c r="N24" i="174"/>
  <c r="N24" i="29"/>
  <c r="N24" i="115"/>
  <c r="N24" i="173"/>
  <c r="N24" i="21"/>
  <c r="N24" i="99"/>
  <c r="N24" i="104"/>
  <c r="N24" i="114"/>
  <c r="S29" i="150"/>
  <c r="S29" i="148"/>
  <c r="S29" i="147"/>
  <c r="S29" i="146"/>
  <c r="S29" i="174"/>
  <c r="S29" i="40"/>
  <c r="S29" i="115"/>
  <c r="S29" i="77"/>
  <c r="S29" i="29"/>
  <c r="S29" i="173"/>
  <c r="S29" i="21"/>
  <c r="S29" i="99"/>
  <c r="S29" i="104"/>
  <c r="S29" i="114"/>
  <c r="O29" i="150"/>
  <c r="O29" i="148"/>
  <c r="O29" i="147"/>
  <c r="O29" i="146"/>
  <c r="O29" i="174"/>
  <c r="O29" i="40"/>
  <c r="O29" i="77"/>
  <c r="O29" i="29"/>
  <c r="O29" i="173"/>
  <c r="O29" i="104"/>
  <c r="O29" i="115"/>
  <c r="O29" i="114"/>
  <c r="O29" i="99"/>
  <c r="O29" i="21"/>
  <c r="T34" i="150"/>
  <c r="T34" i="148"/>
  <c r="T34" i="147"/>
  <c r="T34" i="146"/>
  <c r="T34" i="174"/>
  <c r="T34" i="115"/>
  <c r="T34" i="40"/>
  <c r="T34" i="29"/>
  <c r="T34" i="77"/>
  <c r="T34" i="173"/>
  <c r="T34" i="21"/>
  <c r="T34" i="104"/>
  <c r="T34" i="114"/>
  <c r="T34" i="99"/>
  <c r="P34" i="150"/>
  <c r="P34" i="148"/>
  <c r="P34" i="147"/>
  <c r="P34" i="146"/>
  <c r="P34" i="174"/>
  <c r="P34" i="115"/>
  <c r="P34" i="40"/>
  <c r="P34" i="77"/>
  <c r="P34" i="21"/>
  <c r="P34" i="104"/>
  <c r="P34" i="114"/>
  <c r="P34" i="173"/>
  <c r="P34" i="99"/>
  <c r="P34" i="29"/>
  <c r="U41" i="173"/>
  <c r="U41" i="114"/>
  <c r="U41" i="99"/>
  <c r="U41" i="21"/>
  <c r="U41" i="104"/>
  <c r="Q41" i="173"/>
  <c r="Q41" i="104"/>
  <c r="Q41" i="21"/>
  <c r="Q41" i="114"/>
  <c r="Q41" i="99"/>
  <c r="W18" i="150"/>
  <c r="W18" i="148"/>
  <c r="W18" i="147"/>
  <c r="W18" i="174"/>
  <c r="W18" i="146"/>
  <c r="W18" i="40"/>
  <c r="W18" i="77"/>
  <c r="W18" i="29"/>
  <c r="W18" i="173"/>
  <c r="W18" i="115"/>
  <c r="W18" i="104"/>
  <c r="W18" i="114"/>
  <c r="W18" i="99"/>
  <c r="W18" i="21"/>
  <c r="AZ18" i="150"/>
  <c r="AZ18" i="148"/>
  <c r="AZ18" i="147"/>
  <c r="AZ18" i="146"/>
  <c r="AZ18" i="174"/>
  <c r="AZ18" i="115"/>
  <c r="AZ18" i="40"/>
  <c r="AZ18" i="77"/>
  <c r="AZ18" i="29"/>
  <c r="AZ18" i="21"/>
  <c r="AZ18" i="104"/>
  <c r="AZ18" i="114"/>
  <c r="AZ18" i="173"/>
  <c r="AZ18" i="99"/>
  <c r="AV18" i="150"/>
  <c r="AV18" i="148"/>
  <c r="AV18" i="147"/>
  <c r="AV18" i="146"/>
  <c r="AV18" i="174"/>
  <c r="AV18" i="115"/>
  <c r="AV18" i="40"/>
  <c r="AV18" i="29"/>
  <c r="AV18" i="173"/>
  <c r="AV18" i="21"/>
  <c r="AV18" i="104"/>
  <c r="AV18" i="114"/>
  <c r="AV18" i="77"/>
  <c r="AV18" i="99"/>
  <c r="AR18" i="150"/>
  <c r="AR18" i="148"/>
  <c r="AR18" i="147"/>
  <c r="AR18" i="146"/>
  <c r="AR18" i="174"/>
  <c r="AR18" i="115"/>
  <c r="AR18" i="40"/>
  <c r="AR18" i="77"/>
  <c r="AR18" i="21"/>
  <c r="AR18" i="104"/>
  <c r="AR18" i="114"/>
  <c r="AR18" i="173"/>
  <c r="AR18" i="29"/>
  <c r="AR18" i="99"/>
  <c r="AN18" i="150"/>
  <c r="AN18" i="148"/>
  <c r="AN18" i="147"/>
  <c r="AN18" i="146"/>
  <c r="AN18" i="174"/>
  <c r="AN18" i="115"/>
  <c r="AN18" i="40"/>
  <c r="AN18" i="77"/>
  <c r="AN18" i="29"/>
  <c r="AN18" i="173"/>
  <c r="AN18" i="21"/>
  <c r="AN18" i="104"/>
  <c r="AN18" i="114"/>
  <c r="AN18" i="99"/>
  <c r="AJ18" i="150"/>
  <c r="AJ18" i="148"/>
  <c r="AJ18" i="147"/>
  <c r="AJ18" i="146"/>
  <c r="AJ18" i="174"/>
  <c r="AJ18" i="115"/>
  <c r="AJ18" i="40"/>
  <c r="AJ18" i="77"/>
  <c r="AJ18" i="29"/>
  <c r="AJ18" i="21"/>
  <c r="AJ18" i="104"/>
  <c r="AJ18" i="114"/>
  <c r="AJ18" i="99"/>
  <c r="AJ18" i="173"/>
  <c r="AF18" i="150"/>
  <c r="AF18" i="148"/>
  <c r="AF18" i="147"/>
  <c r="AF18" i="146"/>
  <c r="AF18" i="174"/>
  <c r="AF18" i="115"/>
  <c r="AF18" i="40"/>
  <c r="AF18" i="29"/>
  <c r="AF18" i="77"/>
  <c r="AF18" i="173"/>
  <c r="AF18" i="21"/>
  <c r="AF18" i="104"/>
  <c r="AF18" i="114"/>
  <c r="AF18" i="99"/>
  <c r="AB18" i="150"/>
  <c r="AB18" i="148"/>
  <c r="AB18" i="147"/>
  <c r="AB18" i="146"/>
  <c r="AB18" i="174"/>
  <c r="AB18" i="115"/>
  <c r="AB18" i="40"/>
  <c r="AB18" i="77"/>
  <c r="AB18" i="21"/>
  <c r="AB18" i="104"/>
  <c r="AB18" i="114"/>
  <c r="AB18" i="29"/>
  <c r="AB18" i="173"/>
  <c r="AB18" i="99"/>
  <c r="X18" i="150"/>
  <c r="X18" i="148"/>
  <c r="X18" i="147"/>
  <c r="X18" i="146"/>
  <c r="X18" i="174"/>
  <c r="X18" i="115"/>
  <c r="X18" i="40"/>
  <c r="X18" i="77"/>
  <c r="X18" i="29"/>
  <c r="X18" i="173"/>
  <c r="X18" i="21"/>
  <c r="X18" i="104"/>
  <c r="X18" i="114"/>
  <c r="X18" i="99"/>
  <c r="BE43" i="2"/>
  <c r="BE42" i="21"/>
  <c r="BE42" i="173"/>
  <c r="BE42" i="104"/>
  <c r="BE42" i="99"/>
  <c r="BE42" i="114"/>
  <c r="BE22" i="150"/>
  <c r="BE22" i="148"/>
  <c r="BE22" i="147"/>
  <c r="BE22" i="146"/>
  <c r="BE22" i="174"/>
  <c r="BE22" i="115"/>
  <c r="BE22" i="40"/>
  <c r="BE22" i="77"/>
  <c r="BE22" i="21"/>
  <c r="BE22" i="114"/>
  <c r="BE22" i="173"/>
  <c r="BE22" i="29"/>
  <c r="BE22" i="104"/>
  <c r="BE22" i="99"/>
  <c r="BE10" i="2"/>
  <c r="BE9" i="150"/>
  <c r="BE9" i="148"/>
  <c r="BE9" i="147"/>
  <c r="BE9" i="146"/>
  <c r="BE9" i="174"/>
  <c r="BE9" i="115"/>
  <c r="BE9" i="40"/>
  <c r="BE9" i="77"/>
  <c r="BE9" i="29"/>
  <c r="BE9" i="173"/>
  <c r="BE9" i="104"/>
  <c r="BE9" i="21"/>
  <c r="BE9" i="99"/>
  <c r="BE9" i="114"/>
  <c r="BT22" i="150"/>
  <c r="BT22" i="148"/>
  <c r="BT22" i="147"/>
  <c r="BT22" i="146"/>
  <c r="BT22" i="174"/>
  <c r="BT22" i="40"/>
  <c r="BT22" i="77"/>
  <c r="BT22" i="115"/>
  <c r="BT22" i="29"/>
  <c r="BT22" i="173"/>
  <c r="BT22" i="104"/>
  <c r="BT22" i="21"/>
  <c r="BT22" i="99"/>
  <c r="BT22" i="114"/>
  <c r="BX22" i="150"/>
  <c r="BX22" i="148"/>
  <c r="BX22" i="147"/>
  <c r="BX22" i="146"/>
  <c r="BX22" i="174"/>
  <c r="BX22" i="115"/>
  <c r="BX22" i="40"/>
  <c r="BX22" i="77"/>
  <c r="BX22" i="29"/>
  <c r="BX22" i="173"/>
  <c r="BX22" i="21"/>
  <c r="BX22" i="104"/>
  <c r="BX22" i="114"/>
  <c r="BX22" i="99"/>
  <c r="BW26" i="2"/>
  <c r="BW25" i="150"/>
  <c r="BW25" i="148"/>
  <c r="BW25" i="147"/>
  <c r="BW25" i="146"/>
  <c r="BW25" i="174"/>
  <c r="BW25" i="115"/>
  <c r="BW25" i="40"/>
  <c r="BW25" i="29"/>
  <c r="BW25" i="77"/>
  <c r="BW25" i="173"/>
  <c r="BW25" i="21"/>
  <c r="BW25" i="104"/>
  <c r="BW25" i="114"/>
  <c r="BW25" i="99"/>
  <c r="BV32" i="2"/>
  <c r="BV31" i="150"/>
  <c r="BV31" i="148"/>
  <c r="BV31" i="147"/>
  <c r="BV31" i="146"/>
  <c r="BV31" i="174"/>
  <c r="BV31" i="115"/>
  <c r="BV31" i="40"/>
  <c r="BV31" i="29"/>
  <c r="BV31" i="21"/>
  <c r="BV31" i="114"/>
  <c r="BV31" i="77"/>
  <c r="BV31" i="104"/>
  <c r="BV31" i="99"/>
  <c r="BV31" i="173"/>
  <c r="BV44" i="2"/>
  <c r="BV43" i="104"/>
  <c r="BV43" i="114"/>
  <c r="BV43" i="99"/>
  <c r="BV43" i="21"/>
  <c r="BV43" i="173"/>
  <c r="BN16" i="150"/>
  <c r="BN16" i="148"/>
  <c r="BN16" i="147"/>
  <c r="BN16" i="146"/>
  <c r="BN16" i="174"/>
  <c r="BN16" i="115"/>
  <c r="BN16" i="77"/>
  <c r="BN16" i="29"/>
  <c r="BN16" i="40"/>
  <c r="BN16" i="173"/>
  <c r="BN16" i="21"/>
  <c r="BN16" i="114"/>
  <c r="BN16" i="99"/>
  <c r="BN16" i="104"/>
  <c r="BL22" i="150"/>
  <c r="BL22" i="148"/>
  <c r="BL22" i="147"/>
  <c r="BL22" i="146"/>
  <c r="BL22" i="174"/>
  <c r="BL22" i="115"/>
  <c r="BL22" i="40"/>
  <c r="BL22" i="77"/>
  <c r="BL22" i="29"/>
  <c r="BL22" i="173"/>
  <c r="BL22" i="104"/>
  <c r="BL22" i="21"/>
  <c r="BL22" i="99"/>
  <c r="BL22" i="114"/>
  <c r="BP22" i="150"/>
  <c r="BP22" i="148"/>
  <c r="BP22" i="147"/>
  <c r="BP22" i="174"/>
  <c r="BP22" i="146"/>
  <c r="BP22" i="40"/>
  <c r="BP22" i="77"/>
  <c r="BP22" i="115"/>
  <c r="BP22" i="29"/>
  <c r="BP22" i="173"/>
  <c r="BP22" i="104"/>
  <c r="BP22" i="114"/>
  <c r="BP22" i="99"/>
  <c r="BP22" i="21"/>
  <c r="BL26" i="2"/>
  <c r="BL25" i="150"/>
  <c r="BL25" i="148"/>
  <c r="BL25" i="147"/>
  <c r="BL25" i="146"/>
  <c r="BL25" i="115"/>
  <c r="BL25" i="77"/>
  <c r="BL25" i="29"/>
  <c r="BL25" i="40"/>
  <c r="BL25" i="174"/>
  <c r="BL25" i="173"/>
  <c r="BL25" i="21"/>
  <c r="BL25" i="114"/>
  <c r="BL25" i="104"/>
  <c r="BL25" i="99"/>
  <c r="BM30" i="150"/>
  <c r="BM30" i="148"/>
  <c r="BM30" i="147"/>
  <c r="BM30" i="146"/>
  <c r="BM30" i="115"/>
  <c r="BM30" i="40"/>
  <c r="BM30" i="174"/>
  <c r="BM30" i="77"/>
  <c r="BM30" i="29"/>
  <c r="BM30" i="104"/>
  <c r="BM30" i="173"/>
  <c r="BM30" i="21"/>
  <c r="BM30" i="99"/>
  <c r="BM30" i="114"/>
  <c r="BM31" i="2"/>
  <c r="BH43" i="173"/>
  <c r="BH43" i="21"/>
  <c r="BH43" i="104"/>
  <c r="BH43" i="114"/>
  <c r="BH43" i="99"/>
  <c r="BH44" i="2"/>
  <c r="BW16" i="150"/>
  <c r="BW16" i="148"/>
  <c r="BW16" i="147"/>
  <c r="BW16" i="146"/>
  <c r="BW16" i="174"/>
  <c r="BW16" i="40"/>
  <c r="BW16" i="77"/>
  <c r="BW16" i="115"/>
  <c r="BW16" i="29"/>
  <c r="BW16" i="104"/>
  <c r="BW16" i="173"/>
  <c r="BW16" i="21"/>
  <c r="BW16" i="114"/>
  <c r="BW16" i="99"/>
  <c r="CA42" i="21"/>
  <c r="CA42" i="104"/>
  <c r="CA42" i="173"/>
  <c r="CA42" i="114"/>
  <c r="CA42" i="99"/>
  <c r="CA43" i="2"/>
  <c r="BJ13" i="150"/>
  <c r="BJ13" i="148"/>
  <c r="BJ13" i="147"/>
  <c r="BJ13" i="146"/>
  <c r="BJ13" i="174"/>
  <c r="BJ13" i="40"/>
  <c r="BJ13" i="77"/>
  <c r="BJ13" i="115"/>
  <c r="BJ13" i="29"/>
  <c r="BJ13" i="173"/>
  <c r="BJ13" i="104"/>
  <c r="BJ13" i="21"/>
  <c r="BJ13" i="99"/>
  <c r="BJ13" i="114"/>
  <c r="BN13" i="150"/>
  <c r="BN13" i="148"/>
  <c r="BN13" i="147"/>
  <c r="BN13" i="146"/>
  <c r="BN13" i="174"/>
  <c r="BN13" i="115"/>
  <c r="BN13" i="40"/>
  <c r="BN13" i="77"/>
  <c r="BN13" i="29"/>
  <c r="BN13" i="173"/>
  <c r="BN13" i="104"/>
  <c r="BN13" i="114"/>
  <c r="BN13" i="99"/>
  <c r="BN13" i="21"/>
  <c r="BT13" i="150"/>
  <c r="BT13" i="148"/>
  <c r="BT13" i="147"/>
  <c r="BT13" i="146"/>
  <c r="BT13" i="174"/>
  <c r="BT13" i="115"/>
  <c r="BT13" i="29"/>
  <c r="BT13" i="40"/>
  <c r="BT13" i="77"/>
  <c r="BT13" i="173"/>
  <c r="BT13" i="21"/>
  <c r="BT13" i="104"/>
  <c r="BT13" i="114"/>
  <c r="BT13" i="99"/>
  <c r="CE43" i="2"/>
  <c r="CE42" i="21"/>
  <c r="CE42" i="104"/>
  <c r="CE42" i="173"/>
  <c r="CE42" i="114"/>
  <c r="CE42" i="99"/>
  <c r="BW35" i="150"/>
  <c r="BW35" i="148"/>
  <c r="BW35" i="147"/>
  <c r="BW35" i="146"/>
  <c r="BW35" i="174"/>
  <c r="BW35" i="115"/>
  <c r="BW35" i="40"/>
  <c r="BW35" i="77"/>
  <c r="BW35" i="29"/>
  <c r="BW35" i="173"/>
  <c r="BW35" i="21"/>
  <c r="BW35" i="104"/>
  <c r="BW35" i="114"/>
  <c r="BW35" i="99"/>
  <c r="BW36" i="2"/>
  <c r="CD57" i="2"/>
  <c r="CD56" i="173"/>
  <c r="CD56" i="21"/>
  <c r="CD56" i="104"/>
  <c r="CD56" i="99"/>
  <c r="CD56" i="114"/>
  <c r="BQ43" i="2"/>
  <c r="BQ42" i="173"/>
  <c r="BQ42" i="21"/>
  <c r="BQ42" i="104"/>
  <c r="BQ42" i="114"/>
  <c r="BQ42" i="99"/>
  <c r="BO19" i="150"/>
  <c r="BO19" i="148"/>
  <c r="BO19" i="147"/>
  <c r="BO19" i="146"/>
  <c r="BO19" i="174"/>
  <c r="BO19" i="115"/>
  <c r="BO19" i="40"/>
  <c r="BO19" i="77"/>
  <c r="BO19" i="29"/>
  <c r="BO19" i="21"/>
  <c r="BO19" i="104"/>
  <c r="BO19" i="114"/>
  <c r="BO19" i="99"/>
  <c r="BO19" i="173"/>
  <c r="BN44" i="2"/>
  <c r="BN43" i="104"/>
  <c r="BN43" i="173"/>
  <c r="BN43" i="114"/>
  <c r="BN43" i="99"/>
  <c r="BN43" i="21"/>
  <c r="BP10" i="150"/>
  <c r="BP10" i="148"/>
  <c r="BP10" i="147"/>
  <c r="BP10" i="146"/>
  <c r="BP10" i="174"/>
  <c r="BP10" i="115"/>
  <c r="BP10" i="40"/>
  <c r="BP10" i="77"/>
  <c r="BP10" i="29"/>
  <c r="BP10" i="173"/>
  <c r="BP10" i="104"/>
  <c r="BP10" i="114"/>
  <c r="BP10" i="99"/>
  <c r="BP10" i="21"/>
  <c r="BK22" i="150"/>
  <c r="BK22" i="148"/>
  <c r="BK22" i="147"/>
  <c r="BK22" i="146"/>
  <c r="BK22" i="40"/>
  <c r="BK22" i="77"/>
  <c r="BK22" i="174"/>
  <c r="BK22" i="115"/>
  <c r="BK22" i="29"/>
  <c r="BK22" i="104"/>
  <c r="BK22" i="173"/>
  <c r="BK22" i="21"/>
  <c r="BK22" i="99"/>
  <c r="BK22" i="114"/>
  <c r="BM25" i="150"/>
  <c r="BM25" i="148"/>
  <c r="BM25" i="147"/>
  <c r="BM25" i="146"/>
  <c r="BM25" i="174"/>
  <c r="BM25" i="40"/>
  <c r="BM25" i="115"/>
  <c r="BM25" i="77"/>
  <c r="BM25" i="29"/>
  <c r="BM25" i="104"/>
  <c r="BM25" i="173"/>
  <c r="BM25" i="114"/>
  <c r="BM25" i="99"/>
  <c r="BM26" i="2"/>
  <c r="BM25" i="21"/>
  <c r="BS10" i="150"/>
  <c r="BS10" i="148"/>
  <c r="BS10" i="147"/>
  <c r="BS10" i="146"/>
  <c r="BS10" i="40"/>
  <c r="BS10" i="77"/>
  <c r="BS10" i="174"/>
  <c r="BS10" i="115"/>
  <c r="BS10" i="29"/>
  <c r="BS10" i="104"/>
  <c r="BS10" i="173"/>
  <c r="BS10" i="21"/>
  <c r="BS10" i="99"/>
  <c r="BS10" i="114"/>
  <c r="BZ26" i="2"/>
  <c r="BZ25" i="150"/>
  <c r="BZ25" i="148"/>
  <c r="BZ25" i="147"/>
  <c r="BZ25" i="146"/>
  <c r="BZ25" i="174"/>
  <c r="BZ25" i="115"/>
  <c r="BZ25" i="40"/>
  <c r="BZ25" i="77"/>
  <c r="BZ25" i="29"/>
  <c r="BZ25" i="173"/>
  <c r="BZ25" i="99"/>
  <c r="BZ25" i="104"/>
  <c r="BZ25" i="114"/>
  <c r="BZ25" i="21"/>
  <c r="BG22" i="150"/>
  <c r="BG22" i="148"/>
  <c r="BG22" i="147"/>
  <c r="BG22" i="146"/>
  <c r="BG22" i="115"/>
  <c r="BG22" i="40"/>
  <c r="BG22" i="77"/>
  <c r="BG22" i="174"/>
  <c r="BG22" i="29"/>
  <c r="BG22" i="104"/>
  <c r="BG22" i="114"/>
  <c r="BG22" i="99"/>
  <c r="BG22" i="173"/>
  <c r="BG22" i="21"/>
  <c r="BP27" i="2"/>
  <c r="BP26" i="150"/>
  <c r="BP26" i="148"/>
  <c r="BP26" i="147"/>
  <c r="BP26" i="146"/>
  <c r="BP26" i="174"/>
  <c r="BP26" i="40"/>
  <c r="BP26" i="115"/>
  <c r="BP26" i="77"/>
  <c r="BP26" i="29"/>
  <c r="BP26" i="173"/>
  <c r="BP26" i="21"/>
  <c r="BP26" i="99"/>
  <c r="BP26" i="114"/>
  <c r="BP26" i="104"/>
  <c r="BW22" i="150"/>
  <c r="BW22" i="148"/>
  <c r="BW22" i="147"/>
  <c r="BW22" i="146"/>
  <c r="BW22" i="115"/>
  <c r="BW22" i="40"/>
  <c r="BW22" i="77"/>
  <c r="BW22" i="29"/>
  <c r="BW22" i="174"/>
  <c r="BW22" i="104"/>
  <c r="BW22" i="114"/>
  <c r="BW22" i="173"/>
  <c r="BW22" i="21"/>
  <c r="BW22" i="99"/>
  <c r="CE19" i="150"/>
  <c r="CE19" i="148"/>
  <c r="CE19" i="147"/>
  <c r="CE19" i="146"/>
  <c r="CE19" i="174"/>
  <c r="CE19" i="115"/>
  <c r="CE19" i="40"/>
  <c r="CE19" i="77"/>
  <c r="CE19" i="29"/>
  <c r="CE19" i="21"/>
  <c r="CE19" i="104"/>
  <c r="CE19" i="114"/>
  <c r="CE19" i="173"/>
  <c r="CE19" i="99"/>
  <c r="BZ22" i="150"/>
  <c r="BZ22" i="148"/>
  <c r="BZ22" i="147"/>
  <c r="BZ22" i="146"/>
  <c r="BZ22" i="174"/>
  <c r="BZ22" i="115"/>
  <c r="BZ22" i="77"/>
  <c r="BZ22" i="29"/>
  <c r="BZ22" i="40"/>
  <c r="BZ22" i="173"/>
  <c r="BZ22" i="114"/>
  <c r="BZ22" i="104"/>
  <c r="BZ22" i="99"/>
  <c r="BZ22" i="21"/>
  <c r="BT43" i="2"/>
  <c r="BT42" i="173"/>
  <c r="BT42" i="104"/>
  <c r="BT42" i="21"/>
  <c r="BT42" i="114"/>
  <c r="BT42" i="99"/>
  <c r="CB43" i="2"/>
  <c r="CB42" i="173"/>
  <c r="CB42" i="21"/>
  <c r="CB42" i="104"/>
  <c r="CB42" i="114"/>
  <c r="CB42" i="99"/>
  <c r="BR44" i="2"/>
  <c r="BR43" i="173"/>
  <c r="BR43" i="104"/>
  <c r="BR43" i="21"/>
  <c r="BR43" i="114"/>
  <c r="BR43" i="99"/>
  <c r="BJ43" i="2"/>
  <c r="BJ42" i="173"/>
  <c r="BJ42" i="21"/>
  <c r="BJ42" i="99"/>
  <c r="BJ42" i="104"/>
  <c r="BJ42" i="114"/>
  <c r="BZ13" i="150"/>
  <c r="BZ13" i="148"/>
  <c r="BZ13" i="147"/>
  <c r="BZ13" i="146"/>
  <c r="BZ13" i="174"/>
  <c r="BZ13" i="40"/>
  <c r="BZ13" i="77"/>
  <c r="BZ13" i="115"/>
  <c r="BZ13" i="29"/>
  <c r="BZ13" i="173"/>
  <c r="BZ13" i="99"/>
  <c r="BZ13" i="104"/>
  <c r="BZ13" i="114"/>
  <c r="BZ13" i="21"/>
  <c r="BY43" i="2"/>
  <c r="BY42" i="173"/>
  <c r="BY42" i="104"/>
  <c r="BY42" i="99"/>
  <c r="BY42" i="114"/>
  <c r="BY42" i="21"/>
  <c r="BG16" i="150"/>
  <c r="BG16" i="148"/>
  <c r="BG16" i="147"/>
  <c r="BG16" i="146"/>
  <c r="BG16" i="174"/>
  <c r="BG16" i="40"/>
  <c r="BG16" i="77"/>
  <c r="BG16" i="115"/>
  <c r="BG16" i="29"/>
  <c r="BG16" i="104"/>
  <c r="BG16" i="173"/>
  <c r="BG16" i="21"/>
  <c r="BG16" i="99"/>
  <c r="BG16" i="114"/>
  <c r="CD27" i="2"/>
  <c r="CD26" i="150"/>
  <c r="CD26" i="148"/>
  <c r="CD26" i="147"/>
  <c r="CD26" i="146"/>
  <c r="CD26" i="174"/>
  <c r="CD26" i="115"/>
  <c r="CD26" i="40"/>
  <c r="CD26" i="77"/>
  <c r="CD26" i="29"/>
  <c r="CD26" i="173"/>
  <c r="CD26" i="114"/>
  <c r="CD26" i="104"/>
  <c r="CD26" i="21"/>
  <c r="CD26" i="99"/>
  <c r="C13" i="2"/>
  <c r="C13" i="120"/>
  <c r="C13" i="122"/>
  <c r="C13" i="165"/>
  <c r="C13" i="138"/>
  <c r="C13" i="123"/>
  <c r="C13" i="118"/>
  <c r="C13" i="175"/>
  <c r="C13" i="93"/>
  <c r="C13" i="92"/>
  <c r="C13" i="91"/>
  <c r="C13" i="94"/>
  <c r="C12" i="150"/>
  <c r="C12" i="148"/>
  <c r="C12" i="147"/>
  <c r="C12" i="146"/>
  <c r="C12" i="174"/>
  <c r="C12" i="115"/>
  <c r="C12" i="40"/>
  <c r="C12" i="77"/>
  <c r="C12" i="29"/>
  <c r="C12" i="173"/>
  <c r="C12" i="104"/>
  <c r="C12" i="114"/>
  <c r="C12" i="99"/>
  <c r="C12" i="21"/>
  <c r="E13" i="120"/>
  <c r="E13" i="122"/>
  <c r="E13" i="165"/>
  <c r="E13" i="138"/>
  <c r="E13" i="123"/>
  <c r="E13" i="92"/>
  <c r="E13" i="91"/>
  <c r="E13" i="94"/>
  <c r="E13" i="118"/>
  <c r="E13" i="175"/>
  <c r="E13" i="93"/>
  <c r="E12" i="150"/>
  <c r="E12" i="148"/>
  <c r="E12" i="147"/>
  <c r="E12" i="146"/>
  <c r="E12" i="174"/>
  <c r="E12" i="115"/>
  <c r="E12" i="77"/>
  <c r="E12" i="29"/>
  <c r="E12" i="40"/>
  <c r="E12" i="173"/>
  <c r="E12" i="21"/>
  <c r="E12" i="104"/>
  <c r="E12" i="114"/>
  <c r="E12" i="99"/>
  <c r="I15" i="150"/>
  <c r="I15" i="148"/>
  <c r="I15" i="147"/>
  <c r="I15" i="146"/>
  <c r="I15" i="174"/>
  <c r="I15" i="40"/>
  <c r="I15" i="77"/>
  <c r="I15" i="115"/>
  <c r="I15" i="29"/>
  <c r="I15" i="173"/>
  <c r="I15" i="114"/>
  <c r="I15" i="99"/>
  <c r="I15" i="21"/>
  <c r="I15" i="104"/>
  <c r="E24" i="150"/>
  <c r="E24" i="148"/>
  <c r="E24" i="147"/>
  <c r="E24" i="146"/>
  <c r="E24" i="174"/>
  <c r="E24" i="115"/>
  <c r="E24" i="77"/>
  <c r="E24" i="29"/>
  <c r="E24" i="40"/>
  <c r="E24" i="173"/>
  <c r="E24" i="21"/>
  <c r="E24" i="104"/>
  <c r="E24" i="114"/>
  <c r="E24" i="99"/>
  <c r="E34" i="150"/>
  <c r="E34" i="148"/>
  <c r="E34" i="147"/>
  <c r="E34" i="146"/>
  <c r="E34" i="174"/>
  <c r="E34" i="77"/>
  <c r="E34" i="29"/>
  <c r="E34" i="40"/>
  <c r="E34" i="115"/>
  <c r="E34" i="173"/>
  <c r="E34" i="21"/>
  <c r="E34" i="104"/>
  <c r="E34" i="114"/>
  <c r="E34" i="99"/>
  <c r="I41" i="173"/>
  <c r="I41" i="104"/>
  <c r="I41" i="21"/>
  <c r="I41" i="114"/>
  <c r="I41" i="99"/>
  <c r="U10" i="120"/>
  <c r="U10" i="122"/>
  <c r="U10" i="165"/>
  <c r="U10" i="138"/>
  <c r="U10" i="123"/>
  <c r="U9" i="150"/>
  <c r="U9" i="148"/>
  <c r="U9" i="147"/>
  <c r="U9" i="146"/>
  <c r="U9" i="174"/>
  <c r="U9" i="115"/>
  <c r="U9" i="40"/>
  <c r="U9" i="77"/>
  <c r="U9" i="29"/>
  <c r="U9" i="173"/>
  <c r="U9" i="114"/>
  <c r="U9" i="99"/>
  <c r="U9" i="104"/>
  <c r="U9" i="21"/>
  <c r="V15" i="150"/>
  <c r="V15" i="148"/>
  <c r="V15" i="147"/>
  <c r="V15" i="146"/>
  <c r="V15" i="174"/>
  <c r="V15" i="115"/>
  <c r="V15" i="40"/>
  <c r="V15" i="77"/>
  <c r="V15" i="29"/>
  <c r="V15" i="21"/>
  <c r="V15" i="104"/>
  <c r="V15" i="114"/>
  <c r="V15" i="173"/>
  <c r="V15" i="99"/>
  <c r="S21" i="150"/>
  <c r="S21" i="148"/>
  <c r="S21" i="147"/>
  <c r="S21" i="146"/>
  <c r="S21" i="174"/>
  <c r="S21" i="115"/>
  <c r="S21" i="29"/>
  <c r="S21" i="40"/>
  <c r="S21" i="77"/>
  <c r="S21" i="173"/>
  <c r="S21" i="21"/>
  <c r="S21" i="104"/>
  <c r="S21" i="114"/>
  <c r="S21" i="99"/>
  <c r="P24" i="150"/>
  <c r="P24" i="148"/>
  <c r="P24" i="147"/>
  <c r="P24" i="146"/>
  <c r="P24" i="174"/>
  <c r="P24" i="115"/>
  <c r="P24" i="40"/>
  <c r="P24" i="77"/>
  <c r="P24" i="29"/>
  <c r="P24" i="21"/>
  <c r="P24" i="104"/>
  <c r="P24" i="114"/>
  <c r="P24" i="173"/>
  <c r="P24" i="99"/>
  <c r="N34" i="150"/>
  <c r="N34" i="148"/>
  <c r="N34" i="147"/>
  <c r="N34" i="146"/>
  <c r="N34" i="115"/>
  <c r="N34" i="40"/>
  <c r="N34" i="174"/>
  <c r="N34" i="77"/>
  <c r="N34" i="29"/>
  <c r="N34" i="173"/>
  <c r="N34" i="21"/>
  <c r="N34" i="99"/>
  <c r="N34" i="104"/>
  <c r="N34" i="114"/>
  <c r="BB18" i="150"/>
  <c r="BB18" i="148"/>
  <c r="BB18" i="147"/>
  <c r="BB18" i="146"/>
  <c r="BB18" i="174"/>
  <c r="BB18" i="40"/>
  <c r="BB18" i="77"/>
  <c r="BB18" i="115"/>
  <c r="BB18" i="29"/>
  <c r="BB18" i="173"/>
  <c r="BB18" i="114"/>
  <c r="BB18" i="99"/>
  <c r="BB18" i="21"/>
  <c r="BB18" i="104"/>
  <c r="AP18" i="150"/>
  <c r="AP18" i="148"/>
  <c r="AP18" i="147"/>
  <c r="AP18" i="146"/>
  <c r="AP18" i="174"/>
  <c r="AP18" i="40"/>
  <c r="AP18" i="77"/>
  <c r="AP18" i="115"/>
  <c r="AP18" i="29"/>
  <c r="AP18" i="173"/>
  <c r="AP18" i="21"/>
  <c r="AP18" i="99"/>
  <c r="AP18" i="104"/>
  <c r="AP18" i="114"/>
  <c r="AH18" i="150"/>
  <c r="AH18" i="148"/>
  <c r="AH18" i="147"/>
  <c r="AH18" i="146"/>
  <c r="AH18" i="174"/>
  <c r="AH18" i="40"/>
  <c r="AH18" i="77"/>
  <c r="AH18" i="115"/>
  <c r="AH18" i="29"/>
  <c r="AH18" i="173"/>
  <c r="AH18" i="21"/>
  <c r="AH18" i="99"/>
  <c r="AH18" i="104"/>
  <c r="AH18" i="114"/>
  <c r="BE54" i="104"/>
  <c r="BE54" i="114"/>
  <c r="BE54" i="99"/>
  <c r="BE54" i="21"/>
  <c r="BE54" i="173"/>
  <c r="BE16" i="150"/>
  <c r="BE16" i="148"/>
  <c r="BE16" i="147"/>
  <c r="BE16" i="146"/>
  <c r="BE16" i="174"/>
  <c r="BE16" i="115"/>
  <c r="BE16" i="40"/>
  <c r="BE16" i="77"/>
  <c r="BE16" i="29"/>
  <c r="BE16" i="173"/>
  <c r="BE16" i="21"/>
  <c r="BE16" i="114"/>
  <c r="BE16" i="104"/>
  <c r="BE16" i="99"/>
  <c r="BS13" i="150"/>
  <c r="BS13" i="148"/>
  <c r="BS13" i="147"/>
  <c r="BS13" i="146"/>
  <c r="BS13" i="174"/>
  <c r="BS13" i="115"/>
  <c r="BS13" i="40"/>
  <c r="BS13" i="77"/>
  <c r="BS13" i="29"/>
  <c r="BS13" i="21"/>
  <c r="BS13" i="104"/>
  <c r="BS13" i="114"/>
  <c r="BS13" i="99"/>
  <c r="BS13" i="173"/>
  <c r="CA26" i="2"/>
  <c r="CA25" i="150"/>
  <c r="CA25" i="148"/>
  <c r="CA25" i="147"/>
  <c r="CA25" i="146"/>
  <c r="CA25" i="174"/>
  <c r="CA25" i="115"/>
  <c r="CA25" i="40"/>
  <c r="CA25" i="29"/>
  <c r="CA25" i="77"/>
  <c r="CA25" i="21"/>
  <c r="CA25" i="104"/>
  <c r="CA25" i="114"/>
  <c r="CA25" i="99"/>
  <c r="CA25" i="173"/>
  <c r="BQ36" i="2"/>
  <c r="BQ35" i="150"/>
  <c r="BQ35" i="148"/>
  <c r="BQ35" i="147"/>
  <c r="BQ35" i="146"/>
  <c r="BQ35" i="115"/>
  <c r="BQ35" i="40"/>
  <c r="BQ35" i="174"/>
  <c r="BQ35" i="77"/>
  <c r="BQ35" i="29"/>
  <c r="BQ35" i="173"/>
  <c r="BQ35" i="21"/>
  <c r="BQ35" i="114"/>
  <c r="BQ35" i="99"/>
  <c r="BQ35" i="104"/>
  <c r="BK26" i="2"/>
  <c r="BK25" i="150"/>
  <c r="BK25" i="148"/>
  <c r="BK25" i="147"/>
  <c r="BK25" i="146"/>
  <c r="BK25" i="174"/>
  <c r="BK25" i="115"/>
  <c r="BK25" i="40"/>
  <c r="BK25" i="29"/>
  <c r="BK25" i="21"/>
  <c r="BK25" i="114"/>
  <c r="BK25" i="77"/>
  <c r="BK25" i="104"/>
  <c r="BK25" i="173"/>
  <c r="BK25" i="99"/>
  <c r="BO36" i="2"/>
  <c r="BO35" i="150"/>
  <c r="BO35" i="148"/>
  <c r="BO35" i="147"/>
  <c r="BO35" i="146"/>
  <c r="BO35" i="174"/>
  <c r="BO35" i="115"/>
  <c r="BO35" i="40"/>
  <c r="BO35" i="29"/>
  <c r="BO35" i="77"/>
  <c r="BO35" i="173"/>
  <c r="BO35" i="21"/>
  <c r="BO35" i="104"/>
  <c r="BO35" i="114"/>
  <c r="BO35" i="99"/>
  <c r="BV37" i="2"/>
  <c r="BV36" i="150"/>
  <c r="BV36" i="148"/>
  <c r="BV36" i="147"/>
  <c r="BV36" i="146"/>
  <c r="BV36" i="174"/>
  <c r="BV36" i="115"/>
  <c r="BV36" i="40"/>
  <c r="BV36" i="77"/>
  <c r="BV36" i="29"/>
  <c r="BV36" i="173"/>
  <c r="BV36" i="21"/>
  <c r="BV36" i="104"/>
  <c r="BV36" i="99"/>
  <c r="BV36" i="114"/>
  <c r="CE16" i="150"/>
  <c r="CE16" i="148"/>
  <c r="CE16" i="147"/>
  <c r="CE16" i="146"/>
  <c r="CE16" i="174"/>
  <c r="CE16" i="40"/>
  <c r="CE16" i="77"/>
  <c r="CE16" i="29"/>
  <c r="CE16" i="115"/>
  <c r="CE16" i="21"/>
  <c r="CE16" i="104"/>
  <c r="CE16" i="173"/>
  <c r="CE16" i="99"/>
  <c r="CE16" i="114"/>
  <c r="CD37" i="2"/>
  <c r="CD36" i="150"/>
  <c r="CD36" i="148"/>
  <c r="CD36" i="147"/>
  <c r="CD36" i="146"/>
  <c r="CD36" i="174"/>
  <c r="CD36" i="115"/>
  <c r="CD36" i="40"/>
  <c r="CD36" i="29"/>
  <c r="CD36" i="77"/>
  <c r="CD36" i="173"/>
  <c r="CD36" i="104"/>
  <c r="CD36" i="21"/>
  <c r="CD36" i="99"/>
  <c r="CD36" i="114"/>
  <c r="BS57" i="2"/>
  <c r="BS56" i="104"/>
  <c r="BS56" i="114"/>
  <c r="BS56" i="99"/>
  <c r="BS56" i="21"/>
  <c r="BS56" i="173"/>
  <c r="BY26" i="2"/>
  <c r="BY25" i="150"/>
  <c r="BY25" i="148"/>
  <c r="BY25" i="147"/>
  <c r="BY25" i="146"/>
  <c r="BY25" i="174"/>
  <c r="BY25" i="40"/>
  <c r="BY25" i="115"/>
  <c r="BY25" i="77"/>
  <c r="BY25" i="29"/>
  <c r="BY25" i="173"/>
  <c r="BY25" i="99"/>
  <c r="BY25" i="104"/>
  <c r="BY25" i="21"/>
  <c r="BY25" i="114"/>
  <c r="BU31" i="150"/>
  <c r="BU31" i="148"/>
  <c r="BU31" i="147"/>
  <c r="BU31" i="146"/>
  <c r="BU31" i="174"/>
  <c r="BU31" i="115"/>
  <c r="BU31" i="40"/>
  <c r="BU31" i="77"/>
  <c r="BU31" i="29"/>
  <c r="BU31" i="173"/>
  <c r="BU31" i="104"/>
  <c r="BU31" i="99"/>
  <c r="BU31" i="21"/>
  <c r="BU31" i="114"/>
  <c r="BU32" i="2"/>
  <c r="BL56" i="2"/>
  <c r="BL55" i="104"/>
  <c r="BL55" i="114"/>
  <c r="BL55" i="99"/>
  <c r="BL55" i="173"/>
  <c r="BL55" i="21"/>
  <c r="CB56" i="2"/>
  <c r="CB55" i="21"/>
  <c r="CB55" i="114"/>
  <c r="CB55" i="173"/>
  <c r="CB55" i="104"/>
  <c r="CB55" i="99"/>
  <c r="BN26" i="2"/>
  <c r="BN25" i="150"/>
  <c r="BN25" i="148"/>
  <c r="BN25" i="147"/>
  <c r="BN25" i="174"/>
  <c r="BN25" i="146"/>
  <c r="BN25" i="40"/>
  <c r="BN25" i="77"/>
  <c r="BN25" i="29"/>
  <c r="BN25" i="173"/>
  <c r="BN25" i="115"/>
  <c r="BN25" i="104"/>
  <c r="BN25" i="114"/>
  <c r="BN25" i="99"/>
  <c r="BN25" i="21"/>
  <c r="BL32" i="2"/>
  <c r="BL31" i="150"/>
  <c r="BL31" i="148"/>
  <c r="BL31" i="147"/>
  <c r="BL31" i="146"/>
  <c r="BL31" i="115"/>
  <c r="BL31" i="40"/>
  <c r="BL31" i="77"/>
  <c r="BL31" i="29"/>
  <c r="BL31" i="174"/>
  <c r="BL31" i="173"/>
  <c r="BL31" i="21"/>
  <c r="BL31" i="99"/>
  <c r="BL31" i="104"/>
  <c r="BL31" i="114"/>
  <c r="BX16" i="150"/>
  <c r="BX16" i="148"/>
  <c r="BX16" i="147"/>
  <c r="BX16" i="146"/>
  <c r="BX16" i="174"/>
  <c r="BX16" i="40"/>
  <c r="BX16" i="77"/>
  <c r="BX16" i="115"/>
  <c r="BX16" i="29"/>
  <c r="BX16" i="173"/>
  <c r="BX16" i="21"/>
  <c r="BX16" i="104"/>
  <c r="BX16" i="114"/>
  <c r="BX16" i="99"/>
  <c r="BZ37" i="2"/>
  <c r="BZ36" i="150"/>
  <c r="BZ36" i="148"/>
  <c r="BZ36" i="147"/>
  <c r="BZ36" i="146"/>
  <c r="BZ36" i="174"/>
  <c r="BZ36" i="115"/>
  <c r="BZ36" i="40"/>
  <c r="BZ36" i="77"/>
  <c r="BZ36" i="29"/>
  <c r="BZ36" i="104"/>
  <c r="BZ36" i="173"/>
  <c r="BZ36" i="99"/>
  <c r="BZ36" i="21"/>
  <c r="BZ36" i="114"/>
  <c r="BU56" i="2"/>
  <c r="BU55" i="104"/>
  <c r="BU55" i="21"/>
  <c r="BU55" i="99"/>
  <c r="BU55" i="114"/>
  <c r="BU55" i="173"/>
  <c r="BW19" i="150"/>
  <c r="BW19" i="148"/>
  <c r="BW19" i="147"/>
  <c r="BW19" i="146"/>
  <c r="BW19" i="174"/>
  <c r="BW19" i="115"/>
  <c r="BW19" i="40"/>
  <c r="BW19" i="77"/>
  <c r="BW19" i="21"/>
  <c r="BW19" i="104"/>
  <c r="BW19" i="114"/>
  <c r="BW19" i="29"/>
  <c r="BW19" i="173"/>
  <c r="BW19" i="99"/>
  <c r="BS22" i="150"/>
  <c r="BS22" i="148"/>
  <c r="BS22" i="147"/>
  <c r="BS22" i="146"/>
  <c r="BS22" i="174"/>
  <c r="BS22" i="40"/>
  <c r="BS22" i="77"/>
  <c r="BS22" i="115"/>
  <c r="BS22" i="29"/>
  <c r="BS22" i="104"/>
  <c r="BS22" i="173"/>
  <c r="BS22" i="21"/>
  <c r="BS22" i="99"/>
  <c r="BS22" i="114"/>
  <c r="BU26" i="150"/>
  <c r="BU26" i="148"/>
  <c r="BU26" i="147"/>
  <c r="BU26" i="174"/>
  <c r="BU26" i="146"/>
  <c r="BU26" i="115"/>
  <c r="BU26" i="40"/>
  <c r="BU26" i="77"/>
  <c r="BU26" i="29"/>
  <c r="BU26" i="173"/>
  <c r="BU26" i="104"/>
  <c r="BU26" i="99"/>
  <c r="BU26" i="114"/>
  <c r="BU27" i="2"/>
  <c r="BU26" i="21"/>
  <c r="BK42" i="104"/>
  <c r="BK42" i="173"/>
  <c r="BK42" i="21"/>
  <c r="BK42" i="114"/>
  <c r="BK42" i="99"/>
  <c r="BK43" i="2"/>
  <c r="C35" i="2"/>
  <c r="C34" i="150"/>
  <c r="C34" i="148"/>
  <c r="C34" i="147"/>
  <c r="C34" i="146"/>
  <c r="C34" i="115"/>
  <c r="C34" i="40"/>
  <c r="C34" i="174"/>
  <c r="C34" i="77"/>
  <c r="C34" i="29"/>
  <c r="C34" i="173"/>
  <c r="C34" i="104"/>
  <c r="C34" i="114"/>
  <c r="C34" i="99"/>
  <c r="C34" i="21"/>
  <c r="C24" i="150"/>
  <c r="C24" i="148"/>
  <c r="C24" i="147"/>
  <c r="C24" i="174"/>
  <c r="C24" i="146"/>
  <c r="C24" i="40"/>
  <c r="C24" i="77"/>
  <c r="C24" i="115"/>
  <c r="C24" i="29"/>
  <c r="C24" i="173"/>
  <c r="C24" i="104"/>
  <c r="C24" i="114"/>
  <c r="C24" i="99"/>
  <c r="C24" i="21"/>
  <c r="C16" i="2"/>
  <c r="C15" i="150"/>
  <c r="C15" i="148"/>
  <c r="C15" i="147"/>
  <c r="C15" i="146"/>
  <c r="C15" i="174"/>
  <c r="C15" i="115"/>
  <c r="C15" i="77"/>
  <c r="C15" i="29"/>
  <c r="C15" i="40"/>
  <c r="C15" i="173"/>
  <c r="C15" i="21"/>
  <c r="C15" i="104"/>
  <c r="C15" i="114"/>
  <c r="C15" i="99"/>
  <c r="C55" i="2"/>
  <c r="C54" i="173"/>
  <c r="C54" i="21"/>
  <c r="C54" i="99"/>
  <c r="C54" i="114"/>
  <c r="C54" i="104"/>
  <c r="H10" i="122"/>
  <c r="H10" i="120"/>
  <c r="H10" i="138"/>
  <c r="H10" i="123"/>
  <c r="H9" i="150"/>
  <c r="H10" i="165"/>
  <c r="H9" i="148"/>
  <c r="H9" i="147"/>
  <c r="H9" i="146"/>
  <c r="H9" i="174"/>
  <c r="H9" i="40"/>
  <c r="H9" i="77"/>
  <c r="H9" i="115"/>
  <c r="H9" i="29"/>
  <c r="H9" i="173"/>
  <c r="H9" i="21"/>
  <c r="H9" i="99"/>
  <c r="H9" i="104"/>
  <c r="H9" i="114"/>
  <c r="L10" i="138"/>
  <c r="L10" i="165"/>
  <c r="L10" i="122"/>
  <c r="L10" i="120"/>
  <c r="L9" i="150"/>
  <c r="L10" i="123"/>
  <c r="L9" i="148"/>
  <c r="L9" i="147"/>
  <c r="L9" i="146"/>
  <c r="L9" i="174"/>
  <c r="L9" i="40"/>
  <c r="L9" i="77"/>
  <c r="L9" i="115"/>
  <c r="L9" i="29"/>
  <c r="L9" i="173"/>
  <c r="L9" i="114"/>
  <c r="L9" i="99"/>
  <c r="L9" i="104"/>
  <c r="L9" i="21"/>
  <c r="H13" i="122"/>
  <c r="H13" i="120"/>
  <c r="H13" i="138"/>
  <c r="H13" i="123"/>
  <c r="H13" i="165"/>
  <c r="H12" i="150"/>
  <c r="H12" i="148"/>
  <c r="H12" i="147"/>
  <c r="H12" i="146"/>
  <c r="H12" i="174"/>
  <c r="H12" i="115"/>
  <c r="H12" i="40"/>
  <c r="H12" i="77"/>
  <c r="H12" i="29"/>
  <c r="H12" i="21"/>
  <c r="H12" i="104"/>
  <c r="H12" i="114"/>
  <c r="H12" i="173"/>
  <c r="H12" i="99"/>
  <c r="L13" i="165"/>
  <c r="L13" i="122"/>
  <c r="L13" i="120"/>
  <c r="L13" i="138"/>
  <c r="L13" i="123"/>
  <c r="L12" i="150"/>
  <c r="L12" i="148"/>
  <c r="L12" i="147"/>
  <c r="L12" i="146"/>
  <c r="L12" i="174"/>
  <c r="L12" i="115"/>
  <c r="L12" i="40"/>
  <c r="L12" i="77"/>
  <c r="L12" i="29"/>
  <c r="L12" i="173"/>
  <c r="L12" i="21"/>
  <c r="L12" i="104"/>
  <c r="L12" i="114"/>
  <c r="L12" i="99"/>
  <c r="J15" i="150"/>
  <c r="J15" i="148"/>
  <c r="J15" i="147"/>
  <c r="J15" i="146"/>
  <c r="J15" i="174"/>
  <c r="J15" i="115"/>
  <c r="J15" i="40"/>
  <c r="J15" i="77"/>
  <c r="J15" i="29"/>
  <c r="J15" i="173"/>
  <c r="J15" i="21"/>
  <c r="J15" i="104"/>
  <c r="J15" i="114"/>
  <c r="J15" i="99"/>
  <c r="F15" i="150"/>
  <c r="F15" i="148"/>
  <c r="F15" i="147"/>
  <c r="F15" i="146"/>
  <c r="F15" i="174"/>
  <c r="F15" i="115"/>
  <c r="F15" i="40"/>
  <c r="F15" i="77"/>
  <c r="F15" i="29"/>
  <c r="F15" i="21"/>
  <c r="F15" i="104"/>
  <c r="F15" i="114"/>
  <c r="F15" i="173"/>
  <c r="F15" i="99"/>
  <c r="J21" i="150"/>
  <c r="J21" i="148"/>
  <c r="J21" i="147"/>
  <c r="J21" i="146"/>
  <c r="J21" i="174"/>
  <c r="J21" i="115"/>
  <c r="J21" i="40"/>
  <c r="J21" i="77"/>
  <c r="J21" i="21"/>
  <c r="J21" i="104"/>
  <c r="J21" i="114"/>
  <c r="J21" i="173"/>
  <c r="J21" i="29"/>
  <c r="J21" i="99"/>
  <c r="F21" i="150"/>
  <c r="F21" i="148"/>
  <c r="F21" i="147"/>
  <c r="F21" i="146"/>
  <c r="F21" i="174"/>
  <c r="F21" i="115"/>
  <c r="F21" i="40"/>
  <c r="F21" i="77"/>
  <c r="F21" i="29"/>
  <c r="F21" i="173"/>
  <c r="F21" i="21"/>
  <c r="F21" i="104"/>
  <c r="F21" i="114"/>
  <c r="F21" i="99"/>
  <c r="J24" i="150"/>
  <c r="J24" i="148"/>
  <c r="J24" i="147"/>
  <c r="J24" i="146"/>
  <c r="J24" i="115"/>
  <c r="J24" i="40"/>
  <c r="J24" i="77"/>
  <c r="J24" i="174"/>
  <c r="J24" i="29"/>
  <c r="J24" i="114"/>
  <c r="J24" i="99"/>
  <c r="J24" i="173"/>
  <c r="J24" i="104"/>
  <c r="J24" i="21"/>
  <c r="F24" i="150"/>
  <c r="F24" i="148"/>
  <c r="F24" i="147"/>
  <c r="F24" i="146"/>
  <c r="F24" i="174"/>
  <c r="F24" i="40"/>
  <c r="F24" i="77"/>
  <c r="F24" i="115"/>
  <c r="F24" i="29"/>
  <c r="F24" i="173"/>
  <c r="F24" i="21"/>
  <c r="F24" i="99"/>
  <c r="F24" i="104"/>
  <c r="F24" i="114"/>
  <c r="J29" i="150"/>
  <c r="J29" i="148"/>
  <c r="J29" i="147"/>
  <c r="J29" i="146"/>
  <c r="J29" i="174"/>
  <c r="J29" i="40"/>
  <c r="J29" i="77"/>
  <c r="J29" i="29"/>
  <c r="J29" i="115"/>
  <c r="J29" i="173"/>
  <c r="J29" i="21"/>
  <c r="J29" i="99"/>
  <c r="J29" i="104"/>
  <c r="J29" i="114"/>
  <c r="F29" i="150"/>
  <c r="F29" i="148"/>
  <c r="F29" i="147"/>
  <c r="F29" i="146"/>
  <c r="F29" i="115"/>
  <c r="F29" i="40"/>
  <c r="F29" i="174"/>
  <c r="F29" i="77"/>
  <c r="F29" i="29"/>
  <c r="F29" i="114"/>
  <c r="F29" i="99"/>
  <c r="F29" i="173"/>
  <c r="F29" i="21"/>
  <c r="F29" i="104"/>
  <c r="J34" i="150"/>
  <c r="J34" i="148"/>
  <c r="J34" i="147"/>
  <c r="J34" i="146"/>
  <c r="J34" i="115"/>
  <c r="J34" i="40"/>
  <c r="J34" i="174"/>
  <c r="J34" i="77"/>
  <c r="J34" i="29"/>
  <c r="J34" i="173"/>
  <c r="J34" i="114"/>
  <c r="J34" i="99"/>
  <c r="J34" i="21"/>
  <c r="J34" i="104"/>
  <c r="F34" i="150"/>
  <c r="F34" i="148"/>
  <c r="F34" i="147"/>
  <c r="F34" i="146"/>
  <c r="F34" i="115"/>
  <c r="F34" i="40"/>
  <c r="F34" i="77"/>
  <c r="F34" i="29"/>
  <c r="F34" i="174"/>
  <c r="F34" i="173"/>
  <c r="F34" i="21"/>
  <c r="F34" i="99"/>
  <c r="F34" i="104"/>
  <c r="F34" i="114"/>
  <c r="J41" i="21"/>
  <c r="J41" i="104"/>
  <c r="J41" i="173"/>
  <c r="J41" i="114"/>
  <c r="J41" i="99"/>
  <c r="F41" i="173"/>
  <c r="F41" i="21"/>
  <c r="F41" i="104"/>
  <c r="F41" i="114"/>
  <c r="F41" i="99"/>
  <c r="M24" i="150"/>
  <c r="M24" i="148"/>
  <c r="M24" i="147"/>
  <c r="M24" i="146"/>
  <c r="M24" i="174"/>
  <c r="M24" i="115"/>
  <c r="M24" i="77"/>
  <c r="M24" i="29"/>
  <c r="M24" i="40"/>
  <c r="M24" i="173"/>
  <c r="M24" i="21"/>
  <c r="M24" i="104"/>
  <c r="M24" i="114"/>
  <c r="M24" i="99"/>
  <c r="V10" i="120"/>
  <c r="V10" i="138"/>
  <c r="V10" i="123"/>
  <c r="V10" i="165"/>
  <c r="V10" i="122"/>
  <c r="V9" i="150"/>
  <c r="V9" i="148"/>
  <c r="V9" i="147"/>
  <c r="V9" i="146"/>
  <c r="V9" i="174"/>
  <c r="V9" i="115"/>
  <c r="V9" i="40"/>
  <c r="V9" i="29"/>
  <c r="V9" i="173"/>
  <c r="V9" i="21"/>
  <c r="V9" i="104"/>
  <c r="V9" i="114"/>
  <c r="V9" i="77"/>
  <c r="V9" i="99"/>
  <c r="R10" i="165"/>
  <c r="R10" i="122"/>
  <c r="R10" i="123"/>
  <c r="R10" i="120"/>
  <c r="R9" i="150"/>
  <c r="R10" i="138"/>
  <c r="R9" i="148"/>
  <c r="R9" i="147"/>
  <c r="R9" i="146"/>
  <c r="R9" i="174"/>
  <c r="R9" i="115"/>
  <c r="R9" i="40"/>
  <c r="R9" i="77"/>
  <c r="R9" i="21"/>
  <c r="R9" i="104"/>
  <c r="R9" i="114"/>
  <c r="R9" i="173"/>
  <c r="R9" i="29"/>
  <c r="R9" i="99"/>
  <c r="N10" i="120"/>
  <c r="N10" i="138"/>
  <c r="N10" i="123"/>
  <c r="N10" i="165"/>
  <c r="N9" i="150"/>
  <c r="N10" i="122"/>
  <c r="N9" i="148"/>
  <c r="N9" i="147"/>
  <c r="N9" i="146"/>
  <c r="N9" i="174"/>
  <c r="N9" i="115"/>
  <c r="N9" i="40"/>
  <c r="N9" i="77"/>
  <c r="N9" i="29"/>
  <c r="N9" i="173"/>
  <c r="N9" i="21"/>
  <c r="N9" i="104"/>
  <c r="N9" i="114"/>
  <c r="N9" i="99"/>
  <c r="S15" i="150"/>
  <c r="S15" i="148"/>
  <c r="S15" i="147"/>
  <c r="S15" i="146"/>
  <c r="S15" i="174"/>
  <c r="S15" i="115"/>
  <c r="S15" i="77"/>
  <c r="S15" i="29"/>
  <c r="S15" i="40"/>
  <c r="S15" i="173"/>
  <c r="S15" i="21"/>
  <c r="S15" i="104"/>
  <c r="S15" i="114"/>
  <c r="S15" i="99"/>
  <c r="O15" i="150"/>
  <c r="O15" i="148"/>
  <c r="O15" i="147"/>
  <c r="O15" i="146"/>
  <c r="O15" i="174"/>
  <c r="O15" i="40"/>
  <c r="O15" i="29"/>
  <c r="O15" i="77"/>
  <c r="O15" i="115"/>
  <c r="O15" i="173"/>
  <c r="O15" i="21"/>
  <c r="O15" i="104"/>
  <c r="O15" i="114"/>
  <c r="O15" i="99"/>
  <c r="T21" i="150"/>
  <c r="T21" i="148"/>
  <c r="T21" i="147"/>
  <c r="T21" i="146"/>
  <c r="T21" i="174"/>
  <c r="T21" i="40"/>
  <c r="T21" i="77"/>
  <c r="T21" i="115"/>
  <c r="T21" i="29"/>
  <c r="T21" i="173"/>
  <c r="T21" i="114"/>
  <c r="T21" i="99"/>
  <c r="T21" i="104"/>
  <c r="T21" i="21"/>
  <c r="P21" i="150"/>
  <c r="P21" i="148"/>
  <c r="P21" i="147"/>
  <c r="P21" i="146"/>
  <c r="P21" i="40"/>
  <c r="P21" i="77"/>
  <c r="P21" i="174"/>
  <c r="P21" i="115"/>
  <c r="P21" i="29"/>
  <c r="P21" i="173"/>
  <c r="P21" i="21"/>
  <c r="P21" i="99"/>
  <c r="P21" i="104"/>
  <c r="P21" i="114"/>
  <c r="U24" i="150"/>
  <c r="U24" i="148"/>
  <c r="U24" i="147"/>
  <c r="U24" i="146"/>
  <c r="U24" i="174"/>
  <c r="U24" i="115"/>
  <c r="U24" i="77"/>
  <c r="U24" i="29"/>
  <c r="U24" i="40"/>
  <c r="U24" i="173"/>
  <c r="U24" i="21"/>
  <c r="U24" i="104"/>
  <c r="U24" i="114"/>
  <c r="U24" i="99"/>
  <c r="Q24" i="150"/>
  <c r="Q24" i="148"/>
  <c r="Q24" i="147"/>
  <c r="Q24" i="146"/>
  <c r="Q24" i="174"/>
  <c r="Q24" i="115"/>
  <c r="Q24" i="29"/>
  <c r="Q24" i="40"/>
  <c r="Q24" i="77"/>
  <c r="Q24" i="173"/>
  <c r="Q24" i="21"/>
  <c r="Q24" i="104"/>
  <c r="Q24" i="114"/>
  <c r="Q24" i="99"/>
  <c r="V29" i="150"/>
  <c r="V29" i="148"/>
  <c r="V29" i="147"/>
  <c r="V29" i="146"/>
  <c r="V29" i="115"/>
  <c r="V29" i="40"/>
  <c r="V29" i="174"/>
  <c r="V29" i="77"/>
  <c r="V29" i="29"/>
  <c r="V29" i="114"/>
  <c r="V29" i="99"/>
  <c r="V29" i="173"/>
  <c r="V29" i="21"/>
  <c r="V29" i="104"/>
  <c r="R29" i="150"/>
  <c r="R29" i="148"/>
  <c r="R29" i="147"/>
  <c r="R29" i="146"/>
  <c r="R29" i="174"/>
  <c r="R29" i="40"/>
  <c r="R29" i="115"/>
  <c r="R29" i="77"/>
  <c r="R29" i="29"/>
  <c r="R29" i="173"/>
  <c r="R29" i="21"/>
  <c r="R29" i="99"/>
  <c r="R29" i="104"/>
  <c r="R29" i="114"/>
  <c r="N29" i="150"/>
  <c r="N29" i="148"/>
  <c r="N29" i="147"/>
  <c r="N29" i="146"/>
  <c r="N29" i="174"/>
  <c r="N29" i="40"/>
  <c r="N29" i="115"/>
  <c r="N29" i="77"/>
  <c r="N29" i="29"/>
  <c r="N29" i="173"/>
  <c r="N29" i="114"/>
  <c r="N29" i="99"/>
  <c r="N29" i="21"/>
  <c r="N29" i="104"/>
  <c r="S34" i="150"/>
  <c r="S34" i="148"/>
  <c r="S34" i="147"/>
  <c r="S34" i="146"/>
  <c r="S34" i="115"/>
  <c r="S34" i="40"/>
  <c r="S34" i="174"/>
  <c r="S34" i="77"/>
  <c r="S34" i="29"/>
  <c r="S34" i="173"/>
  <c r="S34" i="104"/>
  <c r="S34" i="114"/>
  <c r="S34" i="99"/>
  <c r="S34" i="21"/>
  <c r="O34" i="150"/>
  <c r="O34" i="148"/>
  <c r="O34" i="147"/>
  <c r="O34" i="146"/>
  <c r="O34" i="174"/>
  <c r="O34" i="115"/>
  <c r="O34" i="40"/>
  <c r="O34" i="77"/>
  <c r="O34" i="29"/>
  <c r="O34" i="173"/>
  <c r="O34" i="21"/>
  <c r="O34" i="99"/>
  <c r="O34" i="114"/>
  <c r="O34" i="104"/>
  <c r="T41" i="173"/>
  <c r="T41" i="114"/>
  <c r="T41" i="99"/>
  <c r="T41" i="104"/>
  <c r="T41" i="21"/>
  <c r="P41" i="173"/>
  <c r="P41" i="21"/>
  <c r="P41" i="114"/>
  <c r="P41" i="99"/>
  <c r="P41" i="104"/>
  <c r="BC18" i="150"/>
  <c r="BC18" i="148"/>
  <c r="BC18" i="147"/>
  <c r="BC18" i="174"/>
  <c r="BC18" i="146"/>
  <c r="BC18" i="40"/>
  <c r="BC18" i="77"/>
  <c r="BC18" i="115"/>
  <c r="BC18" i="29"/>
  <c r="BC18" i="173"/>
  <c r="BC18" i="104"/>
  <c r="BC18" i="114"/>
  <c r="BC18" i="99"/>
  <c r="BC18" i="21"/>
  <c r="AY18" i="150"/>
  <c r="AY18" i="148"/>
  <c r="AY18" i="147"/>
  <c r="AY18" i="146"/>
  <c r="AY18" i="174"/>
  <c r="AY18" i="115"/>
  <c r="AY18" i="40"/>
  <c r="AY18" i="77"/>
  <c r="AY18" i="29"/>
  <c r="AY18" i="173"/>
  <c r="AY18" i="21"/>
  <c r="AY18" i="99"/>
  <c r="AY18" i="114"/>
  <c r="AY18" i="104"/>
  <c r="AU18" i="150"/>
  <c r="AU18" i="148"/>
  <c r="AU18" i="147"/>
  <c r="AU18" i="174"/>
  <c r="AU18" i="146"/>
  <c r="AU18" i="115"/>
  <c r="AU18" i="40"/>
  <c r="AU18" i="77"/>
  <c r="AU18" i="29"/>
  <c r="AU18" i="173"/>
  <c r="AU18" i="104"/>
  <c r="AU18" i="114"/>
  <c r="AU18" i="99"/>
  <c r="AU18" i="21"/>
  <c r="AQ18" i="150"/>
  <c r="AQ18" i="148"/>
  <c r="AQ18" i="147"/>
  <c r="AQ18" i="146"/>
  <c r="AQ18" i="174"/>
  <c r="AQ18" i="40"/>
  <c r="AQ18" i="77"/>
  <c r="AQ18" i="115"/>
  <c r="AQ18" i="29"/>
  <c r="AQ18" i="173"/>
  <c r="AQ18" i="21"/>
  <c r="AQ18" i="99"/>
  <c r="AQ18" i="104"/>
  <c r="AQ18" i="114"/>
  <c r="AM18" i="150"/>
  <c r="AM18" i="148"/>
  <c r="AM18" i="147"/>
  <c r="AM18" i="174"/>
  <c r="AM18" i="146"/>
  <c r="AM18" i="40"/>
  <c r="AM18" i="77"/>
  <c r="AM18" i="115"/>
  <c r="AM18" i="29"/>
  <c r="AM18" i="173"/>
  <c r="AM18" i="104"/>
  <c r="AM18" i="114"/>
  <c r="AM18" i="99"/>
  <c r="AM18" i="21"/>
  <c r="AI18" i="150"/>
  <c r="AI18" i="148"/>
  <c r="AI18" i="147"/>
  <c r="AI18" i="146"/>
  <c r="AI18" i="174"/>
  <c r="AI18" i="115"/>
  <c r="AI18" i="40"/>
  <c r="AI18" i="77"/>
  <c r="AI18" i="29"/>
  <c r="AI18" i="173"/>
  <c r="AI18" i="21"/>
  <c r="AI18" i="99"/>
  <c r="AI18" i="114"/>
  <c r="AI18" i="104"/>
  <c r="AE18" i="150"/>
  <c r="AE18" i="148"/>
  <c r="AE18" i="147"/>
  <c r="AE18" i="146"/>
  <c r="AE18" i="174"/>
  <c r="AE18" i="115"/>
  <c r="AE18" i="40"/>
  <c r="AE18" i="77"/>
  <c r="AE18" i="29"/>
  <c r="AE18" i="173"/>
  <c r="AE18" i="104"/>
  <c r="AE18" i="114"/>
  <c r="AE18" i="99"/>
  <c r="AE18" i="21"/>
  <c r="AA18" i="150"/>
  <c r="AA18" i="148"/>
  <c r="AA18" i="147"/>
  <c r="AA18" i="146"/>
  <c r="AA18" i="174"/>
  <c r="AA18" i="40"/>
  <c r="AA18" i="77"/>
  <c r="AA18" i="115"/>
  <c r="AA18" i="29"/>
  <c r="AA18" i="173"/>
  <c r="AA18" i="21"/>
  <c r="AA18" i="99"/>
  <c r="AA18" i="104"/>
  <c r="AA18" i="114"/>
  <c r="BE55" i="2"/>
  <c r="BE36" i="2"/>
  <c r="BE35" i="150"/>
  <c r="BE35" i="148"/>
  <c r="BE35" i="147"/>
  <c r="BE35" i="146"/>
  <c r="BE35" i="115"/>
  <c r="BE35" i="40"/>
  <c r="BE35" i="174"/>
  <c r="BE35" i="77"/>
  <c r="BE35" i="29"/>
  <c r="BE35" i="104"/>
  <c r="BE35" i="173"/>
  <c r="BE35" i="114"/>
  <c r="BE35" i="99"/>
  <c r="BE35" i="21"/>
  <c r="BE19" i="150"/>
  <c r="BE19" i="148"/>
  <c r="BE19" i="147"/>
  <c r="BE19" i="146"/>
  <c r="BE19" i="174"/>
  <c r="BE19" i="40"/>
  <c r="BE19" i="77"/>
  <c r="BE19" i="115"/>
  <c r="BE19" i="29"/>
  <c r="BE19" i="104"/>
  <c r="BE19" i="173"/>
  <c r="BE19" i="21"/>
  <c r="BE19" i="99"/>
  <c r="BE19" i="114"/>
  <c r="BE7" i="150"/>
  <c r="BE7" i="148"/>
  <c r="BE7" i="147"/>
  <c r="BE7" i="146"/>
  <c r="BE7" i="174"/>
  <c r="BE7" i="40"/>
  <c r="BE7" i="77"/>
  <c r="BE7" i="29"/>
  <c r="BE7" i="115"/>
  <c r="BE7" i="104"/>
  <c r="BE7" i="173"/>
  <c r="BE7" i="21"/>
  <c r="BE7" i="99"/>
  <c r="BE7" i="114"/>
  <c r="CB10" i="150"/>
  <c r="CB10" i="148"/>
  <c r="CB10" i="147"/>
  <c r="CB10" i="146"/>
  <c r="CB10" i="174"/>
  <c r="CB10" i="40"/>
  <c r="CB10" i="77"/>
  <c r="CB10" i="115"/>
  <c r="CB10" i="29"/>
  <c r="CB10" i="173"/>
  <c r="CB10" i="21"/>
  <c r="CB10" i="104"/>
  <c r="CB10" i="99"/>
  <c r="CB10" i="114"/>
  <c r="CA13" i="150"/>
  <c r="CA13" i="148"/>
  <c r="CA13" i="147"/>
  <c r="CA13" i="146"/>
  <c r="CA13" i="174"/>
  <c r="CA13" i="115"/>
  <c r="CA13" i="40"/>
  <c r="CA13" i="77"/>
  <c r="CA13" i="21"/>
  <c r="CA13" i="104"/>
  <c r="CA13" i="114"/>
  <c r="CA13" i="173"/>
  <c r="CA13" i="29"/>
  <c r="CA13" i="99"/>
  <c r="CD32" i="2"/>
  <c r="CD31" i="150"/>
  <c r="CD31" i="148"/>
  <c r="CD31" i="147"/>
  <c r="CD31" i="146"/>
  <c r="CD31" i="174"/>
  <c r="CD31" i="115"/>
  <c r="CD31" i="40"/>
  <c r="CD31" i="77"/>
  <c r="CD31" i="29"/>
  <c r="CD31" i="114"/>
  <c r="CD31" i="104"/>
  <c r="CD31" i="173"/>
  <c r="CD31" i="21"/>
  <c r="CD31" i="99"/>
  <c r="BZ57" i="2"/>
  <c r="BZ56" i="173"/>
  <c r="BZ56" i="99"/>
  <c r="BZ56" i="104"/>
  <c r="BZ56" i="114"/>
  <c r="BZ56" i="21"/>
  <c r="BI16" i="150"/>
  <c r="BI16" i="148"/>
  <c r="BI16" i="147"/>
  <c r="BI16" i="146"/>
  <c r="BI16" i="174"/>
  <c r="BI16" i="115"/>
  <c r="BI16" i="40"/>
  <c r="BI16" i="77"/>
  <c r="BI16" i="21"/>
  <c r="BI16" i="114"/>
  <c r="BI16" i="29"/>
  <c r="BI16" i="173"/>
  <c r="BI16" i="99"/>
  <c r="BI16" i="104"/>
  <c r="BG26" i="2"/>
  <c r="BG25" i="150"/>
  <c r="BG25" i="148"/>
  <c r="BG25" i="147"/>
  <c r="BG25" i="146"/>
  <c r="BG25" i="174"/>
  <c r="BG25" i="115"/>
  <c r="BG25" i="40"/>
  <c r="BG25" i="29"/>
  <c r="BG25" i="77"/>
  <c r="BG25" i="173"/>
  <c r="BG25" i="21"/>
  <c r="BG25" i="114"/>
  <c r="BG25" i="104"/>
  <c r="BG25" i="99"/>
  <c r="BG36" i="2"/>
  <c r="BG35" i="150"/>
  <c r="BG35" i="148"/>
  <c r="BG35" i="147"/>
  <c r="BG35" i="146"/>
  <c r="BG35" i="174"/>
  <c r="BG35" i="115"/>
  <c r="BG35" i="40"/>
  <c r="BG35" i="77"/>
  <c r="BG35" i="29"/>
  <c r="BG35" i="173"/>
  <c r="BG35" i="21"/>
  <c r="BG35" i="114"/>
  <c r="BG35" i="104"/>
  <c r="BG35" i="99"/>
  <c r="BK37" i="2"/>
  <c r="BK36" i="150"/>
  <c r="BK36" i="148"/>
  <c r="BK36" i="147"/>
  <c r="BK36" i="146"/>
  <c r="BK36" i="174"/>
  <c r="BK36" i="40"/>
  <c r="BK36" i="77"/>
  <c r="BK36" i="29"/>
  <c r="BK36" i="115"/>
  <c r="BK36" i="173"/>
  <c r="BK36" i="21"/>
  <c r="BK36" i="104"/>
  <c r="BK36" i="99"/>
  <c r="BK36" i="114"/>
  <c r="BP43" i="173"/>
  <c r="BP43" i="21"/>
  <c r="BP44" i="2"/>
  <c r="BP43" i="104"/>
  <c r="BP43" i="114"/>
  <c r="BP43" i="99"/>
  <c r="CB13" i="150"/>
  <c r="CB13" i="148"/>
  <c r="CB13" i="147"/>
  <c r="CB13" i="146"/>
  <c r="CB13" i="174"/>
  <c r="CB13" i="115"/>
  <c r="CB13" i="40"/>
  <c r="CB13" i="29"/>
  <c r="CB13" i="77"/>
  <c r="CB13" i="173"/>
  <c r="CB13" i="21"/>
  <c r="CB13" i="104"/>
  <c r="CB13" i="114"/>
  <c r="CB13" i="99"/>
  <c r="BT26" i="2"/>
  <c r="BT25" i="150"/>
  <c r="BT25" i="148"/>
  <c r="BT25" i="147"/>
  <c r="BT25" i="146"/>
  <c r="BT25" i="174"/>
  <c r="BT25" i="115"/>
  <c r="BT25" i="40"/>
  <c r="BT25" i="77"/>
  <c r="BT25" i="29"/>
  <c r="BT25" i="173"/>
  <c r="BT25" i="21"/>
  <c r="BT25" i="104"/>
  <c r="BT25" i="114"/>
  <c r="BT25" i="99"/>
  <c r="CA31" i="2"/>
  <c r="CA30" i="150"/>
  <c r="CA30" i="148"/>
  <c r="CA30" i="147"/>
  <c r="CA30" i="146"/>
  <c r="CA30" i="174"/>
  <c r="CA30" i="115"/>
  <c r="CA30" i="40"/>
  <c r="CA30" i="77"/>
  <c r="CA30" i="29"/>
  <c r="CA30" i="173"/>
  <c r="CA30" i="21"/>
  <c r="CA30" i="104"/>
  <c r="CA30" i="114"/>
  <c r="CA30" i="99"/>
  <c r="BW42" i="104"/>
  <c r="BW42" i="114"/>
  <c r="BW42" i="21"/>
  <c r="BW43" i="2"/>
  <c r="BW42" i="173"/>
  <c r="BW42" i="99"/>
  <c r="BH32" i="2"/>
  <c r="BH31" i="150"/>
  <c r="BH31" i="148"/>
  <c r="BH31" i="147"/>
  <c r="BH31" i="146"/>
  <c r="BH31" i="115"/>
  <c r="BH31" i="40"/>
  <c r="BH31" i="174"/>
  <c r="BH31" i="77"/>
  <c r="BH31" i="29"/>
  <c r="BH31" i="173"/>
  <c r="BH31" i="114"/>
  <c r="BH31" i="99"/>
  <c r="BH31" i="104"/>
  <c r="BH31" i="21"/>
  <c r="BS42" i="104"/>
  <c r="BS42" i="173"/>
  <c r="BS42" i="21"/>
  <c r="BS42" i="114"/>
  <c r="BS42" i="99"/>
  <c r="BS43" i="2"/>
  <c r="BF13" i="150"/>
  <c r="BF13" i="148"/>
  <c r="BF13" i="147"/>
  <c r="BF13" i="146"/>
  <c r="BF13" i="174"/>
  <c r="BF13" i="40"/>
  <c r="BF13" i="77"/>
  <c r="BF13" i="115"/>
  <c r="BF13" i="29"/>
  <c r="BF13" i="173"/>
  <c r="BF13" i="104"/>
  <c r="BF13" i="114"/>
  <c r="BF13" i="99"/>
  <c r="BF13" i="21"/>
  <c r="BI22" i="150"/>
  <c r="BI22" i="148"/>
  <c r="BI22" i="147"/>
  <c r="BI22" i="146"/>
  <c r="BI22" i="174"/>
  <c r="BI22" i="115"/>
  <c r="BI22" i="40"/>
  <c r="BI22" i="29"/>
  <c r="BI22" i="173"/>
  <c r="BI22" i="21"/>
  <c r="BI22" i="114"/>
  <c r="BI22" i="77"/>
  <c r="BI22" i="104"/>
  <c r="BI22" i="99"/>
  <c r="BM22" i="150"/>
  <c r="BM22" i="148"/>
  <c r="BM22" i="147"/>
  <c r="BM22" i="146"/>
  <c r="BM22" i="174"/>
  <c r="BM22" i="115"/>
  <c r="BM22" i="40"/>
  <c r="BM22" i="77"/>
  <c r="BM22" i="29"/>
  <c r="BM22" i="21"/>
  <c r="BM22" i="114"/>
  <c r="BM22" i="99"/>
  <c r="BM22" i="104"/>
  <c r="BM22" i="173"/>
  <c r="BR10" i="150"/>
  <c r="BR10" i="148"/>
  <c r="BR10" i="147"/>
  <c r="BR10" i="146"/>
  <c r="BR10" i="174"/>
  <c r="BR10" i="115"/>
  <c r="BR10" i="77"/>
  <c r="BR10" i="29"/>
  <c r="BR10" i="40"/>
  <c r="BR10" i="173"/>
  <c r="BR10" i="21"/>
  <c r="BR10" i="114"/>
  <c r="BR10" i="104"/>
  <c r="BR10" i="99"/>
  <c r="BZ10" i="150"/>
  <c r="BZ10" i="148"/>
  <c r="BZ10" i="147"/>
  <c r="BZ10" i="174"/>
  <c r="BZ10" i="146"/>
  <c r="BZ10" i="115"/>
  <c r="BZ10" i="77"/>
  <c r="BZ10" i="29"/>
  <c r="BZ10" i="173"/>
  <c r="BZ10" i="114"/>
  <c r="BZ10" i="40"/>
  <c r="BZ10" i="104"/>
  <c r="BZ10" i="99"/>
  <c r="BZ10" i="21"/>
  <c r="CD22" i="150"/>
  <c r="CD22" i="148"/>
  <c r="CD22" i="147"/>
  <c r="CD22" i="146"/>
  <c r="CD22" i="174"/>
  <c r="CD22" i="115"/>
  <c r="CD22" i="29"/>
  <c r="CD22" i="40"/>
  <c r="CD22" i="77"/>
  <c r="CD22" i="173"/>
  <c r="CD22" i="114"/>
  <c r="CD22" i="21"/>
  <c r="CD22" i="99"/>
  <c r="CD22" i="104"/>
  <c r="BS35" i="150"/>
  <c r="BS35" i="148"/>
  <c r="BS35" i="147"/>
  <c r="BS35" i="146"/>
  <c r="BS35" i="174"/>
  <c r="BS35" i="115"/>
  <c r="BS35" i="40"/>
  <c r="BS35" i="29"/>
  <c r="BS35" i="77"/>
  <c r="BS35" i="21"/>
  <c r="BS35" i="104"/>
  <c r="BS35" i="173"/>
  <c r="BS36" i="2"/>
  <c r="BS35" i="99"/>
  <c r="BS35" i="114"/>
  <c r="BY36" i="150"/>
  <c r="BY36" i="148"/>
  <c r="BY36" i="147"/>
  <c r="BY36" i="146"/>
  <c r="BY36" i="174"/>
  <c r="BY36" i="115"/>
  <c r="BY36" i="40"/>
  <c r="BY36" i="77"/>
  <c r="BY36" i="29"/>
  <c r="BY36" i="173"/>
  <c r="BY36" i="104"/>
  <c r="BY36" i="99"/>
  <c r="BY37" i="2"/>
  <c r="BY36" i="114"/>
  <c r="BY36" i="21"/>
  <c r="BQ26" i="2"/>
  <c r="BQ25" i="150"/>
  <c r="BQ25" i="148"/>
  <c r="BQ25" i="147"/>
  <c r="BQ25" i="146"/>
  <c r="BQ25" i="174"/>
  <c r="BQ25" i="40"/>
  <c r="BQ25" i="115"/>
  <c r="BQ25" i="77"/>
  <c r="BQ25" i="29"/>
  <c r="BQ25" i="173"/>
  <c r="BQ25" i="21"/>
  <c r="BQ25" i="99"/>
  <c r="BQ25" i="114"/>
  <c r="BQ25" i="104"/>
  <c r="BG19" i="150"/>
  <c r="BG19" i="148"/>
  <c r="BG19" i="147"/>
  <c r="BG19" i="146"/>
  <c r="BG19" i="174"/>
  <c r="BG19" i="115"/>
  <c r="BG19" i="40"/>
  <c r="BG19" i="77"/>
  <c r="BG19" i="21"/>
  <c r="BG19" i="114"/>
  <c r="BG19" i="29"/>
  <c r="BG19" i="173"/>
  <c r="BG19" i="104"/>
  <c r="BG19" i="99"/>
  <c r="BK19" i="150"/>
  <c r="BK19" i="148"/>
  <c r="BK19" i="147"/>
  <c r="BK19" i="146"/>
  <c r="BK19" i="174"/>
  <c r="BK19" i="115"/>
  <c r="BK19" i="40"/>
  <c r="BK19" i="29"/>
  <c r="BK19" i="77"/>
  <c r="BK19" i="173"/>
  <c r="BK19" i="21"/>
  <c r="BK19" i="114"/>
  <c r="BK19" i="99"/>
  <c r="BK19" i="104"/>
  <c r="BH37" i="2"/>
  <c r="BH36" i="150"/>
  <c r="BH36" i="148"/>
  <c r="BH36" i="147"/>
  <c r="BH36" i="146"/>
  <c r="BH36" i="115"/>
  <c r="BH36" i="40"/>
  <c r="BH36" i="77"/>
  <c r="BH36" i="29"/>
  <c r="BH36" i="174"/>
  <c r="BH36" i="173"/>
  <c r="BH36" i="21"/>
  <c r="BH36" i="114"/>
  <c r="BH36" i="99"/>
  <c r="BH36" i="104"/>
  <c r="BJ36" i="2"/>
  <c r="BJ35" i="150"/>
  <c r="BJ35" i="148"/>
  <c r="BJ35" i="147"/>
  <c r="BJ35" i="146"/>
  <c r="BJ35" i="174"/>
  <c r="BJ35" i="115"/>
  <c r="BJ35" i="40"/>
  <c r="BJ35" i="77"/>
  <c r="BJ35" i="29"/>
  <c r="BJ35" i="173"/>
  <c r="BJ35" i="104"/>
  <c r="BJ35" i="21"/>
  <c r="BJ35" i="114"/>
  <c r="BJ35" i="99"/>
  <c r="BR13" i="150"/>
  <c r="BR13" i="148"/>
  <c r="BR13" i="147"/>
  <c r="BR13" i="146"/>
  <c r="BR13" i="174"/>
  <c r="BR13" i="115"/>
  <c r="BR13" i="40"/>
  <c r="BR13" i="77"/>
  <c r="BR13" i="29"/>
  <c r="BR13" i="173"/>
  <c r="BR13" i="21"/>
  <c r="BR13" i="99"/>
  <c r="BR13" i="114"/>
  <c r="BR13" i="104"/>
  <c r="BT19" i="150"/>
  <c r="BT19" i="148"/>
  <c r="BT19" i="147"/>
  <c r="BT19" i="146"/>
  <c r="BT19" i="174"/>
  <c r="BT19" i="115"/>
  <c r="BT19" i="77"/>
  <c r="BT19" i="29"/>
  <c r="BT19" i="40"/>
  <c r="BT19" i="173"/>
  <c r="BT19" i="21"/>
  <c r="BT19" i="104"/>
  <c r="BT19" i="114"/>
  <c r="BT19" i="99"/>
  <c r="BM44" i="2"/>
  <c r="BM43" i="173"/>
  <c r="BM43" i="21"/>
  <c r="BM43" i="104"/>
  <c r="BM43" i="99"/>
  <c r="BM43" i="114"/>
  <c r="BR26" i="2"/>
  <c r="BR25" i="150"/>
  <c r="BR25" i="148"/>
  <c r="BR25" i="147"/>
  <c r="BR25" i="146"/>
  <c r="BR25" i="174"/>
  <c r="BR25" i="40"/>
  <c r="BR25" i="115"/>
  <c r="BR25" i="77"/>
  <c r="BR25" i="29"/>
  <c r="BR25" i="173"/>
  <c r="BR25" i="21"/>
  <c r="BR25" i="99"/>
  <c r="BR25" i="114"/>
  <c r="BR25" i="104"/>
  <c r="BT36" i="2"/>
  <c r="BT35" i="150"/>
  <c r="BT35" i="148"/>
  <c r="BT35" i="147"/>
  <c r="BT35" i="146"/>
  <c r="BT35" i="174"/>
  <c r="BT35" i="115"/>
  <c r="BT35" i="77"/>
  <c r="BT35" i="29"/>
  <c r="BT35" i="40"/>
  <c r="BT35" i="173"/>
  <c r="BT35" i="21"/>
  <c r="BT35" i="104"/>
  <c r="BT35" i="99"/>
  <c r="BT35" i="114"/>
  <c r="BX36" i="2"/>
  <c r="BX35" i="150"/>
  <c r="BX35" i="148"/>
  <c r="BX35" i="147"/>
  <c r="BX35" i="146"/>
  <c r="BX35" i="174"/>
  <c r="BX35" i="77"/>
  <c r="BX35" i="29"/>
  <c r="BX35" i="115"/>
  <c r="BX35" i="40"/>
  <c r="BX35" i="173"/>
  <c r="BX35" i="21"/>
  <c r="BX35" i="104"/>
  <c r="BX35" i="114"/>
  <c r="BX35" i="99"/>
  <c r="BQ22" i="150"/>
  <c r="BQ22" i="148"/>
  <c r="BQ22" i="147"/>
  <c r="BQ22" i="146"/>
  <c r="BQ22" i="174"/>
  <c r="BQ22" i="115"/>
  <c r="BQ22" i="40"/>
  <c r="BQ22" i="77"/>
  <c r="BQ22" i="29"/>
  <c r="BQ22" i="173"/>
  <c r="BQ22" i="21"/>
  <c r="BQ22" i="114"/>
  <c r="BQ22" i="104"/>
  <c r="BQ22" i="99"/>
  <c r="BI56" i="2"/>
  <c r="BI55" i="173"/>
  <c r="BI55" i="114"/>
  <c r="BI55" i="99"/>
  <c r="BI55" i="104"/>
  <c r="BI55" i="21"/>
  <c r="BM56" i="2"/>
  <c r="BM55" i="21"/>
  <c r="BM55" i="104"/>
  <c r="BM55" i="114"/>
  <c r="BM55" i="99"/>
  <c r="BM55" i="173"/>
  <c r="BK13" i="150"/>
  <c r="BK13" i="148"/>
  <c r="BK13" i="147"/>
  <c r="BK13" i="146"/>
  <c r="BK13" i="174"/>
  <c r="BK13" i="115"/>
  <c r="BK13" i="40"/>
  <c r="BK13" i="77"/>
  <c r="BK13" i="21"/>
  <c r="BK13" i="114"/>
  <c r="BK13" i="29"/>
  <c r="BK13" i="173"/>
  <c r="BK13" i="104"/>
  <c r="BK13" i="99"/>
  <c r="BO13" i="150"/>
  <c r="BO13" i="148"/>
  <c r="BO13" i="147"/>
  <c r="BO13" i="146"/>
  <c r="BO13" i="174"/>
  <c r="BO13" i="115"/>
  <c r="BO13" i="40"/>
  <c r="BO13" i="29"/>
  <c r="BO13" i="173"/>
  <c r="BO13" i="21"/>
  <c r="BO13" i="104"/>
  <c r="BO13" i="114"/>
  <c r="BO13" i="77"/>
  <c r="BO13" i="99"/>
  <c r="CB19" i="150"/>
  <c r="CB19" i="148"/>
  <c r="CB19" i="147"/>
  <c r="CB19" i="146"/>
  <c r="CB19" i="174"/>
  <c r="CB19" i="115"/>
  <c r="CB19" i="77"/>
  <c r="CB19" i="29"/>
  <c r="CB19" i="40"/>
  <c r="CB19" i="173"/>
  <c r="CB19" i="21"/>
  <c r="CB19" i="104"/>
  <c r="CB19" i="114"/>
  <c r="CB19" i="99"/>
  <c r="BY13" i="150"/>
  <c r="BY13" i="148"/>
  <c r="BY13" i="147"/>
  <c r="BY13" i="146"/>
  <c r="BY13" i="174"/>
  <c r="BY13" i="40"/>
  <c r="BY13" i="77"/>
  <c r="BY13" i="115"/>
  <c r="BY13" i="29"/>
  <c r="BY13" i="173"/>
  <c r="BY13" i="99"/>
  <c r="BY13" i="104"/>
  <c r="BY13" i="114"/>
  <c r="BY13" i="21"/>
  <c r="BV13" i="150"/>
  <c r="BV13" i="148"/>
  <c r="BV13" i="147"/>
  <c r="BV13" i="146"/>
  <c r="BV13" i="174"/>
  <c r="BV13" i="40"/>
  <c r="BV13" i="77"/>
  <c r="BV13" i="29"/>
  <c r="BV13" i="115"/>
  <c r="BV13" i="173"/>
  <c r="BV13" i="104"/>
  <c r="BV13" i="114"/>
  <c r="BV13" i="99"/>
  <c r="BV13" i="21"/>
  <c r="CA19" i="150"/>
  <c r="CA19" i="148"/>
  <c r="CA19" i="147"/>
  <c r="CA19" i="146"/>
  <c r="CA19" i="174"/>
  <c r="CA19" i="115"/>
  <c r="CA19" i="40"/>
  <c r="CA19" i="29"/>
  <c r="CA19" i="77"/>
  <c r="CA19" i="173"/>
  <c r="CA19" i="21"/>
  <c r="CA19" i="104"/>
  <c r="CA19" i="114"/>
  <c r="CA19" i="99"/>
  <c r="CC43" i="2"/>
  <c r="CC42" i="21"/>
  <c r="CC42" i="99"/>
  <c r="CC42" i="104"/>
  <c r="CC42" i="173"/>
  <c r="CC42" i="114"/>
  <c r="BH13" i="150"/>
  <c r="BH13" i="148"/>
  <c r="BH13" i="147"/>
  <c r="BH13" i="146"/>
  <c r="BH13" i="174"/>
  <c r="BH13" i="115"/>
  <c r="BH13" i="77"/>
  <c r="BH13" i="29"/>
  <c r="BH13" i="40"/>
  <c r="BH13" i="173"/>
  <c r="BH13" i="21"/>
  <c r="BH13" i="114"/>
  <c r="BH13" i="104"/>
  <c r="BH13" i="99"/>
  <c r="BP13" i="150"/>
  <c r="BP13" i="148"/>
  <c r="BP13" i="147"/>
  <c r="BP13" i="146"/>
  <c r="BP13" i="174"/>
  <c r="BP13" i="115"/>
  <c r="BP13" i="77"/>
  <c r="BP13" i="29"/>
  <c r="BP13" i="40"/>
  <c r="BP13" i="173"/>
  <c r="BP13" i="21"/>
  <c r="BP13" i="104"/>
  <c r="BP13" i="114"/>
  <c r="BP13" i="99"/>
  <c r="BF22" i="150"/>
  <c r="BF22" i="148"/>
  <c r="BF22" i="147"/>
  <c r="BF22" i="146"/>
  <c r="BF22" i="174"/>
  <c r="BF22" i="40"/>
  <c r="BF22" i="29"/>
  <c r="BF22" i="77"/>
  <c r="BF22" i="115"/>
  <c r="BF22" i="173"/>
  <c r="BF22" i="21"/>
  <c r="BF22" i="114"/>
  <c r="BF22" i="104"/>
  <c r="BF22" i="99"/>
  <c r="BF42" i="173"/>
  <c r="BF42" i="21"/>
  <c r="BF42" i="104"/>
  <c r="BF43" i="2"/>
  <c r="BF42" i="114"/>
  <c r="BF42" i="99"/>
  <c r="BI44" i="2"/>
  <c r="BI43" i="173"/>
  <c r="BI43" i="21"/>
  <c r="BI43" i="104"/>
  <c r="BI43" i="114"/>
  <c r="BI43" i="99"/>
  <c r="CB16" i="150"/>
  <c r="CB16" i="148"/>
  <c r="CB16" i="147"/>
  <c r="CB16" i="146"/>
  <c r="CB16" i="174"/>
  <c r="CB16" i="115"/>
  <c r="CB16" i="40"/>
  <c r="CB16" i="77"/>
  <c r="CB16" i="29"/>
  <c r="CB16" i="173"/>
  <c r="CB16" i="21"/>
  <c r="CB16" i="104"/>
  <c r="CB16" i="114"/>
  <c r="CB16" i="99"/>
  <c r="BX19" i="150"/>
  <c r="BX19" i="148"/>
  <c r="BX19" i="147"/>
  <c r="BX19" i="146"/>
  <c r="BX19" i="174"/>
  <c r="BX19" i="115"/>
  <c r="BX19" i="40"/>
  <c r="BX19" i="29"/>
  <c r="BX19" i="77"/>
  <c r="BX19" i="173"/>
  <c r="BX19" i="21"/>
  <c r="BX19" i="104"/>
  <c r="BX19" i="114"/>
  <c r="BX19" i="99"/>
  <c r="CB31" i="2"/>
  <c r="CB30" i="150"/>
  <c r="CB30" i="148"/>
  <c r="CB30" i="147"/>
  <c r="CB30" i="146"/>
  <c r="CB30" i="174"/>
  <c r="CB30" i="77"/>
  <c r="CB30" i="29"/>
  <c r="CB30" i="115"/>
  <c r="CB30" i="40"/>
  <c r="CB30" i="173"/>
  <c r="CB30" i="21"/>
  <c r="CB30" i="104"/>
  <c r="CB30" i="114"/>
  <c r="CB30" i="99"/>
  <c r="BX31" i="2"/>
  <c r="BX30" i="150"/>
  <c r="BX30" i="148"/>
  <c r="BX30" i="147"/>
  <c r="BX30" i="146"/>
  <c r="BX30" i="174"/>
  <c r="BX30" i="115"/>
  <c r="BX30" i="77"/>
  <c r="BX30" i="29"/>
  <c r="BX30" i="40"/>
  <c r="BX30" i="173"/>
  <c r="BX30" i="21"/>
  <c r="BX30" i="104"/>
  <c r="BX30" i="114"/>
  <c r="BX30" i="99"/>
  <c r="BF31" i="2"/>
  <c r="BF30" i="150"/>
  <c r="BF30" i="148"/>
  <c r="BF30" i="147"/>
  <c r="BF30" i="146"/>
  <c r="BF30" i="174"/>
  <c r="BF30" i="115"/>
  <c r="BF30" i="40"/>
  <c r="BF30" i="77"/>
  <c r="BF30" i="29"/>
  <c r="BF30" i="173"/>
  <c r="BF30" i="104"/>
  <c r="BF30" i="21"/>
  <c r="BF30" i="99"/>
  <c r="BF30" i="114"/>
  <c r="B4" i="120"/>
  <c r="B5" i="120"/>
  <c r="B7" i="120"/>
  <c r="B4" i="122"/>
  <c r="B5" i="122"/>
  <c r="B7" i="122"/>
  <c r="B4" i="165"/>
  <c r="B5" i="165"/>
  <c r="B7" i="165"/>
  <c r="B4" i="138"/>
  <c r="B5" i="138"/>
  <c r="B7" i="138"/>
  <c r="B4" i="123"/>
  <c r="B5" i="123"/>
  <c r="B7" i="123"/>
  <c r="B4" i="175"/>
  <c r="B5" i="175"/>
  <c r="B7" i="175"/>
  <c r="B4" i="93"/>
  <c r="B5" i="93"/>
  <c r="B7" i="93"/>
  <c r="B7" i="118"/>
  <c r="B7" i="92"/>
  <c r="B4" i="91"/>
  <c r="B4" i="118" s="1"/>
  <c r="B5" i="91"/>
  <c r="B7" i="91"/>
  <c r="B4" i="94"/>
  <c r="B5" i="94"/>
  <c r="B7" i="94"/>
  <c r="B3" i="106"/>
  <c r="B3" i="112" s="1"/>
  <c r="C3" i="106"/>
  <c r="C3" i="112" s="1"/>
  <c r="D3" i="106"/>
  <c r="D3" i="112" s="1"/>
  <c r="E3" i="106"/>
  <c r="E3" i="112" s="1"/>
  <c r="F3" i="106"/>
  <c r="F3" i="112" s="1"/>
  <c r="G3" i="106"/>
  <c r="G3" i="112" s="1"/>
  <c r="H3" i="106"/>
  <c r="H3" i="112" s="1"/>
  <c r="I3" i="106"/>
  <c r="I3" i="112" s="1"/>
  <c r="J3" i="106"/>
  <c r="J3" i="112" s="1"/>
  <c r="K3" i="106"/>
  <c r="K3" i="112" s="1"/>
  <c r="L3" i="106"/>
  <c r="L3" i="112" s="1"/>
  <c r="M3" i="106"/>
  <c r="M3" i="112" s="1"/>
  <c r="N3" i="106"/>
  <c r="N3" i="112" s="1"/>
  <c r="O3" i="106"/>
  <c r="O3" i="112" s="1"/>
  <c r="P3" i="106"/>
  <c r="P3" i="112" s="1"/>
  <c r="Q3" i="106"/>
  <c r="Q3" i="112" s="1"/>
  <c r="R3" i="106"/>
  <c r="R3" i="112" s="1"/>
  <c r="S3" i="106"/>
  <c r="S3" i="112" s="1"/>
  <c r="T3" i="106"/>
  <c r="T3" i="112" s="1"/>
  <c r="U3" i="106"/>
  <c r="U3" i="112" s="1"/>
  <c r="V3" i="106"/>
  <c r="V3" i="112" s="1"/>
  <c r="W3" i="106"/>
  <c r="W3" i="112" s="1"/>
  <c r="X3" i="106"/>
  <c r="X3" i="112" s="1"/>
  <c r="Y3" i="106"/>
  <c r="Y3" i="112" s="1"/>
  <c r="Z3" i="106"/>
  <c r="Z3" i="112" s="1"/>
  <c r="AA3" i="106"/>
  <c r="AA3" i="112" s="1"/>
  <c r="AB3" i="106"/>
  <c r="AB3" i="112" s="1"/>
  <c r="AC3" i="106"/>
  <c r="AC3" i="112" s="1"/>
  <c r="AD3" i="106"/>
  <c r="AD3" i="112" s="1"/>
  <c r="AE3" i="106"/>
  <c r="AE3" i="112" s="1"/>
  <c r="AF3" i="106"/>
  <c r="AF3" i="112" s="1"/>
  <c r="AG3" i="106"/>
  <c r="AG3" i="112" s="1"/>
  <c r="AH3" i="106"/>
  <c r="AH3" i="112" s="1"/>
  <c r="AI3" i="106"/>
  <c r="AI3" i="112" s="1"/>
  <c r="AJ3" i="106"/>
  <c r="AJ3" i="112" s="1"/>
  <c r="AK3" i="106"/>
  <c r="AK3" i="112" s="1"/>
  <c r="AL3" i="106"/>
  <c r="AL3" i="112" s="1"/>
  <c r="AM3" i="106"/>
  <c r="AM3" i="112" s="1"/>
  <c r="AN3" i="106"/>
  <c r="AN3" i="112" s="1"/>
  <c r="AO3" i="106"/>
  <c r="AO3" i="112" s="1"/>
  <c r="AP3" i="106"/>
  <c r="AP3" i="112" s="1"/>
  <c r="AQ3" i="106"/>
  <c r="AQ3" i="112" s="1"/>
  <c r="AR3" i="106"/>
  <c r="AR3" i="112" s="1"/>
  <c r="AS3" i="106"/>
  <c r="AS3" i="112" s="1"/>
  <c r="AT3" i="106"/>
  <c r="AT3" i="112" s="1"/>
  <c r="AU3" i="106"/>
  <c r="AU3" i="112" s="1"/>
  <c r="AV3" i="106"/>
  <c r="AV3" i="112" s="1"/>
  <c r="AW3" i="106"/>
  <c r="AW3" i="112" s="1"/>
  <c r="AX3" i="106"/>
  <c r="AX3" i="112" s="1"/>
  <c r="AY3" i="106"/>
  <c r="AY3" i="112" s="1"/>
  <c r="AZ3" i="106"/>
  <c r="AZ3" i="112" s="1"/>
  <c r="BA3" i="106"/>
  <c r="BA3" i="112" s="1"/>
  <c r="BB3" i="106"/>
  <c r="BB3" i="112" s="1"/>
  <c r="BC3" i="106"/>
  <c r="BC3" i="112" s="1"/>
  <c r="B4" i="106"/>
  <c r="B4" i="112" s="1"/>
  <c r="C4" i="106"/>
  <c r="C4" i="112" s="1"/>
  <c r="D4" i="106"/>
  <c r="D4" i="112" s="1"/>
  <c r="E4" i="106"/>
  <c r="E4" i="112" s="1"/>
  <c r="F4" i="106"/>
  <c r="F4" i="112" s="1"/>
  <c r="G4" i="106"/>
  <c r="G4" i="112" s="1"/>
  <c r="H4" i="106"/>
  <c r="H4" i="112" s="1"/>
  <c r="I4" i="106"/>
  <c r="I4" i="112" s="1"/>
  <c r="J4" i="106"/>
  <c r="J4" i="112" s="1"/>
  <c r="K4" i="106"/>
  <c r="K4" i="112" s="1"/>
  <c r="L4" i="106"/>
  <c r="L4" i="112" s="1"/>
  <c r="M4" i="106"/>
  <c r="M4" i="112" s="1"/>
  <c r="N4" i="106"/>
  <c r="N4" i="112" s="1"/>
  <c r="O4" i="106"/>
  <c r="O4" i="112" s="1"/>
  <c r="P4" i="106"/>
  <c r="P4" i="112" s="1"/>
  <c r="Q4" i="106"/>
  <c r="Q4" i="112" s="1"/>
  <c r="R4" i="106"/>
  <c r="R4" i="112" s="1"/>
  <c r="S4" i="106"/>
  <c r="S4" i="112" s="1"/>
  <c r="T4" i="106"/>
  <c r="T4" i="112" s="1"/>
  <c r="U4" i="106"/>
  <c r="U4" i="112" s="1"/>
  <c r="V4" i="106"/>
  <c r="V4" i="112" s="1"/>
  <c r="W4" i="106"/>
  <c r="W4" i="112" s="1"/>
  <c r="X4" i="106"/>
  <c r="X4" i="112" s="1"/>
  <c r="Y4" i="106"/>
  <c r="Y4" i="112" s="1"/>
  <c r="Z4" i="106"/>
  <c r="Z4" i="112" s="1"/>
  <c r="AA4" i="106"/>
  <c r="AA4" i="112" s="1"/>
  <c r="AB4" i="106"/>
  <c r="AB4" i="112" s="1"/>
  <c r="AC4" i="106"/>
  <c r="AC4" i="112" s="1"/>
  <c r="AD4" i="106"/>
  <c r="AD4" i="112" s="1"/>
  <c r="AE4" i="106"/>
  <c r="AE4" i="112" s="1"/>
  <c r="AF4" i="106"/>
  <c r="AF4" i="112" s="1"/>
  <c r="AG4" i="106"/>
  <c r="AG4" i="112" s="1"/>
  <c r="AH4" i="106"/>
  <c r="AH4" i="112" s="1"/>
  <c r="AI4" i="106"/>
  <c r="AI4" i="112" s="1"/>
  <c r="AJ4" i="106"/>
  <c r="AJ4" i="112" s="1"/>
  <c r="AK4" i="106"/>
  <c r="AK4" i="112" s="1"/>
  <c r="AL4" i="106"/>
  <c r="AL4" i="112" s="1"/>
  <c r="AM4" i="106"/>
  <c r="AM4" i="112" s="1"/>
  <c r="AN4" i="106"/>
  <c r="AN4" i="112" s="1"/>
  <c r="AO4" i="106"/>
  <c r="AO4" i="112" s="1"/>
  <c r="AP4" i="106"/>
  <c r="AP4" i="112" s="1"/>
  <c r="AQ4" i="106"/>
  <c r="AQ4" i="112" s="1"/>
  <c r="AR4" i="106"/>
  <c r="AR4" i="112" s="1"/>
  <c r="AS4" i="106"/>
  <c r="AS4" i="112" s="1"/>
  <c r="AT4" i="106"/>
  <c r="AT4" i="112" s="1"/>
  <c r="AU4" i="106"/>
  <c r="AU4" i="112" s="1"/>
  <c r="AV4" i="106"/>
  <c r="AV4" i="112" s="1"/>
  <c r="AW4" i="106"/>
  <c r="AW4" i="112" s="1"/>
  <c r="AX4" i="106"/>
  <c r="AX4" i="112" s="1"/>
  <c r="AY4" i="106"/>
  <c r="AY4" i="112" s="1"/>
  <c r="AZ4" i="106"/>
  <c r="AZ4" i="112" s="1"/>
  <c r="BA4" i="106"/>
  <c r="BA4" i="112" s="1"/>
  <c r="BB4" i="106"/>
  <c r="BB4" i="112" s="1"/>
  <c r="BC4" i="106"/>
  <c r="BC4" i="112" s="1"/>
  <c r="B6" i="106"/>
  <c r="B6" i="112" s="1"/>
  <c r="C6" i="106"/>
  <c r="C6" i="112" s="1"/>
  <c r="D6" i="106"/>
  <c r="D6" i="112" s="1"/>
  <c r="E6" i="106"/>
  <c r="E6" i="112" s="1"/>
  <c r="F6" i="106"/>
  <c r="F6" i="112" s="1"/>
  <c r="G6" i="106"/>
  <c r="G6" i="112" s="1"/>
  <c r="H6" i="106"/>
  <c r="H6" i="112" s="1"/>
  <c r="I6" i="106"/>
  <c r="I6" i="112" s="1"/>
  <c r="J6" i="106"/>
  <c r="J6" i="112" s="1"/>
  <c r="K6" i="106"/>
  <c r="K6" i="112" s="1"/>
  <c r="L6" i="106"/>
  <c r="L6" i="112" s="1"/>
  <c r="M6" i="106"/>
  <c r="M6" i="112" s="1"/>
  <c r="N6" i="106"/>
  <c r="N6" i="112" s="1"/>
  <c r="O6" i="106"/>
  <c r="O6" i="112" s="1"/>
  <c r="P6" i="106"/>
  <c r="P6" i="112" s="1"/>
  <c r="Q6" i="106"/>
  <c r="Q6" i="112" s="1"/>
  <c r="R6" i="106"/>
  <c r="R6" i="112" s="1"/>
  <c r="S6" i="106"/>
  <c r="S6" i="112" s="1"/>
  <c r="T6" i="106"/>
  <c r="T6" i="112" s="1"/>
  <c r="U6" i="106"/>
  <c r="U6" i="112" s="1"/>
  <c r="V6" i="106"/>
  <c r="V6" i="112" s="1"/>
  <c r="W6" i="106"/>
  <c r="W6" i="112" s="1"/>
  <c r="X6" i="106"/>
  <c r="X6" i="112" s="1"/>
  <c r="Y6" i="106"/>
  <c r="Y6" i="112" s="1"/>
  <c r="Z6" i="106"/>
  <c r="Z6" i="112" s="1"/>
  <c r="AA6" i="106"/>
  <c r="AA6" i="112" s="1"/>
  <c r="AB6" i="106"/>
  <c r="AB6" i="112" s="1"/>
  <c r="AC6" i="106"/>
  <c r="AC6" i="112" s="1"/>
  <c r="AD6" i="106"/>
  <c r="AD6" i="112" s="1"/>
  <c r="AE6" i="106"/>
  <c r="AE6" i="112" s="1"/>
  <c r="AF6" i="106"/>
  <c r="AF6" i="112" s="1"/>
  <c r="AG6" i="106"/>
  <c r="AG6" i="112" s="1"/>
  <c r="AH6" i="106"/>
  <c r="AH6" i="112" s="1"/>
  <c r="AI6" i="106"/>
  <c r="AI6" i="112" s="1"/>
  <c r="AJ6" i="106"/>
  <c r="AJ6" i="112" s="1"/>
  <c r="AK6" i="106"/>
  <c r="AK6" i="112" s="1"/>
  <c r="AL6" i="106"/>
  <c r="AL6" i="112" s="1"/>
  <c r="AM6" i="106"/>
  <c r="AM6" i="112" s="1"/>
  <c r="AN6" i="106"/>
  <c r="AN6" i="112" s="1"/>
  <c r="AO6" i="106"/>
  <c r="AO6" i="112" s="1"/>
  <c r="AP6" i="106"/>
  <c r="AP6" i="112" s="1"/>
  <c r="AQ6" i="106"/>
  <c r="AQ6" i="112" s="1"/>
  <c r="AR6" i="106"/>
  <c r="AR6" i="112" s="1"/>
  <c r="AS6" i="106"/>
  <c r="AS6" i="112" s="1"/>
  <c r="AT6" i="106"/>
  <c r="AT6" i="112" s="1"/>
  <c r="AU6" i="106"/>
  <c r="AU6" i="112" s="1"/>
  <c r="AV6" i="106"/>
  <c r="AV6" i="112" s="1"/>
  <c r="AW6" i="106"/>
  <c r="AW6" i="112" s="1"/>
  <c r="AX6" i="106"/>
  <c r="AX6" i="112" s="1"/>
  <c r="AY6" i="106"/>
  <c r="AY6" i="112" s="1"/>
  <c r="AZ6" i="106"/>
  <c r="AZ6" i="112" s="1"/>
  <c r="BA6" i="106"/>
  <c r="BA6" i="112" s="1"/>
  <c r="BB6" i="106"/>
  <c r="BB6" i="112" s="1"/>
  <c r="BC6" i="106"/>
  <c r="BC6" i="112" s="1"/>
  <c r="B40" i="106"/>
  <c r="B40" i="112" s="1"/>
  <c r="C40" i="106"/>
  <c r="C40" i="112" s="1"/>
  <c r="D40" i="106"/>
  <c r="D40" i="112" s="1"/>
  <c r="E40" i="106"/>
  <c r="E40" i="112" s="1"/>
  <c r="F40" i="106"/>
  <c r="F40" i="112" s="1"/>
  <c r="G40" i="106"/>
  <c r="G40" i="112" s="1"/>
  <c r="H40" i="106"/>
  <c r="H40" i="112" s="1"/>
  <c r="I40" i="106"/>
  <c r="I40" i="112" s="1"/>
  <c r="J40" i="106"/>
  <c r="J40" i="112" s="1"/>
  <c r="K40" i="106"/>
  <c r="K40" i="112" s="1"/>
  <c r="L40" i="106"/>
  <c r="L40" i="112" s="1"/>
  <c r="M40" i="106"/>
  <c r="M40" i="112" s="1"/>
  <c r="N40" i="106"/>
  <c r="N40" i="112" s="1"/>
  <c r="O40" i="106"/>
  <c r="O40" i="112" s="1"/>
  <c r="P40" i="106"/>
  <c r="P40" i="112" s="1"/>
  <c r="Q40" i="106"/>
  <c r="Q40" i="112" s="1"/>
  <c r="R40" i="106"/>
  <c r="R40" i="112" s="1"/>
  <c r="S40" i="106"/>
  <c r="S40" i="112" s="1"/>
  <c r="T40" i="106"/>
  <c r="T40" i="112" s="1"/>
  <c r="U40" i="106"/>
  <c r="U40" i="112" s="1"/>
  <c r="V40" i="106"/>
  <c r="V40" i="112" s="1"/>
  <c r="W40" i="106"/>
  <c r="W40" i="112" s="1"/>
  <c r="X40" i="106"/>
  <c r="X40" i="112" s="1"/>
  <c r="Y40" i="106"/>
  <c r="Y40" i="112" s="1"/>
  <c r="Z40" i="106"/>
  <c r="Z40" i="112" s="1"/>
  <c r="AA40" i="106"/>
  <c r="AA40" i="112" s="1"/>
  <c r="AB40" i="106"/>
  <c r="AB40" i="112" s="1"/>
  <c r="AC40" i="106"/>
  <c r="AC40" i="112" s="1"/>
  <c r="AD40" i="106"/>
  <c r="AD40" i="112" s="1"/>
  <c r="AE40" i="106"/>
  <c r="AE40" i="112" s="1"/>
  <c r="AF40" i="106"/>
  <c r="AF40" i="112" s="1"/>
  <c r="AG40" i="106"/>
  <c r="AG40" i="112" s="1"/>
  <c r="AH40" i="106"/>
  <c r="AH40" i="112" s="1"/>
  <c r="AI40" i="106"/>
  <c r="AI40" i="112" s="1"/>
  <c r="AJ40" i="106"/>
  <c r="AJ40" i="112" s="1"/>
  <c r="AK40" i="106"/>
  <c r="AK40" i="112" s="1"/>
  <c r="AL40" i="106"/>
  <c r="AL40" i="112" s="1"/>
  <c r="AM40" i="106"/>
  <c r="AM40" i="112" s="1"/>
  <c r="AN40" i="106"/>
  <c r="AN40" i="112" s="1"/>
  <c r="AO40" i="106"/>
  <c r="AO40" i="112" s="1"/>
  <c r="AP40" i="106"/>
  <c r="AP40" i="112" s="1"/>
  <c r="AQ40" i="106"/>
  <c r="AQ40" i="112" s="1"/>
  <c r="AR40" i="106"/>
  <c r="AR40" i="112" s="1"/>
  <c r="AS40" i="106"/>
  <c r="AS40" i="112" s="1"/>
  <c r="AT40" i="106"/>
  <c r="AT40" i="112" s="1"/>
  <c r="AU40" i="106"/>
  <c r="AU40" i="112" s="1"/>
  <c r="AV40" i="106"/>
  <c r="AV40" i="112" s="1"/>
  <c r="AW40" i="106"/>
  <c r="AW40" i="112" s="1"/>
  <c r="AX40" i="106"/>
  <c r="AX40" i="112" s="1"/>
  <c r="AY40" i="106"/>
  <c r="AY40" i="112" s="1"/>
  <c r="AZ40" i="106"/>
  <c r="AZ40" i="112" s="1"/>
  <c r="BA40" i="106"/>
  <c r="BA40" i="112" s="1"/>
  <c r="BB40" i="106"/>
  <c r="BB40" i="112" s="1"/>
  <c r="BC40" i="106"/>
  <c r="BC40" i="112" s="1"/>
  <c r="B50" i="106"/>
  <c r="B50" i="112" s="1"/>
  <c r="C50" i="106"/>
  <c r="C50" i="112" s="1"/>
  <c r="D50" i="106"/>
  <c r="D50" i="112" s="1"/>
  <c r="E50" i="106"/>
  <c r="E50" i="112" s="1"/>
  <c r="F50" i="106"/>
  <c r="F50" i="112" s="1"/>
  <c r="G50" i="106"/>
  <c r="G50" i="112" s="1"/>
  <c r="H50" i="106"/>
  <c r="H50" i="112" s="1"/>
  <c r="I50" i="106"/>
  <c r="I50" i="112" s="1"/>
  <c r="J50" i="106"/>
  <c r="J50" i="112" s="1"/>
  <c r="K50" i="106"/>
  <c r="K50" i="112" s="1"/>
  <c r="L50" i="106"/>
  <c r="L50" i="112" s="1"/>
  <c r="M50" i="106"/>
  <c r="M50" i="112" s="1"/>
  <c r="N50" i="106"/>
  <c r="N50" i="112" s="1"/>
  <c r="O50" i="106"/>
  <c r="O50" i="112" s="1"/>
  <c r="P50" i="106"/>
  <c r="P50" i="112" s="1"/>
  <c r="Q50" i="106"/>
  <c r="Q50" i="112" s="1"/>
  <c r="R50" i="106"/>
  <c r="R50" i="112" s="1"/>
  <c r="S50" i="106"/>
  <c r="S50" i="112" s="1"/>
  <c r="T50" i="106"/>
  <c r="T50" i="112" s="1"/>
  <c r="U50" i="106"/>
  <c r="U50" i="112" s="1"/>
  <c r="V50" i="106"/>
  <c r="V50" i="112" s="1"/>
  <c r="W50" i="106"/>
  <c r="W50" i="112" s="1"/>
  <c r="X50" i="106"/>
  <c r="X50" i="112" s="1"/>
  <c r="Y50" i="106"/>
  <c r="Y50" i="112" s="1"/>
  <c r="Z50" i="106"/>
  <c r="Z50" i="112" s="1"/>
  <c r="AA50" i="106"/>
  <c r="AA50" i="112" s="1"/>
  <c r="AB50" i="106"/>
  <c r="AB50" i="112" s="1"/>
  <c r="AC50" i="106"/>
  <c r="AC50" i="112" s="1"/>
  <c r="AD50" i="106"/>
  <c r="AD50" i="112" s="1"/>
  <c r="AE50" i="106"/>
  <c r="AE50" i="112" s="1"/>
  <c r="AF50" i="106"/>
  <c r="AF50" i="112" s="1"/>
  <c r="AG50" i="106"/>
  <c r="AG50" i="112" s="1"/>
  <c r="AH50" i="106"/>
  <c r="AH50" i="112" s="1"/>
  <c r="AI50" i="106"/>
  <c r="AI50" i="112" s="1"/>
  <c r="AJ50" i="106"/>
  <c r="AJ50" i="112" s="1"/>
  <c r="AK50" i="106"/>
  <c r="AK50" i="112" s="1"/>
  <c r="AL50" i="106"/>
  <c r="AL50" i="112" s="1"/>
  <c r="AM50" i="106"/>
  <c r="AM50" i="112" s="1"/>
  <c r="AN50" i="106"/>
  <c r="AN50" i="112" s="1"/>
  <c r="AO50" i="106"/>
  <c r="AO50" i="112" s="1"/>
  <c r="AP50" i="106"/>
  <c r="AP50" i="112" s="1"/>
  <c r="AQ50" i="106"/>
  <c r="AQ50" i="112" s="1"/>
  <c r="AR50" i="106"/>
  <c r="AR50" i="112" s="1"/>
  <c r="AS50" i="106"/>
  <c r="AS50" i="112" s="1"/>
  <c r="AT50" i="106"/>
  <c r="AT50" i="112" s="1"/>
  <c r="AU50" i="106"/>
  <c r="AU50" i="112" s="1"/>
  <c r="AV50" i="106"/>
  <c r="AV50" i="112" s="1"/>
  <c r="AW50" i="106"/>
  <c r="AW50" i="112" s="1"/>
  <c r="AX50" i="106"/>
  <c r="AX50" i="112" s="1"/>
  <c r="AY50" i="106"/>
  <c r="AY50" i="112" s="1"/>
  <c r="AZ50" i="106"/>
  <c r="AZ50" i="112" s="1"/>
  <c r="BA50" i="106"/>
  <c r="BA50" i="112" s="1"/>
  <c r="BB50" i="106"/>
  <c r="BB50" i="112" s="1"/>
  <c r="BC50" i="106"/>
  <c r="BC50" i="112" s="1"/>
  <c r="B53" i="106"/>
  <c r="B53" i="112" s="1"/>
  <c r="C53" i="106"/>
  <c r="C53" i="112" s="1"/>
  <c r="D53" i="106"/>
  <c r="D53" i="112" s="1"/>
  <c r="E53" i="106"/>
  <c r="E53" i="112" s="1"/>
  <c r="F53" i="106"/>
  <c r="F53" i="112" s="1"/>
  <c r="G53" i="106"/>
  <c r="G53" i="112" s="1"/>
  <c r="H53" i="106"/>
  <c r="H53" i="112" s="1"/>
  <c r="I53" i="106"/>
  <c r="I53" i="112" s="1"/>
  <c r="J53" i="106"/>
  <c r="J53" i="112" s="1"/>
  <c r="K53" i="106"/>
  <c r="K53" i="112" s="1"/>
  <c r="L53" i="106"/>
  <c r="L53" i="112" s="1"/>
  <c r="M53" i="106"/>
  <c r="M53" i="112" s="1"/>
  <c r="N53" i="106"/>
  <c r="N53" i="112" s="1"/>
  <c r="O53" i="106"/>
  <c r="O53" i="112" s="1"/>
  <c r="P53" i="106"/>
  <c r="P53" i="112" s="1"/>
  <c r="Q53" i="106"/>
  <c r="Q53" i="112" s="1"/>
  <c r="R53" i="106"/>
  <c r="R53" i="112" s="1"/>
  <c r="S53" i="106"/>
  <c r="S53" i="112" s="1"/>
  <c r="T53" i="106"/>
  <c r="T53" i="112" s="1"/>
  <c r="U53" i="106"/>
  <c r="U53" i="112" s="1"/>
  <c r="V53" i="106"/>
  <c r="V53" i="112" s="1"/>
  <c r="W53" i="106"/>
  <c r="W53" i="112" s="1"/>
  <c r="X53" i="106"/>
  <c r="X53" i="112" s="1"/>
  <c r="Y53" i="106"/>
  <c r="Y53" i="112" s="1"/>
  <c r="Z53" i="106"/>
  <c r="Z53" i="112" s="1"/>
  <c r="AA53" i="106"/>
  <c r="AA53" i="112" s="1"/>
  <c r="AB53" i="106"/>
  <c r="AB53" i="112" s="1"/>
  <c r="AC53" i="106"/>
  <c r="AC53" i="112" s="1"/>
  <c r="AD53" i="106"/>
  <c r="AD53" i="112" s="1"/>
  <c r="AE53" i="106"/>
  <c r="AE53" i="112" s="1"/>
  <c r="AF53" i="106"/>
  <c r="AF53" i="112" s="1"/>
  <c r="AG53" i="106"/>
  <c r="AG53" i="112" s="1"/>
  <c r="AH53" i="106"/>
  <c r="AH53" i="112" s="1"/>
  <c r="AI53" i="106"/>
  <c r="AI53" i="112" s="1"/>
  <c r="AJ53" i="106"/>
  <c r="AJ53" i="112" s="1"/>
  <c r="AK53" i="106"/>
  <c r="AK53" i="112" s="1"/>
  <c r="AL53" i="106"/>
  <c r="AL53" i="112" s="1"/>
  <c r="AM53" i="106"/>
  <c r="AM53" i="112" s="1"/>
  <c r="AN53" i="106"/>
  <c r="AN53" i="112" s="1"/>
  <c r="AO53" i="106"/>
  <c r="AO53" i="112" s="1"/>
  <c r="AP53" i="106"/>
  <c r="AP53" i="112" s="1"/>
  <c r="AQ53" i="106"/>
  <c r="AQ53" i="112" s="1"/>
  <c r="AR53" i="106"/>
  <c r="AR53" i="112" s="1"/>
  <c r="AS53" i="106"/>
  <c r="AS53" i="112" s="1"/>
  <c r="AT53" i="106"/>
  <c r="AT53" i="112" s="1"/>
  <c r="AU53" i="106"/>
  <c r="AU53" i="112" s="1"/>
  <c r="AV53" i="106"/>
  <c r="AV53" i="112" s="1"/>
  <c r="AW53" i="106"/>
  <c r="AW53" i="112" s="1"/>
  <c r="AX53" i="106"/>
  <c r="AX53" i="112" s="1"/>
  <c r="AY53" i="106"/>
  <c r="AY53" i="112" s="1"/>
  <c r="AZ53" i="106"/>
  <c r="AZ53" i="112" s="1"/>
  <c r="BA53" i="106"/>
  <c r="BA53" i="112" s="1"/>
  <c r="BB53" i="106"/>
  <c r="BB53" i="112" s="1"/>
  <c r="BC53" i="106"/>
  <c r="BC53" i="112" s="1"/>
  <c r="B3" i="150"/>
  <c r="B4" i="150"/>
  <c r="B6" i="150"/>
  <c r="B3" i="148"/>
  <c r="B4" i="148"/>
  <c r="B6" i="148"/>
  <c r="B3" i="147"/>
  <c r="B4" i="147"/>
  <c r="B6" i="147"/>
  <c r="B3" i="146"/>
  <c r="B4" i="146"/>
  <c r="B6" i="146"/>
  <c r="B3" i="174"/>
  <c r="B4" i="174"/>
  <c r="B6" i="174"/>
  <c r="B3" i="115"/>
  <c r="B4" i="115"/>
  <c r="B6" i="115"/>
  <c r="B3" i="40"/>
  <c r="B4" i="40"/>
  <c r="B6" i="40"/>
  <c r="B3" i="77"/>
  <c r="B4" i="77"/>
  <c r="B6" i="77"/>
  <c r="B3" i="29"/>
  <c r="B4" i="29"/>
  <c r="B6" i="29"/>
  <c r="B3" i="173"/>
  <c r="B4" i="173"/>
  <c r="B6" i="173"/>
  <c r="B50" i="173"/>
  <c r="B53" i="173"/>
  <c r="B3" i="21"/>
  <c r="B4" i="21"/>
  <c r="B6" i="21"/>
  <c r="B50" i="21"/>
  <c r="B53" i="21"/>
  <c r="B3" i="104"/>
  <c r="B4" i="104"/>
  <c r="B6" i="104"/>
  <c r="B50" i="104"/>
  <c r="B53" i="104"/>
  <c r="B3" i="114"/>
  <c r="B4" i="114"/>
  <c r="B6" i="114"/>
  <c r="B50" i="114"/>
  <c r="B53" i="114"/>
  <c r="B3" i="99"/>
  <c r="B4" i="99"/>
  <c r="B6" i="99"/>
  <c r="B50" i="99"/>
  <c r="B53" i="99"/>
  <c r="B7" i="2"/>
  <c r="B9" i="2"/>
  <c r="B12" i="2"/>
  <c r="B13" i="2" s="1"/>
  <c r="B15" i="2"/>
  <c r="B18" i="2"/>
  <c r="B19" i="2"/>
  <c r="B21" i="2"/>
  <c r="B24" i="2"/>
  <c r="B25" i="2"/>
  <c r="B29" i="2"/>
  <c r="B34" i="2"/>
  <c r="B35" i="2" s="1"/>
  <c r="B41" i="2"/>
  <c r="B51" i="2"/>
  <c r="B54" i="2"/>
  <c r="B55" i="2" s="1"/>
  <c r="BM57" i="2" l="1"/>
  <c r="BM56" i="173"/>
  <c r="BM56" i="21"/>
  <c r="BM56" i="104"/>
  <c r="BM56" i="99"/>
  <c r="BM56" i="114"/>
  <c r="BG27" i="2"/>
  <c r="BG26" i="150"/>
  <c r="BG26" i="148"/>
  <c r="BG26" i="147"/>
  <c r="BG26" i="146"/>
  <c r="BG26" i="174"/>
  <c r="BG26" i="115"/>
  <c r="BG26" i="77"/>
  <c r="BG26" i="29"/>
  <c r="BG26" i="40"/>
  <c r="BG26" i="173"/>
  <c r="BG26" i="21"/>
  <c r="BG26" i="104"/>
  <c r="BG26" i="114"/>
  <c r="BG26" i="99"/>
  <c r="BU27" i="150"/>
  <c r="BU27" i="148"/>
  <c r="BU27" i="147"/>
  <c r="BU27" i="146"/>
  <c r="BU27" i="174"/>
  <c r="BU27" i="115"/>
  <c r="BU27" i="40"/>
  <c r="BU27" i="29"/>
  <c r="BU27" i="77"/>
  <c r="BU27" i="173"/>
  <c r="BU27" i="21"/>
  <c r="BU27" i="114"/>
  <c r="BU27" i="99"/>
  <c r="BU27" i="104"/>
  <c r="C14" i="120"/>
  <c r="C14" i="122"/>
  <c r="C14" i="165"/>
  <c r="C14" i="138"/>
  <c r="C14" i="123"/>
  <c r="C14" i="175"/>
  <c r="C14" i="93"/>
  <c r="C14" i="118"/>
  <c r="C14" i="92"/>
  <c r="C14" i="91"/>
  <c r="C14" i="94"/>
  <c r="C13" i="150"/>
  <c r="C13" i="148"/>
  <c r="C13" i="147"/>
  <c r="C13" i="146"/>
  <c r="C13" i="174"/>
  <c r="C13" i="115"/>
  <c r="C13" i="40"/>
  <c r="C13" i="29"/>
  <c r="C13" i="77"/>
  <c r="C13" i="173"/>
  <c r="C13" i="21"/>
  <c r="C13" i="114"/>
  <c r="C13" i="104"/>
  <c r="C13" i="99"/>
  <c r="CA44" i="2"/>
  <c r="CA43" i="173"/>
  <c r="CA43" i="21"/>
  <c r="CA43" i="114"/>
  <c r="CA43" i="104"/>
  <c r="CA43" i="99"/>
  <c r="BJ31" i="150"/>
  <c r="BJ31" i="148"/>
  <c r="BJ31" i="147"/>
  <c r="BJ31" i="146"/>
  <c r="BJ31" i="174"/>
  <c r="BJ31" i="115"/>
  <c r="BJ31" i="40"/>
  <c r="BJ31" i="77"/>
  <c r="BJ31" i="29"/>
  <c r="BJ31" i="173"/>
  <c r="BJ31" i="21"/>
  <c r="BJ31" i="104"/>
  <c r="BJ31" i="114"/>
  <c r="BJ32" i="2"/>
  <c r="BJ31" i="99"/>
  <c r="BG32" i="2"/>
  <c r="BG31" i="150"/>
  <c r="BG31" i="148"/>
  <c r="BG31" i="147"/>
  <c r="BG31" i="146"/>
  <c r="BG31" i="174"/>
  <c r="BG31" i="115"/>
  <c r="BG31" i="77"/>
  <c r="BG31" i="29"/>
  <c r="BG31" i="40"/>
  <c r="BG31" i="173"/>
  <c r="BG31" i="21"/>
  <c r="BG31" i="104"/>
  <c r="BG31" i="114"/>
  <c r="BG31" i="99"/>
  <c r="CA37" i="2"/>
  <c r="CA36" i="150"/>
  <c r="CA36" i="148"/>
  <c r="CA36" i="147"/>
  <c r="CA36" i="146"/>
  <c r="CA36" i="174"/>
  <c r="CA36" i="40"/>
  <c r="CA36" i="77"/>
  <c r="CA36" i="29"/>
  <c r="CA36" i="115"/>
  <c r="CA36" i="173"/>
  <c r="CA36" i="21"/>
  <c r="CA36" i="104"/>
  <c r="CA36" i="114"/>
  <c r="CA36" i="99"/>
  <c r="CE58" i="2"/>
  <c r="CE57" i="21"/>
  <c r="CE57" i="173"/>
  <c r="CE57" i="114"/>
  <c r="CE57" i="104"/>
  <c r="CE57" i="99"/>
  <c r="BQ57" i="2"/>
  <c r="BQ56" i="173"/>
  <c r="BQ56" i="21"/>
  <c r="BQ56" i="104"/>
  <c r="BQ56" i="114"/>
  <c r="BQ56" i="99"/>
  <c r="CE32" i="2"/>
  <c r="CE31" i="150"/>
  <c r="CE31" i="148"/>
  <c r="CE31" i="147"/>
  <c r="CE31" i="146"/>
  <c r="CE31" i="174"/>
  <c r="CE31" i="40"/>
  <c r="CE31" i="77"/>
  <c r="CE31" i="29"/>
  <c r="CE31" i="115"/>
  <c r="CE31" i="173"/>
  <c r="CE31" i="21"/>
  <c r="CE31" i="114"/>
  <c r="CE31" i="104"/>
  <c r="CE31" i="99"/>
  <c r="BF58" i="2"/>
  <c r="BF57" i="173"/>
  <c r="BF57" i="104"/>
  <c r="BF57" i="114"/>
  <c r="BF57" i="99"/>
  <c r="BF57" i="21"/>
  <c r="BH57" i="2"/>
  <c r="BH56" i="104"/>
  <c r="BH56" i="173"/>
  <c r="BH56" i="114"/>
  <c r="BH56" i="99"/>
  <c r="BH56" i="21"/>
  <c r="BF44" i="2"/>
  <c r="BF43" i="114"/>
  <c r="BF43" i="99"/>
  <c r="BF43" i="104"/>
  <c r="BF43" i="173"/>
  <c r="BF43" i="21"/>
  <c r="BR27" i="2"/>
  <c r="BR26" i="150"/>
  <c r="BR26" i="148"/>
  <c r="BR26" i="147"/>
  <c r="BR26" i="146"/>
  <c r="BR26" i="174"/>
  <c r="BR26" i="115"/>
  <c r="BR26" i="40"/>
  <c r="BR26" i="77"/>
  <c r="BR26" i="21"/>
  <c r="BR26" i="114"/>
  <c r="BR26" i="104"/>
  <c r="BR26" i="173"/>
  <c r="BR26" i="29"/>
  <c r="BR26" i="99"/>
  <c r="BH38" i="2"/>
  <c r="BH37" i="150"/>
  <c r="BH37" i="148"/>
  <c r="BH37" i="147"/>
  <c r="BH37" i="146"/>
  <c r="BH37" i="174"/>
  <c r="BH37" i="115"/>
  <c r="BH37" i="40"/>
  <c r="BH37" i="77"/>
  <c r="BH37" i="29"/>
  <c r="BH37" i="173"/>
  <c r="BH37" i="104"/>
  <c r="BH37" i="21"/>
  <c r="BH37" i="114"/>
  <c r="BH37" i="99"/>
  <c r="BY38" i="2"/>
  <c r="BY37" i="150"/>
  <c r="BY37" i="148"/>
  <c r="BY37" i="147"/>
  <c r="BY37" i="146"/>
  <c r="BY37" i="174"/>
  <c r="BY37" i="115"/>
  <c r="BY37" i="40"/>
  <c r="BY37" i="77"/>
  <c r="BY37" i="29"/>
  <c r="BY37" i="104"/>
  <c r="BY37" i="99"/>
  <c r="BY37" i="173"/>
  <c r="BY37" i="21"/>
  <c r="BY37" i="114"/>
  <c r="BS44" i="2"/>
  <c r="BS43" i="173"/>
  <c r="BS43" i="21"/>
  <c r="BS43" i="114"/>
  <c r="BS43" i="99"/>
  <c r="BS43" i="104"/>
  <c r="BE56" i="2"/>
  <c r="BE55" i="21"/>
  <c r="BE55" i="104"/>
  <c r="BE55" i="114"/>
  <c r="BE55" i="99"/>
  <c r="BE55" i="173"/>
  <c r="BK44" i="2"/>
  <c r="BK43" i="173"/>
  <c r="BK43" i="21"/>
  <c r="BK43" i="114"/>
  <c r="BK43" i="99"/>
  <c r="BK43" i="104"/>
  <c r="BU57" i="2"/>
  <c r="BU56" i="173"/>
  <c r="BU56" i="21"/>
  <c r="BU56" i="104"/>
  <c r="BU56" i="99"/>
  <c r="BU56" i="114"/>
  <c r="BU32" i="150"/>
  <c r="BU32" i="148"/>
  <c r="BU32" i="147"/>
  <c r="BU32" i="146"/>
  <c r="BU32" i="174"/>
  <c r="BU32" i="115"/>
  <c r="BU32" i="40"/>
  <c r="BU32" i="29"/>
  <c r="BU32" i="21"/>
  <c r="BU32" i="114"/>
  <c r="BU32" i="99"/>
  <c r="BU32" i="173"/>
  <c r="BU32" i="77"/>
  <c r="BU32" i="104"/>
  <c r="CD38" i="2"/>
  <c r="CD37" i="150"/>
  <c r="CD37" i="148"/>
  <c r="CD37" i="147"/>
  <c r="CD37" i="146"/>
  <c r="CD37" i="174"/>
  <c r="CD37" i="77"/>
  <c r="CD37" i="29"/>
  <c r="CD37" i="40"/>
  <c r="CD37" i="115"/>
  <c r="CD37" i="173"/>
  <c r="CD37" i="21"/>
  <c r="CD37" i="99"/>
  <c r="CD37" i="114"/>
  <c r="CD37" i="104"/>
  <c r="BQ37" i="2"/>
  <c r="BQ36" i="150"/>
  <c r="BQ36" i="148"/>
  <c r="BQ36" i="147"/>
  <c r="BQ36" i="146"/>
  <c r="BQ36" i="174"/>
  <c r="BQ36" i="115"/>
  <c r="BQ36" i="40"/>
  <c r="BQ36" i="77"/>
  <c r="BQ36" i="29"/>
  <c r="BQ36" i="173"/>
  <c r="BQ36" i="104"/>
  <c r="BQ36" i="21"/>
  <c r="BQ36" i="114"/>
  <c r="BQ36" i="99"/>
  <c r="CD27" i="150"/>
  <c r="CD27" i="148"/>
  <c r="CD27" i="147"/>
  <c r="CD27" i="146"/>
  <c r="CD27" i="174"/>
  <c r="CD27" i="115"/>
  <c r="CD27" i="77"/>
  <c r="CD27" i="29"/>
  <c r="CD27" i="40"/>
  <c r="CD27" i="173"/>
  <c r="CD27" i="114"/>
  <c r="CD27" i="21"/>
  <c r="CD27" i="99"/>
  <c r="CD27" i="104"/>
  <c r="BJ44" i="2"/>
  <c r="BJ43" i="173"/>
  <c r="BJ43" i="21"/>
  <c r="BJ43" i="114"/>
  <c r="BJ43" i="99"/>
  <c r="BJ43" i="104"/>
  <c r="CB44" i="2"/>
  <c r="CB43" i="21"/>
  <c r="CB43" i="173"/>
  <c r="CB43" i="104"/>
  <c r="CB43" i="114"/>
  <c r="CB43" i="99"/>
  <c r="BZ27" i="2"/>
  <c r="BZ26" i="150"/>
  <c r="BZ26" i="148"/>
  <c r="BZ26" i="147"/>
  <c r="BZ26" i="146"/>
  <c r="BZ26" i="174"/>
  <c r="BZ26" i="115"/>
  <c r="BZ26" i="40"/>
  <c r="BZ26" i="29"/>
  <c r="BZ26" i="114"/>
  <c r="BZ26" i="77"/>
  <c r="BZ26" i="104"/>
  <c r="BZ26" i="99"/>
  <c r="BZ26" i="21"/>
  <c r="BZ26" i="173"/>
  <c r="BW37" i="2"/>
  <c r="BW36" i="150"/>
  <c r="BW36" i="148"/>
  <c r="BW36" i="147"/>
  <c r="BW36" i="146"/>
  <c r="BW36" i="174"/>
  <c r="BW36" i="77"/>
  <c r="BW36" i="29"/>
  <c r="BW36" i="115"/>
  <c r="BW36" i="173"/>
  <c r="BW36" i="21"/>
  <c r="BW36" i="40"/>
  <c r="BW36" i="104"/>
  <c r="BW36" i="114"/>
  <c r="BW36" i="99"/>
  <c r="BL27" i="2"/>
  <c r="BL26" i="150"/>
  <c r="BL26" i="148"/>
  <c r="BL26" i="147"/>
  <c r="BL26" i="146"/>
  <c r="BL26" i="174"/>
  <c r="BL26" i="40"/>
  <c r="BL26" i="115"/>
  <c r="BL26" i="77"/>
  <c r="BL26" i="29"/>
  <c r="BL26" i="173"/>
  <c r="BL26" i="114"/>
  <c r="BL26" i="99"/>
  <c r="BL26" i="104"/>
  <c r="BL26" i="21"/>
  <c r="BW27" i="2"/>
  <c r="BW26" i="150"/>
  <c r="BW26" i="148"/>
  <c r="BW26" i="147"/>
  <c r="BW26" i="146"/>
  <c r="BW26" i="174"/>
  <c r="BW26" i="115"/>
  <c r="BW26" i="77"/>
  <c r="BW26" i="29"/>
  <c r="BW26" i="40"/>
  <c r="BW26" i="173"/>
  <c r="BW26" i="21"/>
  <c r="BW26" i="114"/>
  <c r="BW26" i="104"/>
  <c r="BW26" i="99"/>
  <c r="BN37" i="2"/>
  <c r="BN36" i="150"/>
  <c r="BN36" i="148"/>
  <c r="BN36" i="147"/>
  <c r="BN36" i="146"/>
  <c r="BN36" i="174"/>
  <c r="BN36" i="115"/>
  <c r="BN36" i="40"/>
  <c r="BN36" i="29"/>
  <c r="BN36" i="77"/>
  <c r="BN36" i="173"/>
  <c r="BN36" i="21"/>
  <c r="BN36" i="104"/>
  <c r="BN36" i="114"/>
  <c r="BN36" i="99"/>
  <c r="BF27" i="2"/>
  <c r="BF26" i="150"/>
  <c r="BF26" i="148"/>
  <c r="BF26" i="147"/>
  <c r="BF26" i="146"/>
  <c r="BF26" i="174"/>
  <c r="BF26" i="115"/>
  <c r="BF26" i="40"/>
  <c r="BF26" i="29"/>
  <c r="BF26" i="77"/>
  <c r="BF26" i="173"/>
  <c r="BF26" i="21"/>
  <c r="BF26" i="104"/>
  <c r="BF26" i="114"/>
  <c r="BF26" i="99"/>
  <c r="BX57" i="2"/>
  <c r="BX56" i="21"/>
  <c r="BX56" i="104"/>
  <c r="BX56" i="173"/>
  <c r="BX56" i="114"/>
  <c r="BX56" i="99"/>
  <c r="BV27" i="2"/>
  <c r="BV26" i="150"/>
  <c r="BV26" i="148"/>
  <c r="BV26" i="147"/>
  <c r="BV26" i="146"/>
  <c r="BV26" i="174"/>
  <c r="BV26" i="115"/>
  <c r="BV26" i="40"/>
  <c r="BV26" i="29"/>
  <c r="BV26" i="77"/>
  <c r="BV26" i="173"/>
  <c r="BV26" i="21"/>
  <c r="BV26" i="114"/>
  <c r="BV26" i="104"/>
  <c r="BV26" i="99"/>
  <c r="CC38" i="2"/>
  <c r="CC37" i="150"/>
  <c r="CC37" i="148"/>
  <c r="CC37" i="147"/>
  <c r="CC37" i="146"/>
  <c r="CC37" i="174"/>
  <c r="CC37" i="115"/>
  <c r="CC37" i="40"/>
  <c r="CC37" i="29"/>
  <c r="CC37" i="77"/>
  <c r="CC37" i="173"/>
  <c r="CC37" i="21"/>
  <c r="CC37" i="99"/>
  <c r="CC37" i="114"/>
  <c r="CC37" i="104"/>
  <c r="BH27" i="150"/>
  <c r="BH27" i="148"/>
  <c r="BH27" i="147"/>
  <c r="BH27" i="146"/>
  <c r="BH27" i="174"/>
  <c r="BH27" i="115"/>
  <c r="BH27" i="40"/>
  <c r="BH27" i="77"/>
  <c r="BH27" i="29"/>
  <c r="BH27" i="173"/>
  <c r="BH27" i="104"/>
  <c r="BH27" i="21"/>
  <c r="BH27" i="99"/>
  <c r="BH27" i="114"/>
  <c r="BZ32" i="150"/>
  <c r="BZ32" i="148"/>
  <c r="BZ32" i="147"/>
  <c r="BZ32" i="146"/>
  <c r="BZ32" i="174"/>
  <c r="BZ32" i="77"/>
  <c r="BZ32" i="29"/>
  <c r="BZ32" i="115"/>
  <c r="BZ32" i="40"/>
  <c r="BZ32" i="173"/>
  <c r="BZ32" i="114"/>
  <c r="BZ32" i="104"/>
  <c r="BZ32" i="99"/>
  <c r="BZ32" i="21"/>
  <c r="CC32" i="150"/>
  <c r="CC32" i="148"/>
  <c r="CC32" i="147"/>
  <c r="CC32" i="146"/>
  <c r="CC32" i="174"/>
  <c r="CC32" i="115"/>
  <c r="CC32" i="40"/>
  <c r="CC32" i="77"/>
  <c r="CC32" i="114"/>
  <c r="CC32" i="29"/>
  <c r="CC32" i="21"/>
  <c r="CC32" i="99"/>
  <c r="CC32" i="173"/>
  <c r="CC32" i="104"/>
  <c r="BT32" i="2"/>
  <c r="BT31" i="150"/>
  <c r="BT31" i="148"/>
  <c r="BT31" i="147"/>
  <c r="BT31" i="146"/>
  <c r="BT31" i="115"/>
  <c r="BT31" i="40"/>
  <c r="BT31" i="77"/>
  <c r="BT31" i="29"/>
  <c r="BT31" i="174"/>
  <c r="BT31" i="173"/>
  <c r="BT31" i="21"/>
  <c r="BT31" i="104"/>
  <c r="BT31" i="114"/>
  <c r="BT31" i="99"/>
  <c r="BR38" i="2"/>
  <c r="BR37" i="150"/>
  <c r="BR37" i="148"/>
  <c r="BR37" i="147"/>
  <c r="BR37" i="146"/>
  <c r="BR37" i="174"/>
  <c r="BR37" i="115"/>
  <c r="BR37" i="77"/>
  <c r="BR37" i="29"/>
  <c r="BR37" i="40"/>
  <c r="BR37" i="173"/>
  <c r="BR37" i="21"/>
  <c r="BR37" i="104"/>
  <c r="BR37" i="99"/>
  <c r="BR37" i="114"/>
  <c r="BN31" i="150"/>
  <c r="BN31" i="148"/>
  <c r="BN31" i="147"/>
  <c r="BN31" i="146"/>
  <c r="BN31" i="174"/>
  <c r="BN31" i="115"/>
  <c r="BN31" i="40"/>
  <c r="BN31" i="77"/>
  <c r="BN31" i="21"/>
  <c r="BN31" i="114"/>
  <c r="BN31" i="104"/>
  <c r="BN31" i="29"/>
  <c r="BN31" i="173"/>
  <c r="BN32" i="2"/>
  <c r="BN31" i="99"/>
  <c r="BW32" i="2"/>
  <c r="BW31" i="150"/>
  <c r="BW31" i="148"/>
  <c r="BW31" i="147"/>
  <c r="BW31" i="146"/>
  <c r="BW31" i="174"/>
  <c r="BW31" i="115"/>
  <c r="BW31" i="77"/>
  <c r="BW31" i="29"/>
  <c r="BW31" i="40"/>
  <c r="BW31" i="173"/>
  <c r="BW31" i="21"/>
  <c r="BW31" i="114"/>
  <c r="BW31" i="99"/>
  <c r="BW31" i="104"/>
  <c r="BU38" i="2"/>
  <c r="BU37" i="150"/>
  <c r="BU37" i="148"/>
  <c r="BU37" i="147"/>
  <c r="BU37" i="146"/>
  <c r="BU37" i="174"/>
  <c r="BU37" i="115"/>
  <c r="BU37" i="40"/>
  <c r="BU37" i="77"/>
  <c r="BU37" i="29"/>
  <c r="BU37" i="173"/>
  <c r="BU37" i="21"/>
  <c r="BU37" i="99"/>
  <c r="BU37" i="104"/>
  <c r="BU37" i="114"/>
  <c r="CE27" i="2"/>
  <c r="CE26" i="150"/>
  <c r="CE26" i="148"/>
  <c r="CE26" i="147"/>
  <c r="CE26" i="146"/>
  <c r="CE26" i="174"/>
  <c r="CE26" i="115"/>
  <c r="CE26" i="77"/>
  <c r="CE26" i="29"/>
  <c r="CE26" i="173"/>
  <c r="CE26" i="40"/>
  <c r="CE26" i="21"/>
  <c r="CE26" i="114"/>
  <c r="CE26" i="104"/>
  <c r="CE26" i="99"/>
  <c r="BS27" i="2"/>
  <c r="BS26" i="150"/>
  <c r="BS26" i="148"/>
  <c r="BS26" i="147"/>
  <c r="BS26" i="146"/>
  <c r="BS26" i="174"/>
  <c r="BS26" i="40"/>
  <c r="BS26" i="77"/>
  <c r="BS26" i="29"/>
  <c r="BS26" i="115"/>
  <c r="BS26" i="173"/>
  <c r="BS26" i="21"/>
  <c r="BS26" i="114"/>
  <c r="BS26" i="104"/>
  <c r="BS26" i="99"/>
  <c r="BO43" i="173"/>
  <c r="BO43" i="104"/>
  <c r="BO43" i="114"/>
  <c r="BO43" i="99"/>
  <c r="BO44" i="2"/>
  <c r="BO43" i="21"/>
  <c r="BK32" i="2"/>
  <c r="BK31" i="150"/>
  <c r="BK31" i="148"/>
  <c r="BK31" i="147"/>
  <c r="BK31" i="146"/>
  <c r="BK31" i="174"/>
  <c r="BK31" i="77"/>
  <c r="BK31" i="29"/>
  <c r="BK31" i="115"/>
  <c r="BK31" i="40"/>
  <c r="BK31" i="173"/>
  <c r="BK31" i="21"/>
  <c r="BK31" i="104"/>
  <c r="BK31" i="114"/>
  <c r="BK31" i="99"/>
  <c r="CE37" i="2"/>
  <c r="CE36" i="150"/>
  <c r="CE36" i="148"/>
  <c r="CE36" i="147"/>
  <c r="CE36" i="146"/>
  <c r="CE36" i="174"/>
  <c r="CE36" i="77"/>
  <c r="CE36" i="29"/>
  <c r="CE36" i="40"/>
  <c r="CE36" i="115"/>
  <c r="CE36" i="173"/>
  <c r="CE36" i="21"/>
  <c r="CE36" i="99"/>
  <c r="CE36" i="114"/>
  <c r="CE36" i="104"/>
  <c r="BL44" i="2"/>
  <c r="BL43" i="21"/>
  <c r="BL43" i="104"/>
  <c r="BL43" i="173"/>
  <c r="BL43" i="114"/>
  <c r="BL43" i="99"/>
  <c r="BT37" i="2"/>
  <c r="BT36" i="150"/>
  <c r="BT36" i="148"/>
  <c r="BT36" i="147"/>
  <c r="BT36" i="146"/>
  <c r="BT36" i="115"/>
  <c r="BT36" i="40"/>
  <c r="BT36" i="174"/>
  <c r="BT36" i="77"/>
  <c r="BT36" i="29"/>
  <c r="BT36" i="173"/>
  <c r="BT36" i="114"/>
  <c r="BT36" i="104"/>
  <c r="BT36" i="21"/>
  <c r="BT36" i="99"/>
  <c r="BJ36" i="150"/>
  <c r="BJ36" i="148"/>
  <c r="BJ36" i="147"/>
  <c r="BJ36" i="146"/>
  <c r="BJ36" i="174"/>
  <c r="BJ36" i="115"/>
  <c r="BJ36" i="40"/>
  <c r="BJ36" i="77"/>
  <c r="BJ36" i="21"/>
  <c r="BJ36" i="104"/>
  <c r="BJ36" i="173"/>
  <c r="BJ37" i="2"/>
  <c r="BJ36" i="29"/>
  <c r="BJ36" i="99"/>
  <c r="BJ36" i="114"/>
  <c r="BE37" i="2"/>
  <c r="BE36" i="150"/>
  <c r="BE36" i="148"/>
  <c r="BE36" i="147"/>
  <c r="BE36" i="146"/>
  <c r="BE36" i="115"/>
  <c r="BE36" i="40"/>
  <c r="BE36" i="174"/>
  <c r="BE36" i="77"/>
  <c r="BE36" i="29"/>
  <c r="BE36" i="173"/>
  <c r="BE36" i="114"/>
  <c r="BE36" i="99"/>
  <c r="BE36" i="21"/>
  <c r="BE36" i="104"/>
  <c r="C36" i="2"/>
  <c r="C35" i="150"/>
  <c r="C35" i="148"/>
  <c r="C35" i="147"/>
  <c r="C35" i="146"/>
  <c r="C35" i="174"/>
  <c r="C35" i="115"/>
  <c r="C35" i="40"/>
  <c r="C35" i="29"/>
  <c r="C35" i="77"/>
  <c r="C35" i="173"/>
  <c r="C35" i="21"/>
  <c r="C35" i="114"/>
  <c r="C35" i="104"/>
  <c r="C35" i="99"/>
  <c r="BN26" i="150"/>
  <c r="BN26" i="148"/>
  <c r="BN26" i="147"/>
  <c r="BN26" i="146"/>
  <c r="BN26" i="174"/>
  <c r="BN26" i="115"/>
  <c r="BN26" i="40"/>
  <c r="BN26" i="77"/>
  <c r="BN26" i="29"/>
  <c r="BN26" i="173"/>
  <c r="BN26" i="21"/>
  <c r="BN26" i="114"/>
  <c r="BN26" i="104"/>
  <c r="BN27" i="2"/>
  <c r="BN26" i="99"/>
  <c r="BL57" i="2"/>
  <c r="BL56" i="104"/>
  <c r="BL56" i="21"/>
  <c r="BL56" i="114"/>
  <c r="BL56" i="99"/>
  <c r="BL56" i="173"/>
  <c r="BS58" i="2"/>
  <c r="BS57" i="21"/>
  <c r="BS57" i="104"/>
  <c r="BS57" i="114"/>
  <c r="BS57" i="99"/>
  <c r="BS57" i="173"/>
  <c r="BK27" i="2"/>
  <c r="BK26" i="150"/>
  <c r="BK26" i="148"/>
  <c r="BK26" i="147"/>
  <c r="BK26" i="146"/>
  <c r="BK26" i="115"/>
  <c r="BK26" i="174"/>
  <c r="BK26" i="77"/>
  <c r="BK26" i="29"/>
  <c r="BK26" i="40"/>
  <c r="BK26" i="173"/>
  <c r="BK26" i="21"/>
  <c r="BK26" i="104"/>
  <c r="BK26" i="114"/>
  <c r="BK26" i="99"/>
  <c r="BP27" i="150"/>
  <c r="BP27" i="148"/>
  <c r="BP27" i="147"/>
  <c r="BP27" i="146"/>
  <c r="BP27" i="174"/>
  <c r="BP27" i="40"/>
  <c r="BP27" i="115"/>
  <c r="BP27" i="77"/>
  <c r="BP27" i="29"/>
  <c r="BP27" i="173"/>
  <c r="BP27" i="104"/>
  <c r="BP27" i="21"/>
  <c r="BP27" i="99"/>
  <c r="BP27" i="114"/>
  <c r="BM27" i="2"/>
  <c r="BM26" i="150"/>
  <c r="BM26" i="148"/>
  <c r="BM26" i="147"/>
  <c r="BM26" i="174"/>
  <c r="BM26" i="146"/>
  <c r="BM26" i="40"/>
  <c r="BM26" i="115"/>
  <c r="BM26" i="77"/>
  <c r="BM26" i="29"/>
  <c r="BM26" i="173"/>
  <c r="BM26" i="114"/>
  <c r="BM26" i="99"/>
  <c r="BM26" i="21"/>
  <c r="BM26" i="104"/>
  <c r="CD58" i="2"/>
  <c r="CD57" i="104"/>
  <c r="CD57" i="173"/>
  <c r="CD57" i="114"/>
  <c r="CD57" i="21"/>
  <c r="CD57" i="99"/>
  <c r="BM32" i="2"/>
  <c r="BM31" i="150"/>
  <c r="BM31" i="148"/>
  <c r="BM31" i="147"/>
  <c r="BM31" i="146"/>
  <c r="BM31" i="174"/>
  <c r="BM31" i="115"/>
  <c r="BM31" i="40"/>
  <c r="BM31" i="77"/>
  <c r="BM31" i="29"/>
  <c r="BM31" i="173"/>
  <c r="BM31" i="104"/>
  <c r="BM31" i="21"/>
  <c r="BM31" i="99"/>
  <c r="BM31" i="114"/>
  <c r="BE44" i="2"/>
  <c r="BE43" i="173"/>
  <c r="BE43" i="21"/>
  <c r="BE43" i="104"/>
  <c r="BE43" i="99"/>
  <c r="BE43" i="114"/>
  <c r="CD45" i="2"/>
  <c r="CD44" i="173"/>
  <c r="CD44" i="21"/>
  <c r="CD44" i="104"/>
  <c r="CD44" i="114"/>
  <c r="CD44" i="99"/>
  <c r="BX44" i="2"/>
  <c r="BX43" i="173"/>
  <c r="BX43" i="21"/>
  <c r="BX43" i="104"/>
  <c r="BX43" i="114"/>
  <c r="BX43" i="99"/>
  <c r="BO58" i="2"/>
  <c r="BO57" i="99"/>
  <c r="BO57" i="173"/>
  <c r="BO57" i="114"/>
  <c r="BO57" i="21"/>
  <c r="BO57" i="104"/>
  <c r="BP39" i="2"/>
  <c r="BP38" i="150"/>
  <c r="BP38" i="148"/>
  <c r="BP38" i="147"/>
  <c r="BP38" i="146"/>
  <c r="BP38" i="174"/>
  <c r="BP38" i="115"/>
  <c r="BP38" i="40"/>
  <c r="BP38" i="29"/>
  <c r="BP38" i="21"/>
  <c r="BP38" i="77"/>
  <c r="BP38" i="104"/>
  <c r="BP38" i="99"/>
  <c r="BP38" i="173"/>
  <c r="BP38" i="114"/>
  <c r="BF31" i="150"/>
  <c r="BF31" i="148"/>
  <c r="BF31" i="147"/>
  <c r="BF31" i="146"/>
  <c r="BF31" i="174"/>
  <c r="BF31" i="115"/>
  <c r="BF31" i="40"/>
  <c r="BF31" i="29"/>
  <c r="BF31" i="77"/>
  <c r="BF31" i="21"/>
  <c r="BF31" i="104"/>
  <c r="BF31" i="114"/>
  <c r="BF32" i="2"/>
  <c r="BF31" i="173"/>
  <c r="BF31" i="99"/>
  <c r="BI45" i="2"/>
  <c r="BI44" i="104"/>
  <c r="BI44" i="173"/>
  <c r="BI44" i="21"/>
  <c r="BI44" i="114"/>
  <c r="BI44" i="99"/>
  <c r="CC43" i="173"/>
  <c r="CC43" i="104"/>
  <c r="CC43" i="21"/>
  <c r="CC43" i="99"/>
  <c r="CC44" i="2"/>
  <c r="CC43" i="114"/>
  <c r="BI57" i="2"/>
  <c r="BI56" i="173"/>
  <c r="BI56" i="21"/>
  <c r="BI56" i="104"/>
  <c r="BI56" i="114"/>
  <c r="BI56" i="99"/>
  <c r="BQ27" i="2"/>
  <c r="BQ26" i="150"/>
  <c r="BQ26" i="148"/>
  <c r="BQ26" i="147"/>
  <c r="BQ26" i="146"/>
  <c r="BQ26" i="174"/>
  <c r="BQ26" i="40"/>
  <c r="BQ26" i="115"/>
  <c r="BQ26" i="77"/>
  <c r="BQ26" i="29"/>
  <c r="BQ26" i="173"/>
  <c r="BQ26" i="104"/>
  <c r="BQ26" i="21"/>
  <c r="BQ26" i="99"/>
  <c r="BQ26" i="114"/>
  <c r="BS37" i="2"/>
  <c r="BS36" i="150"/>
  <c r="BS36" i="148"/>
  <c r="BS36" i="147"/>
  <c r="BS36" i="146"/>
  <c r="BS36" i="174"/>
  <c r="BS36" i="115"/>
  <c r="BS36" i="77"/>
  <c r="BS36" i="29"/>
  <c r="BS36" i="40"/>
  <c r="BS36" i="173"/>
  <c r="BS36" i="21"/>
  <c r="BS36" i="104"/>
  <c r="BS36" i="99"/>
  <c r="BS36" i="114"/>
  <c r="BW44" i="2"/>
  <c r="BW43" i="173"/>
  <c r="BW43" i="104"/>
  <c r="BW43" i="114"/>
  <c r="BW43" i="99"/>
  <c r="BW43" i="21"/>
  <c r="CA32" i="2"/>
  <c r="CA31" i="150"/>
  <c r="CA31" i="148"/>
  <c r="CA31" i="147"/>
  <c r="CA31" i="146"/>
  <c r="CA31" i="174"/>
  <c r="CA31" i="77"/>
  <c r="CA31" i="29"/>
  <c r="CA31" i="115"/>
  <c r="CA31" i="173"/>
  <c r="CA31" i="21"/>
  <c r="CA31" i="40"/>
  <c r="CA31" i="114"/>
  <c r="CA31" i="104"/>
  <c r="CA31" i="99"/>
  <c r="BK38" i="2"/>
  <c r="BK37" i="150"/>
  <c r="BK37" i="148"/>
  <c r="BK37" i="147"/>
  <c r="BK37" i="146"/>
  <c r="BK37" i="115"/>
  <c r="BK37" i="40"/>
  <c r="BK37" i="174"/>
  <c r="BK37" i="77"/>
  <c r="BK37" i="104"/>
  <c r="BK37" i="29"/>
  <c r="BK37" i="114"/>
  <c r="BK37" i="99"/>
  <c r="BK37" i="21"/>
  <c r="BK37" i="173"/>
  <c r="BZ58" i="2"/>
  <c r="BZ57" i="104"/>
  <c r="BZ57" i="114"/>
  <c r="BZ57" i="99"/>
  <c r="BZ57" i="173"/>
  <c r="BZ57" i="21"/>
  <c r="C56" i="2"/>
  <c r="C55" i="173"/>
  <c r="C55" i="21"/>
  <c r="C55" i="104"/>
  <c r="C55" i="114"/>
  <c r="C55" i="99"/>
  <c r="BZ38" i="2"/>
  <c r="BZ37" i="150"/>
  <c r="BZ37" i="148"/>
  <c r="BZ37" i="147"/>
  <c r="BZ37" i="174"/>
  <c r="BZ37" i="40"/>
  <c r="BZ37" i="77"/>
  <c r="BZ37" i="29"/>
  <c r="BZ37" i="146"/>
  <c r="BZ37" i="115"/>
  <c r="BZ37" i="173"/>
  <c r="BZ37" i="104"/>
  <c r="BZ37" i="99"/>
  <c r="BZ37" i="114"/>
  <c r="BZ37" i="21"/>
  <c r="CB57" i="2"/>
  <c r="CB56" i="21"/>
  <c r="CB56" i="104"/>
  <c r="CB56" i="114"/>
  <c r="CB56" i="99"/>
  <c r="CB56" i="173"/>
  <c r="BY27" i="2"/>
  <c r="BY26" i="150"/>
  <c r="BY26" i="148"/>
  <c r="BY26" i="147"/>
  <c r="BY26" i="146"/>
  <c r="BY26" i="174"/>
  <c r="BY26" i="115"/>
  <c r="BY26" i="40"/>
  <c r="BY26" i="77"/>
  <c r="BY26" i="29"/>
  <c r="BY26" i="173"/>
  <c r="BY26" i="104"/>
  <c r="BY26" i="99"/>
  <c r="BY26" i="21"/>
  <c r="BY26" i="114"/>
  <c r="BV38" i="2"/>
  <c r="BV37" i="150"/>
  <c r="BV37" i="148"/>
  <c r="BV37" i="147"/>
  <c r="BV37" i="146"/>
  <c r="BV37" i="174"/>
  <c r="BV37" i="77"/>
  <c r="BV37" i="29"/>
  <c r="BV37" i="115"/>
  <c r="BV37" i="40"/>
  <c r="BV37" i="173"/>
  <c r="BV37" i="21"/>
  <c r="BV37" i="99"/>
  <c r="BV37" i="104"/>
  <c r="BV37" i="114"/>
  <c r="CA27" i="2"/>
  <c r="CA26" i="150"/>
  <c r="CA26" i="148"/>
  <c r="CA26" i="147"/>
  <c r="CA26" i="146"/>
  <c r="CA26" i="115"/>
  <c r="CA26" i="77"/>
  <c r="CA26" i="29"/>
  <c r="CA26" i="174"/>
  <c r="CA26" i="40"/>
  <c r="CA26" i="173"/>
  <c r="CA26" i="21"/>
  <c r="CA26" i="114"/>
  <c r="CA26" i="104"/>
  <c r="CA26" i="99"/>
  <c r="BQ44" i="2"/>
  <c r="BQ43" i="173"/>
  <c r="BQ43" i="104"/>
  <c r="BQ43" i="21"/>
  <c r="BQ43" i="114"/>
  <c r="BQ43" i="99"/>
  <c r="BH45" i="2"/>
  <c r="BH44" i="173"/>
  <c r="BH44" i="21"/>
  <c r="BH44" i="104"/>
  <c r="BH44" i="99"/>
  <c r="BH44" i="114"/>
  <c r="BE10" i="150"/>
  <c r="BE10" i="148"/>
  <c r="BE10" i="147"/>
  <c r="BE10" i="146"/>
  <c r="BE10" i="174"/>
  <c r="BE10" i="115"/>
  <c r="BE10" i="40"/>
  <c r="BE10" i="77"/>
  <c r="BE10" i="29"/>
  <c r="BE10" i="21"/>
  <c r="BE10" i="114"/>
  <c r="BE10" i="99"/>
  <c r="BE10" i="173"/>
  <c r="BE10" i="104"/>
  <c r="BR32" i="150"/>
  <c r="BR32" i="148"/>
  <c r="BR32" i="147"/>
  <c r="BR32" i="146"/>
  <c r="BR32" i="174"/>
  <c r="BR32" i="77"/>
  <c r="BR32" i="29"/>
  <c r="BR32" i="40"/>
  <c r="BR32" i="115"/>
  <c r="BR32" i="173"/>
  <c r="BR32" i="21"/>
  <c r="BR32" i="114"/>
  <c r="BR32" i="104"/>
  <c r="BR32" i="99"/>
  <c r="BP32" i="150"/>
  <c r="BP32" i="148"/>
  <c r="BP32" i="147"/>
  <c r="BP32" i="146"/>
  <c r="BP32" i="115"/>
  <c r="BP32" i="40"/>
  <c r="BP32" i="174"/>
  <c r="BP32" i="77"/>
  <c r="BP32" i="29"/>
  <c r="BP32" i="173"/>
  <c r="BP32" i="104"/>
  <c r="BP32" i="114"/>
  <c r="BP32" i="99"/>
  <c r="BP32" i="21"/>
  <c r="BJ58" i="2"/>
  <c r="BJ57" i="114"/>
  <c r="BJ57" i="99"/>
  <c r="BJ57" i="173"/>
  <c r="BJ57" i="21"/>
  <c r="BJ57" i="104"/>
  <c r="BE32" i="2"/>
  <c r="BE31" i="150"/>
  <c r="BE31" i="148"/>
  <c r="BE31" i="147"/>
  <c r="BE31" i="146"/>
  <c r="BE31" i="174"/>
  <c r="BE31" i="115"/>
  <c r="BE31" i="40"/>
  <c r="BE31" i="77"/>
  <c r="BE31" i="29"/>
  <c r="BE31" i="173"/>
  <c r="BE31" i="104"/>
  <c r="BE31" i="21"/>
  <c r="BE31" i="99"/>
  <c r="BE31" i="114"/>
  <c r="BI32" i="150"/>
  <c r="BI32" i="148"/>
  <c r="BI32" i="147"/>
  <c r="BI32" i="146"/>
  <c r="BI32" i="174"/>
  <c r="BI32" i="115"/>
  <c r="BI32" i="40"/>
  <c r="BI32" i="77"/>
  <c r="BI32" i="29"/>
  <c r="BI32" i="173"/>
  <c r="BI32" i="21"/>
  <c r="BI32" i="114"/>
  <c r="BI32" i="104"/>
  <c r="BI32" i="99"/>
  <c r="BF37" i="2"/>
  <c r="BF36" i="150"/>
  <c r="BF36" i="148"/>
  <c r="BF36" i="147"/>
  <c r="BF36" i="146"/>
  <c r="BF36" i="174"/>
  <c r="BF36" i="115"/>
  <c r="BF36" i="40"/>
  <c r="BF36" i="77"/>
  <c r="BF36" i="29"/>
  <c r="BF36" i="173"/>
  <c r="BF36" i="21"/>
  <c r="BF36" i="104"/>
  <c r="BF36" i="114"/>
  <c r="BF36" i="99"/>
  <c r="BW58" i="2"/>
  <c r="BW57" i="173"/>
  <c r="BW57" i="114"/>
  <c r="BW57" i="21"/>
  <c r="BW57" i="104"/>
  <c r="BW57" i="99"/>
  <c r="BG58" i="2"/>
  <c r="BG57" i="173"/>
  <c r="BG57" i="104"/>
  <c r="BG57" i="114"/>
  <c r="BG57" i="99"/>
  <c r="BG57" i="21"/>
  <c r="BY57" i="2"/>
  <c r="BY56" i="173"/>
  <c r="BY56" i="99"/>
  <c r="BY56" i="21"/>
  <c r="BY56" i="114"/>
  <c r="BY56" i="104"/>
  <c r="CB37" i="2"/>
  <c r="CB36" i="150"/>
  <c r="CB36" i="148"/>
  <c r="CB36" i="147"/>
  <c r="CB36" i="146"/>
  <c r="CB36" i="115"/>
  <c r="CB36" i="40"/>
  <c r="CB36" i="174"/>
  <c r="CB36" i="77"/>
  <c r="CB36" i="29"/>
  <c r="CB36" i="21"/>
  <c r="CB36" i="114"/>
  <c r="CB36" i="104"/>
  <c r="CB36" i="99"/>
  <c r="CB36" i="173"/>
  <c r="BV58" i="2"/>
  <c r="BV57" i="104"/>
  <c r="BV57" i="173"/>
  <c r="BV57" i="114"/>
  <c r="BV57" i="21"/>
  <c r="BV57" i="99"/>
  <c r="BS32" i="2"/>
  <c r="BS31" i="150"/>
  <c r="BS31" i="148"/>
  <c r="BS31" i="147"/>
  <c r="BS31" i="146"/>
  <c r="BS31" i="174"/>
  <c r="BS31" i="77"/>
  <c r="BS31" i="29"/>
  <c r="BS31" i="40"/>
  <c r="BS31" i="115"/>
  <c r="BS31" i="173"/>
  <c r="BS31" i="21"/>
  <c r="BS31" i="114"/>
  <c r="BS31" i="104"/>
  <c r="BS31" i="99"/>
  <c r="BO27" i="2"/>
  <c r="BO26" i="150"/>
  <c r="BO26" i="148"/>
  <c r="BO26" i="147"/>
  <c r="BO26" i="146"/>
  <c r="BO26" i="174"/>
  <c r="BO26" i="115"/>
  <c r="BO26" i="77"/>
  <c r="BO26" i="29"/>
  <c r="BO26" i="40"/>
  <c r="BO26" i="173"/>
  <c r="BO26" i="21"/>
  <c r="BO26" i="114"/>
  <c r="BO26" i="104"/>
  <c r="BO26" i="99"/>
  <c r="BE13" i="150"/>
  <c r="BE13" i="148"/>
  <c r="BE13" i="147"/>
  <c r="BE13" i="146"/>
  <c r="BE13" i="174"/>
  <c r="BE13" i="40"/>
  <c r="BE13" i="77"/>
  <c r="BE13" i="115"/>
  <c r="BE13" i="29"/>
  <c r="BE13" i="104"/>
  <c r="BE13" i="173"/>
  <c r="BE13" i="114"/>
  <c r="BE13" i="99"/>
  <c r="BE13" i="21"/>
  <c r="BJ27" i="2"/>
  <c r="BJ26" i="150"/>
  <c r="BJ26" i="148"/>
  <c r="BJ26" i="147"/>
  <c r="BJ26" i="146"/>
  <c r="BJ26" i="174"/>
  <c r="BJ26" i="115"/>
  <c r="BJ26" i="40"/>
  <c r="BJ26" i="29"/>
  <c r="BJ26" i="77"/>
  <c r="BJ26" i="21"/>
  <c r="BJ26" i="104"/>
  <c r="BJ26" i="114"/>
  <c r="BJ26" i="99"/>
  <c r="BJ26" i="173"/>
  <c r="BT57" i="2"/>
  <c r="BT56" i="104"/>
  <c r="BT56" i="21"/>
  <c r="BT56" i="114"/>
  <c r="BT56" i="99"/>
  <c r="BT56" i="173"/>
  <c r="C31" i="2"/>
  <c r="C30" i="150"/>
  <c r="C30" i="148"/>
  <c r="C30" i="147"/>
  <c r="C30" i="146"/>
  <c r="C30" i="174"/>
  <c r="C30" i="115"/>
  <c r="C30" i="40"/>
  <c r="C30" i="77"/>
  <c r="C30" i="21"/>
  <c r="C30" i="114"/>
  <c r="C30" i="173"/>
  <c r="C30" i="104"/>
  <c r="C30" i="29"/>
  <c r="C30" i="99"/>
  <c r="CB32" i="2"/>
  <c r="CB31" i="150"/>
  <c r="CB31" i="148"/>
  <c r="CB31" i="147"/>
  <c r="CB31" i="146"/>
  <c r="CB31" i="115"/>
  <c r="CB31" i="40"/>
  <c r="CB31" i="174"/>
  <c r="CB31" i="77"/>
  <c r="CB31" i="29"/>
  <c r="CB31" i="173"/>
  <c r="CB31" i="21"/>
  <c r="CB31" i="104"/>
  <c r="CB31" i="114"/>
  <c r="CB31" i="99"/>
  <c r="BN45" i="2"/>
  <c r="BN44" i="173"/>
  <c r="BN44" i="104"/>
  <c r="BN44" i="114"/>
  <c r="BN44" i="99"/>
  <c r="BN44" i="21"/>
  <c r="BV32" i="150"/>
  <c r="BV32" i="148"/>
  <c r="BV32" i="147"/>
  <c r="BV32" i="146"/>
  <c r="BV32" i="174"/>
  <c r="BV32" i="115"/>
  <c r="BV32" i="77"/>
  <c r="BV32" i="29"/>
  <c r="BV32" i="40"/>
  <c r="BV32" i="173"/>
  <c r="BV32" i="21"/>
  <c r="BV32" i="114"/>
  <c r="BV32" i="99"/>
  <c r="BV32" i="104"/>
  <c r="CB27" i="2"/>
  <c r="CB26" i="150"/>
  <c r="CB26" i="148"/>
  <c r="CB26" i="147"/>
  <c r="CB26" i="146"/>
  <c r="CB26" i="174"/>
  <c r="CB26" i="40"/>
  <c r="CB26" i="115"/>
  <c r="CB26" i="77"/>
  <c r="CB26" i="29"/>
  <c r="CB26" i="21"/>
  <c r="CB26" i="173"/>
  <c r="CB26" i="114"/>
  <c r="CB26" i="104"/>
  <c r="CB26" i="99"/>
  <c r="BM39" i="2"/>
  <c r="BM38" i="150"/>
  <c r="BM38" i="148"/>
  <c r="BM38" i="147"/>
  <c r="BM38" i="146"/>
  <c r="BM38" i="174"/>
  <c r="BM38" i="77"/>
  <c r="BM38" i="29"/>
  <c r="BM38" i="40"/>
  <c r="BM38" i="115"/>
  <c r="BM38" i="173"/>
  <c r="BM38" i="21"/>
  <c r="BM38" i="104"/>
  <c r="BM38" i="114"/>
  <c r="BM38" i="99"/>
  <c r="CC57" i="2"/>
  <c r="CC56" i="173"/>
  <c r="CC56" i="21"/>
  <c r="CC56" i="104"/>
  <c r="CC56" i="99"/>
  <c r="CC56" i="114"/>
  <c r="BI27" i="2"/>
  <c r="BI26" i="150"/>
  <c r="BI26" i="148"/>
  <c r="BI26" i="147"/>
  <c r="BI26" i="146"/>
  <c r="BI26" i="174"/>
  <c r="BI26" i="115"/>
  <c r="BI26" i="40"/>
  <c r="BI26" i="77"/>
  <c r="BI26" i="29"/>
  <c r="BI26" i="173"/>
  <c r="BI26" i="104"/>
  <c r="BI26" i="21"/>
  <c r="BI26" i="99"/>
  <c r="BI26" i="114"/>
  <c r="BL38" i="2"/>
  <c r="BL37" i="150"/>
  <c r="BL37" i="148"/>
  <c r="BL37" i="147"/>
  <c r="BL37" i="146"/>
  <c r="BL37" i="115"/>
  <c r="BL37" i="40"/>
  <c r="BL37" i="174"/>
  <c r="BL37" i="77"/>
  <c r="BL37" i="29"/>
  <c r="BL37" i="173"/>
  <c r="BL37" i="104"/>
  <c r="BL37" i="114"/>
  <c r="BL37" i="99"/>
  <c r="BL37" i="21"/>
  <c r="BX32" i="2"/>
  <c r="BX31" i="150"/>
  <c r="BX31" i="148"/>
  <c r="BX31" i="147"/>
  <c r="BX31" i="146"/>
  <c r="BX31" i="115"/>
  <c r="BX31" i="40"/>
  <c r="BX31" i="174"/>
  <c r="BX31" i="77"/>
  <c r="BX31" i="29"/>
  <c r="BX31" i="21"/>
  <c r="BX31" i="173"/>
  <c r="BX31" i="114"/>
  <c r="BX31" i="99"/>
  <c r="BX31" i="104"/>
  <c r="BX37" i="2"/>
  <c r="BX36" i="150"/>
  <c r="BX36" i="148"/>
  <c r="BX36" i="147"/>
  <c r="BX36" i="146"/>
  <c r="BX36" i="115"/>
  <c r="BX36" i="40"/>
  <c r="BX36" i="174"/>
  <c r="BX36" i="77"/>
  <c r="BX36" i="29"/>
  <c r="BX36" i="173"/>
  <c r="BX36" i="21"/>
  <c r="BX36" i="114"/>
  <c r="BX36" i="99"/>
  <c r="BX36" i="104"/>
  <c r="BM44" i="104"/>
  <c r="BM44" i="173"/>
  <c r="BM44" i="114"/>
  <c r="BM44" i="99"/>
  <c r="BM45" i="2"/>
  <c r="BM44" i="21"/>
  <c r="BH32" i="150"/>
  <c r="BH32" i="148"/>
  <c r="BH32" i="147"/>
  <c r="BH32" i="146"/>
  <c r="BH32" i="115"/>
  <c r="BH32" i="40"/>
  <c r="BH32" i="174"/>
  <c r="BH32" i="77"/>
  <c r="BH32" i="29"/>
  <c r="BH32" i="173"/>
  <c r="BH32" i="104"/>
  <c r="BH32" i="114"/>
  <c r="BH32" i="99"/>
  <c r="BH32" i="21"/>
  <c r="BT27" i="2"/>
  <c r="BT26" i="150"/>
  <c r="BT26" i="148"/>
  <c r="BT26" i="147"/>
  <c r="BT26" i="146"/>
  <c r="BT26" i="115"/>
  <c r="BT26" i="40"/>
  <c r="BT26" i="174"/>
  <c r="BT26" i="77"/>
  <c r="BT26" i="29"/>
  <c r="BT26" i="114"/>
  <c r="BT26" i="104"/>
  <c r="BT26" i="173"/>
  <c r="BT26" i="21"/>
  <c r="BT26" i="99"/>
  <c r="BP45" i="2"/>
  <c r="BP44" i="173"/>
  <c r="BP44" i="21"/>
  <c r="BP44" i="104"/>
  <c r="BP44" i="99"/>
  <c r="BP44" i="114"/>
  <c r="BG37" i="2"/>
  <c r="BG36" i="150"/>
  <c r="BG36" i="148"/>
  <c r="BG36" i="147"/>
  <c r="BG36" i="146"/>
  <c r="BG36" i="174"/>
  <c r="BG36" i="77"/>
  <c r="BG36" i="29"/>
  <c r="BG36" i="115"/>
  <c r="BG36" i="40"/>
  <c r="BG36" i="173"/>
  <c r="BG36" i="21"/>
  <c r="BG36" i="104"/>
  <c r="BG36" i="114"/>
  <c r="BG36" i="99"/>
  <c r="CD32" i="150"/>
  <c r="CD32" i="148"/>
  <c r="CD32" i="147"/>
  <c r="CD32" i="174"/>
  <c r="CD32" i="146"/>
  <c r="CD32" i="40"/>
  <c r="CD32" i="77"/>
  <c r="CD32" i="29"/>
  <c r="CD32" i="115"/>
  <c r="CD32" i="173"/>
  <c r="CD32" i="114"/>
  <c r="CD32" i="21"/>
  <c r="CD32" i="99"/>
  <c r="CD32" i="104"/>
  <c r="C16" i="150"/>
  <c r="C16" i="148"/>
  <c r="C16" i="147"/>
  <c r="C16" i="146"/>
  <c r="C16" i="40"/>
  <c r="C16" i="77"/>
  <c r="C16" i="174"/>
  <c r="C16" i="115"/>
  <c r="C16" i="29"/>
  <c r="C16" i="104"/>
  <c r="C16" i="173"/>
  <c r="C16" i="21"/>
  <c r="C16" i="99"/>
  <c r="C16" i="114"/>
  <c r="BL32" i="150"/>
  <c r="BL32" i="148"/>
  <c r="BL32" i="147"/>
  <c r="BL32" i="146"/>
  <c r="BL32" i="174"/>
  <c r="BL32" i="115"/>
  <c r="BL32" i="40"/>
  <c r="BL32" i="77"/>
  <c r="BL32" i="29"/>
  <c r="BL32" i="173"/>
  <c r="BL32" i="104"/>
  <c r="BL32" i="21"/>
  <c r="BL32" i="99"/>
  <c r="BL32" i="114"/>
  <c r="BO37" i="2"/>
  <c r="BO36" i="150"/>
  <c r="BO36" i="148"/>
  <c r="BO36" i="147"/>
  <c r="BO36" i="146"/>
  <c r="BO36" i="174"/>
  <c r="BO36" i="77"/>
  <c r="BO36" i="29"/>
  <c r="BO36" i="40"/>
  <c r="BO36" i="115"/>
  <c r="BO36" i="173"/>
  <c r="BO36" i="21"/>
  <c r="BO36" i="114"/>
  <c r="BO36" i="104"/>
  <c r="BO36" i="99"/>
  <c r="BY43" i="173"/>
  <c r="BY43" i="104"/>
  <c r="BY43" i="99"/>
  <c r="BY44" i="2"/>
  <c r="BY43" i="21"/>
  <c r="BY43" i="114"/>
  <c r="BR45" i="2"/>
  <c r="BR44" i="173"/>
  <c r="BR44" i="21"/>
  <c r="BR44" i="114"/>
  <c r="BR44" i="99"/>
  <c r="BR44" i="104"/>
  <c r="BT44" i="2"/>
  <c r="BT43" i="21"/>
  <c r="BT43" i="173"/>
  <c r="BT43" i="114"/>
  <c r="BT43" i="99"/>
  <c r="BT43" i="104"/>
  <c r="CE44" i="2"/>
  <c r="CE43" i="173"/>
  <c r="CE43" i="21"/>
  <c r="CE43" i="104"/>
  <c r="CE43" i="114"/>
  <c r="CE43" i="99"/>
  <c r="BV45" i="2"/>
  <c r="BV44" i="173"/>
  <c r="BV44" i="104"/>
  <c r="BV44" i="114"/>
  <c r="BV44" i="99"/>
  <c r="BV44" i="21"/>
  <c r="C44" i="2"/>
  <c r="C43" i="173"/>
  <c r="C43" i="104"/>
  <c r="C43" i="114"/>
  <c r="C43" i="99"/>
  <c r="C43" i="21"/>
  <c r="BO32" i="2"/>
  <c r="BO31" i="150"/>
  <c r="BO31" i="148"/>
  <c r="BO31" i="147"/>
  <c r="BO31" i="146"/>
  <c r="BO31" i="174"/>
  <c r="BO31" i="40"/>
  <c r="BO31" i="77"/>
  <c r="BO31" i="29"/>
  <c r="BO31" i="115"/>
  <c r="BO31" i="173"/>
  <c r="BO31" i="21"/>
  <c r="BO31" i="114"/>
  <c r="BO31" i="104"/>
  <c r="BO31" i="99"/>
  <c r="BN58" i="2"/>
  <c r="BN57" i="104"/>
  <c r="BN57" i="173"/>
  <c r="BN57" i="114"/>
  <c r="BN57" i="99"/>
  <c r="BN57" i="21"/>
  <c r="BP57" i="2"/>
  <c r="BP56" i="104"/>
  <c r="BP56" i="173"/>
  <c r="BP56" i="114"/>
  <c r="BP56" i="99"/>
  <c r="BP56" i="21"/>
  <c r="BX27" i="2"/>
  <c r="BX26" i="150"/>
  <c r="BX26" i="148"/>
  <c r="BX26" i="147"/>
  <c r="BX26" i="146"/>
  <c r="BX26" i="174"/>
  <c r="BX26" i="40"/>
  <c r="BX26" i="115"/>
  <c r="BX26" i="77"/>
  <c r="BX26" i="29"/>
  <c r="BX26" i="173"/>
  <c r="BX26" i="21"/>
  <c r="BX26" i="99"/>
  <c r="BX26" i="104"/>
  <c r="BX26" i="114"/>
  <c r="C22" i="150"/>
  <c r="C22" i="148"/>
  <c r="C22" i="147"/>
  <c r="C22" i="146"/>
  <c r="C22" i="174"/>
  <c r="C22" i="40"/>
  <c r="C22" i="77"/>
  <c r="C22" i="115"/>
  <c r="C22" i="29"/>
  <c r="C22" i="104"/>
  <c r="C22" i="173"/>
  <c r="C22" i="114"/>
  <c r="C22" i="99"/>
  <c r="C22" i="21"/>
  <c r="BU45" i="2"/>
  <c r="BU44" i="104"/>
  <c r="BU44" i="114"/>
  <c r="BU44" i="99"/>
  <c r="BU44" i="21"/>
  <c r="BU44" i="173"/>
  <c r="CC27" i="150"/>
  <c r="CC27" i="148"/>
  <c r="CC27" i="147"/>
  <c r="CC27" i="146"/>
  <c r="CC27" i="174"/>
  <c r="CC27" i="115"/>
  <c r="CC27" i="40"/>
  <c r="CC27" i="77"/>
  <c r="CC27" i="29"/>
  <c r="CC27" i="173"/>
  <c r="CC27" i="114"/>
  <c r="CC27" i="21"/>
  <c r="CC27" i="99"/>
  <c r="CC27" i="104"/>
  <c r="BG43" i="173"/>
  <c r="BG43" i="104"/>
  <c r="BG43" i="114"/>
  <c r="BG43" i="99"/>
  <c r="BG44" i="2"/>
  <c r="BG43" i="21"/>
  <c r="BY32" i="2"/>
  <c r="BY31" i="150"/>
  <c r="BY31" i="148"/>
  <c r="BY31" i="147"/>
  <c r="BY31" i="146"/>
  <c r="BY31" i="115"/>
  <c r="BY31" i="40"/>
  <c r="BY31" i="174"/>
  <c r="BY31" i="77"/>
  <c r="BY31" i="29"/>
  <c r="BY31" i="173"/>
  <c r="BY31" i="104"/>
  <c r="BY31" i="99"/>
  <c r="BY31" i="114"/>
  <c r="BY31" i="21"/>
  <c r="BK58" i="2"/>
  <c r="BK57" i="21"/>
  <c r="BK57" i="99"/>
  <c r="BK57" i="114"/>
  <c r="BK57" i="173"/>
  <c r="BK57" i="104"/>
  <c r="BE26" i="2"/>
  <c r="BE25" i="150"/>
  <c r="BE25" i="148"/>
  <c r="BE25" i="147"/>
  <c r="BE25" i="146"/>
  <c r="BE25" i="115"/>
  <c r="BE25" i="40"/>
  <c r="BE25" i="174"/>
  <c r="BE25" i="77"/>
  <c r="BE25" i="29"/>
  <c r="BE25" i="104"/>
  <c r="BE25" i="114"/>
  <c r="BE25" i="99"/>
  <c r="BE25" i="173"/>
  <c r="BE25" i="21"/>
  <c r="C11" i="120"/>
  <c r="C11" i="122"/>
  <c r="C11" i="165"/>
  <c r="C11" i="138"/>
  <c r="C11" i="123"/>
  <c r="C11" i="93"/>
  <c r="C11" i="118"/>
  <c r="C11" i="92"/>
  <c r="C11" i="91"/>
  <c r="C11" i="94"/>
  <c r="C10" i="150"/>
  <c r="C11" i="175"/>
  <c r="C10" i="148"/>
  <c r="C10" i="147"/>
  <c r="C10" i="146"/>
  <c r="C10" i="115"/>
  <c r="C10" i="40"/>
  <c r="C10" i="77"/>
  <c r="C10" i="174"/>
  <c r="C10" i="29"/>
  <c r="C10" i="104"/>
  <c r="C10" i="114"/>
  <c r="C10" i="99"/>
  <c r="C10" i="173"/>
  <c r="C10" i="21"/>
  <c r="BZ45" i="2"/>
  <c r="BZ44" i="173"/>
  <c r="BZ44" i="114"/>
  <c r="BZ44" i="99"/>
  <c r="BZ44" i="104"/>
  <c r="BZ44" i="21"/>
  <c r="BI38" i="2"/>
  <c r="BI37" i="150"/>
  <c r="BI37" i="148"/>
  <c r="BI37" i="147"/>
  <c r="BI37" i="146"/>
  <c r="BI37" i="174"/>
  <c r="BI37" i="115"/>
  <c r="BI37" i="40"/>
  <c r="BI37" i="77"/>
  <c r="BI37" i="29"/>
  <c r="BI37" i="21"/>
  <c r="BI37" i="173"/>
  <c r="BI37" i="99"/>
  <c r="BI37" i="104"/>
  <c r="BI37" i="114"/>
  <c r="CA58" i="2"/>
  <c r="CA57" i="21"/>
  <c r="CA57" i="104"/>
  <c r="CA57" i="114"/>
  <c r="CA57" i="173"/>
  <c r="CA57" i="99"/>
  <c r="BR58" i="2"/>
  <c r="BR57" i="104"/>
  <c r="BR57" i="114"/>
  <c r="BR57" i="99"/>
  <c r="BR57" i="173"/>
  <c r="BR57" i="21"/>
  <c r="C27" i="2"/>
  <c r="C26" i="150"/>
  <c r="C26" i="148"/>
  <c r="C26" i="147"/>
  <c r="C26" i="146"/>
  <c r="C26" i="174"/>
  <c r="C26" i="115"/>
  <c r="C26" i="77"/>
  <c r="C26" i="29"/>
  <c r="C26" i="40"/>
  <c r="C26" i="173"/>
  <c r="C26" i="21"/>
  <c r="C26" i="104"/>
  <c r="C26" i="114"/>
  <c r="C26" i="99"/>
  <c r="B55" i="106"/>
  <c r="B55" i="112" s="1"/>
  <c r="B55" i="173"/>
  <c r="B55" i="21"/>
  <c r="B21" i="106"/>
  <c r="B21" i="112" s="1"/>
  <c r="B21" i="150"/>
  <c r="B21" i="148"/>
  <c r="B21" i="147"/>
  <c r="B21" i="146"/>
  <c r="B21" i="174"/>
  <c r="B21" i="115"/>
  <c r="B21" i="40"/>
  <c r="B21" i="77"/>
  <c r="B21" i="29"/>
  <c r="B21" i="173"/>
  <c r="B21" i="21"/>
  <c r="B14" i="120"/>
  <c r="B14" i="165"/>
  <c r="B14" i="122"/>
  <c r="B14" i="138"/>
  <c r="B14" i="123"/>
  <c r="B14" i="118"/>
  <c r="B14" i="91"/>
  <c r="B14" i="94"/>
  <c r="B14" i="175"/>
  <c r="B14" i="93"/>
  <c r="B14" i="92"/>
  <c r="B13" i="106"/>
  <c r="B13" i="112" s="1"/>
  <c r="B13" i="150"/>
  <c r="B13" i="148"/>
  <c r="B13" i="147"/>
  <c r="B13" i="146"/>
  <c r="B13" i="174"/>
  <c r="B13" i="115"/>
  <c r="B13" i="40"/>
  <c r="B13" i="29"/>
  <c r="B13" i="173"/>
  <c r="B13" i="21"/>
  <c r="B13" i="77"/>
  <c r="B41" i="106"/>
  <c r="B41" i="112" s="1"/>
  <c r="B41" i="173"/>
  <c r="B41" i="21"/>
  <c r="B10" i="120"/>
  <c r="B10" i="122"/>
  <c r="B10" i="123"/>
  <c r="B10" i="138"/>
  <c r="B10" i="175"/>
  <c r="B10" i="93"/>
  <c r="B10" i="118"/>
  <c r="B10" i="92"/>
  <c r="B10" i="91"/>
  <c r="B10" i="94"/>
  <c r="B10" i="165"/>
  <c r="B9" i="106"/>
  <c r="B9" i="112" s="1"/>
  <c r="B9" i="150"/>
  <c r="B9" i="148"/>
  <c r="B9" i="147"/>
  <c r="B9" i="146"/>
  <c r="B9" i="174"/>
  <c r="B9" i="115"/>
  <c r="B9" i="40"/>
  <c r="B9" i="29"/>
  <c r="B9" i="77"/>
  <c r="B9" i="173"/>
  <c r="B9" i="21"/>
  <c r="B54" i="106"/>
  <c r="B54" i="112" s="1"/>
  <c r="B54" i="173"/>
  <c r="B54" i="21"/>
  <c r="B36" i="2"/>
  <c r="B35" i="106"/>
  <c r="B35" i="112" s="1"/>
  <c r="B35" i="150"/>
  <c r="B35" i="148"/>
  <c r="B35" i="147"/>
  <c r="B35" i="146"/>
  <c r="B35" i="174"/>
  <c r="B35" i="115"/>
  <c r="B35" i="40"/>
  <c r="B35" i="77"/>
  <c r="B35" i="29"/>
  <c r="B35" i="173"/>
  <c r="B35" i="21"/>
  <c r="B26" i="2"/>
  <c r="B25" i="106"/>
  <c r="B25" i="112" s="1"/>
  <c r="B25" i="148"/>
  <c r="B25" i="150"/>
  <c r="B25" i="147"/>
  <c r="B25" i="146"/>
  <c r="B25" i="174"/>
  <c r="B25" i="115"/>
  <c r="B25" i="40"/>
  <c r="B25" i="77"/>
  <c r="B25" i="29"/>
  <c r="B25" i="173"/>
  <c r="B25" i="21"/>
  <c r="B19" i="106"/>
  <c r="B19" i="112" s="1"/>
  <c r="B19" i="150"/>
  <c r="B19" i="148"/>
  <c r="B19" i="147"/>
  <c r="B19" i="146"/>
  <c r="B19" i="174"/>
  <c r="B19" i="115"/>
  <c r="B19" i="40"/>
  <c r="B19" i="77"/>
  <c r="B19" i="29"/>
  <c r="B19" i="173"/>
  <c r="B19" i="21"/>
  <c r="B8" i="120"/>
  <c r="B8" i="165"/>
  <c r="B8" i="122"/>
  <c r="B8" i="138"/>
  <c r="B8" i="91"/>
  <c r="B8" i="123"/>
  <c r="B8" i="92"/>
  <c r="B8" i="175"/>
  <c r="B8" i="94"/>
  <c r="B8" i="93"/>
  <c r="B8" i="118"/>
  <c r="B7" i="106"/>
  <c r="B7" i="112" s="1"/>
  <c r="B7" i="150"/>
  <c r="B7" i="148"/>
  <c r="B7" i="147"/>
  <c r="B7" i="146"/>
  <c r="B7" i="174"/>
  <c r="B7" i="115"/>
  <c r="B7" i="40"/>
  <c r="B7" i="29"/>
  <c r="B7" i="173"/>
  <c r="B7" i="77"/>
  <c r="B7" i="21"/>
  <c r="B51" i="106"/>
  <c r="B51" i="112" s="1"/>
  <c r="B51" i="173"/>
  <c r="B51" i="21"/>
  <c r="B34" i="106"/>
  <c r="B34" i="112" s="1"/>
  <c r="B34" i="150"/>
  <c r="B34" i="148"/>
  <c r="B34" i="147"/>
  <c r="B34" i="146"/>
  <c r="B34" i="174"/>
  <c r="B34" i="115"/>
  <c r="B34" i="77"/>
  <c r="B34" i="29"/>
  <c r="B34" i="40"/>
  <c r="B34" i="173"/>
  <c r="B34" i="21"/>
  <c r="B24" i="106"/>
  <c r="B24" i="112" s="1"/>
  <c r="B24" i="150"/>
  <c r="B24" i="148"/>
  <c r="B24" i="147"/>
  <c r="B24" i="146"/>
  <c r="B24" i="174"/>
  <c r="B24" i="115"/>
  <c r="B24" i="40"/>
  <c r="B24" i="77"/>
  <c r="B24" i="29"/>
  <c r="B24" i="173"/>
  <c r="B24" i="21"/>
  <c r="B13" i="120"/>
  <c r="B13" i="122"/>
  <c r="B13" i="175"/>
  <c r="B13" i="93"/>
  <c r="B13" i="118"/>
  <c r="B13" i="165"/>
  <c r="B13" i="123"/>
  <c r="B13" i="138"/>
  <c r="B13" i="94"/>
  <c r="B13" i="92"/>
  <c r="B13" i="91"/>
  <c r="B12" i="106"/>
  <c r="B12" i="112" s="1"/>
  <c r="B12" i="150"/>
  <c r="B12" i="148"/>
  <c r="B12" i="147"/>
  <c r="B12" i="146"/>
  <c r="B12" i="174"/>
  <c r="B12" i="115"/>
  <c r="B12" i="40"/>
  <c r="B12" i="29"/>
  <c r="B12" i="77"/>
  <c r="B12" i="173"/>
  <c r="B12" i="21"/>
  <c r="B29" i="106"/>
  <c r="B29" i="112" s="1"/>
  <c r="B29" i="150"/>
  <c r="B29" i="148"/>
  <c r="B29" i="147"/>
  <c r="B29" i="146"/>
  <c r="B29" i="174"/>
  <c r="B29" i="115"/>
  <c r="B29" i="77"/>
  <c r="B29" i="29"/>
  <c r="B29" i="40"/>
  <c r="B29" i="173"/>
  <c r="B29" i="21"/>
  <c r="B15" i="106"/>
  <c r="B15" i="112" s="1"/>
  <c r="B15" i="150"/>
  <c r="B15" i="148"/>
  <c r="B15" i="147"/>
  <c r="B15" i="146"/>
  <c r="B15" i="174"/>
  <c r="B15" i="115"/>
  <c r="B15" i="40"/>
  <c r="B15" i="29"/>
  <c r="B15" i="77"/>
  <c r="B15" i="173"/>
  <c r="B15" i="21"/>
  <c r="B18" i="106"/>
  <c r="B18" i="112" s="1"/>
  <c r="B18" i="150"/>
  <c r="B18" i="148"/>
  <c r="B18" i="147"/>
  <c r="B18" i="146"/>
  <c r="B18" i="174"/>
  <c r="B18" i="115"/>
  <c r="B18" i="40"/>
  <c r="B18" i="77"/>
  <c r="B18" i="29"/>
  <c r="B18" i="173"/>
  <c r="B18" i="21"/>
  <c r="B56" i="2"/>
  <c r="B42" i="2"/>
  <c r="B30" i="2"/>
  <c r="B22" i="2"/>
  <c r="B16" i="2"/>
  <c r="B10" i="2"/>
  <c r="B55" i="99"/>
  <c r="B54" i="99"/>
  <c r="B51" i="99"/>
  <c r="B41" i="99"/>
  <c r="B35" i="99"/>
  <c r="B34" i="99"/>
  <c r="B29" i="99"/>
  <c r="B25" i="99"/>
  <c r="B24" i="99"/>
  <c r="B21" i="99"/>
  <c r="B19" i="99"/>
  <c r="B18" i="99"/>
  <c r="B15" i="99"/>
  <c r="B13" i="99"/>
  <c r="B12" i="99"/>
  <c r="B9" i="99"/>
  <c r="B7" i="99"/>
  <c r="B55" i="114"/>
  <c r="B54" i="114"/>
  <c r="B51" i="114"/>
  <c r="B41" i="114"/>
  <c r="B35" i="114"/>
  <c r="B34" i="114"/>
  <c r="B29" i="114"/>
  <c r="B25" i="114"/>
  <c r="B24" i="114"/>
  <c r="B21" i="114"/>
  <c r="B19" i="114"/>
  <c r="B18" i="114"/>
  <c r="B15" i="114"/>
  <c r="B13" i="114"/>
  <c r="B12" i="114"/>
  <c r="B9" i="114"/>
  <c r="B7" i="114"/>
  <c r="B55" i="104"/>
  <c r="B54" i="104"/>
  <c r="B51" i="104"/>
  <c r="B41" i="104"/>
  <c r="B35" i="104"/>
  <c r="B34" i="104"/>
  <c r="B29" i="104"/>
  <c r="B25" i="104"/>
  <c r="B24" i="104"/>
  <c r="B21" i="104"/>
  <c r="B19" i="104"/>
  <c r="B18" i="104"/>
  <c r="B15" i="104"/>
  <c r="B13" i="104"/>
  <c r="B12" i="104"/>
  <c r="B9" i="104"/>
  <c r="B7" i="104"/>
  <c r="B5" i="118"/>
  <c r="B5" i="92"/>
  <c r="B4" i="92"/>
  <c r="BY32" i="150" l="1"/>
  <c r="BY32" i="148"/>
  <c r="BY32" i="147"/>
  <c r="BY32" i="146"/>
  <c r="BY32" i="174"/>
  <c r="BY32" i="115"/>
  <c r="BY32" i="40"/>
  <c r="BY32" i="77"/>
  <c r="BY32" i="29"/>
  <c r="BY32" i="173"/>
  <c r="BY32" i="114"/>
  <c r="BY32" i="104"/>
  <c r="BY32" i="99"/>
  <c r="BY32" i="21"/>
  <c r="BG37" i="150"/>
  <c r="BG37" i="148"/>
  <c r="BG37" i="147"/>
  <c r="BG37" i="146"/>
  <c r="BG37" i="115"/>
  <c r="BG37" i="40"/>
  <c r="BG37" i="174"/>
  <c r="BG37" i="77"/>
  <c r="BG37" i="29"/>
  <c r="BG37" i="104"/>
  <c r="BG37" i="173"/>
  <c r="BG37" i="21"/>
  <c r="BG37" i="114"/>
  <c r="BG37" i="99"/>
  <c r="BG38" i="2"/>
  <c r="BL39" i="2"/>
  <c r="BL38" i="150"/>
  <c r="BL38" i="148"/>
  <c r="BL38" i="147"/>
  <c r="BL38" i="146"/>
  <c r="BL38" i="174"/>
  <c r="BL38" i="115"/>
  <c r="BL38" i="40"/>
  <c r="BL38" i="29"/>
  <c r="BL38" i="77"/>
  <c r="BL38" i="173"/>
  <c r="BL38" i="21"/>
  <c r="BL38" i="104"/>
  <c r="BL38" i="114"/>
  <c r="BL38" i="99"/>
  <c r="BV58" i="173"/>
  <c r="BV58" i="114"/>
  <c r="BV58" i="99"/>
  <c r="BV58" i="104"/>
  <c r="BV58" i="21"/>
  <c r="BF38" i="2"/>
  <c r="BF37" i="150"/>
  <c r="BF37" i="148"/>
  <c r="BF37" i="147"/>
  <c r="BF37" i="146"/>
  <c r="BF37" i="174"/>
  <c r="BF37" i="77"/>
  <c r="BF37" i="29"/>
  <c r="BF37" i="115"/>
  <c r="BF37" i="173"/>
  <c r="BF37" i="21"/>
  <c r="BF37" i="40"/>
  <c r="BF37" i="99"/>
  <c r="BF37" i="104"/>
  <c r="BF37" i="114"/>
  <c r="BM32" i="150"/>
  <c r="BM32" i="148"/>
  <c r="BM32" i="147"/>
  <c r="BM32" i="146"/>
  <c r="BM32" i="174"/>
  <c r="BM32" i="115"/>
  <c r="BM32" i="40"/>
  <c r="BM32" i="77"/>
  <c r="BM32" i="29"/>
  <c r="BM32" i="21"/>
  <c r="BM32" i="114"/>
  <c r="BM32" i="173"/>
  <c r="BM32" i="104"/>
  <c r="BM32" i="99"/>
  <c r="BK27" i="150"/>
  <c r="BK27" i="148"/>
  <c r="BK27" i="147"/>
  <c r="BK27" i="146"/>
  <c r="BK27" i="174"/>
  <c r="BK27" i="40"/>
  <c r="BK27" i="115"/>
  <c r="BK27" i="77"/>
  <c r="BK27" i="29"/>
  <c r="BK27" i="104"/>
  <c r="BK27" i="173"/>
  <c r="BK27" i="114"/>
  <c r="BK27" i="99"/>
  <c r="BK27" i="21"/>
  <c r="BH39" i="2"/>
  <c r="BH38" i="150"/>
  <c r="BH38" i="148"/>
  <c r="BH38" i="147"/>
  <c r="BH38" i="146"/>
  <c r="BH38" i="174"/>
  <c r="BH38" i="115"/>
  <c r="BH38" i="40"/>
  <c r="BH38" i="77"/>
  <c r="BH38" i="29"/>
  <c r="BH38" i="21"/>
  <c r="BH38" i="104"/>
  <c r="BH38" i="173"/>
  <c r="BH38" i="114"/>
  <c r="BH38" i="99"/>
  <c r="BZ46" i="2"/>
  <c r="BZ45" i="104"/>
  <c r="BZ45" i="99"/>
  <c r="BZ45" i="173"/>
  <c r="BZ45" i="21"/>
  <c r="BZ45" i="114"/>
  <c r="BE27" i="2"/>
  <c r="BE26" i="150"/>
  <c r="BE26" i="148"/>
  <c r="BE26" i="147"/>
  <c r="BE26" i="146"/>
  <c r="BE26" i="174"/>
  <c r="BE26" i="115"/>
  <c r="BE26" i="40"/>
  <c r="BE26" i="77"/>
  <c r="BE26" i="29"/>
  <c r="BE26" i="173"/>
  <c r="BE26" i="114"/>
  <c r="BE26" i="99"/>
  <c r="BE26" i="21"/>
  <c r="BE26" i="104"/>
  <c r="BX27" i="150"/>
  <c r="BX27" i="148"/>
  <c r="BX27" i="147"/>
  <c r="BX27" i="146"/>
  <c r="BX27" i="174"/>
  <c r="BX27" i="115"/>
  <c r="BX27" i="40"/>
  <c r="BX27" i="77"/>
  <c r="BX27" i="29"/>
  <c r="BX27" i="173"/>
  <c r="BX27" i="21"/>
  <c r="BX27" i="104"/>
  <c r="BX27" i="114"/>
  <c r="BX27" i="99"/>
  <c r="BN58" i="99"/>
  <c r="BN58" i="173"/>
  <c r="BN58" i="114"/>
  <c r="BN58" i="21"/>
  <c r="BN58" i="104"/>
  <c r="BM46" i="2"/>
  <c r="BM45" i="173"/>
  <c r="BM45" i="114"/>
  <c r="BM45" i="99"/>
  <c r="BM45" i="21"/>
  <c r="BM45" i="104"/>
  <c r="BI27" i="150"/>
  <c r="BI27" i="148"/>
  <c r="BI27" i="147"/>
  <c r="BI27" i="146"/>
  <c r="BI27" i="174"/>
  <c r="BI27" i="115"/>
  <c r="BI27" i="40"/>
  <c r="BI27" i="29"/>
  <c r="BI27" i="21"/>
  <c r="BI27" i="114"/>
  <c r="BI27" i="77"/>
  <c r="BI27" i="104"/>
  <c r="BI27" i="99"/>
  <c r="BI27" i="173"/>
  <c r="CB27" i="150"/>
  <c r="CB27" i="148"/>
  <c r="CB27" i="147"/>
  <c r="CB27" i="146"/>
  <c r="CB27" i="174"/>
  <c r="CB27" i="40"/>
  <c r="CB27" i="115"/>
  <c r="CB27" i="77"/>
  <c r="CB27" i="29"/>
  <c r="CB27" i="173"/>
  <c r="CB27" i="21"/>
  <c r="CB27" i="104"/>
  <c r="CB27" i="114"/>
  <c r="CB27" i="99"/>
  <c r="C32" i="2"/>
  <c r="C31" i="150"/>
  <c r="C31" i="148"/>
  <c r="C31" i="147"/>
  <c r="C31" i="146"/>
  <c r="C31" i="174"/>
  <c r="C31" i="40"/>
  <c r="C31" i="77"/>
  <c r="C31" i="29"/>
  <c r="C31" i="115"/>
  <c r="C31" i="173"/>
  <c r="C31" i="21"/>
  <c r="C31" i="104"/>
  <c r="C31" i="114"/>
  <c r="C31" i="99"/>
  <c r="BO27" i="150"/>
  <c r="BO27" i="148"/>
  <c r="BO27" i="147"/>
  <c r="BO27" i="146"/>
  <c r="BO27" i="174"/>
  <c r="BO27" i="40"/>
  <c r="BO27" i="115"/>
  <c r="BO27" i="77"/>
  <c r="BO27" i="29"/>
  <c r="BO27" i="104"/>
  <c r="BO27" i="173"/>
  <c r="BO27" i="21"/>
  <c r="BO27" i="99"/>
  <c r="BO27" i="114"/>
  <c r="CB38" i="2"/>
  <c r="CB37" i="150"/>
  <c r="CB37" i="148"/>
  <c r="CB37" i="147"/>
  <c r="CB37" i="146"/>
  <c r="CB37" i="115"/>
  <c r="CB37" i="40"/>
  <c r="CB37" i="174"/>
  <c r="CB37" i="77"/>
  <c r="CB37" i="29"/>
  <c r="CB37" i="173"/>
  <c r="CB37" i="21"/>
  <c r="CB37" i="104"/>
  <c r="CB37" i="114"/>
  <c r="CB37" i="99"/>
  <c r="BG58" i="173"/>
  <c r="BG58" i="21"/>
  <c r="BG58" i="104"/>
  <c r="BG58" i="114"/>
  <c r="BG58" i="99"/>
  <c r="BE32" i="150"/>
  <c r="BE32" i="148"/>
  <c r="BE32" i="147"/>
  <c r="BE32" i="146"/>
  <c r="BE32" i="174"/>
  <c r="BE32" i="115"/>
  <c r="BE32" i="40"/>
  <c r="BE32" i="29"/>
  <c r="BE32" i="21"/>
  <c r="BE32" i="114"/>
  <c r="BE32" i="77"/>
  <c r="BE32" i="99"/>
  <c r="BE32" i="173"/>
  <c r="BE32" i="104"/>
  <c r="BH46" i="2"/>
  <c r="BH45" i="173"/>
  <c r="BH45" i="21"/>
  <c r="BH45" i="114"/>
  <c r="BH45" i="99"/>
  <c r="BH45" i="104"/>
  <c r="BV39" i="2"/>
  <c r="BV38" i="150"/>
  <c r="BV38" i="148"/>
  <c r="BV38" i="147"/>
  <c r="BV38" i="146"/>
  <c r="BV38" i="115"/>
  <c r="BV38" i="40"/>
  <c r="BV38" i="174"/>
  <c r="BV38" i="77"/>
  <c r="BV38" i="29"/>
  <c r="BV38" i="173"/>
  <c r="BV38" i="104"/>
  <c r="BV38" i="21"/>
  <c r="BV38" i="114"/>
  <c r="BV38" i="99"/>
  <c r="BZ39" i="2"/>
  <c r="BZ38" i="150"/>
  <c r="BZ38" i="148"/>
  <c r="BZ38" i="147"/>
  <c r="BZ38" i="146"/>
  <c r="BZ38" i="115"/>
  <c r="BZ38" i="40"/>
  <c r="BZ38" i="174"/>
  <c r="BZ38" i="77"/>
  <c r="BZ38" i="29"/>
  <c r="BZ38" i="104"/>
  <c r="BZ38" i="114"/>
  <c r="BZ38" i="99"/>
  <c r="BZ38" i="21"/>
  <c r="BZ38" i="173"/>
  <c r="BZ58" i="104"/>
  <c r="BZ58" i="114"/>
  <c r="BZ58" i="99"/>
  <c r="BZ58" i="173"/>
  <c r="BZ58" i="21"/>
  <c r="BW45" i="2"/>
  <c r="BW44" i="173"/>
  <c r="BW44" i="21"/>
  <c r="BW44" i="104"/>
  <c r="BW44" i="114"/>
  <c r="BW44" i="99"/>
  <c r="BI58" i="2"/>
  <c r="BI57" i="173"/>
  <c r="BI57" i="21"/>
  <c r="BI57" i="104"/>
  <c r="BI57" i="114"/>
  <c r="BI57" i="99"/>
  <c r="BI46" i="2"/>
  <c r="BI45" i="173"/>
  <c r="BI45" i="104"/>
  <c r="BI45" i="21"/>
  <c r="BI45" i="114"/>
  <c r="BI45" i="99"/>
  <c r="BF32" i="150"/>
  <c r="BF32" i="148"/>
  <c r="BF32" i="147"/>
  <c r="BF32" i="146"/>
  <c r="BF32" i="174"/>
  <c r="BF32" i="115"/>
  <c r="BF32" i="77"/>
  <c r="BF32" i="29"/>
  <c r="BF32" i="40"/>
  <c r="BF32" i="173"/>
  <c r="BF32" i="21"/>
  <c r="BF32" i="114"/>
  <c r="BF32" i="104"/>
  <c r="BF32" i="99"/>
  <c r="BO58" i="173"/>
  <c r="BO58" i="21"/>
  <c r="BO58" i="104"/>
  <c r="BO58" i="99"/>
  <c r="BO58" i="114"/>
  <c r="CD45" i="173"/>
  <c r="CD45" i="104"/>
  <c r="CD45" i="21"/>
  <c r="CD45" i="99"/>
  <c r="CD45" i="114"/>
  <c r="CD46" i="2"/>
  <c r="BT38" i="2"/>
  <c r="BT37" i="150"/>
  <c r="BT37" i="148"/>
  <c r="BT37" i="147"/>
  <c r="BT37" i="146"/>
  <c r="BT37" i="115"/>
  <c r="BT37" i="40"/>
  <c r="BT37" i="174"/>
  <c r="BT37" i="77"/>
  <c r="BT37" i="29"/>
  <c r="BT37" i="173"/>
  <c r="BT37" i="104"/>
  <c r="BT37" i="114"/>
  <c r="BT37" i="99"/>
  <c r="BT37" i="21"/>
  <c r="BK32" i="150"/>
  <c r="BK32" i="148"/>
  <c r="BK32" i="147"/>
  <c r="BK32" i="146"/>
  <c r="BK32" i="115"/>
  <c r="BK32" i="40"/>
  <c r="BK32" i="174"/>
  <c r="BK32" i="77"/>
  <c r="BK32" i="29"/>
  <c r="BK32" i="104"/>
  <c r="BK32" i="173"/>
  <c r="BK32" i="21"/>
  <c r="BK32" i="99"/>
  <c r="BK32" i="114"/>
  <c r="CE27" i="150"/>
  <c r="CE27" i="148"/>
  <c r="CE27" i="147"/>
  <c r="CE27" i="146"/>
  <c r="CE27" i="174"/>
  <c r="CE27" i="40"/>
  <c r="CE27" i="115"/>
  <c r="CE27" i="77"/>
  <c r="CE27" i="29"/>
  <c r="CE27" i="21"/>
  <c r="CE27" i="104"/>
  <c r="CE27" i="173"/>
  <c r="CE27" i="114"/>
  <c r="CE27" i="99"/>
  <c r="BR39" i="2"/>
  <c r="BR38" i="150"/>
  <c r="BR38" i="148"/>
  <c r="BR38" i="147"/>
  <c r="BR38" i="146"/>
  <c r="BR38" i="115"/>
  <c r="BR38" i="40"/>
  <c r="BR38" i="174"/>
  <c r="BR38" i="77"/>
  <c r="BR38" i="29"/>
  <c r="BR38" i="104"/>
  <c r="BR38" i="173"/>
  <c r="BR38" i="114"/>
  <c r="BR38" i="99"/>
  <c r="BR38" i="21"/>
  <c r="BW27" i="150"/>
  <c r="BW27" i="148"/>
  <c r="BW27" i="147"/>
  <c r="BW27" i="146"/>
  <c r="BW27" i="174"/>
  <c r="BW27" i="40"/>
  <c r="BW27" i="77"/>
  <c r="BW27" i="29"/>
  <c r="BW27" i="115"/>
  <c r="BW27" i="104"/>
  <c r="BW27" i="173"/>
  <c r="BW27" i="21"/>
  <c r="BW27" i="99"/>
  <c r="BW27" i="114"/>
  <c r="BQ38" i="2"/>
  <c r="BQ37" i="150"/>
  <c r="BQ37" i="148"/>
  <c r="BQ37" i="147"/>
  <c r="BQ37" i="146"/>
  <c r="BQ37" i="174"/>
  <c r="BQ37" i="115"/>
  <c r="BQ37" i="40"/>
  <c r="BQ37" i="29"/>
  <c r="BQ37" i="21"/>
  <c r="BQ37" i="104"/>
  <c r="BQ37" i="77"/>
  <c r="BQ37" i="173"/>
  <c r="BQ37" i="99"/>
  <c r="BQ37" i="114"/>
  <c r="BR27" i="150"/>
  <c r="BR27" i="148"/>
  <c r="BR27" i="147"/>
  <c r="BR27" i="146"/>
  <c r="BR27" i="174"/>
  <c r="BR27" i="40"/>
  <c r="BR27" i="77"/>
  <c r="BR27" i="29"/>
  <c r="BR27" i="115"/>
  <c r="BR27" i="173"/>
  <c r="BR27" i="21"/>
  <c r="BR27" i="114"/>
  <c r="BR27" i="104"/>
  <c r="BR27" i="99"/>
  <c r="BH58" i="2"/>
  <c r="BH57" i="173"/>
  <c r="BH57" i="21"/>
  <c r="BH57" i="104"/>
  <c r="BH57" i="99"/>
  <c r="BH57" i="114"/>
  <c r="CA38" i="2"/>
  <c r="CA37" i="150"/>
  <c r="CA37" i="148"/>
  <c r="CA37" i="147"/>
  <c r="CA37" i="146"/>
  <c r="CA37" i="115"/>
  <c r="CA37" i="40"/>
  <c r="CA37" i="174"/>
  <c r="CA37" i="77"/>
  <c r="CA37" i="21"/>
  <c r="CA37" i="104"/>
  <c r="CA37" i="29"/>
  <c r="CA37" i="114"/>
  <c r="CA37" i="173"/>
  <c r="CA37" i="99"/>
  <c r="CA44" i="21"/>
  <c r="CA44" i="104"/>
  <c r="CA44" i="99"/>
  <c r="CA44" i="173"/>
  <c r="CA44" i="114"/>
  <c r="CA45" i="2"/>
  <c r="BG27" i="150"/>
  <c r="BG27" i="148"/>
  <c r="BG27" i="147"/>
  <c r="BG27" i="146"/>
  <c r="BG27" i="174"/>
  <c r="BG27" i="40"/>
  <c r="BG27" i="115"/>
  <c r="BG27" i="77"/>
  <c r="BG27" i="29"/>
  <c r="BG27" i="104"/>
  <c r="BG27" i="173"/>
  <c r="BG27" i="21"/>
  <c r="BG27" i="99"/>
  <c r="BG27" i="114"/>
  <c r="C45" i="2"/>
  <c r="C44" i="173"/>
  <c r="C44" i="21"/>
  <c r="C44" i="114"/>
  <c r="C44" i="99"/>
  <c r="C44" i="104"/>
  <c r="CE45" i="2"/>
  <c r="CE44" i="173"/>
  <c r="CE44" i="21"/>
  <c r="CE44" i="104"/>
  <c r="CE44" i="114"/>
  <c r="CE44" i="99"/>
  <c r="BR46" i="2"/>
  <c r="BR45" i="21"/>
  <c r="BR45" i="104"/>
  <c r="BR45" i="173"/>
  <c r="BR45" i="99"/>
  <c r="BR45" i="114"/>
  <c r="CA27" i="150"/>
  <c r="CA27" i="148"/>
  <c r="CA27" i="147"/>
  <c r="CA27" i="146"/>
  <c r="CA27" i="174"/>
  <c r="CA27" i="40"/>
  <c r="CA27" i="115"/>
  <c r="CA27" i="77"/>
  <c r="CA27" i="29"/>
  <c r="CA27" i="21"/>
  <c r="CA27" i="104"/>
  <c r="CA27" i="173"/>
  <c r="CA27" i="114"/>
  <c r="CA27" i="99"/>
  <c r="BV27" i="150"/>
  <c r="BV27" i="148"/>
  <c r="BV27" i="147"/>
  <c r="BV27" i="146"/>
  <c r="BV27" i="174"/>
  <c r="BV27" i="115"/>
  <c r="BV27" i="77"/>
  <c r="BV27" i="29"/>
  <c r="BV27" i="40"/>
  <c r="BV27" i="173"/>
  <c r="BV27" i="21"/>
  <c r="BV27" i="114"/>
  <c r="BV27" i="99"/>
  <c r="BV27" i="104"/>
  <c r="BN38" i="2"/>
  <c r="BN37" i="150"/>
  <c r="BN37" i="148"/>
  <c r="BN37" i="147"/>
  <c r="BN37" i="146"/>
  <c r="BN37" i="174"/>
  <c r="BN37" i="77"/>
  <c r="BN37" i="29"/>
  <c r="BN37" i="40"/>
  <c r="BN37" i="115"/>
  <c r="BN37" i="173"/>
  <c r="BN37" i="21"/>
  <c r="BN37" i="99"/>
  <c r="BN37" i="114"/>
  <c r="BN37" i="104"/>
  <c r="BZ27" i="150"/>
  <c r="BZ27" i="148"/>
  <c r="BZ27" i="147"/>
  <c r="BZ27" i="146"/>
  <c r="BZ27" i="115"/>
  <c r="BZ27" i="77"/>
  <c r="BZ27" i="29"/>
  <c r="BZ27" i="174"/>
  <c r="BZ27" i="40"/>
  <c r="BZ27" i="173"/>
  <c r="BZ27" i="114"/>
  <c r="BZ27" i="104"/>
  <c r="BZ27" i="99"/>
  <c r="BZ27" i="21"/>
  <c r="BJ45" i="2"/>
  <c r="BJ44" i="173"/>
  <c r="BJ44" i="104"/>
  <c r="BJ44" i="21"/>
  <c r="BJ44" i="114"/>
  <c r="BJ44" i="99"/>
  <c r="BU58" i="2"/>
  <c r="BU57" i="104"/>
  <c r="BU57" i="173"/>
  <c r="BU57" i="21"/>
  <c r="BU57" i="99"/>
  <c r="BU57" i="114"/>
  <c r="BE57" i="2"/>
  <c r="BE56" i="173"/>
  <c r="BE56" i="21"/>
  <c r="BE56" i="104"/>
  <c r="BE56" i="99"/>
  <c r="BE56" i="114"/>
  <c r="CE32" i="150"/>
  <c r="CE32" i="148"/>
  <c r="CE32" i="147"/>
  <c r="CE32" i="146"/>
  <c r="CE32" i="115"/>
  <c r="CE32" i="40"/>
  <c r="CE32" i="174"/>
  <c r="CE32" i="77"/>
  <c r="CE32" i="29"/>
  <c r="CE32" i="21"/>
  <c r="CE32" i="104"/>
  <c r="CE32" i="114"/>
  <c r="CE32" i="173"/>
  <c r="CE32" i="99"/>
  <c r="CE58" i="173"/>
  <c r="CE58" i="21"/>
  <c r="CE58" i="104"/>
  <c r="CE58" i="99"/>
  <c r="CE58" i="114"/>
  <c r="BJ32" i="150"/>
  <c r="BJ32" i="148"/>
  <c r="BJ32" i="147"/>
  <c r="BJ32" i="146"/>
  <c r="BJ32" i="174"/>
  <c r="BJ32" i="77"/>
  <c r="BJ32" i="29"/>
  <c r="BJ32" i="115"/>
  <c r="BJ32" i="173"/>
  <c r="BJ32" i="21"/>
  <c r="BJ32" i="114"/>
  <c r="BJ32" i="99"/>
  <c r="BJ32" i="40"/>
  <c r="BJ32" i="104"/>
  <c r="C27" i="150"/>
  <c r="C27" i="148"/>
  <c r="C27" i="147"/>
  <c r="C27" i="146"/>
  <c r="C27" i="174"/>
  <c r="C27" i="40"/>
  <c r="C27" i="115"/>
  <c r="C27" i="77"/>
  <c r="C27" i="29"/>
  <c r="C27" i="104"/>
  <c r="C27" i="173"/>
  <c r="C27" i="21"/>
  <c r="C27" i="99"/>
  <c r="C27" i="114"/>
  <c r="CA58" i="173"/>
  <c r="CA58" i="21"/>
  <c r="CA58" i="104"/>
  <c r="CA58" i="99"/>
  <c r="CA58" i="114"/>
  <c r="BG45" i="2"/>
  <c r="BG44" i="173"/>
  <c r="BG44" i="21"/>
  <c r="BG44" i="104"/>
  <c r="BG44" i="114"/>
  <c r="BG44" i="99"/>
  <c r="BO32" i="150"/>
  <c r="BO32" i="148"/>
  <c r="BO32" i="147"/>
  <c r="BO32" i="146"/>
  <c r="BO32" i="115"/>
  <c r="BO32" i="40"/>
  <c r="BO32" i="174"/>
  <c r="BO32" i="77"/>
  <c r="BO32" i="29"/>
  <c r="BO32" i="104"/>
  <c r="BO32" i="114"/>
  <c r="BO32" i="99"/>
  <c r="BO32" i="21"/>
  <c r="BO32" i="173"/>
  <c r="BV45" i="173"/>
  <c r="BV45" i="21"/>
  <c r="BV45" i="104"/>
  <c r="BV46" i="2"/>
  <c r="BV45" i="99"/>
  <c r="BV45" i="114"/>
  <c r="BT45" i="2"/>
  <c r="BT44" i="173"/>
  <c r="BT44" i="21"/>
  <c r="BT44" i="104"/>
  <c r="BT44" i="99"/>
  <c r="BT44" i="114"/>
  <c r="BP46" i="2"/>
  <c r="BP45" i="173"/>
  <c r="BP45" i="21"/>
  <c r="BP45" i="114"/>
  <c r="BP45" i="99"/>
  <c r="BP45" i="104"/>
  <c r="BX38" i="2"/>
  <c r="BX37" i="150"/>
  <c r="BX37" i="148"/>
  <c r="BX37" i="147"/>
  <c r="BX37" i="146"/>
  <c r="BX37" i="174"/>
  <c r="BX37" i="115"/>
  <c r="BX37" i="40"/>
  <c r="BX37" i="77"/>
  <c r="BX37" i="29"/>
  <c r="BX37" i="173"/>
  <c r="BX37" i="21"/>
  <c r="BX37" i="104"/>
  <c r="BX37" i="114"/>
  <c r="BX37" i="99"/>
  <c r="BS32" i="150"/>
  <c r="BS32" i="148"/>
  <c r="BS32" i="147"/>
  <c r="BS32" i="146"/>
  <c r="BS32" i="115"/>
  <c r="BS32" i="40"/>
  <c r="BS32" i="174"/>
  <c r="BS32" i="77"/>
  <c r="BS32" i="29"/>
  <c r="BS32" i="104"/>
  <c r="BS32" i="173"/>
  <c r="BS32" i="21"/>
  <c r="BS32" i="99"/>
  <c r="BS32" i="114"/>
  <c r="BY27" i="150"/>
  <c r="BY27" i="148"/>
  <c r="BY27" i="147"/>
  <c r="BY27" i="146"/>
  <c r="BY27" i="174"/>
  <c r="BY27" i="115"/>
  <c r="BY27" i="40"/>
  <c r="BY27" i="29"/>
  <c r="BY27" i="114"/>
  <c r="BY27" i="104"/>
  <c r="BY27" i="99"/>
  <c r="BY27" i="77"/>
  <c r="BY27" i="173"/>
  <c r="BY27" i="21"/>
  <c r="BK39" i="2"/>
  <c r="BK38" i="150"/>
  <c r="BK38" i="148"/>
  <c r="BK38" i="147"/>
  <c r="BK38" i="146"/>
  <c r="BK38" i="115"/>
  <c r="BK38" i="40"/>
  <c r="BK38" i="174"/>
  <c r="BK38" i="77"/>
  <c r="BK38" i="29"/>
  <c r="BK38" i="173"/>
  <c r="BK38" i="104"/>
  <c r="BK38" i="114"/>
  <c r="BK38" i="99"/>
  <c r="BK38" i="21"/>
  <c r="BS38" i="2"/>
  <c r="BS37" i="150"/>
  <c r="BS37" i="148"/>
  <c r="BS37" i="147"/>
  <c r="BS37" i="146"/>
  <c r="BS37" i="115"/>
  <c r="BS37" i="40"/>
  <c r="BS37" i="174"/>
  <c r="BS37" i="77"/>
  <c r="BS37" i="104"/>
  <c r="BS37" i="173"/>
  <c r="BS37" i="114"/>
  <c r="BS37" i="99"/>
  <c r="BS37" i="29"/>
  <c r="BS37" i="21"/>
  <c r="CD58" i="173"/>
  <c r="CD58" i="21"/>
  <c r="CD58" i="114"/>
  <c r="CD58" i="99"/>
  <c r="CD58" i="104"/>
  <c r="BS58" i="173"/>
  <c r="BS58" i="21"/>
  <c r="BS58" i="104"/>
  <c r="BS58" i="99"/>
  <c r="BS58" i="114"/>
  <c r="BN27" i="150"/>
  <c r="BN27" i="148"/>
  <c r="BN27" i="147"/>
  <c r="BN27" i="146"/>
  <c r="BN27" i="174"/>
  <c r="BN27" i="115"/>
  <c r="BN27" i="77"/>
  <c r="BN27" i="29"/>
  <c r="BN27" i="173"/>
  <c r="BN27" i="40"/>
  <c r="BN27" i="21"/>
  <c r="BN27" i="114"/>
  <c r="BN27" i="99"/>
  <c r="BN27" i="104"/>
  <c r="C37" i="2"/>
  <c r="C36" i="150"/>
  <c r="C36" i="148"/>
  <c r="C36" i="147"/>
  <c r="C36" i="146"/>
  <c r="C36" i="174"/>
  <c r="C36" i="77"/>
  <c r="C36" i="29"/>
  <c r="C36" i="40"/>
  <c r="C36" i="115"/>
  <c r="C36" i="173"/>
  <c r="C36" i="21"/>
  <c r="C36" i="104"/>
  <c r="C36" i="114"/>
  <c r="C36" i="99"/>
  <c r="BU39" i="2"/>
  <c r="BU38" i="150"/>
  <c r="BU38" i="148"/>
  <c r="BU38" i="147"/>
  <c r="BU38" i="146"/>
  <c r="BU38" i="174"/>
  <c r="BU38" i="77"/>
  <c r="BU38" i="29"/>
  <c r="BU38" i="115"/>
  <c r="BU38" i="40"/>
  <c r="BU38" i="173"/>
  <c r="BU38" i="104"/>
  <c r="BU38" i="21"/>
  <c r="BU38" i="99"/>
  <c r="BU38" i="114"/>
  <c r="BN32" i="150"/>
  <c r="BN32" i="148"/>
  <c r="BN32" i="147"/>
  <c r="BN32" i="146"/>
  <c r="BN32" i="174"/>
  <c r="BN32" i="40"/>
  <c r="BN32" i="77"/>
  <c r="BN32" i="29"/>
  <c r="BN32" i="115"/>
  <c r="BN32" i="173"/>
  <c r="BN32" i="21"/>
  <c r="BN32" i="114"/>
  <c r="BN32" i="104"/>
  <c r="BN32" i="99"/>
  <c r="BT32" i="150"/>
  <c r="BT32" i="148"/>
  <c r="BT32" i="147"/>
  <c r="BT32" i="146"/>
  <c r="BT32" i="174"/>
  <c r="BT32" i="115"/>
  <c r="BT32" i="40"/>
  <c r="BT32" i="77"/>
  <c r="BT32" i="29"/>
  <c r="BT32" i="173"/>
  <c r="BT32" i="104"/>
  <c r="BT32" i="21"/>
  <c r="BT32" i="99"/>
  <c r="BT32" i="114"/>
  <c r="BX58" i="2"/>
  <c r="BX57" i="173"/>
  <c r="BX57" i="21"/>
  <c r="BX57" i="104"/>
  <c r="BX57" i="99"/>
  <c r="BX57" i="114"/>
  <c r="BL27" i="150"/>
  <c r="BL27" i="148"/>
  <c r="BL27" i="147"/>
  <c r="BL27" i="146"/>
  <c r="BL27" i="174"/>
  <c r="BL27" i="40"/>
  <c r="BL27" i="115"/>
  <c r="BL27" i="77"/>
  <c r="BL27" i="29"/>
  <c r="BL27" i="173"/>
  <c r="BL27" i="104"/>
  <c r="BL27" i="114"/>
  <c r="BL27" i="99"/>
  <c r="BL27" i="21"/>
  <c r="CB44" i="173"/>
  <c r="CB44" i="21"/>
  <c r="CB44" i="104"/>
  <c r="CB44" i="99"/>
  <c r="CB44" i="114"/>
  <c r="CB45" i="2"/>
  <c r="CD39" i="2"/>
  <c r="CD38" i="150"/>
  <c r="CD38" i="148"/>
  <c r="CD38" i="147"/>
  <c r="CD38" i="146"/>
  <c r="CD38" i="115"/>
  <c r="CD38" i="40"/>
  <c r="CD38" i="174"/>
  <c r="CD38" i="77"/>
  <c r="CD38" i="29"/>
  <c r="CD38" i="173"/>
  <c r="CD38" i="104"/>
  <c r="CD38" i="114"/>
  <c r="CD38" i="21"/>
  <c r="CD38" i="99"/>
  <c r="BK45" i="2"/>
  <c r="BK44" i="21"/>
  <c r="BK44" i="104"/>
  <c r="BK44" i="173"/>
  <c r="BK44" i="99"/>
  <c r="BK44" i="114"/>
  <c r="BS45" i="2"/>
  <c r="BS44" i="21"/>
  <c r="BS44" i="104"/>
  <c r="BS44" i="173"/>
  <c r="BS44" i="99"/>
  <c r="BS44" i="114"/>
  <c r="BQ58" i="2"/>
  <c r="BQ57" i="104"/>
  <c r="BQ57" i="173"/>
  <c r="BQ57" i="21"/>
  <c r="BQ57" i="114"/>
  <c r="BQ57" i="99"/>
  <c r="BG32" i="150"/>
  <c r="BG32" i="148"/>
  <c r="BG32" i="147"/>
  <c r="BG32" i="146"/>
  <c r="BG32" i="115"/>
  <c r="BG32" i="40"/>
  <c r="BG32" i="174"/>
  <c r="BG32" i="77"/>
  <c r="BG32" i="29"/>
  <c r="BG32" i="104"/>
  <c r="BG32" i="173"/>
  <c r="BG32" i="114"/>
  <c r="BG32" i="99"/>
  <c r="BG32" i="21"/>
  <c r="BR58" i="21"/>
  <c r="BR58" i="104"/>
  <c r="BR58" i="114"/>
  <c r="BR58" i="99"/>
  <c r="BR58" i="173"/>
  <c r="BU46" i="2"/>
  <c r="BU45" i="173"/>
  <c r="BU45" i="104"/>
  <c r="BU45" i="99"/>
  <c r="BU45" i="114"/>
  <c r="BU45" i="21"/>
  <c r="BM39" i="150"/>
  <c r="BM39" i="148"/>
  <c r="BM39" i="147"/>
  <c r="BM39" i="146"/>
  <c r="BM39" i="115"/>
  <c r="BM39" i="40"/>
  <c r="BM39" i="174"/>
  <c r="BM39" i="77"/>
  <c r="BM39" i="29"/>
  <c r="BM39" i="104"/>
  <c r="BM39" i="173"/>
  <c r="BM39" i="21"/>
  <c r="BM39" i="114"/>
  <c r="BM39" i="99"/>
  <c r="CB32" i="150"/>
  <c r="CB32" i="148"/>
  <c r="CB32" i="147"/>
  <c r="CB32" i="146"/>
  <c r="CB32" i="174"/>
  <c r="CB32" i="115"/>
  <c r="CB32" i="40"/>
  <c r="CB32" i="77"/>
  <c r="CB32" i="29"/>
  <c r="CB32" i="173"/>
  <c r="CB32" i="21"/>
  <c r="CB32" i="104"/>
  <c r="CB32" i="99"/>
  <c r="CB32" i="114"/>
  <c r="BJ27" i="150"/>
  <c r="BJ27" i="148"/>
  <c r="BJ27" i="147"/>
  <c r="BJ27" i="146"/>
  <c r="BJ27" i="115"/>
  <c r="BJ27" i="77"/>
  <c r="BJ27" i="29"/>
  <c r="BJ27" i="174"/>
  <c r="BJ27" i="40"/>
  <c r="BJ27" i="173"/>
  <c r="BJ27" i="21"/>
  <c r="BJ27" i="114"/>
  <c r="BJ27" i="104"/>
  <c r="BJ27" i="99"/>
  <c r="CB58" i="2"/>
  <c r="CB57" i="173"/>
  <c r="CB57" i="21"/>
  <c r="CB57" i="104"/>
  <c r="CB57" i="114"/>
  <c r="CB57" i="99"/>
  <c r="BL58" i="2"/>
  <c r="BL57" i="173"/>
  <c r="BL57" i="21"/>
  <c r="BL57" i="104"/>
  <c r="BL57" i="114"/>
  <c r="BL57" i="99"/>
  <c r="BJ37" i="150"/>
  <c r="BJ37" i="148"/>
  <c r="BJ37" i="147"/>
  <c r="BJ37" i="146"/>
  <c r="BJ37" i="174"/>
  <c r="BJ37" i="40"/>
  <c r="BJ37" i="77"/>
  <c r="BJ37" i="29"/>
  <c r="BJ37" i="115"/>
  <c r="BJ37" i="173"/>
  <c r="BJ37" i="21"/>
  <c r="BJ37" i="104"/>
  <c r="BJ38" i="2"/>
  <c r="BJ37" i="114"/>
  <c r="BJ37" i="99"/>
  <c r="CE38" i="2"/>
  <c r="CE37" i="150"/>
  <c r="CE37" i="148"/>
  <c r="CE37" i="147"/>
  <c r="CE37" i="146"/>
  <c r="CE37" i="115"/>
  <c r="CE37" i="40"/>
  <c r="CE37" i="77"/>
  <c r="CE37" i="174"/>
  <c r="CE37" i="29"/>
  <c r="CE37" i="21"/>
  <c r="CE37" i="104"/>
  <c r="CE37" i="173"/>
  <c r="CE37" i="114"/>
  <c r="CE37" i="99"/>
  <c r="BS27" i="150"/>
  <c r="BS27" i="148"/>
  <c r="BS27" i="147"/>
  <c r="BS27" i="146"/>
  <c r="BS27" i="115"/>
  <c r="BS27" i="40"/>
  <c r="BS27" i="174"/>
  <c r="BS27" i="77"/>
  <c r="BS27" i="29"/>
  <c r="BS27" i="104"/>
  <c r="BS27" i="114"/>
  <c r="BS27" i="99"/>
  <c r="BS27" i="173"/>
  <c r="BS27" i="21"/>
  <c r="BI39" i="2"/>
  <c r="BI38" i="150"/>
  <c r="BI38" i="148"/>
  <c r="BI38" i="147"/>
  <c r="BI38" i="174"/>
  <c r="BI38" i="146"/>
  <c r="BI38" i="40"/>
  <c r="BI38" i="77"/>
  <c r="BI38" i="29"/>
  <c r="BI38" i="115"/>
  <c r="BI38" i="173"/>
  <c r="BI38" i="21"/>
  <c r="BI38" i="104"/>
  <c r="BI38" i="99"/>
  <c r="BI38" i="114"/>
  <c r="BK58" i="173"/>
  <c r="BK58" i="21"/>
  <c r="BK58" i="104"/>
  <c r="BK58" i="99"/>
  <c r="BK58" i="114"/>
  <c r="BP58" i="2"/>
  <c r="BP57" i="173"/>
  <c r="BP57" i="21"/>
  <c r="BP57" i="99"/>
  <c r="BP57" i="114"/>
  <c r="BP57" i="104"/>
  <c r="BY45" i="2"/>
  <c r="BY44" i="173"/>
  <c r="BY44" i="114"/>
  <c r="BY44" i="99"/>
  <c r="BY44" i="104"/>
  <c r="BY44" i="21"/>
  <c r="BO38" i="2"/>
  <c r="BO37" i="150"/>
  <c r="BO37" i="148"/>
  <c r="BO37" i="147"/>
  <c r="BO37" i="146"/>
  <c r="BO37" i="115"/>
  <c r="BO37" i="40"/>
  <c r="BO37" i="174"/>
  <c r="BO37" i="77"/>
  <c r="BO37" i="29"/>
  <c r="BO37" i="104"/>
  <c r="BO37" i="173"/>
  <c r="BO37" i="21"/>
  <c r="BO37" i="114"/>
  <c r="BO37" i="99"/>
  <c r="BT27" i="150"/>
  <c r="BT27" i="148"/>
  <c r="BT27" i="147"/>
  <c r="BT27" i="174"/>
  <c r="BT27" i="146"/>
  <c r="BT27" i="115"/>
  <c r="BT27" i="40"/>
  <c r="BT27" i="77"/>
  <c r="BT27" i="29"/>
  <c r="BT27" i="173"/>
  <c r="BT27" i="104"/>
  <c r="BT27" i="114"/>
  <c r="BT27" i="99"/>
  <c r="BT27" i="21"/>
  <c r="BX32" i="150"/>
  <c r="BX32" i="148"/>
  <c r="BX32" i="147"/>
  <c r="BX32" i="146"/>
  <c r="BX32" i="115"/>
  <c r="BX32" i="40"/>
  <c r="BX32" i="174"/>
  <c r="BX32" i="77"/>
  <c r="BX32" i="29"/>
  <c r="BX32" i="173"/>
  <c r="BX32" i="21"/>
  <c r="BX32" i="104"/>
  <c r="BX32" i="114"/>
  <c r="BX32" i="99"/>
  <c r="CC58" i="2"/>
  <c r="CC57" i="104"/>
  <c r="CC57" i="173"/>
  <c r="CC57" i="21"/>
  <c r="CC57" i="99"/>
  <c r="CC57" i="114"/>
  <c r="BN46" i="2"/>
  <c r="BN45" i="173"/>
  <c r="BN45" i="21"/>
  <c r="BN45" i="104"/>
  <c r="BN45" i="114"/>
  <c r="BN45" i="99"/>
  <c r="BT58" i="2"/>
  <c r="BT57" i="173"/>
  <c r="BT57" i="21"/>
  <c r="BT57" i="104"/>
  <c r="BT57" i="114"/>
  <c r="BT57" i="99"/>
  <c r="BY58" i="2"/>
  <c r="BY57" i="104"/>
  <c r="BY57" i="173"/>
  <c r="BY57" i="99"/>
  <c r="BY57" i="21"/>
  <c r="BY57" i="114"/>
  <c r="BW58" i="173"/>
  <c r="BW58" i="21"/>
  <c r="BW58" i="104"/>
  <c r="BW58" i="99"/>
  <c r="BW58" i="114"/>
  <c r="BJ58" i="104"/>
  <c r="BJ58" i="21"/>
  <c r="BJ58" i="114"/>
  <c r="BJ58" i="99"/>
  <c r="BJ58" i="173"/>
  <c r="BQ45" i="2"/>
  <c r="BQ44" i="173"/>
  <c r="BQ44" i="21"/>
  <c r="BQ44" i="114"/>
  <c r="BQ44" i="99"/>
  <c r="BQ44" i="104"/>
  <c r="C57" i="2"/>
  <c r="C56" i="104"/>
  <c r="C56" i="173"/>
  <c r="C56" i="114"/>
  <c r="C56" i="99"/>
  <c r="C56" i="21"/>
  <c r="CA32" i="150"/>
  <c r="CA32" i="148"/>
  <c r="CA32" i="147"/>
  <c r="CA32" i="146"/>
  <c r="CA32" i="115"/>
  <c r="CA32" i="40"/>
  <c r="CA32" i="77"/>
  <c r="CA32" i="29"/>
  <c r="CA32" i="174"/>
  <c r="CA32" i="21"/>
  <c r="CA32" i="104"/>
  <c r="CA32" i="173"/>
  <c r="CA32" i="114"/>
  <c r="CA32" i="99"/>
  <c r="BQ27" i="150"/>
  <c r="BQ27" i="148"/>
  <c r="BQ27" i="147"/>
  <c r="BQ27" i="146"/>
  <c r="BQ27" i="174"/>
  <c r="BQ27" i="115"/>
  <c r="BQ27" i="40"/>
  <c r="BQ27" i="77"/>
  <c r="BQ27" i="29"/>
  <c r="BQ27" i="21"/>
  <c r="BQ27" i="114"/>
  <c r="BQ27" i="104"/>
  <c r="BQ27" i="173"/>
  <c r="BQ27" i="99"/>
  <c r="CC45" i="2"/>
  <c r="CC44" i="173"/>
  <c r="CC44" i="21"/>
  <c r="CC44" i="104"/>
  <c r="CC44" i="114"/>
  <c r="CC44" i="99"/>
  <c r="BP39" i="150"/>
  <c r="BP39" i="148"/>
  <c r="BP39" i="147"/>
  <c r="BP39" i="146"/>
  <c r="BP39" i="174"/>
  <c r="BP39" i="115"/>
  <c r="BP39" i="77"/>
  <c r="BP39" i="29"/>
  <c r="BP39" i="40"/>
  <c r="BP39" i="173"/>
  <c r="BP39" i="21"/>
  <c r="BP39" i="104"/>
  <c r="BP39" i="114"/>
  <c r="BP39" i="99"/>
  <c r="BX45" i="2"/>
  <c r="BX44" i="173"/>
  <c r="BX44" i="21"/>
  <c r="BX44" i="104"/>
  <c r="BX44" i="114"/>
  <c r="BX44" i="99"/>
  <c r="BE45" i="2"/>
  <c r="BE44" i="104"/>
  <c r="BE44" i="114"/>
  <c r="BE44" i="99"/>
  <c r="BE44" i="21"/>
  <c r="BE44" i="173"/>
  <c r="BM27" i="150"/>
  <c r="BM27" i="148"/>
  <c r="BM27" i="147"/>
  <c r="BM27" i="146"/>
  <c r="BM27" i="174"/>
  <c r="BM27" i="115"/>
  <c r="BM27" i="40"/>
  <c r="BM27" i="77"/>
  <c r="BM27" i="29"/>
  <c r="BM27" i="173"/>
  <c r="BM27" i="21"/>
  <c r="BM27" i="114"/>
  <c r="BM27" i="104"/>
  <c r="BM27" i="99"/>
  <c r="BE38" i="2"/>
  <c r="BE37" i="150"/>
  <c r="BE37" i="148"/>
  <c r="BE37" i="147"/>
  <c r="BE37" i="146"/>
  <c r="BE37" i="174"/>
  <c r="BE37" i="115"/>
  <c r="BE37" i="40"/>
  <c r="BE37" i="77"/>
  <c r="BE37" i="29"/>
  <c r="BE37" i="173"/>
  <c r="BE37" i="21"/>
  <c r="BE37" i="104"/>
  <c r="BE37" i="114"/>
  <c r="BE37" i="99"/>
  <c r="BL45" i="2"/>
  <c r="BL44" i="173"/>
  <c r="BL44" i="21"/>
  <c r="BL44" i="104"/>
  <c r="BL44" i="99"/>
  <c r="BL44" i="114"/>
  <c r="BO45" i="2"/>
  <c r="BO44" i="173"/>
  <c r="BO44" i="21"/>
  <c r="BO44" i="104"/>
  <c r="BO44" i="114"/>
  <c r="BO44" i="99"/>
  <c r="BW32" i="150"/>
  <c r="BW32" i="148"/>
  <c r="BW32" i="147"/>
  <c r="BW32" i="146"/>
  <c r="BW32" i="115"/>
  <c r="BW32" i="40"/>
  <c r="BW32" i="174"/>
  <c r="BW32" i="77"/>
  <c r="BW32" i="29"/>
  <c r="BW32" i="104"/>
  <c r="BW32" i="173"/>
  <c r="BW32" i="114"/>
  <c r="BW32" i="99"/>
  <c r="BW32" i="21"/>
  <c r="CC38" i="150"/>
  <c r="CC38" i="148"/>
  <c r="CC38" i="147"/>
  <c r="CC38" i="146"/>
  <c r="CC38" i="174"/>
  <c r="CC38" i="77"/>
  <c r="CC38" i="29"/>
  <c r="CC38" i="40"/>
  <c r="CC38" i="173"/>
  <c r="CC38" i="104"/>
  <c r="CC38" i="115"/>
  <c r="CC38" i="21"/>
  <c r="CC38" i="99"/>
  <c r="CC39" i="2"/>
  <c r="CC38" i="114"/>
  <c r="BF27" i="150"/>
  <c r="BF27" i="148"/>
  <c r="BF27" i="147"/>
  <c r="BF27" i="146"/>
  <c r="BF27" i="174"/>
  <c r="BF27" i="115"/>
  <c r="BF27" i="77"/>
  <c r="BF27" i="29"/>
  <c r="BF27" i="40"/>
  <c r="BF27" i="173"/>
  <c r="BF27" i="21"/>
  <c r="BF27" i="114"/>
  <c r="BF27" i="99"/>
  <c r="BF27" i="104"/>
  <c r="BW38" i="2"/>
  <c r="BW37" i="150"/>
  <c r="BW37" i="148"/>
  <c r="BW37" i="147"/>
  <c r="BW37" i="146"/>
  <c r="BW37" i="115"/>
  <c r="BW37" i="40"/>
  <c r="BW37" i="77"/>
  <c r="BW37" i="174"/>
  <c r="BW37" i="29"/>
  <c r="BW37" i="104"/>
  <c r="BW37" i="173"/>
  <c r="BW37" i="21"/>
  <c r="BW37" i="114"/>
  <c r="BW37" i="99"/>
  <c r="BY39" i="2"/>
  <c r="BY38" i="150"/>
  <c r="BY38" i="148"/>
  <c r="BY38" i="147"/>
  <c r="BY38" i="174"/>
  <c r="BY38" i="146"/>
  <c r="BY38" i="40"/>
  <c r="BY38" i="77"/>
  <c r="BY38" i="29"/>
  <c r="BY38" i="115"/>
  <c r="BY38" i="173"/>
  <c r="BY38" i="104"/>
  <c r="BY38" i="99"/>
  <c r="BY38" i="21"/>
  <c r="BY38" i="114"/>
  <c r="BF45" i="2"/>
  <c r="BF44" i="173"/>
  <c r="BF44" i="104"/>
  <c r="BF44" i="114"/>
  <c r="BF44" i="99"/>
  <c r="BF44" i="21"/>
  <c r="BF58" i="104"/>
  <c r="BF58" i="99"/>
  <c r="BF58" i="173"/>
  <c r="BF58" i="114"/>
  <c r="BF58" i="21"/>
  <c r="BM58" i="2"/>
  <c r="BM57" i="173"/>
  <c r="BM57" i="21"/>
  <c r="BM57" i="104"/>
  <c r="BM57" i="99"/>
  <c r="BM57" i="114"/>
  <c r="B22" i="106"/>
  <c r="B22" i="112" s="1"/>
  <c r="B22" i="150"/>
  <c r="B22" i="148"/>
  <c r="B22" i="147"/>
  <c r="B22" i="146"/>
  <c r="B22" i="174"/>
  <c r="B22" i="115"/>
  <c r="B22" i="40"/>
  <c r="B22" i="77"/>
  <c r="B22" i="29"/>
  <c r="B22" i="173"/>
  <c r="B22" i="21"/>
  <c r="B22" i="104"/>
  <c r="B22" i="114"/>
  <c r="B22" i="99"/>
  <c r="B31" i="2"/>
  <c r="B30" i="106"/>
  <c r="B30" i="112" s="1"/>
  <c r="B30" i="150"/>
  <c r="B30" i="148"/>
  <c r="B30" i="147"/>
  <c r="B30" i="146"/>
  <c r="B30" i="174"/>
  <c r="B30" i="115"/>
  <c r="B30" i="40"/>
  <c r="B30" i="77"/>
  <c r="B30" i="29"/>
  <c r="B30" i="173"/>
  <c r="B30" i="21"/>
  <c r="B30" i="104"/>
  <c r="B30" i="114"/>
  <c r="B30" i="99"/>
  <c r="B11" i="120"/>
  <c r="B11" i="122"/>
  <c r="B11" i="165"/>
  <c r="B11" i="138"/>
  <c r="B11" i="123"/>
  <c r="B11" i="93"/>
  <c r="B11" i="92"/>
  <c r="B11" i="118"/>
  <c r="B11" i="91"/>
  <c r="B11" i="94"/>
  <c r="B11" i="175"/>
  <c r="B10" i="106"/>
  <c r="B10" i="112" s="1"/>
  <c r="B10" i="150"/>
  <c r="B10" i="148"/>
  <c r="B10" i="147"/>
  <c r="B10" i="146"/>
  <c r="B10" i="174"/>
  <c r="B10" i="115"/>
  <c r="B10" i="40"/>
  <c r="B10" i="29"/>
  <c r="B10" i="173"/>
  <c r="B10" i="21"/>
  <c r="B10" i="77"/>
  <c r="B10" i="104"/>
  <c r="B10" i="114"/>
  <c r="B10" i="99"/>
  <c r="B43" i="2"/>
  <c r="B42" i="106"/>
  <c r="B42" i="112" s="1"/>
  <c r="B42" i="173"/>
  <c r="B42" i="21"/>
  <c r="B42" i="104"/>
  <c r="B42" i="114"/>
  <c r="B42" i="99"/>
  <c r="B37" i="2"/>
  <c r="B36" i="106"/>
  <c r="B36" i="112" s="1"/>
  <c r="B36" i="150"/>
  <c r="B36" i="148"/>
  <c r="B36" i="147"/>
  <c r="B36" i="146"/>
  <c r="B36" i="174"/>
  <c r="B36" i="115"/>
  <c r="B36" i="77"/>
  <c r="B36" i="29"/>
  <c r="B36" i="40"/>
  <c r="B36" i="173"/>
  <c r="B36" i="21"/>
  <c r="B36" i="104"/>
  <c r="B36" i="114"/>
  <c r="B36" i="99"/>
  <c r="B16" i="106"/>
  <c r="B16" i="112" s="1"/>
  <c r="B16" i="150"/>
  <c r="B16" i="148"/>
  <c r="B16" i="147"/>
  <c r="B16" i="146"/>
  <c r="B16" i="174"/>
  <c r="B16" i="115"/>
  <c r="B16" i="40"/>
  <c r="B16" i="29"/>
  <c r="B16" i="173"/>
  <c r="B16" i="21"/>
  <c r="B16" i="77"/>
  <c r="B16" i="104"/>
  <c r="B16" i="114"/>
  <c r="B16" i="99"/>
  <c r="B57" i="2"/>
  <c r="B56" i="106"/>
  <c r="B56" i="112" s="1"/>
  <c r="B56" i="173"/>
  <c r="B56" i="21"/>
  <c r="B56" i="104"/>
  <c r="B56" i="114"/>
  <c r="B56" i="99"/>
  <c r="B27" i="2"/>
  <c r="B26" i="106"/>
  <c r="B26" i="112" s="1"/>
  <c r="B26" i="148"/>
  <c r="B26" i="150"/>
  <c r="B26" i="147"/>
  <c r="B26" i="146"/>
  <c r="B26" i="174"/>
  <c r="B26" i="115"/>
  <c r="B26" i="77"/>
  <c r="B26" i="29"/>
  <c r="B26" i="40"/>
  <c r="B26" i="173"/>
  <c r="B26" i="21"/>
  <c r="B26" i="104"/>
  <c r="B26" i="114"/>
  <c r="B26" i="99"/>
  <c r="BW39" i="2" l="1"/>
  <c r="BW38" i="150"/>
  <c r="BW38" i="148"/>
  <c r="BW38" i="147"/>
  <c r="BW38" i="146"/>
  <c r="BW38" i="174"/>
  <c r="BW38" i="115"/>
  <c r="BW38" i="40"/>
  <c r="BW38" i="77"/>
  <c r="BW38" i="29"/>
  <c r="BW38" i="173"/>
  <c r="BW38" i="104"/>
  <c r="BW38" i="21"/>
  <c r="BW38" i="114"/>
  <c r="BW38" i="99"/>
  <c r="BQ58" i="104"/>
  <c r="BQ58" i="114"/>
  <c r="BQ58" i="99"/>
  <c r="BQ58" i="21"/>
  <c r="BQ58" i="173"/>
  <c r="BK46" i="2"/>
  <c r="BK45" i="173"/>
  <c r="BK45" i="21"/>
  <c r="BK45" i="104"/>
  <c r="BK45" i="99"/>
  <c r="BK45" i="114"/>
  <c r="BG46" i="2"/>
  <c r="BG45" i="173"/>
  <c r="BG45" i="21"/>
  <c r="BG45" i="104"/>
  <c r="BG45" i="114"/>
  <c r="BG45" i="99"/>
  <c r="C32" i="150"/>
  <c r="C32" i="148"/>
  <c r="C32" i="147"/>
  <c r="C32" i="146"/>
  <c r="C32" i="115"/>
  <c r="C32" i="40"/>
  <c r="C32" i="174"/>
  <c r="C32" i="77"/>
  <c r="C32" i="29"/>
  <c r="C32" i="104"/>
  <c r="C32" i="114"/>
  <c r="C32" i="99"/>
  <c r="C32" i="21"/>
  <c r="C32" i="173"/>
  <c r="BE27" i="150"/>
  <c r="BE27" i="148"/>
  <c r="BE27" i="147"/>
  <c r="BE27" i="146"/>
  <c r="BE27" i="174"/>
  <c r="BE27" i="115"/>
  <c r="BE27" i="40"/>
  <c r="BE27" i="29"/>
  <c r="BE27" i="77"/>
  <c r="BE27" i="173"/>
  <c r="BE27" i="21"/>
  <c r="BE27" i="114"/>
  <c r="BE27" i="104"/>
  <c r="BE27" i="99"/>
  <c r="BF39" i="2"/>
  <c r="BF38" i="150"/>
  <c r="BF38" i="148"/>
  <c r="BF38" i="147"/>
  <c r="BF38" i="146"/>
  <c r="BF38" i="115"/>
  <c r="BF38" i="40"/>
  <c r="BF38" i="77"/>
  <c r="BF38" i="174"/>
  <c r="BF38" i="29"/>
  <c r="BF38" i="173"/>
  <c r="BF38" i="21"/>
  <c r="BF38" i="114"/>
  <c r="BF38" i="99"/>
  <c r="BF38" i="104"/>
  <c r="BL46" i="2"/>
  <c r="BL45" i="173"/>
  <c r="BL45" i="114"/>
  <c r="BL45" i="99"/>
  <c r="BL45" i="104"/>
  <c r="BL45" i="21"/>
  <c r="BY46" i="2"/>
  <c r="BY45" i="173"/>
  <c r="BY45" i="104"/>
  <c r="BY45" i="99"/>
  <c r="BY45" i="114"/>
  <c r="BY45" i="21"/>
  <c r="BI39" i="150"/>
  <c r="BI39" i="148"/>
  <c r="BI39" i="147"/>
  <c r="BI39" i="146"/>
  <c r="BI39" i="115"/>
  <c r="BI39" i="40"/>
  <c r="BI39" i="174"/>
  <c r="BI39" i="77"/>
  <c r="BI39" i="104"/>
  <c r="BI39" i="29"/>
  <c r="BI39" i="114"/>
  <c r="BI39" i="99"/>
  <c r="BI39" i="21"/>
  <c r="BI39" i="173"/>
  <c r="BJ39" i="2"/>
  <c r="BJ38" i="150"/>
  <c r="BJ38" i="148"/>
  <c r="BJ38" i="147"/>
  <c r="BJ38" i="146"/>
  <c r="BJ38" i="115"/>
  <c r="BJ38" i="40"/>
  <c r="BJ38" i="174"/>
  <c r="BJ38" i="77"/>
  <c r="BJ38" i="29"/>
  <c r="BJ38" i="114"/>
  <c r="BJ38" i="99"/>
  <c r="BJ38" i="173"/>
  <c r="BJ38" i="21"/>
  <c r="BJ38" i="104"/>
  <c r="BL58" i="173"/>
  <c r="BL58" i="21"/>
  <c r="BL58" i="104"/>
  <c r="BL58" i="99"/>
  <c r="BL58" i="114"/>
  <c r="BU47" i="2"/>
  <c r="BU46" i="21"/>
  <c r="BU46" i="173"/>
  <c r="BU46" i="99"/>
  <c r="BU46" i="104"/>
  <c r="BU46" i="114"/>
  <c r="CD39" i="150"/>
  <c r="CD39" i="148"/>
  <c r="CD39" i="147"/>
  <c r="CD39" i="146"/>
  <c r="CD39" i="174"/>
  <c r="CD39" i="115"/>
  <c r="CD39" i="40"/>
  <c r="CD39" i="77"/>
  <c r="CD39" i="29"/>
  <c r="CD39" i="173"/>
  <c r="CD39" i="21"/>
  <c r="CD39" i="104"/>
  <c r="CD39" i="114"/>
  <c r="CD39" i="99"/>
  <c r="BX58" i="173"/>
  <c r="BX58" i="21"/>
  <c r="BX58" i="104"/>
  <c r="BX58" i="114"/>
  <c r="BX58" i="99"/>
  <c r="BN39" i="2"/>
  <c r="BN38" i="150"/>
  <c r="BN38" i="148"/>
  <c r="BN38" i="147"/>
  <c r="BN38" i="146"/>
  <c r="BN38" i="115"/>
  <c r="BN38" i="40"/>
  <c r="BN38" i="77"/>
  <c r="BN38" i="29"/>
  <c r="BN38" i="173"/>
  <c r="BN38" i="104"/>
  <c r="BN38" i="21"/>
  <c r="BN38" i="114"/>
  <c r="BN38" i="99"/>
  <c r="BN38" i="174"/>
  <c r="CE46" i="2"/>
  <c r="CE45" i="173"/>
  <c r="CE45" i="21"/>
  <c r="CE45" i="114"/>
  <c r="CE45" i="104"/>
  <c r="CE45" i="99"/>
  <c r="BQ39" i="2"/>
  <c r="BQ38" i="150"/>
  <c r="BQ38" i="148"/>
  <c r="BQ38" i="147"/>
  <c r="BQ38" i="146"/>
  <c r="BQ38" i="174"/>
  <c r="BQ38" i="115"/>
  <c r="BQ38" i="77"/>
  <c r="BQ38" i="29"/>
  <c r="BQ38" i="40"/>
  <c r="BQ38" i="173"/>
  <c r="BQ38" i="104"/>
  <c r="BQ38" i="21"/>
  <c r="BQ38" i="99"/>
  <c r="BQ38" i="114"/>
  <c r="BH47" i="2"/>
  <c r="BH46" i="173"/>
  <c r="BH46" i="104"/>
  <c r="BH46" i="21"/>
  <c r="BH46" i="114"/>
  <c r="BH46" i="99"/>
  <c r="BQ46" i="2"/>
  <c r="BQ45" i="173"/>
  <c r="BQ45" i="104"/>
  <c r="BQ45" i="21"/>
  <c r="BQ45" i="114"/>
  <c r="BQ45" i="99"/>
  <c r="BN47" i="2"/>
  <c r="BN46" i="21"/>
  <c r="BN46" i="173"/>
  <c r="BN46" i="99"/>
  <c r="BN46" i="114"/>
  <c r="BN46" i="104"/>
  <c r="BX39" i="2"/>
  <c r="BX38" i="150"/>
  <c r="BX38" i="148"/>
  <c r="BX38" i="147"/>
  <c r="BX38" i="146"/>
  <c r="BX38" i="174"/>
  <c r="BX38" i="115"/>
  <c r="BX38" i="40"/>
  <c r="BX38" i="77"/>
  <c r="BX38" i="29"/>
  <c r="BX38" i="21"/>
  <c r="BX38" i="173"/>
  <c r="BX38" i="104"/>
  <c r="BX38" i="99"/>
  <c r="BX38" i="114"/>
  <c r="BT46" i="2"/>
  <c r="BT45" i="114"/>
  <c r="BT45" i="104"/>
  <c r="BT45" i="21"/>
  <c r="BT45" i="99"/>
  <c r="BT45" i="173"/>
  <c r="BE58" i="2"/>
  <c r="BE57" i="173"/>
  <c r="BE57" i="21"/>
  <c r="BE57" i="104"/>
  <c r="BE57" i="114"/>
  <c r="BE57" i="99"/>
  <c r="BJ46" i="2"/>
  <c r="BJ45" i="21"/>
  <c r="BJ45" i="104"/>
  <c r="BJ45" i="173"/>
  <c r="BJ45" i="114"/>
  <c r="BJ45" i="99"/>
  <c r="BI47" i="2"/>
  <c r="BI46" i="21"/>
  <c r="BI46" i="173"/>
  <c r="BI46" i="104"/>
  <c r="BI46" i="99"/>
  <c r="BI46" i="114"/>
  <c r="BW46" i="2"/>
  <c r="BW45" i="173"/>
  <c r="BW45" i="21"/>
  <c r="BW45" i="104"/>
  <c r="BW45" i="114"/>
  <c r="BW45" i="99"/>
  <c r="BF45" i="173"/>
  <c r="BF45" i="21"/>
  <c r="BF45" i="104"/>
  <c r="BF45" i="114"/>
  <c r="BF46" i="2"/>
  <c r="BF45" i="99"/>
  <c r="CC39" i="150"/>
  <c r="CC39" i="148"/>
  <c r="CC39" i="147"/>
  <c r="CC39" i="146"/>
  <c r="CC39" i="115"/>
  <c r="CC39" i="40"/>
  <c r="CC39" i="77"/>
  <c r="CC39" i="29"/>
  <c r="CC39" i="174"/>
  <c r="CC39" i="173"/>
  <c r="CC39" i="21"/>
  <c r="CC39" i="104"/>
  <c r="CC39" i="114"/>
  <c r="CC39" i="99"/>
  <c r="BE39" i="2"/>
  <c r="BE38" i="150"/>
  <c r="BE38" i="148"/>
  <c r="BE38" i="147"/>
  <c r="BE38" i="146"/>
  <c r="BE38" i="174"/>
  <c r="BE38" i="77"/>
  <c r="BE38" i="29"/>
  <c r="BE38" i="115"/>
  <c r="BE38" i="40"/>
  <c r="BE38" i="173"/>
  <c r="BE38" i="21"/>
  <c r="BE38" i="104"/>
  <c r="BE38" i="114"/>
  <c r="BE38" i="99"/>
  <c r="BX46" i="2"/>
  <c r="BX45" i="173"/>
  <c r="BX45" i="21"/>
  <c r="BX45" i="114"/>
  <c r="BX45" i="99"/>
  <c r="BX45" i="104"/>
  <c r="C58" i="2"/>
  <c r="C57" i="99"/>
  <c r="C57" i="173"/>
  <c r="C57" i="104"/>
  <c r="C57" i="114"/>
  <c r="C57" i="21"/>
  <c r="BT58" i="173"/>
  <c r="BT58" i="21"/>
  <c r="BT58" i="104"/>
  <c r="BT58" i="99"/>
  <c r="BT58" i="114"/>
  <c r="CC58" i="173"/>
  <c r="CC58" i="21"/>
  <c r="CC58" i="114"/>
  <c r="CC58" i="99"/>
  <c r="CC58" i="104"/>
  <c r="CE39" i="2"/>
  <c r="CE38" i="150"/>
  <c r="CE38" i="148"/>
  <c r="CE38" i="147"/>
  <c r="CE38" i="146"/>
  <c r="CE38" i="174"/>
  <c r="CE38" i="115"/>
  <c r="CE38" i="40"/>
  <c r="CE38" i="77"/>
  <c r="CE38" i="29"/>
  <c r="CE38" i="173"/>
  <c r="CE38" i="21"/>
  <c r="CE38" i="104"/>
  <c r="CE38" i="114"/>
  <c r="CE38" i="99"/>
  <c r="BS46" i="2"/>
  <c r="BS45" i="173"/>
  <c r="BS45" i="21"/>
  <c r="BS45" i="104"/>
  <c r="BS45" i="99"/>
  <c r="BS45" i="114"/>
  <c r="CB46" i="2"/>
  <c r="CB45" i="21"/>
  <c r="CB45" i="173"/>
  <c r="CB45" i="114"/>
  <c r="CB45" i="104"/>
  <c r="CB45" i="99"/>
  <c r="BU39" i="150"/>
  <c r="BU39" i="148"/>
  <c r="BU39" i="147"/>
  <c r="BU39" i="146"/>
  <c r="BU39" i="115"/>
  <c r="BU39" i="40"/>
  <c r="BU39" i="77"/>
  <c r="BU39" i="174"/>
  <c r="BU39" i="29"/>
  <c r="BU39" i="173"/>
  <c r="BU39" i="21"/>
  <c r="BU39" i="104"/>
  <c r="BU39" i="114"/>
  <c r="BU39" i="99"/>
  <c r="BS39" i="2"/>
  <c r="BS38" i="150"/>
  <c r="BS38" i="148"/>
  <c r="BS38" i="147"/>
  <c r="BS38" i="146"/>
  <c r="BS38" i="115"/>
  <c r="BS38" i="40"/>
  <c r="BS38" i="174"/>
  <c r="BS38" i="77"/>
  <c r="BS38" i="29"/>
  <c r="BS38" i="173"/>
  <c r="BS38" i="114"/>
  <c r="BS38" i="99"/>
  <c r="BS38" i="104"/>
  <c r="BS38" i="21"/>
  <c r="BP47" i="2"/>
  <c r="BP46" i="173"/>
  <c r="BP46" i="104"/>
  <c r="BP46" i="21"/>
  <c r="BP46" i="114"/>
  <c r="BP46" i="99"/>
  <c r="BU58" i="173"/>
  <c r="BU58" i="114"/>
  <c r="BU58" i="99"/>
  <c r="BU58" i="21"/>
  <c r="BU58" i="104"/>
  <c r="CA39" i="2"/>
  <c r="CA38" i="150"/>
  <c r="CA38" i="148"/>
  <c r="CA38" i="147"/>
  <c r="CA38" i="146"/>
  <c r="CA38" i="115"/>
  <c r="CA38" i="40"/>
  <c r="CA38" i="174"/>
  <c r="CA38" i="77"/>
  <c r="CA38" i="29"/>
  <c r="CA38" i="173"/>
  <c r="CA38" i="21"/>
  <c r="CA38" i="114"/>
  <c r="CA38" i="99"/>
  <c r="CA38" i="104"/>
  <c r="BR39" i="150"/>
  <c r="BR39" i="148"/>
  <c r="BR39" i="147"/>
  <c r="BR39" i="146"/>
  <c r="BR39" i="115"/>
  <c r="BR39" i="40"/>
  <c r="BR39" i="174"/>
  <c r="BR39" i="77"/>
  <c r="BR39" i="29"/>
  <c r="BR39" i="173"/>
  <c r="BR39" i="114"/>
  <c r="BR39" i="99"/>
  <c r="BR39" i="104"/>
  <c r="BR39" i="21"/>
  <c r="BI58" i="104"/>
  <c r="BI58" i="114"/>
  <c r="BI58" i="99"/>
  <c r="BI58" i="173"/>
  <c r="BI58" i="21"/>
  <c r="BZ39" i="150"/>
  <c r="BZ39" i="148"/>
  <c r="BZ39" i="147"/>
  <c r="BZ39" i="146"/>
  <c r="BZ39" i="115"/>
  <c r="BZ39" i="40"/>
  <c r="BZ39" i="174"/>
  <c r="BZ39" i="77"/>
  <c r="BZ39" i="29"/>
  <c r="BZ39" i="173"/>
  <c r="BZ39" i="114"/>
  <c r="BZ39" i="99"/>
  <c r="BZ39" i="21"/>
  <c r="BZ39" i="104"/>
  <c r="BM47" i="2"/>
  <c r="BM46" i="21"/>
  <c r="BM46" i="173"/>
  <c r="BM46" i="104"/>
  <c r="BM46" i="114"/>
  <c r="BM46" i="99"/>
  <c r="BZ47" i="2"/>
  <c r="BZ46" i="104"/>
  <c r="BZ46" i="99"/>
  <c r="BZ46" i="114"/>
  <c r="BZ46" i="173"/>
  <c r="BZ46" i="21"/>
  <c r="BL39" i="150"/>
  <c r="BL39" i="148"/>
  <c r="BL39" i="147"/>
  <c r="BL39" i="146"/>
  <c r="BL39" i="174"/>
  <c r="BL39" i="77"/>
  <c r="BL39" i="29"/>
  <c r="BL39" i="40"/>
  <c r="BL39" i="173"/>
  <c r="BL39" i="21"/>
  <c r="BL39" i="104"/>
  <c r="BL39" i="99"/>
  <c r="BL39" i="115"/>
  <c r="BL39" i="114"/>
  <c r="BE46" i="2"/>
  <c r="BE45" i="173"/>
  <c r="BE45" i="114"/>
  <c r="BE45" i="99"/>
  <c r="BE45" i="21"/>
  <c r="BE45" i="104"/>
  <c r="CC45" i="173"/>
  <c r="CC45" i="104"/>
  <c r="CC45" i="21"/>
  <c r="CC45" i="99"/>
  <c r="CC46" i="2"/>
  <c r="CC45" i="114"/>
  <c r="BY58" i="104"/>
  <c r="BY58" i="114"/>
  <c r="BY58" i="99"/>
  <c r="BY58" i="173"/>
  <c r="BY58" i="21"/>
  <c r="CA46" i="2"/>
  <c r="CA45" i="173"/>
  <c r="CA45" i="21"/>
  <c r="CA45" i="104"/>
  <c r="CA45" i="99"/>
  <c r="CA45" i="114"/>
  <c r="BH58" i="173"/>
  <c r="BH58" i="21"/>
  <c r="BH58" i="104"/>
  <c r="BH58" i="114"/>
  <c r="BH58" i="99"/>
  <c r="CD47" i="2"/>
  <c r="CD46" i="21"/>
  <c r="CD46" i="99"/>
  <c r="CD46" i="173"/>
  <c r="CD46" i="114"/>
  <c r="CD46" i="104"/>
  <c r="BM58" i="104"/>
  <c r="BM58" i="173"/>
  <c r="BM58" i="114"/>
  <c r="BM58" i="99"/>
  <c r="BM58" i="21"/>
  <c r="BY39" i="150"/>
  <c r="BY39" i="148"/>
  <c r="BY39" i="147"/>
  <c r="BY39" i="146"/>
  <c r="BY39" i="115"/>
  <c r="BY39" i="40"/>
  <c r="BY39" i="174"/>
  <c r="BY39" i="77"/>
  <c r="BY39" i="114"/>
  <c r="BY39" i="99"/>
  <c r="BY39" i="29"/>
  <c r="BY39" i="173"/>
  <c r="BY39" i="21"/>
  <c r="BY39" i="104"/>
  <c r="BO46" i="2"/>
  <c r="BO45" i="173"/>
  <c r="BO45" i="21"/>
  <c r="BO45" i="114"/>
  <c r="BO45" i="104"/>
  <c r="BO45" i="99"/>
  <c r="BO39" i="2"/>
  <c r="BO38" i="150"/>
  <c r="BO38" i="148"/>
  <c r="BO38" i="147"/>
  <c r="BO38" i="146"/>
  <c r="BO38" i="174"/>
  <c r="BO38" i="115"/>
  <c r="BO38" i="40"/>
  <c r="BO38" i="77"/>
  <c r="BO38" i="29"/>
  <c r="BO38" i="173"/>
  <c r="BO38" i="104"/>
  <c r="BO38" i="21"/>
  <c r="BO38" i="114"/>
  <c r="BO38" i="99"/>
  <c r="BP58" i="173"/>
  <c r="BP58" i="21"/>
  <c r="BP58" i="104"/>
  <c r="BP58" i="114"/>
  <c r="BP58" i="99"/>
  <c r="CB58" i="173"/>
  <c r="CB58" i="21"/>
  <c r="CB58" i="104"/>
  <c r="CB58" i="99"/>
  <c r="CB58" i="114"/>
  <c r="C38" i="2"/>
  <c r="C37" i="150"/>
  <c r="C37" i="148"/>
  <c r="C37" i="147"/>
  <c r="C37" i="146"/>
  <c r="C37" i="115"/>
  <c r="C37" i="40"/>
  <c r="C37" i="174"/>
  <c r="C37" i="77"/>
  <c r="C37" i="29"/>
  <c r="C37" i="104"/>
  <c r="C37" i="173"/>
  <c r="C37" i="21"/>
  <c r="C37" i="114"/>
  <c r="C37" i="99"/>
  <c r="BK39" i="150"/>
  <c r="BK39" i="148"/>
  <c r="BK39" i="147"/>
  <c r="BK39" i="146"/>
  <c r="BK39" i="174"/>
  <c r="BK39" i="115"/>
  <c r="BK39" i="40"/>
  <c r="BK39" i="29"/>
  <c r="BK39" i="77"/>
  <c r="BK39" i="173"/>
  <c r="BK39" i="21"/>
  <c r="BK39" i="114"/>
  <c r="BK39" i="99"/>
  <c r="BK39" i="104"/>
  <c r="BV47" i="2"/>
  <c r="BV46" i="173"/>
  <c r="BV46" i="21"/>
  <c r="BV46" i="99"/>
  <c r="BV46" i="104"/>
  <c r="BV46" i="114"/>
  <c r="BR47" i="2"/>
  <c r="BR46" i="173"/>
  <c r="BR46" i="21"/>
  <c r="BR46" i="104"/>
  <c r="BR46" i="114"/>
  <c r="BR46" i="99"/>
  <c r="C46" i="2"/>
  <c r="C45" i="173"/>
  <c r="C45" i="21"/>
  <c r="C45" i="104"/>
  <c r="C45" i="114"/>
  <c r="C45" i="99"/>
  <c r="BT39" i="2"/>
  <c r="BT38" i="150"/>
  <c r="BT38" i="148"/>
  <c r="BT38" i="147"/>
  <c r="BT38" i="146"/>
  <c r="BT38" i="174"/>
  <c r="BT38" i="115"/>
  <c r="BT38" i="40"/>
  <c r="BT38" i="77"/>
  <c r="BT38" i="29"/>
  <c r="BT38" i="173"/>
  <c r="BT38" i="21"/>
  <c r="BT38" i="114"/>
  <c r="BT38" i="104"/>
  <c r="BT38" i="99"/>
  <c r="BV39" i="150"/>
  <c r="BV39" i="148"/>
  <c r="BV39" i="147"/>
  <c r="BV39" i="146"/>
  <c r="BV39" i="174"/>
  <c r="BV39" i="115"/>
  <c r="BV39" i="40"/>
  <c r="BV39" i="77"/>
  <c r="BV39" i="29"/>
  <c r="BV39" i="173"/>
  <c r="BV39" i="21"/>
  <c r="BV39" i="104"/>
  <c r="BV39" i="114"/>
  <c r="BV39" i="99"/>
  <c r="CB39" i="2"/>
  <c r="CB38" i="150"/>
  <c r="CB38" i="148"/>
  <c r="CB38" i="147"/>
  <c r="CB38" i="146"/>
  <c r="CB38" i="174"/>
  <c r="CB38" i="115"/>
  <c r="CB38" i="40"/>
  <c r="CB38" i="29"/>
  <c r="CB38" i="77"/>
  <c r="CB38" i="173"/>
  <c r="CB38" i="21"/>
  <c r="CB38" i="114"/>
  <c r="CB38" i="99"/>
  <c r="CB38" i="104"/>
  <c r="BH39" i="150"/>
  <c r="BH39" i="148"/>
  <c r="BH39" i="147"/>
  <c r="BH39" i="174"/>
  <c r="BH39" i="146"/>
  <c r="BH39" i="40"/>
  <c r="BH39" i="77"/>
  <c r="BH39" i="29"/>
  <c r="BH39" i="115"/>
  <c r="BH39" i="173"/>
  <c r="BH39" i="21"/>
  <c r="BH39" i="104"/>
  <c r="BH39" i="99"/>
  <c r="BH39" i="114"/>
  <c r="BG38" i="150"/>
  <c r="BG38" i="148"/>
  <c r="BG38" i="147"/>
  <c r="BG38" i="146"/>
  <c r="BG38" i="174"/>
  <c r="BG38" i="115"/>
  <c r="BG38" i="40"/>
  <c r="BG38" i="77"/>
  <c r="BG38" i="29"/>
  <c r="BG38" i="173"/>
  <c r="BG39" i="2"/>
  <c r="BG38" i="21"/>
  <c r="BG38" i="114"/>
  <c r="BG38" i="99"/>
  <c r="BG38" i="104"/>
  <c r="B27" i="106"/>
  <c r="B27" i="112" s="1"/>
  <c r="B27" i="150"/>
  <c r="B27" i="148"/>
  <c r="B27" i="147"/>
  <c r="B27" i="146"/>
  <c r="B27" i="174"/>
  <c r="B27" i="115"/>
  <c r="B27" i="77"/>
  <c r="B27" i="29"/>
  <c r="B27" i="40"/>
  <c r="B27" i="173"/>
  <c r="B27" i="21"/>
  <c r="B27" i="104"/>
  <c r="B27" i="114"/>
  <c r="B27" i="99"/>
  <c r="B44" i="2"/>
  <c r="B43" i="106"/>
  <c r="B43" i="112" s="1"/>
  <c r="B43" i="173"/>
  <c r="B43" i="21"/>
  <c r="B43" i="104"/>
  <c r="B43" i="114"/>
  <c r="B43" i="99"/>
  <c r="B38" i="2"/>
  <c r="B37" i="106"/>
  <c r="B37" i="112" s="1"/>
  <c r="B37" i="150"/>
  <c r="B37" i="148"/>
  <c r="B37" i="147"/>
  <c r="B37" i="146"/>
  <c r="B37" i="174"/>
  <c r="B37" i="115"/>
  <c r="B37" i="77"/>
  <c r="B37" i="29"/>
  <c r="B37" i="40"/>
  <c r="B37" i="173"/>
  <c r="B37" i="21"/>
  <c r="B37" i="104"/>
  <c r="B37" i="114"/>
  <c r="B37" i="99"/>
  <c r="B58" i="2"/>
  <c r="B57" i="106"/>
  <c r="B57" i="112" s="1"/>
  <c r="B57" i="173"/>
  <c r="B57" i="21"/>
  <c r="B57" i="104"/>
  <c r="B57" i="114"/>
  <c r="B57" i="99"/>
  <c r="B32" i="2"/>
  <c r="B31" i="106"/>
  <c r="B31" i="112" s="1"/>
  <c r="B31" i="150"/>
  <c r="B31" i="148"/>
  <c r="B31" i="147"/>
  <c r="B31" i="146"/>
  <c r="B31" i="174"/>
  <c r="B31" i="115"/>
  <c r="B31" i="77"/>
  <c r="B31" i="29"/>
  <c r="B31" i="40"/>
  <c r="B31" i="173"/>
  <c r="B31" i="21"/>
  <c r="B31" i="104"/>
  <c r="B31" i="114"/>
  <c r="B31" i="99"/>
  <c r="BS47" i="2" l="1"/>
  <c r="BS46" i="104"/>
  <c r="BS46" i="114"/>
  <c r="BS46" i="99"/>
  <c r="BS46" i="21"/>
  <c r="BS46" i="173"/>
  <c r="BQ39" i="150"/>
  <c r="BQ39" i="148"/>
  <c r="BQ39" i="147"/>
  <c r="BQ39" i="146"/>
  <c r="BQ39" i="115"/>
  <c r="BQ39" i="40"/>
  <c r="BQ39" i="174"/>
  <c r="BQ39" i="77"/>
  <c r="BQ39" i="173"/>
  <c r="BQ39" i="114"/>
  <c r="BQ39" i="99"/>
  <c r="BQ39" i="29"/>
  <c r="BQ39" i="104"/>
  <c r="BQ39" i="21"/>
  <c r="BJ39" i="150"/>
  <c r="BJ39" i="148"/>
  <c r="BJ39" i="147"/>
  <c r="BJ39" i="146"/>
  <c r="BJ39" i="115"/>
  <c r="BJ39" i="40"/>
  <c r="BJ39" i="174"/>
  <c r="BJ39" i="77"/>
  <c r="BJ39" i="29"/>
  <c r="BJ39" i="173"/>
  <c r="BJ39" i="104"/>
  <c r="BJ39" i="114"/>
  <c r="BJ39" i="99"/>
  <c r="BJ39" i="21"/>
  <c r="BL47" i="2"/>
  <c r="BL46" i="173"/>
  <c r="BL46" i="104"/>
  <c r="BL46" i="114"/>
  <c r="BL46" i="99"/>
  <c r="BL46" i="21"/>
  <c r="BG39" i="150"/>
  <c r="BG39" i="148"/>
  <c r="BG39" i="147"/>
  <c r="BG39" i="146"/>
  <c r="BG39" i="174"/>
  <c r="BG39" i="115"/>
  <c r="BG39" i="40"/>
  <c r="BG39" i="77"/>
  <c r="BG39" i="29"/>
  <c r="BG39" i="21"/>
  <c r="BG39" i="173"/>
  <c r="BG39" i="104"/>
  <c r="BG39" i="99"/>
  <c r="BG39" i="114"/>
  <c r="C47" i="2"/>
  <c r="C46" i="104"/>
  <c r="C46" i="173"/>
  <c r="C46" i="21"/>
  <c r="C46" i="114"/>
  <c r="C46" i="99"/>
  <c r="BV48" i="2"/>
  <c r="BV47" i="173"/>
  <c r="BV47" i="104"/>
  <c r="BV47" i="21"/>
  <c r="BV47" i="114"/>
  <c r="BV47" i="99"/>
  <c r="BO39" i="150"/>
  <c r="BO39" i="148"/>
  <c r="BO39" i="147"/>
  <c r="BO39" i="146"/>
  <c r="BO39" i="174"/>
  <c r="BO39" i="115"/>
  <c r="BO39" i="40"/>
  <c r="BO39" i="29"/>
  <c r="BO39" i="77"/>
  <c r="BO39" i="21"/>
  <c r="BO39" i="104"/>
  <c r="BO39" i="173"/>
  <c r="BO39" i="99"/>
  <c r="BO39" i="114"/>
  <c r="CA47" i="2"/>
  <c r="CA46" i="173"/>
  <c r="CA46" i="21"/>
  <c r="CA46" i="104"/>
  <c r="CA46" i="114"/>
  <c r="CA46" i="99"/>
  <c r="CE39" i="150"/>
  <c r="CE39" i="148"/>
  <c r="CE39" i="147"/>
  <c r="CE39" i="146"/>
  <c r="CE39" i="174"/>
  <c r="CE39" i="115"/>
  <c r="CE39" i="40"/>
  <c r="CE39" i="29"/>
  <c r="CE39" i="21"/>
  <c r="CE39" i="104"/>
  <c r="CE39" i="77"/>
  <c r="CE39" i="99"/>
  <c r="CE39" i="173"/>
  <c r="CE39" i="114"/>
  <c r="C58" i="173"/>
  <c r="C58" i="21"/>
  <c r="C58" i="104"/>
  <c r="C58" i="99"/>
  <c r="C58" i="114"/>
  <c r="BX39" i="150"/>
  <c r="BX39" i="148"/>
  <c r="BX39" i="147"/>
  <c r="BX39" i="146"/>
  <c r="BX39" i="174"/>
  <c r="BX39" i="40"/>
  <c r="BX39" i="77"/>
  <c r="BX39" i="29"/>
  <c r="BX39" i="115"/>
  <c r="BX39" i="173"/>
  <c r="BX39" i="21"/>
  <c r="BX39" i="104"/>
  <c r="BX39" i="114"/>
  <c r="BX39" i="99"/>
  <c r="BQ47" i="2"/>
  <c r="BQ46" i="173"/>
  <c r="BQ46" i="21"/>
  <c r="BQ46" i="104"/>
  <c r="BQ46" i="99"/>
  <c r="BQ46" i="114"/>
  <c r="BF39" i="150"/>
  <c r="BF39" i="148"/>
  <c r="BF39" i="147"/>
  <c r="BF39" i="146"/>
  <c r="BF39" i="174"/>
  <c r="BF39" i="115"/>
  <c r="BF39" i="40"/>
  <c r="BF39" i="77"/>
  <c r="BF39" i="29"/>
  <c r="BF39" i="173"/>
  <c r="BF39" i="104"/>
  <c r="BF39" i="21"/>
  <c r="BF39" i="114"/>
  <c r="BF39" i="99"/>
  <c r="BK47" i="2"/>
  <c r="BK46" i="173"/>
  <c r="BK46" i="104"/>
  <c r="BK46" i="114"/>
  <c r="BK46" i="99"/>
  <c r="BK46" i="21"/>
  <c r="CC47" i="2"/>
  <c r="CC46" i="173"/>
  <c r="CC46" i="21"/>
  <c r="CC46" i="99"/>
  <c r="CC46" i="114"/>
  <c r="CC46" i="104"/>
  <c r="BZ48" i="2"/>
  <c r="BZ47" i="173"/>
  <c r="BZ47" i="104"/>
  <c r="BZ47" i="114"/>
  <c r="BZ47" i="99"/>
  <c r="BZ47" i="21"/>
  <c r="CA39" i="150"/>
  <c r="CA39" i="148"/>
  <c r="CA39" i="147"/>
  <c r="CA39" i="146"/>
  <c r="CA39" i="174"/>
  <c r="CA39" i="115"/>
  <c r="CA39" i="40"/>
  <c r="CA39" i="29"/>
  <c r="CA39" i="77"/>
  <c r="CA39" i="173"/>
  <c r="CA39" i="21"/>
  <c r="CA39" i="104"/>
  <c r="CA39" i="114"/>
  <c r="CA39" i="99"/>
  <c r="BE39" i="150"/>
  <c r="BE39" i="148"/>
  <c r="BE39" i="147"/>
  <c r="BE39" i="146"/>
  <c r="BE39" i="115"/>
  <c r="BE39" i="40"/>
  <c r="BE39" i="174"/>
  <c r="BE39" i="77"/>
  <c r="BE39" i="29"/>
  <c r="BE39" i="104"/>
  <c r="BE39" i="173"/>
  <c r="BE39" i="21"/>
  <c r="BE39" i="114"/>
  <c r="BE39" i="99"/>
  <c r="CB39" i="150"/>
  <c r="CB39" i="148"/>
  <c r="CB39" i="147"/>
  <c r="CB39" i="146"/>
  <c r="CB39" i="174"/>
  <c r="CB39" i="77"/>
  <c r="CB39" i="29"/>
  <c r="CB39" i="40"/>
  <c r="CB39" i="115"/>
  <c r="CB39" i="173"/>
  <c r="CB39" i="21"/>
  <c r="CB39" i="104"/>
  <c r="CB39" i="99"/>
  <c r="CB39" i="114"/>
  <c r="C39" i="2"/>
  <c r="C38" i="150"/>
  <c r="C38" i="148"/>
  <c r="C38" i="147"/>
  <c r="C38" i="146"/>
  <c r="C38" i="174"/>
  <c r="C38" i="115"/>
  <c r="C38" i="40"/>
  <c r="C38" i="77"/>
  <c r="C38" i="29"/>
  <c r="C38" i="173"/>
  <c r="C38" i="21"/>
  <c r="C38" i="114"/>
  <c r="C38" i="99"/>
  <c r="C38" i="104"/>
  <c r="CD48" i="2"/>
  <c r="CD47" i="104"/>
  <c r="CD47" i="114"/>
  <c r="CD47" i="21"/>
  <c r="CD47" i="99"/>
  <c r="CD47" i="173"/>
  <c r="BE47" i="2"/>
  <c r="BE46" i="173"/>
  <c r="BE46" i="21"/>
  <c r="BE46" i="104"/>
  <c r="BE46" i="114"/>
  <c r="BE46" i="99"/>
  <c r="BM48" i="2"/>
  <c r="BM47" i="21"/>
  <c r="BM47" i="104"/>
  <c r="BM47" i="173"/>
  <c r="BM47" i="114"/>
  <c r="BM47" i="99"/>
  <c r="CB47" i="2"/>
  <c r="CB46" i="173"/>
  <c r="CB46" i="21"/>
  <c r="CB46" i="104"/>
  <c r="CB46" i="114"/>
  <c r="CB46" i="99"/>
  <c r="BF46" i="173"/>
  <c r="BF46" i="21"/>
  <c r="BF46" i="99"/>
  <c r="BF46" i="114"/>
  <c r="BF47" i="2"/>
  <c r="BF46" i="104"/>
  <c r="BI48" i="2"/>
  <c r="BI47" i="21"/>
  <c r="BI47" i="104"/>
  <c r="BI47" i="99"/>
  <c r="BI47" i="114"/>
  <c r="BI47" i="173"/>
  <c r="BE58" i="104"/>
  <c r="BE58" i="173"/>
  <c r="BE58" i="114"/>
  <c r="BE58" i="99"/>
  <c r="BE58" i="21"/>
  <c r="CE47" i="2"/>
  <c r="CE46" i="21"/>
  <c r="CE46" i="104"/>
  <c r="CE46" i="173"/>
  <c r="CE46" i="114"/>
  <c r="CE46" i="99"/>
  <c r="BU48" i="2"/>
  <c r="BU47" i="173"/>
  <c r="BU47" i="104"/>
  <c r="BU47" i="21"/>
  <c r="BU47" i="99"/>
  <c r="BU47" i="114"/>
  <c r="BY47" i="2"/>
  <c r="BY46" i="104"/>
  <c r="BY46" i="99"/>
  <c r="BY46" i="173"/>
  <c r="BY46" i="21"/>
  <c r="BY46" i="114"/>
  <c r="BS39" i="150"/>
  <c r="BS39" i="148"/>
  <c r="BS39" i="147"/>
  <c r="BS39" i="146"/>
  <c r="BS39" i="174"/>
  <c r="BS39" i="115"/>
  <c r="BS39" i="40"/>
  <c r="BS39" i="77"/>
  <c r="BS39" i="29"/>
  <c r="BS39" i="173"/>
  <c r="BS39" i="21"/>
  <c r="BS39" i="104"/>
  <c r="BS39" i="114"/>
  <c r="BS39" i="99"/>
  <c r="BW47" i="2"/>
  <c r="BW46" i="104"/>
  <c r="BW46" i="173"/>
  <c r="BW46" i="21"/>
  <c r="BW46" i="114"/>
  <c r="BW46" i="99"/>
  <c r="BJ47" i="2"/>
  <c r="BJ46" i="21"/>
  <c r="BJ46" i="173"/>
  <c r="BJ46" i="104"/>
  <c r="BJ46" i="114"/>
  <c r="BJ46" i="99"/>
  <c r="BT47" i="2"/>
  <c r="BT46" i="173"/>
  <c r="BT46" i="104"/>
  <c r="BT46" i="114"/>
  <c r="BT46" i="99"/>
  <c r="BT46" i="21"/>
  <c r="BT39" i="150"/>
  <c r="BT39" i="148"/>
  <c r="BT39" i="147"/>
  <c r="BT39" i="146"/>
  <c r="BT39" i="174"/>
  <c r="BT39" i="77"/>
  <c r="BT39" i="29"/>
  <c r="BT39" i="115"/>
  <c r="BT39" i="40"/>
  <c r="BT39" i="173"/>
  <c r="BT39" i="21"/>
  <c r="BT39" i="104"/>
  <c r="BT39" i="99"/>
  <c r="BT39" i="114"/>
  <c r="BR48" i="2"/>
  <c r="BR47" i="104"/>
  <c r="BR47" i="114"/>
  <c r="BR47" i="99"/>
  <c r="BR47" i="173"/>
  <c r="BR47" i="21"/>
  <c r="BO46" i="104"/>
  <c r="BO46" i="21"/>
  <c r="BO46" i="114"/>
  <c r="BO46" i="99"/>
  <c r="BO47" i="2"/>
  <c r="BO46" i="173"/>
  <c r="BP48" i="2"/>
  <c r="BP47" i="173"/>
  <c r="BP47" i="21"/>
  <c r="BP47" i="104"/>
  <c r="BP47" i="99"/>
  <c r="BP47" i="114"/>
  <c r="BX46" i="173"/>
  <c r="BX46" i="21"/>
  <c r="BX46" i="104"/>
  <c r="BX46" i="114"/>
  <c r="BX47" i="2"/>
  <c r="BX46" i="99"/>
  <c r="BN48" i="2"/>
  <c r="BN47" i="104"/>
  <c r="BN47" i="173"/>
  <c r="BN47" i="21"/>
  <c r="BN47" i="114"/>
  <c r="BN47" i="99"/>
  <c r="BH48" i="2"/>
  <c r="BH47" i="21"/>
  <c r="BH47" i="104"/>
  <c r="BH47" i="173"/>
  <c r="BH47" i="99"/>
  <c r="BH47" i="114"/>
  <c r="BN39" i="150"/>
  <c r="BN39" i="148"/>
  <c r="BN39" i="147"/>
  <c r="BN39" i="146"/>
  <c r="BN39" i="174"/>
  <c r="BN39" i="115"/>
  <c r="BN39" i="40"/>
  <c r="BN39" i="77"/>
  <c r="BN39" i="29"/>
  <c r="BN39" i="173"/>
  <c r="BN39" i="21"/>
  <c r="BN39" i="104"/>
  <c r="BN39" i="114"/>
  <c r="BN39" i="99"/>
  <c r="BG46" i="104"/>
  <c r="BG46" i="173"/>
  <c r="BG46" i="21"/>
  <c r="BG46" i="114"/>
  <c r="BG46" i="99"/>
  <c r="BG47" i="2"/>
  <c r="BW39" i="150"/>
  <c r="BW39" i="148"/>
  <c r="BW39" i="147"/>
  <c r="BW39" i="146"/>
  <c r="BW39" i="174"/>
  <c r="BW39" i="115"/>
  <c r="BW39" i="40"/>
  <c r="BW39" i="77"/>
  <c r="BW39" i="29"/>
  <c r="BW39" i="21"/>
  <c r="BW39" i="104"/>
  <c r="BW39" i="173"/>
  <c r="BW39" i="99"/>
  <c r="BW39" i="114"/>
  <c r="B45" i="2"/>
  <c r="B44" i="106"/>
  <c r="B44" i="112" s="1"/>
  <c r="B44" i="173"/>
  <c r="B44" i="21"/>
  <c r="B44" i="104"/>
  <c r="B44" i="114"/>
  <c r="B44" i="99"/>
  <c r="B39" i="2"/>
  <c r="B38" i="106"/>
  <c r="B38" i="112" s="1"/>
  <c r="B38" i="150"/>
  <c r="B38" i="148"/>
  <c r="B38" i="147"/>
  <c r="B38" i="146"/>
  <c r="B38" i="174"/>
  <c r="B38" i="115"/>
  <c r="B38" i="77"/>
  <c r="B38" i="29"/>
  <c r="B38" i="173"/>
  <c r="B38" i="21"/>
  <c r="B38" i="40"/>
  <c r="B38" i="104"/>
  <c r="B38" i="114"/>
  <c r="B38" i="99"/>
  <c r="B58" i="106"/>
  <c r="B58" i="112" s="1"/>
  <c r="B58" i="173"/>
  <c r="B58" i="21"/>
  <c r="B58" i="104"/>
  <c r="B58" i="114"/>
  <c r="B58" i="99"/>
  <c r="B32" i="106"/>
  <c r="B32" i="112" s="1"/>
  <c r="B32" i="150"/>
  <c r="B32" i="148"/>
  <c r="B32" i="147"/>
  <c r="B32" i="146"/>
  <c r="B32" i="174"/>
  <c r="B32" i="115"/>
  <c r="B32" i="77"/>
  <c r="B32" i="29"/>
  <c r="B32" i="40"/>
  <c r="B32" i="173"/>
  <c r="B32" i="21"/>
  <c r="B32" i="104"/>
  <c r="B32" i="114"/>
  <c r="B32" i="99"/>
  <c r="BD41" i="2"/>
  <c r="BC41" i="2"/>
  <c r="BB41" i="2"/>
  <c r="BA41" i="2"/>
  <c r="AZ41" i="2"/>
  <c r="AY41" i="2"/>
  <c r="AX41" i="2"/>
  <c r="AW41" i="2"/>
  <c r="AV41" i="2"/>
  <c r="AU34" i="2"/>
  <c r="AT34" i="2"/>
  <c r="AS34" i="2"/>
  <c r="AR34" i="2"/>
  <c r="AQ34" i="2"/>
  <c r="AP34" i="2"/>
  <c r="AO34" i="2"/>
  <c r="AN34" i="2"/>
  <c r="AM34" i="2"/>
  <c r="AL34" i="2"/>
  <c r="AK34" i="2"/>
  <c r="AJ34" i="2"/>
  <c r="AI34" i="2"/>
  <c r="AH34" i="2"/>
  <c r="AG34" i="2"/>
  <c r="AF34" i="2"/>
  <c r="AE34" i="2"/>
  <c r="AD34" i="2"/>
  <c r="AC34" i="2"/>
  <c r="AB34" i="2"/>
  <c r="AA34" i="2"/>
  <c r="Z34" i="2"/>
  <c r="Y34" i="2"/>
  <c r="X34" i="2"/>
  <c r="W34" i="2"/>
  <c r="AU29" i="2"/>
  <c r="AT29" i="2"/>
  <c r="AS29" i="2"/>
  <c r="AR29" i="2"/>
  <c r="AQ29" i="2"/>
  <c r="AP29" i="2"/>
  <c r="AO29" i="2"/>
  <c r="AN29" i="2"/>
  <c r="AM29" i="2"/>
  <c r="AL29" i="2"/>
  <c r="AK29" i="2"/>
  <c r="AJ29" i="2"/>
  <c r="AI29" i="2"/>
  <c r="AH29" i="2"/>
  <c r="AG29" i="2"/>
  <c r="AF29" i="2"/>
  <c r="AE29" i="2"/>
  <c r="AD29" i="2"/>
  <c r="AC29" i="2"/>
  <c r="AB29" i="2"/>
  <c r="AA29" i="2"/>
  <c r="Z29" i="2"/>
  <c r="Y29" i="2"/>
  <c r="X29" i="2"/>
  <c r="W29" i="2"/>
  <c r="AU24" i="2"/>
  <c r="AT24" i="2"/>
  <c r="AS24" i="2"/>
  <c r="AR24" i="2"/>
  <c r="AQ24" i="2"/>
  <c r="AP24" i="2"/>
  <c r="AO24" i="2"/>
  <c r="AN24" i="2"/>
  <c r="AM24" i="2"/>
  <c r="AL24" i="2"/>
  <c r="AK24" i="2"/>
  <c r="AJ24" i="2"/>
  <c r="AI24" i="2"/>
  <c r="AH24" i="2"/>
  <c r="AG24" i="2"/>
  <c r="AF24" i="2"/>
  <c r="AE24" i="2"/>
  <c r="AD24" i="2"/>
  <c r="AC24" i="2"/>
  <c r="AB24" i="2"/>
  <c r="AA24" i="2"/>
  <c r="Z24" i="2"/>
  <c r="Y24" i="2"/>
  <c r="X24" i="2"/>
  <c r="W24" i="2"/>
  <c r="M54" i="2"/>
  <c r="N54" i="2"/>
  <c r="O54" i="2"/>
  <c r="P54" i="2"/>
  <c r="Q54" i="2"/>
  <c r="R54" i="2"/>
  <c r="S54" i="2"/>
  <c r="T54" i="2"/>
  <c r="U54" i="2"/>
  <c r="V54" i="2"/>
  <c r="W54" i="2"/>
  <c r="X54" i="2"/>
  <c r="Y54" i="2"/>
  <c r="Z54" i="2"/>
  <c r="AA54" i="2"/>
  <c r="AB54" i="2"/>
  <c r="AC54" i="2"/>
  <c r="AD54" i="2"/>
  <c r="AE54" i="2"/>
  <c r="AF54" i="2"/>
  <c r="AG54" i="2"/>
  <c r="AH54" i="2"/>
  <c r="AI54" i="2"/>
  <c r="AJ54" i="2"/>
  <c r="AK54" i="2"/>
  <c r="AL54" i="2"/>
  <c r="AM54" i="2"/>
  <c r="AN54" i="2"/>
  <c r="AO54" i="2"/>
  <c r="AP54" i="2"/>
  <c r="AQ54" i="2"/>
  <c r="AR54" i="2"/>
  <c r="AS54" i="2"/>
  <c r="AT54" i="2"/>
  <c r="AU54" i="2"/>
  <c r="AV54" i="2"/>
  <c r="AW54" i="2"/>
  <c r="AX54" i="2"/>
  <c r="AY54" i="2"/>
  <c r="AZ54" i="2"/>
  <c r="BA54" i="2"/>
  <c r="BB54" i="2"/>
  <c r="BC54" i="2"/>
  <c r="BD54" i="2"/>
  <c r="M55" i="2"/>
  <c r="N55" i="2"/>
  <c r="O55" i="2"/>
  <c r="P55" i="2"/>
  <c r="Q55" i="2"/>
  <c r="R55" i="2"/>
  <c r="S55" i="2"/>
  <c r="T55" i="2"/>
  <c r="U55" i="2"/>
  <c r="V55" i="2"/>
  <c r="W55" i="2"/>
  <c r="X55" i="2"/>
  <c r="Y55" i="2"/>
  <c r="Z55" i="2"/>
  <c r="AA55" i="2"/>
  <c r="AB55" i="2"/>
  <c r="AC55" i="2"/>
  <c r="AD55" i="2"/>
  <c r="AE55" i="2"/>
  <c r="AF55" i="2"/>
  <c r="AG55" i="2"/>
  <c r="AH55" i="2"/>
  <c r="AI55" i="2"/>
  <c r="AJ55" i="2"/>
  <c r="AK55" i="2"/>
  <c r="AL55" i="2"/>
  <c r="AM55" i="2"/>
  <c r="AN55" i="2"/>
  <c r="AO55" i="2"/>
  <c r="AP55" i="2"/>
  <c r="AQ55" i="2"/>
  <c r="AR55" i="2"/>
  <c r="AS55" i="2"/>
  <c r="AT55" i="2"/>
  <c r="AU55" i="2"/>
  <c r="M51" i="2"/>
  <c r="N51" i="2"/>
  <c r="O51" i="2"/>
  <c r="P51" i="2"/>
  <c r="Q51" i="2"/>
  <c r="R51" i="2"/>
  <c r="S51" i="2"/>
  <c r="T51" i="2"/>
  <c r="U51" i="2"/>
  <c r="V51" i="2"/>
  <c r="W51" i="2"/>
  <c r="X51" i="2"/>
  <c r="Y51" i="2"/>
  <c r="Z51" i="2"/>
  <c r="AA51" i="2"/>
  <c r="AB51" i="2"/>
  <c r="AC51" i="2"/>
  <c r="AD51" i="2"/>
  <c r="AE51" i="2"/>
  <c r="AF51" i="2"/>
  <c r="AG51" i="2"/>
  <c r="AH51" i="2"/>
  <c r="AI51" i="2"/>
  <c r="AJ51" i="2"/>
  <c r="AK51" i="2"/>
  <c r="AL51" i="2"/>
  <c r="AM51" i="2"/>
  <c r="AN51" i="2"/>
  <c r="AO51" i="2"/>
  <c r="AP51" i="2"/>
  <c r="AQ51" i="2"/>
  <c r="AR51" i="2"/>
  <c r="AS51" i="2"/>
  <c r="AT51" i="2"/>
  <c r="AU51" i="2"/>
  <c r="AV51" i="2"/>
  <c r="AW51" i="2"/>
  <c r="AX51" i="2"/>
  <c r="AY51" i="2"/>
  <c r="AZ51" i="2"/>
  <c r="BA51" i="2"/>
  <c r="BB51" i="2"/>
  <c r="BC51" i="2"/>
  <c r="BD51" i="2"/>
  <c r="AV24" i="2"/>
  <c r="AW24" i="2"/>
  <c r="AX24" i="2"/>
  <c r="AY24" i="2"/>
  <c r="AZ24" i="2"/>
  <c r="BA24" i="2"/>
  <c r="BB24" i="2"/>
  <c r="BC24" i="2"/>
  <c r="BD24" i="2"/>
  <c r="AR25" i="2"/>
  <c r="AI30" i="2"/>
  <c r="AV29" i="2"/>
  <c r="AW29" i="2"/>
  <c r="AX29" i="2"/>
  <c r="AY29" i="2"/>
  <c r="AZ29" i="2"/>
  <c r="BA29" i="2"/>
  <c r="BB29" i="2"/>
  <c r="BC29" i="2"/>
  <c r="BD29" i="2"/>
  <c r="AV34" i="2"/>
  <c r="AW34" i="2"/>
  <c r="AX34" i="2"/>
  <c r="AY34" i="2"/>
  <c r="AZ34" i="2"/>
  <c r="BA34" i="2"/>
  <c r="BB34" i="2"/>
  <c r="BC34" i="2"/>
  <c r="BD34" i="2"/>
  <c r="X41" i="2"/>
  <c r="Y41" i="2"/>
  <c r="Z41" i="2"/>
  <c r="AA41" i="2"/>
  <c r="AB41" i="2"/>
  <c r="AC41" i="2"/>
  <c r="AD41" i="2"/>
  <c r="AE41" i="2"/>
  <c r="AF41" i="2"/>
  <c r="AG41" i="2"/>
  <c r="AH41" i="2"/>
  <c r="AI41" i="2"/>
  <c r="AJ41" i="2"/>
  <c r="AK41" i="2"/>
  <c r="AL41" i="2"/>
  <c r="AM41" i="2"/>
  <c r="AN41" i="2"/>
  <c r="AO41" i="2"/>
  <c r="AP41" i="2"/>
  <c r="AQ41" i="2"/>
  <c r="AR41" i="2"/>
  <c r="AS41" i="2"/>
  <c r="AT41" i="2"/>
  <c r="AU41" i="2"/>
  <c r="W30" i="2"/>
  <c r="W41" i="2"/>
  <c r="O25" i="2"/>
  <c r="P35" i="2"/>
  <c r="AJ41" i="173" l="1"/>
  <c r="AJ41" i="114"/>
  <c r="AJ41" i="99"/>
  <c r="AJ41" i="104"/>
  <c r="AJ41" i="21"/>
  <c r="AW34" i="150"/>
  <c r="AW34" i="148"/>
  <c r="AW34" i="147"/>
  <c r="AW34" i="146"/>
  <c r="AW34" i="174"/>
  <c r="AW34" i="40"/>
  <c r="AW34" i="77"/>
  <c r="AW34" i="29"/>
  <c r="AW34" i="115"/>
  <c r="AW34" i="173"/>
  <c r="AW34" i="21"/>
  <c r="AW34" i="104"/>
  <c r="AW34" i="114"/>
  <c r="AW34" i="99"/>
  <c r="AW24" i="150"/>
  <c r="AW24" i="148"/>
  <c r="AW24" i="147"/>
  <c r="AW24" i="146"/>
  <c r="AW24" i="115"/>
  <c r="AW24" i="29"/>
  <c r="AW24" i="174"/>
  <c r="AW24" i="40"/>
  <c r="AW24" i="77"/>
  <c r="AW24" i="173"/>
  <c r="AW24" i="21"/>
  <c r="AW24" i="104"/>
  <c r="AW24" i="114"/>
  <c r="AW24" i="99"/>
  <c r="AP51" i="173"/>
  <c r="AP51" i="21"/>
  <c r="AP51" i="99"/>
  <c r="AP51" i="104"/>
  <c r="AP51" i="114"/>
  <c r="Z51" i="173"/>
  <c r="Z51" i="21"/>
  <c r="Z51" i="99"/>
  <c r="Z51" i="104"/>
  <c r="Z51" i="114"/>
  <c r="AS55" i="173"/>
  <c r="AS55" i="114"/>
  <c r="AS55" i="99"/>
  <c r="AS55" i="104"/>
  <c r="AS55" i="21"/>
  <c r="Y55" i="21"/>
  <c r="Y55" i="104"/>
  <c r="Y55" i="114"/>
  <c r="Y55" i="99"/>
  <c r="Y55" i="173"/>
  <c r="AS54" i="104"/>
  <c r="AS54" i="173"/>
  <c r="AS54" i="114"/>
  <c r="AS54" i="99"/>
  <c r="AS54" i="21"/>
  <c r="AC54" i="104"/>
  <c r="AC54" i="173"/>
  <c r="AC54" i="114"/>
  <c r="AC54" i="99"/>
  <c r="AC54" i="21"/>
  <c r="AD24" i="150"/>
  <c r="AD24" i="148"/>
  <c r="AD24" i="147"/>
  <c r="AD24" i="146"/>
  <c r="AD24" i="174"/>
  <c r="AD24" i="40"/>
  <c r="AD24" i="77"/>
  <c r="AD24" i="115"/>
  <c r="AD24" i="29"/>
  <c r="AD24" i="173"/>
  <c r="AD24" i="21"/>
  <c r="AD24" i="99"/>
  <c r="AD24" i="104"/>
  <c r="AD24" i="114"/>
  <c r="AC29" i="150"/>
  <c r="AC29" i="148"/>
  <c r="AC29" i="147"/>
  <c r="AC29" i="146"/>
  <c r="AC29" i="115"/>
  <c r="AC29" i="174"/>
  <c r="AC29" i="77"/>
  <c r="AC29" i="29"/>
  <c r="AC29" i="40"/>
  <c r="AC29" i="173"/>
  <c r="AC29" i="21"/>
  <c r="AC29" i="104"/>
  <c r="AC29" i="114"/>
  <c r="AC29" i="99"/>
  <c r="AN34" i="150"/>
  <c r="AN34" i="148"/>
  <c r="AN34" i="147"/>
  <c r="AN34" i="146"/>
  <c r="AN34" i="174"/>
  <c r="AN34" i="115"/>
  <c r="AN34" i="40"/>
  <c r="AN34" i="29"/>
  <c r="AN34" i="21"/>
  <c r="AN34" i="104"/>
  <c r="AN34" i="114"/>
  <c r="AN34" i="77"/>
  <c r="AN34" i="173"/>
  <c r="AN34" i="99"/>
  <c r="BX48" i="2"/>
  <c r="BX47" i="21"/>
  <c r="BX47" i="104"/>
  <c r="BX47" i="99"/>
  <c r="BX47" i="173"/>
  <c r="BX47" i="114"/>
  <c r="BU48" i="173"/>
  <c r="BU48" i="21"/>
  <c r="BU48" i="104"/>
  <c r="BU48" i="114"/>
  <c r="BU48" i="99"/>
  <c r="C39" i="150"/>
  <c r="C39" i="148"/>
  <c r="C39" i="147"/>
  <c r="C39" i="146"/>
  <c r="C39" i="174"/>
  <c r="C39" i="115"/>
  <c r="C39" i="40"/>
  <c r="C39" i="29"/>
  <c r="C39" i="77"/>
  <c r="C39" i="21"/>
  <c r="C39" i="104"/>
  <c r="C39" i="173"/>
  <c r="C39" i="99"/>
  <c r="C39" i="114"/>
  <c r="CC48" i="2"/>
  <c r="CC47" i="104"/>
  <c r="CC47" i="21"/>
  <c r="CC47" i="99"/>
  <c r="CC47" i="173"/>
  <c r="CC47" i="114"/>
  <c r="W30" i="150"/>
  <c r="W30" i="148"/>
  <c r="W30" i="147"/>
  <c r="W30" i="146"/>
  <c r="W30" i="174"/>
  <c r="W30" i="115"/>
  <c r="W30" i="40"/>
  <c r="W30" i="29"/>
  <c r="W30" i="77"/>
  <c r="W30" i="173"/>
  <c r="W30" i="21"/>
  <c r="W30" i="114"/>
  <c r="W30" i="104"/>
  <c r="W30" i="99"/>
  <c r="AB41" i="114"/>
  <c r="AB41" i="99"/>
  <c r="AB41" i="104"/>
  <c r="AB41" i="173"/>
  <c r="AB41" i="21"/>
  <c r="AR25" i="150"/>
  <c r="AR25" i="148"/>
  <c r="AR25" i="147"/>
  <c r="AR25" i="146"/>
  <c r="AR25" i="174"/>
  <c r="AR25" i="115"/>
  <c r="AR25" i="77"/>
  <c r="AR25" i="29"/>
  <c r="AR25" i="40"/>
  <c r="AR25" i="173"/>
  <c r="AR25" i="21"/>
  <c r="AR25" i="114"/>
  <c r="AR25" i="104"/>
  <c r="AR25" i="99"/>
  <c r="AT51" i="173"/>
  <c r="AT51" i="21"/>
  <c r="AT51" i="104"/>
  <c r="AT51" i="114"/>
  <c r="AT51" i="99"/>
  <c r="AD51" i="173"/>
  <c r="AD51" i="21"/>
  <c r="AD51" i="104"/>
  <c r="AD51" i="114"/>
  <c r="AD51" i="99"/>
  <c r="N51" i="173"/>
  <c r="N51" i="21"/>
  <c r="N51" i="104"/>
  <c r="N51" i="114"/>
  <c r="N51" i="99"/>
  <c r="AK55" i="173"/>
  <c r="AK55" i="114"/>
  <c r="AK55" i="99"/>
  <c r="AK55" i="21"/>
  <c r="AK55" i="104"/>
  <c r="Q55" i="21"/>
  <c r="Q55" i="104"/>
  <c r="Q55" i="114"/>
  <c r="Q55" i="99"/>
  <c r="Q55" i="173"/>
  <c r="AW54" i="104"/>
  <c r="AW54" i="114"/>
  <c r="AW54" i="99"/>
  <c r="AW54" i="173"/>
  <c r="AW54" i="21"/>
  <c r="AO54" i="104"/>
  <c r="AO54" i="114"/>
  <c r="AO54" i="99"/>
  <c r="AO54" i="21"/>
  <c r="AO54" i="173"/>
  <c r="Y54" i="104"/>
  <c r="Y54" i="114"/>
  <c r="Y54" i="99"/>
  <c r="Y54" i="21"/>
  <c r="Y54" i="173"/>
  <c r="Z24" i="150"/>
  <c r="Z24" i="148"/>
  <c r="Z24" i="147"/>
  <c r="Z24" i="146"/>
  <c r="Z24" i="115"/>
  <c r="Z24" i="40"/>
  <c r="Z24" i="77"/>
  <c r="Z24" i="174"/>
  <c r="Z24" i="29"/>
  <c r="Z24" i="114"/>
  <c r="Z24" i="99"/>
  <c r="Z24" i="173"/>
  <c r="Z24" i="104"/>
  <c r="Z24" i="21"/>
  <c r="AL24" i="150"/>
  <c r="AL24" i="148"/>
  <c r="AL24" i="147"/>
  <c r="AL24" i="146"/>
  <c r="AL24" i="174"/>
  <c r="AL24" i="40"/>
  <c r="AL24" i="77"/>
  <c r="AL24" i="115"/>
  <c r="AL24" i="29"/>
  <c r="AL24" i="173"/>
  <c r="AL24" i="21"/>
  <c r="AL24" i="99"/>
  <c r="AL24" i="104"/>
  <c r="AL24" i="114"/>
  <c r="Y29" i="150"/>
  <c r="Y29" i="148"/>
  <c r="Y29" i="147"/>
  <c r="Y29" i="146"/>
  <c r="Y29" i="174"/>
  <c r="Y29" i="115"/>
  <c r="Y29" i="77"/>
  <c r="Y29" i="29"/>
  <c r="Y29" i="40"/>
  <c r="Y29" i="173"/>
  <c r="Y29" i="21"/>
  <c r="Y29" i="104"/>
  <c r="Y29" i="114"/>
  <c r="Y29" i="99"/>
  <c r="AO29" i="150"/>
  <c r="AO29" i="148"/>
  <c r="AO29" i="147"/>
  <c r="AO29" i="146"/>
  <c r="AO29" i="174"/>
  <c r="AO29" i="115"/>
  <c r="AO29" i="77"/>
  <c r="AO29" i="29"/>
  <c r="AO29" i="40"/>
  <c r="AO29" i="173"/>
  <c r="AO29" i="21"/>
  <c r="AO29" i="104"/>
  <c r="AO29" i="114"/>
  <c r="AO29" i="99"/>
  <c r="AB34" i="150"/>
  <c r="AB34" i="148"/>
  <c r="AB34" i="147"/>
  <c r="AB34" i="146"/>
  <c r="AB34" i="174"/>
  <c r="AB34" i="115"/>
  <c r="AB34" i="40"/>
  <c r="AB34" i="77"/>
  <c r="AB34" i="29"/>
  <c r="AB34" i="173"/>
  <c r="AB34" i="21"/>
  <c r="AB34" i="104"/>
  <c r="AB34" i="114"/>
  <c r="AB34" i="99"/>
  <c r="AR34" i="150"/>
  <c r="AR34" i="148"/>
  <c r="AR34" i="147"/>
  <c r="AR34" i="146"/>
  <c r="AR34" i="174"/>
  <c r="AR34" i="115"/>
  <c r="AR34" i="40"/>
  <c r="AR34" i="77"/>
  <c r="AR34" i="29"/>
  <c r="AR34" i="173"/>
  <c r="AR34" i="21"/>
  <c r="AR34" i="104"/>
  <c r="AR34" i="114"/>
  <c r="AR34" i="99"/>
  <c r="BD41" i="173"/>
  <c r="BD41" i="21"/>
  <c r="BD41" i="114"/>
  <c r="BD41" i="99"/>
  <c r="BD41" i="104"/>
  <c r="P35" i="150"/>
  <c r="P35" i="148"/>
  <c r="P35" i="147"/>
  <c r="P35" i="146"/>
  <c r="P35" i="174"/>
  <c r="P35" i="40"/>
  <c r="P35" i="77"/>
  <c r="P35" i="29"/>
  <c r="P35" i="115"/>
  <c r="P35" i="173"/>
  <c r="P35" i="21"/>
  <c r="P35" i="114"/>
  <c r="P35" i="99"/>
  <c r="P35" i="104"/>
  <c r="AU41" i="173"/>
  <c r="AU41" i="21"/>
  <c r="AU41" i="104"/>
  <c r="AU41" i="114"/>
  <c r="AU41" i="99"/>
  <c r="AQ41" i="173"/>
  <c r="AQ41" i="21"/>
  <c r="AQ41" i="104"/>
  <c r="AQ41" i="99"/>
  <c r="AQ41" i="114"/>
  <c r="AM41" i="173"/>
  <c r="AM41" i="21"/>
  <c r="AM41" i="104"/>
  <c r="AM41" i="114"/>
  <c r="AM41" i="99"/>
  <c r="AI41" i="173"/>
  <c r="AI41" i="21"/>
  <c r="AI41" i="104"/>
  <c r="AI41" i="99"/>
  <c r="AI41" i="114"/>
  <c r="AE41" i="173"/>
  <c r="AE41" i="21"/>
  <c r="AE41" i="104"/>
  <c r="AE41" i="114"/>
  <c r="AE41" i="99"/>
  <c r="AA41" i="173"/>
  <c r="AA41" i="21"/>
  <c r="AA41" i="104"/>
  <c r="AA41" i="99"/>
  <c r="AA41" i="114"/>
  <c r="BD34" i="150"/>
  <c r="BD34" i="148"/>
  <c r="BD34" i="147"/>
  <c r="BD34" i="146"/>
  <c r="BD34" i="174"/>
  <c r="BD34" i="115"/>
  <c r="BD34" i="40"/>
  <c r="BD34" i="29"/>
  <c r="BD34" i="21"/>
  <c r="BD34" i="104"/>
  <c r="BD34" i="114"/>
  <c r="BD34" i="77"/>
  <c r="BD34" i="173"/>
  <c r="BD34" i="99"/>
  <c r="AZ34" i="150"/>
  <c r="AZ34" i="148"/>
  <c r="AZ34" i="147"/>
  <c r="AZ34" i="146"/>
  <c r="AZ34" i="174"/>
  <c r="AZ34" i="115"/>
  <c r="AZ34" i="40"/>
  <c r="AZ34" i="29"/>
  <c r="AZ34" i="77"/>
  <c r="AZ34" i="173"/>
  <c r="AZ34" i="21"/>
  <c r="AZ34" i="104"/>
  <c r="AZ34" i="114"/>
  <c r="AZ34" i="99"/>
  <c r="AV34" i="150"/>
  <c r="AV34" i="148"/>
  <c r="AV34" i="147"/>
  <c r="AV34" i="146"/>
  <c r="AV34" i="174"/>
  <c r="AV34" i="115"/>
  <c r="AV34" i="40"/>
  <c r="AV34" i="77"/>
  <c r="AV34" i="29"/>
  <c r="AV34" i="21"/>
  <c r="AV34" i="104"/>
  <c r="AV34" i="114"/>
  <c r="AV34" i="173"/>
  <c r="AV34" i="99"/>
  <c r="BA29" i="150"/>
  <c r="BA29" i="148"/>
  <c r="BA29" i="147"/>
  <c r="BA29" i="146"/>
  <c r="BA29" i="174"/>
  <c r="BA29" i="40"/>
  <c r="BA29" i="77"/>
  <c r="BA29" i="29"/>
  <c r="BA29" i="115"/>
  <c r="BA29" i="173"/>
  <c r="BA29" i="21"/>
  <c r="BA29" i="104"/>
  <c r="BA29" i="114"/>
  <c r="BA29" i="99"/>
  <c r="AW29" i="150"/>
  <c r="AW29" i="148"/>
  <c r="AW29" i="147"/>
  <c r="AW29" i="146"/>
  <c r="AW29" i="174"/>
  <c r="AW29" i="115"/>
  <c r="AW29" i="77"/>
  <c r="AW29" i="29"/>
  <c r="AW29" i="173"/>
  <c r="AW29" i="21"/>
  <c r="AW29" i="104"/>
  <c r="AW29" i="114"/>
  <c r="AW29" i="40"/>
  <c r="AW29" i="99"/>
  <c r="BD24" i="150"/>
  <c r="BD24" i="148"/>
  <c r="BD24" i="147"/>
  <c r="BD24" i="146"/>
  <c r="BD24" i="174"/>
  <c r="BD24" i="115"/>
  <c r="BD24" i="40"/>
  <c r="BD24" i="77"/>
  <c r="BD24" i="29"/>
  <c r="BD24" i="21"/>
  <c r="BD24" i="104"/>
  <c r="BD24" i="114"/>
  <c r="BD24" i="173"/>
  <c r="BD24" i="99"/>
  <c r="AZ24" i="150"/>
  <c r="AZ24" i="148"/>
  <c r="AZ24" i="147"/>
  <c r="AZ24" i="146"/>
  <c r="AZ24" i="174"/>
  <c r="AZ24" i="115"/>
  <c r="AZ24" i="40"/>
  <c r="AZ24" i="77"/>
  <c r="AZ24" i="29"/>
  <c r="AZ24" i="173"/>
  <c r="AZ24" i="21"/>
  <c r="AZ24" i="104"/>
  <c r="AZ24" i="114"/>
  <c r="AZ24" i="99"/>
  <c r="AV24" i="150"/>
  <c r="AV24" i="148"/>
  <c r="AV24" i="147"/>
  <c r="AV24" i="146"/>
  <c r="AV24" i="174"/>
  <c r="AV24" i="115"/>
  <c r="AV24" i="40"/>
  <c r="AV24" i="77"/>
  <c r="AV24" i="29"/>
  <c r="AV24" i="21"/>
  <c r="AV24" i="104"/>
  <c r="AV24" i="114"/>
  <c r="AV24" i="99"/>
  <c r="AV24" i="173"/>
  <c r="BA51" i="173"/>
  <c r="BA51" i="21"/>
  <c r="BA51" i="104"/>
  <c r="BA51" i="114"/>
  <c r="BA51" i="99"/>
  <c r="AW51" i="173"/>
  <c r="AW51" i="21"/>
  <c r="AW51" i="99"/>
  <c r="AW51" i="104"/>
  <c r="AW51" i="114"/>
  <c r="AS51" i="173"/>
  <c r="AS51" i="21"/>
  <c r="AS51" i="104"/>
  <c r="AS51" i="114"/>
  <c r="AS51" i="99"/>
  <c r="AO51" i="173"/>
  <c r="AO51" i="21"/>
  <c r="AO51" i="104"/>
  <c r="AO51" i="99"/>
  <c r="AO51" i="114"/>
  <c r="AK51" i="173"/>
  <c r="AK51" i="21"/>
  <c r="AK51" i="104"/>
  <c r="AK51" i="114"/>
  <c r="AK51" i="99"/>
  <c r="AG51" i="173"/>
  <c r="AG51" i="21"/>
  <c r="AG51" i="104"/>
  <c r="AG51" i="114"/>
  <c r="AG51" i="99"/>
  <c r="AC51" i="173"/>
  <c r="AC51" i="21"/>
  <c r="AC51" i="104"/>
  <c r="AC51" i="114"/>
  <c r="AC51" i="99"/>
  <c r="Y51" i="173"/>
  <c r="Y51" i="21"/>
  <c r="Y51" i="104"/>
  <c r="Y51" i="114"/>
  <c r="Y51" i="99"/>
  <c r="U51" i="173"/>
  <c r="U51" i="21"/>
  <c r="U51" i="104"/>
  <c r="U51" i="114"/>
  <c r="U51" i="99"/>
  <c r="Q51" i="173"/>
  <c r="Q51" i="21"/>
  <c r="Q51" i="99"/>
  <c r="Q51" i="104"/>
  <c r="Q51" i="114"/>
  <c r="M51" i="173"/>
  <c r="M51" i="21"/>
  <c r="M51" i="104"/>
  <c r="M51" i="114"/>
  <c r="M51" i="99"/>
  <c r="AR55" i="173"/>
  <c r="AR55" i="114"/>
  <c r="AR55" i="99"/>
  <c r="AR55" i="21"/>
  <c r="AR55" i="104"/>
  <c r="AN55" i="104"/>
  <c r="AN55" i="114"/>
  <c r="AN55" i="99"/>
  <c r="AN55" i="173"/>
  <c r="AN55" i="21"/>
  <c r="AJ55" i="173"/>
  <c r="AJ55" i="114"/>
  <c r="AJ55" i="99"/>
  <c r="AJ55" i="21"/>
  <c r="AJ55" i="104"/>
  <c r="AF55" i="104"/>
  <c r="AF55" i="114"/>
  <c r="AF55" i="99"/>
  <c r="AF55" i="173"/>
  <c r="AF55" i="21"/>
  <c r="AB55" i="173"/>
  <c r="AB55" i="114"/>
  <c r="AB55" i="99"/>
  <c r="AB55" i="21"/>
  <c r="AB55" i="104"/>
  <c r="X55" i="104"/>
  <c r="X55" i="114"/>
  <c r="X55" i="99"/>
  <c r="X55" i="173"/>
  <c r="X55" i="21"/>
  <c r="T55" i="173"/>
  <c r="T55" i="114"/>
  <c r="T55" i="99"/>
  <c r="T55" i="21"/>
  <c r="T55" i="104"/>
  <c r="P55" i="104"/>
  <c r="P55" i="114"/>
  <c r="P55" i="99"/>
  <c r="P55" i="173"/>
  <c r="P55" i="21"/>
  <c r="BD54" i="173"/>
  <c r="BD54" i="21"/>
  <c r="BD54" i="104"/>
  <c r="BD54" i="114"/>
  <c r="BD54" i="99"/>
  <c r="AZ54" i="173"/>
  <c r="AZ54" i="21"/>
  <c r="AZ54" i="99"/>
  <c r="AZ54" i="104"/>
  <c r="AZ54" i="114"/>
  <c r="AV54" i="173"/>
  <c r="AV54" i="21"/>
  <c r="AV54" i="104"/>
  <c r="AV54" i="114"/>
  <c r="AV54" i="99"/>
  <c r="AR54" i="173"/>
  <c r="AR54" i="21"/>
  <c r="AR54" i="104"/>
  <c r="AR54" i="99"/>
  <c r="AR54" i="114"/>
  <c r="AN54" i="173"/>
  <c r="AN54" i="21"/>
  <c r="AN54" i="104"/>
  <c r="AN54" i="114"/>
  <c r="AN54" i="99"/>
  <c r="AJ54" i="173"/>
  <c r="AJ54" i="21"/>
  <c r="AJ54" i="99"/>
  <c r="AJ54" i="114"/>
  <c r="AJ54" i="104"/>
  <c r="AF54" i="173"/>
  <c r="AF54" i="21"/>
  <c r="AF54" i="104"/>
  <c r="AF54" i="114"/>
  <c r="AF54" i="99"/>
  <c r="AB54" i="173"/>
  <c r="AB54" i="21"/>
  <c r="AB54" i="104"/>
  <c r="AB54" i="99"/>
  <c r="AB54" i="114"/>
  <c r="X54" i="173"/>
  <c r="X54" i="21"/>
  <c r="X54" i="104"/>
  <c r="X54" i="114"/>
  <c r="X54" i="99"/>
  <c r="T54" i="173"/>
  <c r="T54" i="21"/>
  <c r="T54" i="99"/>
  <c r="T54" i="114"/>
  <c r="T54" i="104"/>
  <c r="P54" i="173"/>
  <c r="P54" i="21"/>
  <c r="P54" i="104"/>
  <c r="P54" i="114"/>
  <c r="P54" i="99"/>
  <c r="W24" i="150"/>
  <c r="W24" i="148"/>
  <c r="W24" i="147"/>
  <c r="W24" i="146"/>
  <c r="W24" i="174"/>
  <c r="W24" i="40"/>
  <c r="W24" i="77"/>
  <c r="W24" i="115"/>
  <c r="W24" i="29"/>
  <c r="W24" i="173"/>
  <c r="W24" i="21"/>
  <c r="W24" i="99"/>
  <c r="W24" i="114"/>
  <c r="W24" i="104"/>
  <c r="AA24" i="150"/>
  <c r="AA24" i="148"/>
  <c r="AA24" i="147"/>
  <c r="AA24" i="146"/>
  <c r="AA24" i="174"/>
  <c r="AA24" i="115"/>
  <c r="AA24" i="40"/>
  <c r="AA24" i="77"/>
  <c r="AA24" i="29"/>
  <c r="AA24" i="173"/>
  <c r="AA24" i="104"/>
  <c r="AA24" i="114"/>
  <c r="AA24" i="99"/>
  <c r="AA24" i="21"/>
  <c r="AE24" i="150"/>
  <c r="AE24" i="148"/>
  <c r="AE24" i="147"/>
  <c r="AE24" i="146"/>
  <c r="AE24" i="174"/>
  <c r="AE24" i="115"/>
  <c r="AE24" i="40"/>
  <c r="AE24" i="77"/>
  <c r="AE24" i="29"/>
  <c r="AE24" i="173"/>
  <c r="AE24" i="21"/>
  <c r="AE24" i="99"/>
  <c r="AE24" i="104"/>
  <c r="AE24" i="114"/>
  <c r="AI24" i="150"/>
  <c r="AI24" i="148"/>
  <c r="AI24" i="147"/>
  <c r="AI24" i="174"/>
  <c r="AI24" i="146"/>
  <c r="AI24" i="40"/>
  <c r="AI24" i="77"/>
  <c r="AI24" i="115"/>
  <c r="AI24" i="29"/>
  <c r="AI24" i="173"/>
  <c r="AI24" i="104"/>
  <c r="AI24" i="114"/>
  <c r="AI24" i="99"/>
  <c r="AI24" i="21"/>
  <c r="AM24" i="150"/>
  <c r="AM24" i="148"/>
  <c r="AM24" i="147"/>
  <c r="AM24" i="146"/>
  <c r="AM24" i="174"/>
  <c r="AM24" i="40"/>
  <c r="AM24" i="77"/>
  <c r="AM24" i="115"/>
  <c r="AM24" i="29"/>
  <c r="AM24" i="173"/>
  <c r="AM24" i="21"/>
  <c r="AM24" i="99"/>
  <c r="AM24" i="114"/>
  <c r="AM24" i="104"/>
  <c r="AQ24" i="150"/>
  <c r="AQ24" i="148"/>
  <c r="AQ24" i="147"/>
  <c r="AQ24" i="174"/>
  <c r="AQ24" i="146"/>
  <c r="AQ24" i="115"/>
  <c r="AQ24" i="40"/>
  <c r="AQ24" i="77"/>
  <c r="AQ24" i="29"/>
  <c r="AQ24" i="173"/>
  <c r="AQ24" i="104"/>
  <c r="AQ24" i="114"/>
  <c r="AQ24" i="99"/>
  <c r="AQ24" i="21"/>
  <c r="AU24" i="150"/>
  <c r="AU24" i="148"/>
  <c r="AU24" i="147"/>
  <c r="AU24" i="146"/>
  <c r="AU24" i="174"/>
  <c r="AU24" i="115"/>
  <c r="AU24" i="40"/>
  <c r="AU24" i="77"/>
  <c r="AU24" i="29"/>
  <c r="AU24" i="173"/>
  <c r="AU24" i="21"/>
  <c r="AU24" i="99"/>
  <c r="AU24" i="104"/>
  <c r="AU24" i="114"/>
  <c r="Z29" i="150"/>
  <c r="Z29" i="148"/>
  <c r="Z29" i="147"/>
  <c r="Z29" i="146"/>
  <c r="Z29" i="174"/>
  <c r="Z29" i="40"/>
  <c r="Z29" i="115"/>
  <c r="Z29" i="77"/>
  <c r="Z29" i="29"/>
  <c r="Z29" i="173"/>
  <c r="Z29" i="21"/>
  <c r="Z29" i="99"/>
  <c r="Z29" i="104"/>
  <c r="Z29" i="114"/>
  <c r="AD29" i="150"/>
  <c r="AD29" i="148"/>
  <c r="AD29" i="147"/>
  <c r="AD29" i="146"/>
  <c r="AD29" i="174"/>
  <c r="AD29" i="40"/>
  <c r="AD29" i="115"/>
  <c r="AD29" i="77"/>
  <c r="AD29" i="29"/>
  <c r="AD29" i="173"/>
  <c r="AD29" i="114"/>
  <c r="AD29" i="99"/>
  <c r="AD29" i="21"/>
  <c r="AD29" i="104"/>
  <c r="AH29" i="150"/>
  <c r="AH29" i="148"/>
  <c r="AH29" i="147"/>
  <c r="AH29" i="146"/>
  <c r="AH29" i="174"/>
  <c r="AH29" i="40"/>
  <c r="AH29" i="115"/>
  <c r="AH29" i="77"/>
  <c r="AH29" i="29"/>
  <c r="AH29" i="173"/>
  <c r="AH29" i="21"/>
  <c r="AH29" i="99"/>
  <c r="AH29" i="104"/>
  <c r="AH29" i="114"/>
  <c r="AL29" i="150"/>
  <c r="AL29" i="148"/>
  <c r="AL29" i="147"/>
  <c r="AL29" i="146"/>
  <c r="AL29" i="115"/>
  <c r="AL29" i="40"/>
  <c r="AL29" i="174"/>
  <c r="AL29" i="77"/>
  <c r="AL29" i="29"/>
  <c r="AL29" i="114"/>
  <c r="AL29" i="99"/>
  <c r="AL29" i="173"/>
  <c r="AL29" i="21"/>
  <c r="AL29" i="104"/>
  <c r="AP29" i="150"/>
  <c r="AP29" i="148"/>
  <c r="AP29" i="147"/>
  <c r="AP29" i="146"/>
  <c r="AP29" i="174"/>
  <c r="AP29" i="40"/>
  <c r="AP29" i="115"/>
  <c r="AP29" i="77"/>
  <c r="AP29" i="29"/>
  <c r="AP29" i="173"/>
  <c r="AP29" i="21"/>
  <c r="AP29" i="99"/>
  <c r="AP29" i="104"/>
  <c r="AP29" i="114"/>
  <c r="AT29" i="150"/>
  <c r="AT29" i="148"/>
  <c r="AT29" i="147"/>
  <c r="AT29" i="146"/>
  <c r="AT29" i="174"/>
  <c r="AT29" i="40"/>
  <c r="AT29" i="115"/>
  <c r="AT29" i="77"/>
  <c r="AT29" i="29"/>
  <c r="AT29" i="173"/>
  <c r="AT29" i="114"/>
  <c r="AT29" i="99"/>
  <c r="AT29" i="21"/>
  <c r="AT29" i="104"/>
  <c r="Y34" i="150"/>
  <c r="Y34" i="148"/>
  <c r="Y34" i="147"/>
  <c r="Y34" i="146"/>
  <c r="Y34" i="174"/>
  <c r="Y34" i="115"/>
  <c r="Y34" i="77"/>
  <c r="Y34" i="29"/>
  <c r="Y34" i="40"/>
  <c r="Y34" i="173"/>
  <c r="Y34" i="21"/>
  <c r="Y34" i="104"/>
  <c r="Y34" i="114"/>
  <c r="Y34" i="99"/>
  <c r="AC34" i="150"/>
  <c r="AC34" i="148"/>
  <c r="AC34" i="147"/>
  <c r="AC34" i="146"/>
  <c r="AC34" i="174"/>
  <c r="AC34" i="77"/>
  <c r="AC34" i="29"/>
  <c r="AC34" i="115"/>
  <c r="AC34" i="40"/>
  <c r="AC34" i="173"/>
  <c r="AC34" i="21"/>
  <c r="AC34" i="104"/>
  <c r="AC34" i="114"/>
  <c r="AC34" i="99"/>
  <c r="AG34" i="150"/>
  <c r="AG34" i="148"/>
  <c r="AG34" i="147"/>
  <c r="AG34" i="146"/>
  <c r="AG34" i="174"/>
  <c r="AG34" i="40"/>
  <c r="AG34" i="77"/>
  <c r="AG34" i="29"/>
  <c r="AG34" i="115"/>
  <c r="AG34" i="173"/>
  <c r="AG34" i="21"/>
  <c r="AG34" i="104"/>
  <c r="AG34" i="114"/>
  <c r="AG34" i="99"/>
  <c r="AK34" i="150"/>
  <c r="AK34" i="148"/>
  <c r="AK34" i="147"/>
  <c r="AK34" i="146"/>
  <c r="AK34" i="174"/>
  <c r="AK34" i="77"/>
  <c r="AK34" i="29"/>
  <c r="AK34" i="40"/>
  <c r="AK34" i="115"/>
  <c r="AK34" i="173"/>
  <c r="AK34" i="21"/>
  <c r="AK34" i="104"/>
  <c r="AK34" i="114"/>
  <c r="AK34" i="99"/>
  <c r="AO34" i="150"/>
  <c r="AO34" i="148"/>
  <c r="AO34" i="147"/>
  <c r="AO34" i="146"/>
  <c r="AO34" i="174"/>
  <c r="AO34" i="115"/>
  <c r="AO34" i="77"/>
  <c r="AO34" i="29"/>
  <c r="AO34" i="40"/>
  <c r="AO34" i="173"/>
  <c r="AO34" i="21"/>
  <c r="AO34" i="104"/>
  <c r="AO34" i="114"/>
  <c r="AO34" i="99"/>
  <c r="AS35" i="2"/>
  <c r="AS34" i="150"/>
  <c r="AS34" i="148"/>
  <c r="AS34" i="147"/>
  <c r="AS34" i="146"/>
  <c r="AS34" i="174"/>
  <c r="AS34" i="77"/>
  <c r="AS34" i="29"/>
  <c r="AS34" i="115"/>
  <c r="AS34" i="173"/>
  <c r="AS34" i="21"/>
  <c r="AS34" i="104"/>
  <c r="AS34" i="114"/>
  <c r="AS34" i="40"/>
  <c r="AS34" i="99"/>
  <c r="AW41" i="173"/>
  <c r="AW41" i="104"/>
  <c r="AW41" i="21"/>
  <c r="AW41" i="114"/>
  <c r="AW41" i="99"/>
  <c r="BA41" i="173"/>
  <c r="BA41" i="114"/>
  <c r="BA41" i="99"/>
  <c r="BA41" i="21"/>
  <c r="BA41" i="104"/>
  <c r="BG48" i="2"/>
  <c r="BG47" i="173"/>
  <c r="BG47" i="21"/>
  <c r="BG47" i="114"/>
  <c r="BG47" i="99"/>
  <c r="BG47" i="104"/>
  <c r="BI48" i="173"/>
  <c r="BI48" i="104"/>
  <c r="BI48" i="114"/>
  <c r="BI48" i="99"/>
  <c r="BI48" i="21"/>
  <c r="CB48" i="2"/>
  <c r="CB47" i="173"/>
  <c r="CB47" i="21"/>
  <c r="CB47" i="114"/>
  <c r="CB47" i="99"/>
  <c r="CB47" i="104"/>
  <c r="BE48" i="2"/>
  <c r="BE47" i="173"/>
  <c r="BE47" i="21"/>
  <c r="BE47" i="104"/>
  <c r="BE47" i="114"/>
  <c r="BE47" i="99"/>
  <c r="BV48" i="173"/>
  <c r="BV48" i="21"/>
  <c r="BV48" i="104"/>
  <c r="BV48" i="114"/>
  <c r="BV48" i="99"/>
  <c r="BL48" i="2"/>
  <c r="BL47" i="21"/>
  <c r="BL47" i="104"/>
  <c r="BL47" i="173"/>
  <c r="BL47" i="114"/>
  <c r="BL47" i="99"/>
  <c r="AR41" i="114"/>
  <c r="AR41" i="99"/>
  <c r="AR41" i="104"/>
  <c r="AR41" i="21"/>
  <c r="AR41" i="173"/>
  <c r="AF41" i="173"/>
  <c r="AF41" i="21"/>
  <c r="AF41" i="114"/>
  <c r="AF41" i="99"/>
  <c r="AF41" i="104"/>
  <c r="BA34" i="150"/>
  <c r="BA34" i="148"/>
  <c r="BA34" i="147"/>
  <c r="BA34" i="146"/>
  <c r="BA34" i="174"/>
  <c r="BA34" i="77"/>
  <c r="BA34" i="29"/>
  <c r="BA34" i="40"/>
  <c r="BA34" i="115"/>
  <c r="BA34" i="173"/>
  <c r="BA34" i="21"/>
  <c r="BA34" i="104"/>
  <c r="BA34" i="114"/>
  <c r="BA34" i="99"/>
  <c r="AX29" i="150"/>
  <c r="AX29" i="148"/>
  <c r="AX29" i="147"/>
  <c r="AX29" i="146"/>
  <c r="AX29" i="174"/>
  <c r="AX29" i="40"/>
  <c r="AX29" i="115"/>
  <c r="AX29" i="77"/>
  <c r="AX29" i="29"/>
  <c r="AX29" i="173"/>
  <c r="AX29" i="21"/>
  <c r="AX29" i="99"/>
  <c r="AX29" i="104"/>
  <c r="AX29" i="114"/>
  <c r="BB51" i="173"/>
  <c r="BB51" i="21"/>
  <c r="BB51" i="104"/>
  <c r="BB51" i="114"/>
  <c r="BB51" i="99"/>
  <c r="AL51" i="173"/>
  <c r="AL51" i="21"/>
  <c r="AL51" i="104"/>
  <c r="AL51" i="114"/>
  <c r="AL51" i="99"/>
  <c r="R51" i="173"/>
  <c r="R51" i="21"/>
  <c r="R51" i="99"/>
  <c r="R51" i="104"/>
  <c r="R51" i="114"/>
  <c r="AG55" i="21"/>
  <c r="AG55" i="104"/>
  <c r="AG55" i="114"/>
  <c r="AG55" i="99"/>
  <c r="AG55" i="173"/>
  <c r="U55" i="173"/>
  <c r="U55" i="114"/>
  <c r="U55" i="99"/>
  <c r="U55" i="21"/>
  <c r="U55" i="104"/>
  <c r="BA54" i="104"/>
  <c r="BA54" i="173"/>
  <c r="BA54" i="114"/>
  <c r="BA54" i="99"/>
  <c r="BA54" i="21"/>
  <c r="AG54" i="104"/>
  <c r="AG54" i="114"/>
  <c r="AG54" i="99"/>
  <c r="AG54" i="173"/>
  <c r="AG54" i="21"/>
  <c r="U54" i="104"/>
  <c r="U54" i="173"/>
  <c r="U54" i="114"/>
  <c r="U54" i="99"/>
  <c r="U54" i="21"/>
  <c r="M54" i="104"/>
  <c r="M54" i="173"/>
  <c r="M54" i="114"/>
  <c r="M54" i="99"/>
  <c r="M54" i="21"/>
  <c r="AP24" i="150"/>
  <c r="AP24" i="148"/>
  <c r="AP24" i="147"/>
  <c r="AP24" i="146"/>
  <c r="AP24" i="115"/>
  <c r="AP24" i="40"/>
  <c r="AP24" i="77"/>
  <c r="AP24" i="174"/>
  <c r="AP24" i="29"/>
  <c r="AP24" i="114"/>
  <c r="AP24" i="99"/>
  <c r="AP24" i="173"/>
  <c r="AP24" i="104"/>
  <c r="AP24" i="21"/>
  <c r="AG29" i="150"/>
  <c r="AG29" i="148"/>
  <c r="AG29" i="147"/>
  <c r="AG29" i="146"/>
  <c r="AG29" i="174"/>
  <c r="AG29" i="115"/>
  <c r="AG29" i="77"/>
  <c r="AG29" i="29"/>
  <c r="AG29" i="40"/>
  <c r="AG29" i="173"/>
  <c r="AG29" i="21"/>
  <c r="AG29" i="104"/>
  <c r="AG29" i="114"/>
  <c r="AG29" i="99"/>
  <c r="AS29" i="150"/>
  <c r="AS29" i="148"/>
  <c r="AS29" i="147"/>
  <c r="AS29" i="146"/>
  <c r="AS29" i="115"/>
  <c r="AS29" i="77"/>
  <c r="AS29" i="29"/>
  <c r="AS29" i="174"/>
  <c r="AS29" i="40"/>
  <c r="AS29" i="173"/>
  <c r="AS29" i="21"/>
  <c r="AS29" i="104"/>
  <c r="AS29" i="114"/>
  <c r="AS29" i="99"/>
  <c r="AF34" i="150"/>
  <c r="AF34" i="148"/>
  <c r="AF34" i="147"/>
  <c r="AF34" i="146"/>
  <c r="AF34" i="174"/>
  <c r="AF34" i="115"/>
  <c r="AF34" i="40"/>
  <c r="AF34" i="77"/>
  <c r="AF34" i="21"/>
  <c r="AF34" i="104"/>
  <c r="AF34" i="114"/>
  <c r="AF34" i="29"/>
  <c r="AF34" i="173"/>
  <c r="AF34" i="99"/>
  <c r="AV41" i="173"/>
  <c r="AV41" i="21"/>
  <c r="AV41" i="114"/>
  <c r="AV41" i="99"/>
  <c r="AV41" i="104"/>
  <c r="BH48" i="21"/>
  <c r="BH48" i="173"/>
  <c r="BH48" i="99"/>
  <c r="BH48" i="104"/>
  <c r="BH48" i="114"/>
  <c r="BT48" i="2"/>
  <c r="BT47" i="21"/>
  <c r="BT47" i="114"/>
  <c r="BT47" i="173"/>
  <c r="BT47" i="104"/>
  <c r="BT47" i="99"/>
  <c r="BQ48" i="2"/>
  <c r="BQ47" i="104"/>
  <c r="BQ47" i="173"/>
  <c r="BQ47" i="21"/>
  <c r="BQ47" i="99"/>
  <c r="BQ47" i="114"/>
  <c r="O25" i="150"/>
  <c r="O25" i="148"/>
  <c r="O25" i="147"/>
  <c r="O25" i="146"/>
  <c r="O25" i="174"/>
  <c r="O25" i="115"/>
  <c r="O25" i="40"/>
  <c r="O25" i="77"/>
  <c r="O25" i="29"/>
  <c r="O25" i="21"/>
  <c r="O25" i="114"/>
  <c r="O25" i="104"/>
  <c r="O25" i="99"/>
  <c r="O25" i="173"/>
  <c r="AT41" i="173"/>
  <c r="AT41" i="21"/>
  <c r="AT41" i="104"/>
  <c r="AT41" i="114"/>
  <c r="AT41" i="99"/>
  <c r="AP41" i="21"/>
  <c r="AP41" i="104"/>
  <c r="AP41" i="173"/>
  <c r="AP41" i="114"/>
  <c r="AP41" i="99"/>
  <c r="AL41" i="173"/>
  <c r="AL41" i="21"/>
  <c r="AL41" i="104"/>
  <c r="AL41" i="114"/>
  <c r="AL41" i="99"/>
  <c r="AH41" i="21"/>
  <c r="AH41" i="104"/>
  <c r="AH41" i="173"/>
  <c r="AH41" i="114"/>
  <c r="AH41" i="99"/>
  <c r="AD41" i="173"/>
  <c r="AD41" i="21"/>
  <c r="AD41" i="104"/>
  <c r="AD41" i="114"/>
  <c r="AD41" i="99"/>
  <c r="Z41" i="21"/>
  <c r="Z41" i="104"/>
  <c r="Z41" i="173"/>
  <c r="Z41" i="99"/>
  <c r="Z41" i="114"/>
  <c r="BC34" i="150"/>
  <c r="BC34" i="148"/>
  <c r="BC34" i="147"/>
  <c r="BC34" i="146"/>
  <c r="BC34" i="174"/>
  <c r="BC34" i="115"/>
  <c r="BC34" i="40"/>
  <c r="BC34" i="77"/>
  <c r="BC34" i="29"/>
  <c r="BC34" i="173"/>
  <c r="BC34" i="21"/>
  <c r="BC34" i="99"/>
  <c r="BC34" i="104"/>
  <c r="BC34" i="114"/>
  <c r="AY34" i="150"/>
  <c r="AY34" i="148"/>
  <c r="AY34" i="147"/>
  <c r="AY34" i="146"/>
  <c r="AY34" i="115"/>
  <c r="AY34" i="40"/>
  <c r="AY34" i="174"/>
  <c r="AY34" i="77"/>
  <c r="AY34" i="29"/>
  <c r="AY34" i="173"/>
  <c r="AY34" i="104"/>
  <c r="AY34" i="114"/>
  <c r="AY34" i="99"/>
  <c r="AY34" i="21"/>
  <c r="BD29" i="150"/>
  <c r="BD29" i="148"/>
  <c r="BD29" i="147"/>
  <c r="BD29" i="146"/>
  <c r="BD29" i="174"/>
  <c r="BD29" i="115"/>
  <c r="BD29" i="40"/>
  <c r="BD29" i="29"/>
  <c r="BD29" i="77"/>
  <c r="BD29" i="173"/>
  <c r="BD29" i="21"/>
  <c r="BD29" i="104"/>
  <c r="BD29" i="114"/>
  <c r="BD29" i="99"/>
  <c r="AZ29" i="150"/>
  <c r="AZ29" i="148"/>
  <c r="AZ29" i="147"/>
  <c r="AZ29" i="146"/>
  <c r="AZ29" i="174"/>
  <c r="AZ29" i="115"/>
  <c r="AZ29" i="40"/>
  <c r="AZ29" i="77"/>
  <c r="AZ29" i="29"/>
  <c r="AZ29" i="21"/>
  <c r="AZ29" i="104"/>
  <c r="AZ29" i="114"/>
  <c r="AZ29" i="173"/>
  <c r="AZ29" i="99"/>
  <c r="AV29" i="150"/>
  <c r="AV29" i="148"/>
  <c r="AV29" i="147"/>
  <c r="AV29" i="146"/>
  <c r="AV29" i="174"/>
  <c r="AV29" i="115"/>
  <c r="AV29" i="40"/>
  <c r="AV29" i="77"/>
  <c r="AV29" i="29"/>
  <c r="AV29" i="173"/>
  <c r="AV29" i="21"/>
  <c r="AV29" i="104"/>
  <c r="AV29" i="114"/>
  <c r="AV29" i="99"/>
  <c r="BC24" i="150"/>
  <c r="BC24" i="148"/>
  <c r="BC24" i="147"/>
  <c r="BC24" i="146"/>
  <c r="BC24" i="174"/>
  <c r="BC24" i="40"/>
  <c r="BC24" i="77"/>
  <c r="BC24" i="115"/>
  <c r="BC24" i="29"/>
  <c r="BC24" i="173"/>
  <c r="BC24" i="21"/>
  <c r="BC24" i="99"/>
  <c r="BC24" i="114"/>
  <c r="BC24" i="104"/>
  <c r="AY24" i="150"/>
  <c r="AY24" i="148"/>
  <c r="AY24" i="147"/>
  <c r="AY24" i="174"/>
  <c r="AY24" i="146"/>
  <c r="AY24" i="40"/>
  <c r="AY24" i="77"/>
  <c r="AY24" i="115"/>
  <c r="AY24" i="29"/>
  <c r="AY24" i="173"/>
  <c r="AY24" i="104"/>
  <c r="AY24" i="114"/>
  <c r="AY24" i="99"/>
  <c r="AY24" i="21"/>
  <c r="BD51" i="104"/>
  <c r="BD51" i="173"/>
  <c r="BD51" i="114"/>
  <c r="BD51" i="99"/>
  <c r="BD51" i="21"/>
  <c r="AZ51" i="104"/>
  <c r="AZ51" i="21"/>
  <c r="AZ51" i="114"/>
  <c r="AZ51" i="99"/>
  <c r="AZ51" i="173"/>
  <c r="AV51" i="104"/>
  <c r="AV51" i="173"/>
  <c r="AV51" i="114"/>
  <c r="AV51" i="99"/>
  <c r="AV51" i="21"/>
  <c r="AR51" i="104"/>
  <c r="AR51" i="21"/>
  <c r="AR51" i="114"/>
  <c r="AR51" i="99"/>
  <c r="AR51" i="173"/>
  <c r="AN51" i="104"/>
  <c r="AN51" i="173"/>
  <c r="AN51" i="114"/>
  <c r="AN51" i="99"/>
  <c r="AN51" i="21"/>
  <c r="AJ51" i="104"/>
  <c r="AJ51" i="21"/>
  <c r="AJ51" i="114"/>
  <c r="AJ51" i="99"/>
  <c r="AJ51" i="173"/>
  <c r="AF51" i="104"/>
  <c r="AF51" i="173"/>
  <c r="AF51" i="114"/>
  <c r="AF51" i="99"/>
  <c r="AF51" i="21"/>
  <c r="AB51" i="104"/>
  <c r="AB51" i="21"/>
  <c r="AB51" i="114"/>
  <c r="AB51" i="99"/>
  <c r="AB51" i="173"/>
  <c r="X51" i="104"/>
  <c r="X51" i="173"/>
  <c r="X51" i="114"/>
  <c r="X51" i="99"/>
  <c r="X51" i="21"/>
  <c r="T51" i="104"/>
  <c r="T51" i="21"/>
  <c r="T51" i="114"/>
  <c r="T51" i="99"/>
  <c r="T51" i="173"/>
  <c r="P51" i="104"/>
  <c r="P51" i="173"/>
  <c r="P51" i="114"/>
  <c r="P51" i="99"/>
  <c r="P51" i="21"/>
  <c r="AU55" i="173"/>
  <c r="AU55" i="21"/>
  <c r="AU55" i="104"/>
  <c r="AU55" i="114"/>
  <c r="AU55" i="99"/>
  <c r="AQ55" i="173"/>
  <c r="AQ55" i="21"/>
  <c r="AQ55" i="104"/>
  <c r="AQ55" i="114"/>
  <c r="AQ55" i="99"/>
  <c r="AM55" i="173"/>
  <c r="AM55" i="21"/>
  <c r="AM55" i="104"/>
  <c r="AM55" i="114"/>
  <c r="AM55" i="99"/>
  <c r="AI56" i="2"/>
  <c r="AI55" i="173"/>
  <c r="AI55" i="21"/>
  <c r="AI55" i="104"/>
  <c r="AI55" i="99"/>
  <c r="AI55" i="114"/>
  <c r="AE55" i="173"/>
  <c r="AE55" i="21"/>
  <c r="AE55" i="104"/>
  <c r="AE55" i="114"/>
  <c r="AE55" i="99"/>
  <c r="AA55" i="173"/>
  <c r="AA55" i="21"/>
  <c r="AA55" i="104"/>
  <c r="AA55" i="99"/>
  <c r="AA55" i="114"/>
  <c r="W55" i="173"/>
  <c r="W55" i="21"/>
  <c r="W55" i="104"/>
  <c r="W55" i="114"/>
  <c r="W55" i="99"/>
  <c r="S56" i="2"/>
  <c r="S55" i="173"/>
  <c r="S55" i="21"/>
  <c r="S55" i="104"/>
  <c r="S55" i="114"/>
  <c r="S55" i="99"/>
  <c r="O55" i="173"/>
  <c r="O55" i="21"/>
  <c r="O55" i="104"/>
  <c r="O55" i="114"/>
  <c r="O55" i="99"/>
  <c r="BC54" i="173"/>
  <c r="BC54" i="21"/>
  <c r="BC54" i="104"/>
  <c r="BC54" i="114"/>
  <c r="BC54" i="99"/>
  <c r="AY54" i="173"/>
  <c r="AY54" i="21"/>
  <c r="AY54" i="99"/>
  <c r="AY54" i="114"/>
  <c r="AY54" i="104"/>
  <c r="AU54" i="173"/>
  <c r="AU54" i="21"/>
  <c r="AU54" i="104"/>
  <c r="AU54" i="114"/>
  <c r="AU54" i="99"/>
  <c r="AQ54" i="173"/>
  <c r="AQ54" i="21"/>
  <c r="AQ54" i="104"/>
  <c r="AQ54" i="99"/>
  <c r="AQ54" i="114"/>
  <c r="AM54" i="173"/>
  <c r="AM54" i="21"/>
  <c r="AM54" i="104"/>
  <c r="AM54" i="99"/>
  <c r="AM54" i="114"/>
  <c r="AI54" i="173"/>
  <c r="AI54" i="21"/>
  <c r="AI54" i="99"/>
  <c r="AI54" i="114"/>
  <c r="AI54" i="104"/>
  <c r="AE54" i="173"/>
  <c r="AE54" i="21"/>
  <c r="AE54" i="104"/>
  <c r="AE54" i="99"/>
  <c r="AE54" i="114"/>
  <c r="AA54" i="173"/>
  <c r="AA54" i="21"/>
  <c r="AA54" i="104"/>
  <c r="AA54" i="99"/>
  <c r="AA54" i="114"/>
  <c r="W54" i="173"/>
  <c r="W54" i="21"/>
  <c r="W54" i="104"/>
  <c r="W54" i="114"/>
  <c r="W54" i="99"/>
  <c r="S54" i="173"/>
  <c r="S54" i="21"/>
  <c r="S54" i="99"/>
  <c r="S54" i="114"/>
  <c r="S54" i="104"/>
  <c r="O54" i="173"/>
  <c r="O54" i="21"/>
  <c r="O54" i="104"/>
  <c r="O54" i="114"/>
  <c r="O54" i="99"/>
  <c r="X24" i="150"/>
  <c r="X24" i="148"/>
  <c r="X24" i="147"/>
  <c r="X24" i="146"/>
  <c r="X24" i="174"/>
  <c r="X24" i="115"/>
  <c r="X24" i="40"/>
  <c r="X24" i="77"/>
  <c r="X24" i="21"/>
  <c r="X24" i="104"/>
  <c r="X24" i="114"/>
  <c r="X24" i="173"/>
  <c r="X24" i="29"/>
  <c r="X24" i="99"/>
  <c r="AB24" i="150"/>
  <c r="AB24" i="148"/>
  <c r="AB24" i="147"/>
  <c r="AB24" i="146"/>
  <c r="AB24" i="174"/>
  <c r="AB24" i="115"/>
  <c r="AB24" i="40"/>
  <c r="AB24" i="29"/>
  <c r="AB24" i="77"/>
  <c r="AB24" i="173"/>
  <c r="AB24" i="21"/>
  <c r="AB24" i="104"/>
  <c r="AB24" i="114"/>
  <c r="AB24" i="99"/>
  <c r="AF24" i="150"/>
  <c r="AF24" i="148"/>
  <c r="AF24" i="147"/>
  <c r="AF24" i="146"/>
  <c r="AF24" i="174"/>
  <c r="AF24" i="115"/>
  <c r="AF24" i="40"/>
  <c r="AF24" i="77"/>
  <c r="AF24" i="29"/>
  <c r="AF24" i="21"/>
  <c r="AF24" i="104"/>
  <c r="AF24" i="114"/>
  <c r="AF24" i="99"/>
  <c r="AF24" i="173"/>
  <c r="AJ24" i="150"/>
  <c r="AJ24" i="148"/>
  <c r="AJ24" i="147"/>
  <c r="AJ24" i="146"/>
  <c r="AJ24" i="174"/>
  <c r="AJ24" i="115"/>
  <c r="AJ24" i="40"/>
  <c r="AJ24" i="77"/>
  <c r="AJ24" i="29"/>
  <c r="AJ24" i="173"/>
  <c r="AJ24" i="21"/>
  <c r="AJ24" i="104"/>
  <c r="AJ24" i="114"/>
  <c r="AJ24" i="99"/>
  <c r="AN24" i="150"/>
  <c r="AN24" i="148"/>
  <c r="AN24" i="147"/>
  <c r="AN24" i="146"/>
  <c r="AN24" i="174"/>
  <c r="AN24" i="115"/>
  <c r="AN24" i="40"/>
  <c r="AN24" i="77"/>
  <c r="AN24" i="21"/>
  <c r="AN24" i="104"/>
  <c r="AN24" i="114"/>
  <c r="AN24" i="29"/>
  <c r="AN24" i="173"/>
  <c r="AN24" i="99"/>
  <c r="AR24" i="150"/>
  <c r="AR24" i="148"/>
  <c r="AR24" i="147"/>
  <c r="AR24" i="146"/>
  <c r="AR24" i="174"/>
  <c r="AR24" i="115"/>
  <c r="AR24" i="40"/>
  <c r="AR24" i="29"/>
  <c r="AR24" i="173"/>
  <c r="AR24" i="21"/>
  <c r="AR24" i="104"/>
  <c r="AR24" i="114"/>
  <c r="AR24" i="77"/>
  <c r="AR24" i="99"/>
  <c r="W29" i="150"/>
  <c r="W29" i="148"/>
  <c r="W29" i="147"/>
  <c r="W29" i="146"/>
  <c r="W29" i="174"/>
  <c r="W29" i="115"/>
  <c r="W29" i="40"/>
  <c r="W29" i="77"/>
  <c r="W29" i="29"/>
  <c r="W29" i="173"/>
  <c r="W29" i="104"/>
  <c r="W29" i="114"/>
  <c r="W29" i="99"/>
  <c r="W29" i="21"/>
  <c r="AA29" i="150"/>
  <c r="AA29" i="148"/>
  <c r="AA29" i="147"/>
  <c r="AA29" i="146"/>
  <c r="AA29" i="174"/>
  <c r="AA29" i="115"/>
  <c r="AA29" i="40"/>
  <c r="AA29" i="77"/>
  <c r="AA29" i="29"/>
  <c r="AA29" i="173"/>
  <c r="AA29" i="21"/>
  <c r="AA29" i="99"/>
  <c r="AA29" i="114"/>
  <c r="AA29" i="104"/>
  <c r="AE29" i="150"/>
  <c r="AE29" i="148"/>
  <c r="AE29" i="147"/>
  <c r="AE29" i="146"/>
  <c r="AE29" i="174"/>
  <c r="AE29" i="40"/>
  <c r="AE29" i="115"/>
  <c r="AE29" i="77"/>
  <c r="AE29" i="29"/>
  <c r="AE29" i="173"/>
  <c r="AE29" i="104"/>
  <c r="AE29" i="114"/>
  <c r="AE29" i="99"/>
  <c r="AE29" i="21"/>
  <c r="AI29" i="150"/>
  <c r="AI29" i="148"/>
  <c r="AI29" i="147"/>
  <c r="AI29" i="146"/>
  <c r="AI29" i="174"/>
  <c r="AI29" i="40"/>
  <c r="AI29" i="115"/>
  <c r="AI29" i="77"/>
  <c r="AI29" i="29"/>
  <c r="AI29" i="173"/>
  <c r="AI29" i="21"/>
  <c r="AI29" i="99"/>
  <c r="AI29" i="104"/>
  <c r="AI29" i="114"/>
  <c r="AM29" i="150"/>
  <c r="AM29" i="148"/>
  <c r="AM29" i="147"/>
  <c r="AM29" i="174"/>
  <c r="AM29" i="146"/>
  <c r="AM29" i="115"/>
  <c r="AM29" i="40"/>
  <c r="AM29" i="77"/>
  <c r="AM29" i="29"/>
  <c r="AM29" i="173"/>
  <c r="AM29" i="104"/>
  <c r="AM29" i="114"/>
  <c r="AM29" i="99"/>
  <c r="AM29" i="21"/>
  <c r="AQ29" i="150"/>
  <c r="AQ29" i="148"/>
  <c r="AQ29" i="147"/>
  <c r="AQ29" i="146"/>
  <c r="AQ29" i="174"/>
  <c r="AQ29" i="115"/>
  <c r="AQ29" i="40"/>
  <c r="AQ29" i="77"/>
  <c r="AQ29" i="29"/>
  <c r="AQ29" i="173"/>
  <c r="AQ29" i="21"/>
  <c r="AQ29" i="99"/>
  <c r="AQ29" i="114"/>
  <c r="AQ29" i="104"/>
  <c r="AU29" i="150"/>
  <c r="AU29" i="148"/>
  <c r="AU29" i="147"/>
  <c r="AU29" i="146"/>
  <c r="AU29" i="174"/>
  <c r="AU29" i="40"/>
  <c r="AU29" i="115"/>
  <c r="AU29" i="77"/>
  <c r="AU29" i="29"/>
  <c r="AU29" i="173"/>
  <c r="AU29" i="104"/>
  <c r="AU29" i="114"/>
  <c r="AU29" i="99"/>
  <c r="AU29" i="21"/>
  <c r="Z34" i="150"/>
  <c r="Z34" i="148"/>
  <c r="Z34" i="147"/>
  <c r="Z34" i="146"/>
  <c r="Z34" i="115"/>
  <c r="Z34" i="40"/>
  <c r="Z34" i="174"/>
  <c r="Z34" i="77"/>
  <c r="Z34" i="29"/>
  <c r="Z34" i="173"/>
  <c r="Z34" i="114"/>
  <c r="Z34" i="99"/>
  <c r="Z34" i="21"/>
  <c r="Z34" i="104"/>
  <c r="AD34" i="150"/>
  <c r="AD34" i="148"/>
  <c r="AD34" i="147"/>
  <c r="AD34" i="146"/>
  <c r="AD34" i="115"/>
  <c r="AD34" i="40"/>
  <c r="AD34" i="77"/>
  <c r="AD34" i="29"/>
  <c r="AD34" i="174"/>
  <c r="AD34" i="173"/>
  <c r="AD34" i="21"/>
  <c r="AD34" i="99"/>
  <c r="AD34" i="104"/>
  <c r="AD34" i="114"/>
  <c r="AH34" i="150"/>
  <c r="AH34" i="148"/>
  <c r="AH34" i="147"/>
  <c r="AH34" i="146"/>
  <c r="AH34" i="115"/>
  <c r="AH34" i="40"/>
  <c r="AH34" i="174"/>
  <c r="AH34" i="77"/>
  <c r="AH34" i="29"/>
  <c r="AH34" i="114"/>
  <c r="AH34" i="99"/>
  <c r="AH34" i="104"/>
  <c r="AH34" i="173"/>
  <c r="AH34" i="21"/>
  <c r="AL34" i="150"/>
  <c r="AL34" i="148"/>
  <c r="AL34" i="147"/>
  <c r="AL34" i="146"/>
  <c r="AL34" i="115"/>
  <c r="AL34" i="40"/>
  <c r="AL34" i="77"/>
  <c r="AL34" i="29"/>
  <c r="AL34" i="174"/>
  <c r="AL34" i="173"/>
  <c r="AL34" i="21"/>
  <c r="AL34" i="99"/>
  <c r="AL34" i="104"/>
  <c r="AL34" i="114"/>
  <c r="AP34" i="150"/>
  <c r="AP34" i="148"/>
  <c r="AP34" i="147"/>
  <c r="AP34" i="146"/>
  <c r="AP34" i="115"/>
  <c r="AP34" i="40"/>
  <c r="AP34" i="174"/>
  <c r="AP34" i="77"/>
  <c r="AP34" i="29"/>
  <c r="AP34" i="173"/>
  <c r="AP34" i="114"/>
  <c r="AP34" i="99"/>
  <c r="AP34" i="21"/>
  <c r="AP34" i="104"/>
  <c r="AT34" i="150"/>
  <c r="AT34" i="148"/>
  <c r="AT34" i="147"/>
  <c r="AT34" i="146"/>
  <c r="AT34" i="115"/>
  <c r="AT34" i="40"/>
  <c r="AT34" i="174"/>
  <c r="AT34" i="77"/>
  <c r="AT34" i="29"/>
  <c r="AT34" i="173"/>
  <c r="AT34" i="21"/>
  <c r="AT34" i="99"/>
  <c r="AT34" i="104"/>
  <c r="AT34" i="114"/>
  <c r="AX41" i="21"/>
  <c r="AX41" i="104"/>
  <c r="AX41" i="173"/>
  <c r="AX41" i="99"/>
  <c r="AX41" i="114"/>
  <c r="BB41" i="173"/>
  <c r="BB41" i="21"/>
  <c r="BB41" i="104"/>
  <c r="BB41" i="114"/>
  <c r="BB41" i="99"/>
  <c r="BN48" i="173"/>
  <c r="BN48" i="21"/>
  <c r="BN48" i="104"/>
  <c r="BN48" i="114"/>
  <c r="BN48" i="99"/>
  <c r="BP48" i="173"/>
  <c r="BP48" i="21"/>
  <c r="BP48" i="104"/>
  <c r="BP48" i="114"/>
  <c r="BP48" i="99"/>
  <c r="BR48" i="173"/>
  <c r="BR48" i="114"/>
  <c r="BR48" i="99"/>
  <c r="BR48" i="21"/>
  <c r="BR48" i="104"/>
  <c r="BJ48" i="2"/>
  <c r="BJ47" i="173"/>
  <c r="BJ47" i="114"/>
  <c r="BJ47" i="99"/>
  <c r="BJ47" i="21"/>
  <c r="BJ47" i="104"/>
  <c r="BY48" i="2"/>
  <c r="BY47" i="104"/>
  <c r="BY47" i="173"/>
  <c r="BY47" i="99"/>
  <c r="BY47" i="21"/>
  <c r="BY47" i="114"/>
  <c r="CE48" i="2"/>
  <c r="CE47" i="173"/>
  <c r="CE47" i="21"/>
  <c r="CE47" i="104"/>
  <c r="CE47" i="114"/>
  <c r="CE47" i="99"/>
  <c r="BZ48" i="173"/>
  <c r="BZ48" i="114"/>
  <c r="BZ48" i="99"/>
  <c r="BZ48" i="21"/>
  <c r="BZ48" i="104"/>
  <c r="BK48" i="2"/>
  <c r="BK47" i="173"/>
  <c r="BK47" i="104"/>
  <c r="BK47" i="114"/>
  <c r="BK47" i="99"/>
  <c r="BK47" i="21"/>
  <c r="AN41" i="173"/>
  <c r="AN41" i="21"/>
  <c r="AN41" i="114"/>
  <c r="AN41" i="99"/>
  <c r="AN41" i="104"/>
  <c r="X41" i="173"/>
  <c r="X41" i="21"/>
  <c r="X41" i="114"/>
  <c r="X41" i="99"/>
  <c r="X41" i="104"/>
  <c r="BB29" i="150"/>
  <c r="BB29" i="148"/>
  <c r="BB29" i="147"/>
  <c r="BB29" i="146"/>
  <c r="BB29" i="115"/>
  <c r="BB29" i="40"/>
  <c r="BB29" i="174"/>
  <c r="BB29" i="77"/>
  <c r="BB29" i="29"/>
  <c r="BB29" i="114"/>
  <c r="BB29" i="99"/>
  <c r="BB29" i="173"/>
  <c r="BB29" i="21"/>
  <c r="BB29" i="104"/>
  <c r="BA25" i="2"/>
  <c r="BA24" i="150"/>
  <c r="BA24" i="148"/>
  <c r="BA24" i="147"/>
  <c r="BA24" i="146"/>
  <c r="BA24" i="174"/>
  <c r="BA24" i="115"/>
  <c r="BA24" i="77"/>
  <c r="BA24" i="29"/>
  <c r="BA24" i="173"/>
  <c r="BA24" i="40"/>
  <c r="BA24" i="21"/>
  <c r="BA24" i="104"/>
  <c r="BA24" i="114"/>
  <c r="BA24" i="99"/>
  <c r="AX51" i="173"/>
  <c r="AX51" i="21"/>
  <c r="AX51" i="99"/>
  <c r="AX51" i="114"/>
  <c r="AX51" i="104"/>
  <c r="AH51" i="173"/>
  <c r="AH51" i="21"/>
  <c r="AH51" i="99"/>
  <c r="AH51" i="114"/>
  <c r="AH51" i="104"/>
  <c r="V51" i="173"/>
  <c r="V51" i="21"/>
  <c r="V51" i="104"/>
  <c r="V51" i="114"/>
  <c r="V51" i="99"/>
  <c r="AO55" i="21"/>
  <c r="AO55" i="104"/>
  <c r="AO55" i="114"/>
  <c r="AO55" i="99"/>
  <c r="AO55" i="173"/>
  <c r="AC55" i="99"/>
  <c r="AC55" i="173"/>
  <c r="AC55" i="114"/>
  <c r="AC55" i="104"/>
  <c r="AC55" i="21"/>
  <c r="M55" i="173"/>
  <c r="M55" i="114"/>
  <c r="M55" i="99"/>
  <c r="M55" i="104"/>
  <c r="M55" i="21"/>
  <c r="AK54" i="104"/>
  <c r="AK54" i="173"/>
  <c r="AK54" i="114"/>
  <c r="AK54" i="99"/>
  <c r="AK54" i="21"/>
  <c r="Q54" i="104"/>
  <c r="Q54" i="114"/>
  <c r="Q54" i="99"/>
  <c r="Q54" i="173"/>
  <c r="Q54" i="21"/>
  <c r="AH24" i="150"/>
  <c r="AH24" i="148"/>
  <c r="AH24" i="147"/>
  <c r="AH24" i="146"/>
  <c r="AH24" i="174"/>
  <c r="AH24" i="40"/>
  <c r="AH24" i="77"/>
  <c r="AH24" i="115"/>
  <c r="AH24" i="29"/>
  <c r="AH24" i="173"/>
  <c r="AH24" i="114"/>
  <c r="AH24" i="99"/>
  <c r="AH24" i="21"/>
  <c r="AH24" i="104"/>
  <c r="AT24" i="150"/>
  <c r="AT24" i="148"/>
  <c r="AT24" i="147"/>
  <c r="AT24" i="146"/>
  <c r="AT24" i="174"/>
  <c r="AT24" i="40"/>
  <c r="AT24" i="77"/>
  <c r="AT24" i="115"/>
  <c r="AT24" i="29"/>
  <c r="AT24" i="173"/>
  <c r="AT24" i="21"/>
  <c r="AT24" i="99"/>
  <c r="AT24" i="104"/>
  <c r="AT24" i="114"/>
  <c r="AK29" i="150"/>
  <c r="AK29" i="148"/>
  <c r="AK29" i="147"/>
  <c r="AK29" i="146"/>
  <c r="AK29" i="174"/>
  <c r="AK29" i="40"/>
  <c r="AK29" i="77"/>
  <c r="AK29" i="29"/>
  <c r="AK29" i="115"/>
  <c r="AK29" i="173"/>
  <c r="AK29" i="21"/>
  <c r="AK29" i="104"/>
  <c r="AK29" i="114"/>
  <c r="AK29" i="99"/>
  <c r="X34" i="150"/>
  <c r="X34" i="148"/>
  <c r="X34" i="147"/>
  <c r="X34" i="146"/>
  <c r="X34" i="174"/>
  <c r="X34" i="115"/>
  <c r="X34" i="40"/>
  <c r="X34" i="29"/>
  <c r="X34" i="77"/>
  <c r="X34" i="21"/>
  <c r="X34" i="104"/>
  <c r="X34" i="114"/>
  <c r="X34" i="173"/>
  <c r="X34" i="99"/>
  <c r="AJ34" i="150"/>
  <c r="AJ34" i="148"/>
  <c r="AJ34" i="147"/>
  <c r="AJ34" i="146"/>
  <c r="AJ34" i="174"/>
  <c r="AJ34" i="115"/>
  <c r="AJ34" i="40"/>
  <c r="AJ34" i="29"/>
  <c r="AJ34" i="77"/>
  <c r="AJ34" i="173"/>
  <c r="AJ34" i="21"/>
  <c r="AJ34" i="104"/>
  <c r="AJ34" i="114"/>
  <c r="AJ34" i="99"/>
  <c r="AZ41" i="173"/>
  <c r="AZ41" i="114"/>
  <c r="AZ41" i="99"/>
  <c r="AZ41" i="104"/>
  <c r="AZ41" i="21"/>
  <c r="BO48" i="2"/>
  <c r="BO47" i="173"/>
  <c r="BO47" i="104"/>
  <c r="BO47" i="21"/>
  <c r="BO47" i="114"/>
  <c r="BO47" i="99"/>
  <c r="BW48" i="2"/>
  <c r="BW47" i="173"/>
  <c r="BW47" i="104"/>
  <c r="BW47" i="21"/>
  <c r="BW47" i="114"/>
  <c r="BW47" i="99"/>
  <c r="W41" i="173"/>
  <c r="W41" i="21"/>
  <c r="W41" i="104"/>
  <c r="W41" i="114"/>
  <c r="W41" i="99"/>
  <c r="AS41" i="173"/>
  <c r="AS41" i="114"/>
  <c r="AS41" i="99"/>
  <c r="AS41" i="104"/>
  <c r="AS41" i="21"/>
  <c r="AO41" i="173"/>
  <c r="AO41" i="104"/>
  <c r="AO41" i="21"/>
  <c r="AO41" i="114"/>
  <c r="AO41" i="99"/>
  <c r="AK41" i="173"/>
  <c r="AK41" i="114"/>
  <c r="AK41" i="99"/>
  <c r="AK41" i="21"/>
  <c r="AK41" i="104"/>
  <c r="AG41" i="173"/>
  <c r="AG41" i="104"/>
  <c r="AG41" i="21"/>
  <c r="AG41" i="114"/>
  <c r="AG41" i="99"/>
  <c r="AC41" i="173"/>
  <c r="AC41" i="114"/>
  <c r="AC41" i="99"/>
  <c r="AC41" i="104"/>
  <c r="AC41" i="21"/>
  <c r="Y41" i="173"/>
  <c r="Y41" i="104"/>
  <c r="Y41" i="21"/>
  <c r="Y41" i="114"/>
  <c r="Y41" i="99"/>
  <c r="BB34" i="150"/>
  <c r="BB34" i="148"/>
  <c r="BB34" i="147"/>
  <c r="BB34" i="146"/>
  <c r="BB34" i="115"/>
  <c r="BB34" i="40"/>
  <c r="BB34" i="174"/>
  <c r="BB34" i="77"/>
  <c r="BB34" i="29"/>
  <c r="BB34" i="173"/>
  <c r="BB34" i="21"/>
  <c r="BB34" i="99"/>
  <c r="BB34" i="104"/>
  <c r="BB34" i="114"/>
  <c r="AX34" i="150"/>
  <c r="AX34" i="148"/>
  <c r="AX34" i="147"/>
  <c r="AX34" i="146"/>
  <c r="AX34" i="115"/>
  <c r="AX34" i="40"/>
  <c r="AX34" i="174"/>
  <c r="AX34" i="77"/>
  <c r="AX34" i="29"/>
  <c r="AX34" i="114"/>
  <c r="AX34" i="99"/>
  <c r="AX34" i="104"/>
  <c r="AX34" i="21"/>
  <c r="AX34" i="173"/>
  <c r="BC29" i="150"/>
  <c r="BC29" i="148"/>
  <c r="BC29" i="147"/>
  <c r="BC29" i="174"/>
  <c r="BC29" i="146"/>
  <c r="BC29" i="115"/>
  <c r="BC29" i="40"/>
  <c r="BC29" i="77"/>
  <c r="BC29" i="29"/>
  <c r="BC29" i="173"/>
  <c r="BC29" i="104"/>
  <c r="BC29" i="114"/>
  <c r="BC29" i="99"/>
  <c r="BC29" i="21"/>
  <c r="AY29" i="150"/>
  <c r="AY29" i="148"/>
  <c r="AY29" i="147"/>
  <c r="AY29" i="146"/>
  <c r="AY29" i="174"/>
  <c r="AY29" i="40"/>
  <c r="AY29" i="115"/>
  <c r="AY29" i="77"/>
  <c r="AY29" i="29"/>
  <c r="AY29" i="173"/>
  <c r="AY29" i="21"/>
  <c r="AY29" i="99"/>
  <c r="AY29" i="104"/>
  <c r="AY29" i="114"/>
  <c r="AI30" i="150"/>
  <c r="AI30" i="148"/>
  <c r="AI30" i="147"/>
  <c r="AI30" i="146"/>
  <c r="AI30" i="174"/>
  <c r="AI30" i="115"/>
  <c r="AI30" i="40"/>
  <c r="AI30" i="77"/>
  <c r="AI30" i="29"/>
  <c r="AI30" i="21"/>
  <c r="AI30" i="114"/>
  <c r="AI30" i="173"/>
  <c r="AI30" i="104"/>
  <c r="AI30" i="99"/>
  <c r="BB24" i="150"/>
  <c r="BB24" i="148"/>
  <c r="BB24" i="147"/>
  <c r="BB24" i="146"/>
  <c r="BB24" i="174"/>
  <c r="BB24" i="40"/>
  <c r="BB24" i="77"/>
  <c r="BB24" i="115"/>
  <c r="BB24" i="29"/>
  <c r="BB24" i="173"/>
  <c r="BB24" i="21"/>
  <c r="BB24" i="99"/>
  <c r="BB24" i="104"/>
  <c r="BB24" i="114"/>
  <c r="AX24" i="150"/>
  <c r="AX24" i="148"/>
  <c r="AX24" i="147"/>
  <c r="AX24" i="146"/>
  <c r="AX24" i="174"/>
  <c r="AX24" i="40"/>
  <c r="AX24" i="77"/>
  <c r="AX24" i="115"/>
  <c r="AX24" i="29"/>
  <c r="AX24" i="173"/>
  <c r="AX24" i="114"/>
  <c r="AX24" i="99"/>
  <c r="AX24" i="21"/>
  <c r="AX24" i="104"/>
  <c r="BC51" i="104"/>
  <c r="BC51" i="173"/>
  <c r="BC51" i="114"/>
  <c r="BC51" i="99"/>
  <c r="BC51" i="21"/>
  <c r="AY51" i="104"/>
  <c r="AY51" i="114"/>
  <c r="AY51" i="99"/>
  <c r="AY51" i="173"/>
  <c r="AY51" i="21"/>
  <c r="AU51" i="104"/>
  <c r="AU51" i="173"/>
  <c r="AU51" i="114"/>
  <c r="AU51" i="99"/>
  <c r="AU51" i="21"/>
  <c r="AQ51" i="104"/>
  <c r="AQ51" i="114"/>
  <c r="AQ51" i="99"/>
  <c r="AQ51" i="21"/>
  <c r="AQ51" i="173"/>
  <c r="AM51" i="104"/>
  <c r="AM51" i="173"/>
  <c r="AM51" i="114"/>
  <c r="AM51" i="99"/>
  <c r="AM51" i="21"/>
  <c r="AI51" i="104"/>
  <c r="AI51" i="114"/>
  <c r="AI51" i="99"/>
  <c r="AI51" i="173"/>
  <c r="AI51" i="21"/>
  <c r="AE51" i="104"/>
  <c r="AE51" i="173"/>
  <c r="AE51" i="114"/>
  <c r="AE51" i="99"/>
  <c r="AE51" i="21"/>
  <c r="AA51" i="104"/>
  <c r="AA51" i="114"/>
  <c r="AA51" i="99"/>
  <c r="AA51" i="21"/>
  <c r="AA51" i="173"/>
  <c r="W51" i="104"/>
  <c r="W51" i="173"/>
  <c r="W51" i="114"/>
  <c r="W51" i="99"/>
  <c r="W51" i="21"/>
  <c r="S51" i="104"/>
  <c r="S51" i="114"/>
  <c r="S51" i="99"/>
  <c r="S51" i="173"/>
  <c r="S51" i="21"/>
  <c r="O51" i="104"/>
  <c r="O51" i="173"/>
  <c r="O51" i="114"/>
  <c r="O51" i="99"/>
  <c r="O51" i="21"/>
  <c r="AT55" i="173"/>
  <c r="AT55" i="21"/>
  <c r="AT55" i="104"/>
  <c r="AT55" i="99"/>
  <c r="AT55" i="114"/>
  <c r="AP55" i="173"/>
  <c r="AP55" i="21"/>
  <c r="AP55" i="104"/>
  <c r="AP55" i="114"/>
  <c r="AP55" i="99"/>
  <c r="AL55" i="173"/>
  <c r="AL55" i="21"/>
  <c r="AL55" i="104"/>
  <c r="AL55" i="99"/>
  <c r="AL55" i="114"/>
  <c r="AH55" i="173"/>
  <c r="AH55" i="21"/>
  <c r="AH55" i="104"/>
  <c r="AH55" i="114"/>
  <c r="AH55" i="99"/>
  <c r="AD55" i="173"/>
  <c r="AD55" i="21"/>
  <c r="AD55" i="104"/>
  <c r="AD55" i="99"/>
  <c r="AD55" i="114"/>
  <c r="Z55" i="173"/>
  <c r="Z55" i="21"/>
  <c r="Z55" i="104"/>
  <c r="Z55" i="114"/>
  <c r="Z55" i="99"/>
  <c r="V55" i="173"/>
  <c r="V55" i="21"/>
  <c r="V55" i="104"/>
  <c r="V55" i="99"/>
  <c r="V55" i="114"/>
  <c r="R55" i="173"/>
  <c r="R55" i="21"/>
  <c r="R55" i="104"/>
  <c r="R55" i="114"/>
  <c r="R55" i="99"/>
  <c r="N55" i="173"/>
  <c r="N55" i="21"/>
  <c r="N55" i="104"/>
  <c r="N55" i="99"/>
  <c r="N55" i="114"/>
  <c r="BB54" i="104"/>
  <c r="BB54" i="173"/>
  <c r="BB54" i="114"/>
  <c r="BB54" i="99"/>
  <c r="BB54" i="21"/>
  <c r="AX54" i="104"/>
  <c r="AX54" i="21"/>
  <c r="AX54" i="114"/>
  <c r="AX54" i="99"/>
  <c r="AX54" i="173"/>
  <c r="AT54" i="104"/>
  <c r="AT54" i="173"/>
  <c r="AT54" i="114"/>
  <c r="AT54" i="99"/>
  <c r="AT54" i="21"/>
  <c r="AP54" i="104"/>
  <c r="AP54" i="21"/>
  <c r="AP54" i="114"/>
  <c r="AP54" i="99"/>
  <c r="AP54" i="173"/>
  <c r="AL54" i="104"/>
  <c r="AL54" i="173"/>
  <c r="AL54" i="114"/>
  <c r="AL54" i="99"/>
  <c r="AL54" i="21"/>
  <c r="AH54" i="104"/>
  <c r="AH54" i="21"/>
  <c r="AH54" i="114"/>
  <c r="AH54" i="99"/>
  <c r="AH54" i="173"/>
  <c r="AD54" i="104"/>
  <c r="AD54" i="173"/>
  <c r="AD54" i="114"/>
  <c r="AD54" i="99"/>
  <c r="AD54" i="21"/>
  <c r="Z54" i="104"/>
  <c r="Z54" i="21"/>
  <c r="Z54" i="114"/>
  <c r="Z54" i="99"/>
  <c r="Z54" i="173"/>
  <c r="V54" i="104"/>
  <c r="V54" i="173"/>
  <c r="V54" i="114"/>
  <c r="V54" i="99"/>
  <c r="V54" i="21"/>
  <c r="R54" i="104"/>
  <c r="R54" i="21"/>
  <c r="R54" i="114"/>
  <c r="R54" i="99"/>
  <c r="R54" i="173"/>
  <c r="N54" i="104"/>
  <c r="N54" i="173"/>
  <c r="N54" i="114"/>
  <c r="N54" i="99"/>
  <c r="N54" i="21"/>
  <c r="Y24" i="150"/>
  <c r="Y24" i="148"/>
  <c r="Y24" i="147"/>
  <c r="Y24" i="146"/>
  <c r="Y24" i="174"/>
  <c r="Y24" i="115"/>
  <c r="Y24" i="40"/>
  <c r="Y24" i="29"/>
  <c r="Y24" i="77"/>
  <c r="Y24" i="173"/>
  <c r="Y24" i="21"/>
  <c r="Y24" i="104"/>
  <c r="Y24" i="114"/>
  <c r="Y24" i="99"/>
  <c r="AC24" i="150"/>
  <c r="AC24" i="148"/>
  <c r="AC24" i="147"/>
  <c r="AC24" i="146"/>
  <c r="AC24" i="174"/>
  <c r="AC24" i="115"/>
  <c r="AC24" i="77"/>
  <c r="AC24" i="29"/>
  <c r="AC24" i="40"/>
  <c r="AC24" i="173"/>
  <c r="AC24" i="21"/>
  <c r="AC24" i="104"/>
  <c r="AC24" i="114"/>
  <c r="AC24" i="99"/>
  <c r="AG24" i="150"/>
  <c r="AG24" i="148"/>
  <c r="AG24" i="147"/>
  <c r="AG24" i="146"/>
  <c r="AG24" i="174"/>
  <c r="AG24" i="115"/>
  <c r="AG24" i="29"/>
  <c r="AG24" i="40"/>
  <c r="AG24" i="77"/>
  <c r="AG24" i="173"/>
  <c r="AG24" i="21"/>
  <c r="AG24" i="104"/>
  <c r="AG24" i="114"/>
  <c r="AG24" i="99"/>
  <c r="AK24" i="150"/>
  <c r="AK24" i="148"/>
  <c r="AK24" i="147"/>
  <c r="AK24" i="146"/>
  <c r="AK24" i="174"/>
  <c r="AK24" i="115"/>
  <c r="AK24" i="77"/>
  <c r="AK24" i="29"/>
  <c r="AK24" i="40"/>
  <c r="AK24" i="173"/>
  <c r="AK24" i="21"/>
  <c r="AK24" i="104"/>
  <c r="AK24" i="114"/>
  <c r="AK24" i="99"/>
  <c r="AO24" i="150"/>
  <c r="AO24" i="148"/>
  <c r="AO24" i="147"/>
  <c r="AO24" i="146"/>
  <c r="AO24" i="174"/>
  <c r="AO24" i="40"/>
  <c r="AO24" i="29"/>
  <c r="AO24" i="77"/>
  <c r="AO24" i="115"/>
  <c r="AO24" i="173"/>
  <c r="AO24" i="21"/>
  <c r="AO24" i="104"/>
  <c r="AO24" i="114"/>
  <c r="AO24" i="99"/>
  <c r="AS24" i="150"/>
  <c r="AS24" i="148"/>
  <c r="AS24" i="147"/>
  <c r="AS24" i="146"/>
  <c r="AS24" i="174"/>
  <c r="AS24" i="115"/>
  <c r="AS24" i="77"/>
  <c r="AS24" i="29"/>
  <c r="AS24" i="40"/>
  <c r="AS24" i="173"/>
  <c r="AS24" i="21"/>
  <c r="AS24" i="104"/>
  <c r="AS24" i="114"/>
  <c r="AS24" i="99"/>
  <c r="X29" i="150"/>
  <c r="X29" i="148"/>
  <c r="X29" i="147"/>
  <c r="X29" i="146"/>
  <c r="X29" i="174"/>
  <c r="X29" i="115"/>
  <c r="X29" i="40"/>
  <c r="X29" i="29"/>
  <c r="X29" i="77"/>
  <c r="X29" i="173"/>
  <c r="X29" i="21"/>
  <c r="X29" i="104"/>
  <c r="X29" i="114"/>
  <c r="X29" i="99"/>
  <c r="AB29" i="150"/>
  <c r="AB29" i="148"/>
  <c r="AB29" i="147"/>
  <c r="AB29" i="146"/>
  <c r="AB29" i="174"/>
  <c r="AB29" i="115"/>
  <c r="AB29" i="40"/>
  <c r="AB29" i="29"/>
  <c r="AB29" i="77"/>
  <c r="AB29" i="21"/>
  <c r="AB29" i="104"/>
  <c r="AB29" i="114"/>
  <c r="AB29" i="173"/>
  <c r="AB29" i="99"/>
  <c r="AF29" i="150"/>
  <c r="AF29" i="148"/>
  <c r="AF29" i="147"/>
  <c r="AF29" i="146"/>
  <c r="AF29" i="174"/>
  <c r="AF29" i="115"/>
  <c r="AF29" i="40"/>
  <c r="AF29" i="77"/>
  <c r="AF29" i="29"/>
  <c r="AF29" i="173"/>
  <c r="AF29" i="21"/>
  <c r="AF29" i="104"/>
  <c r="AF29" i="114"/>
  <c r="AF29" i="99"/>
  <c r="AJ29" i="150"/>
  <c r="AJ29" i="148"/>
  <c r="AJ29" i="147"/>
  <c r="AJ29" i="146"/>
  <c r="AJ29" i="174"/>
  <c r="AJ29" i="115"/>
  <c r="AJ29" i="40"/>
  <c r="AJ29" i="77"/>
  <c r="AJ29" i="21"/>
  <c r="AJ29" i="104"/>
  <c r="AJ29" i="114"/>
  <c r="AJ29" i="173"/>
  <c r="AJ29" i="29"/>
  <c r="AJ29" i="99"/>
  <c r="AN29" i="150"/>
  <c r="AN29" i="148"/>
  <c r="AN29" i="147"/>
  <c r="AN29" i="146"/>
  <c r="AN29" i="174"/>
  <c r="AN29" i="115"/>
  <c r="AN29" i="40"/>
  <c r="AN29" i="29"/>
  <c r="AN29" i="77"/>
  <c r="AN29" i="173"/>
  <c r="AN29" i="21"/>
  <c r="AN29" i="104"/>
  <c r="AN29" i="114"/>
  <c r="AN29" i="99"/>
  <c r="AR29" i="150"/>
  <c r="AR29" i="148"/>
  <c r="AR29" i="147"/>
  <c r="AR29" i="146"/>
  <c r="AR29" i="174"/>
  <c r="AR29" i="115"/>
  <c r="AR29" i="40"/>
  <c r="AR29" i="29"/>
  <c r="AR29" i="21"/>
  <c r="AR29" i="104"/>
  <c r="AR29" i="114"/>
  <c r="AR29" i="77"/>
  <c r="AR29" i="173"/>
  <c r="AR29" i="99"/>
  <c r="W34" i="150"/>
  <c r="W34" i="148"/>
  <c r="W34" i="147"/>
  <c r="W34" i="146"/>
  <c r="W34" i="174"/>
  <c r="W34" i="115"/>
  <c r="W34" i="40"/>
  <c r="W34" i="77"/>
  <c r="W34" i="29"/>
  <c r="W34" i="173"/>
  <c r="W34" i="21"/>
  <c r="W34" i="99"/>
  <c r="W34" i="114"/>
  <c r="W34" i="104"/>
  <c r="AA34" i="150"/>
  <c r="AA34" i="148"/>
  <c r="AA34" i="147"/>
  <c r="AA34" i="146"/>
  <c r="AA34" i="115"/>
  <c r="AA34" i="40"/>
  <c r="AA34" i="174"/>
  <c r="AA34" i="77"/>
  <c r="AA34" i="29"/>
  <c r="AA34" i="173"/>
  <c r="AA34" i="104"/>
  <c r="AA34" i="114"/>
  <c r="AA34" i="99"/>
  <c r="AA34" i="21"/>
  <c r="AE34" i="150"/>
  <c r="AE34" i="148"/>
  <c r="AE34" i="147"/>
  <c r="AE34" i="146"/>
  <c r="AE34" i="174"/>
  <c r="AE34" i="115"/>
  <c r="AE34" i="40"/>
  <c r="AE34" i="77"/>
  <c r="AE34" i="29"/>
  <c r="AE34" i="173"/>
  <c r="AE34" i="21"/>
  <c r="AE34" i="99"/>
  <c r="AE34" i="114"/>
  <c r="AE34" i="104"/>
  <c r="AI34" i="150"/>
  <c r="AI34" i="148"/>
  <c r="AI34" i="147"/>
  <c r="AI34" i="146"/>
  <c r="AI34" i="115"/>
  <c r="AI34" i="40"/>
  <c r="AI34" i="174"/>
  <c r="AI34" i="77"/>
  <c r="AI34" i="29"/>
  <c r="AI34" i="173"/>
  <c r="AI34" i="104"/>
  <c r="AI34" i="114"/>
  <c r="AI34" i="99"/>
  <c r="AI34" i="21"/>
  <c r="AM34" i="150"/>
  <c r="AM34" i="148"/>
  <c r="AM34" i="147"/>
  <c r="AM34" i="146"/>
  <c r="AM34" i="174"/>
  <c r="AM34" i="115"/>
  <c r="AM34" i="40"/>
  <c r="AM34" i="77"/>
  <c r="AM34" i="29"/>
  <c r="AM34" i="173"/>
  <c r="AM34" i="21"/>
  <c r="AM34" i="99"/>
  <c r="AM34" i="104"/>
  <c r="AM34" i="114"/>
  <c r="AQ34" i="150"/>
  <c r="AQ34" i="148"/>
  <c r="AQ34" i="147"/>
  <c r="AQ34" i="146"/>
  <c r="AQ34" i="115"/>
  <c r="AQ34" i="40"/>
  <c r="AQ34" i="174"/>
  <c r="AQ34" i="77"/>
  <c r="AQ34" i="29"/>
  <c r="AQ34" i="173"/>
  <c r="AQ34" i="104"/>
  <c r="AQ34" i="114"/>
  <c r="AQ34" i="99"/>
  <c r="AQ34" i="21"/>
  <c r="AU34" i="150"/>
  <c r="AU34" i="148"/>
  <c r="AU34" i="147"/>
  <c r="AU34" i="146"/>
  <c r="AU34" i="174"/>
  <c r="AU34" i="115"/>
  <c r="AU34" i="40"/>
  <c r="AU34" i="77"/>
  <c r="AU34" i="29"/>
  <c r="AU34" i="173"/>
  <c r="AU34" i="21"/>
  <c r="AU34" i="99"/>
  <c r="AU34" i="114"/>
  <c r="AU34" i="104"/>
  <c r="AY41" i="173"/>
  <c r="AY41" i="21"/>
  <c r="AY41" i="104"/>
  <c r="AY41" i="99"/>
  <c r="AY41" i="114"/>
  <c r="BC41" i="173"/>
  <c r="BC41" i="21"/>
  <c r="BC41" i="104"/>
  <c r="BC41" i="114"/>
  <c r="BC41" i="99"/>
  <c r="BF48" i="2"/>
  <c r="BF47" i="173"/>
  <c r="BF47" i="21"/>
  <c r="BF47" i="114"/>
  <c r="BF47" i="99"/>
  <c r="BF47" i="104"/>
  <c r="BM48" i="104"/>
  <c r="BM48" i="21"/>
  <c r="BM48" i="114"/>
  <c r="BM48" i="99"/>
  <c r="BM48" i="173"/>
  <c r="CD48" i="173"/>
  <c r="CD48" i="21"/>
  <c r="CD48" i="104"/>
  <c r="CD48" i="114"/>
  <c r="CD48" i="99"/>
  <c r="CA48" i="2"/>
  <c r="CA47" i="173"/>
  <c r="CA47" i="21"/>
  <c r="CA47" i="114"/>
  <c r="CA47" i="99"/>
  <c r="CA47" i="104"/>
  <c r="C48" i="2"/>
  <c r="C47" i="173"/>
  <c r="C47" i="21"/>
  <c r="C47" i="114"/>
  <c r="C47" i="99"/>
  <c r="C47" i="104"/>
  <c r="BS48" i="2"/>
  <c r="BS47" i="173"/>
  <c r="BS47" i="114"/>
  <c r="BS47" i="99"/>
  <c r="BS47" i="104"/>
  <c r="BS47" i="21"/>
  <c r="AH56" i="106"/>
  <c r="AH56" i="112" s="1"/>
  <c r="AZ25" i="106"/>
  <c r="AZ25" i="112" s="1"/>
  <c r="R41" i="106"/>
  <c r="R41" i="112" s="1"/>
  <c r="N41" i="106"/>
  <c r="N41" i="112" s="1"/>
  <c r="U29" i="106"/>
  <c r="U29" i="112" s="1"/>
  <c r="Q29" i="106"/>
  <c r="Q29" i="112" s="1"/>
  <c r="M29" i="106"/>
  <c r="M29" i="112" s="1"/>
  <c r="T24" i="106"/>
  <c r="T24" i="112" s="1"/>
  <c r="P24" i="106"/>
  <c r="P24" i="112" s="1"/>
  <c r="L24" i="106"/>
  <c r="L24" i="112" s="1"/>
  <c r="AT41" i="106"/>
  <c r="AT41" i="112" s="1"/>
  <c r="AP41" i="106"/>
  <c r="AP41" i="112" s="1"/>
  <c r="AL41" i="106"/>
  <c r="AL41" i="112" s="1"/>
  <c r="AH41" i="106"/>
  <c r="AH41" i="112" s="1"/>
  <c r="AD41" i="106"/>
  <c r="AD41" i="112" s="1"/>
  <c r="Z41" i="106"/>
  <c r="Z41" i="112" s="1"/>
  <c r="AR35" i="106"/>
  <c r="AR35" i="112" s="1"/>
  <c r="AZ34" i="106"/>
  <c r="AZ34" i="112" s="1"/>
  <c r="AV34" i="106"/>
  <c r="AV34" i="112" s="1"/>
  <c r="BB29" i="106"/>
  <c r="BB29" i="112" s="1"/>
  <c r="AX29" i="106"/>
  <c r="AX29" i="112" s="1"/>
  <c r="AH30" i="106"/>
  <c r="AH30" i="112" s="1"/>
  <c r="BC24" i="106"/>
  <c r="BC24" i="112" s="1"/>
  <c r="AY24" i="106"/>
  <c r="AY24" i="112" s="1"/>
  <c r="AU24" i="106"/>
  <c r="AU24" i="112" s="1"/>
  <c r="AZ51" i="106"/>
  <c r="AZ51" i="112" s="1"/>
  <c r="AV51" i="106"/>
  <c r="AV51" i="112" s="1"/>
  <c r="AR51" i="106"/>
  <c r="AR51" i="112" s="1"/>
  <c r="AO41" i="106"/>
  <c r="AO41" i="112" s="1"/>
  <c r="AK41" i="106"/>
  <c r="AK41" i="112" s="1"/>
  <c r="AG41" i="106"/>
  <c r="AG41" i="112" s="1"/>
  <c r="AC41" i="106"/>
  <c r="AC41" i="112" s="1"/>
  <c r="Y41" i="106"/>
  <c r="Y41" i="112" s="1"/>
  <c r="BC34" i="106"/>
  <c r="BC34" i="112" s="1"/>
  <c r="AY34" i="106"/>
  <c r="AY34" i="112" s="1"/>
  <c r="AU34" i="106"/>
  <c r="AU34" i="112" s="1"/>
  <c r="BA29" i="106"/>
  <c r="BA29" i="112" s="1"/>
  <c r="AW29" i="106"/>
  <c r="AW29" i="112" s="1"/>
  <c r="BB24" i="106"/>
  <c r="BB24" i="112" s="1"/>
  <c r="AX24" i="106"/>
  <c r="AX24" i="112" s="1"/>
  <c r="BC51" i="106"/>
  <c r="BC51" i="112" s="1"/>
  <c r="AY51" i="106"/>
  <c r="AY51" i="112" s="1"/>
  <c r="AU51" i="106"/>
  <c r="AU51" i="112" s="1"/>
  <c r="AQ51" i="106"/>
  <c r="AQ51" i="112" s="1"/>
  <c r="AM51" i="106"/>
  <c r="AM51" i="112" s="1"/>
  <c r="AI51" i="106"/>
  <c r="AI51" i="112" s="1"/>
  <c r="AE51" i="106"/>
  <c r="AE51" i="112" s="1"/>
  <c r="AA51" i="106"/>
  <c r="AA51" i="112" s="1"/>
  <c r="W51" i="106"/>
  <c r="W51" i="112" s="1"/>
  <c r="S51" i="106"/>
  <c r="S51" i="112" s="1"/>
  <c r="O51" i="106"/>
  <c r="O51" i="112" s="1"/>
  <c r="AR55" i="106"/>
  <c r="AR55" i="112" s="1"/>
  <c r="AN55" i="106"/>
  <c r="AN55" i="112" s="1"/>
  <c r="AJ55" i="106"/>
  <c r="AJ55" i="112" s="1"/>
  <c r="AF55" i="106"/>
  <c r="AF55" i="112" s="1"/>
  <c r="AB55" i="106"/>
  <c r="AB55" i="112" s="1"/>
  <c r="X55" i="106"/>
  <c r="X55" i="112" s="1"/>
  <c r="T55" i="106"/>
  <c r="T55" i="112" s="1"/>
  <c r="P55" i="106"/>
  <c r="P55" i="112" s="1"/>
  <c r="L55" i="106"/>
  <c r="L55" i="112" s="1"/>
  <c r="AZ54" i="106"/>
  <c r="AZ54" i="112" s="1"/>
  <c r="AV54" i="106"/>
  <c r="AV54" i="112" s="1"/>
  <c r="AR54" i="106"/>
  <c r="AR54" i="112" s="1"/>
  <c r="AN54" i="106"/>
  <c r="AN54" i="112" s="1"/>
  <c r="AJ54" i="106"/>
  <c r="AJ54" i="112" s="1"/>
  <c r="AF54" i="106"/>
  <c r="AF54" i="112" s="1"/>
  <c r="AB54" i="106"/>
  <c r="AB54" i="112" s="1"/>
  <c r="X54" i="106"/>
  <c r="X54" i="112" s="1"/>
  <c r="T54" i="106"/>
  <c r="T54" i="112" s="1"/>
  <c r="P54" i="106"/>
  <c r="P54" i="112" s="1"/>
  <c r="L54" i="106"/>
  <c r="L54" i="112" s="1"/>
  <c r="Y24" i="106"/>
  <c r="Y24" i="112" s="1"/>
  <c r="AC24" i="106"/>
  <c r="AC24" i="112" s="1"/>
  <c r="AG24" i="106"/>
  <c r="AG24" i="112" s="1"/>
  <c r="AK24" i="106"/>
  <c r="AK24" i="112" s="1"/>
  <c r="AO24" i="106"/>
  <c r="AO24" i="112" s="1"/>
  <c r="AS24" i="106"/>
  <c r="AS24" i="112" s="1"/>
  <c r="X29" i="106"/>
  <c r="X29" i="112" s="1"/>
  <c r="AB29" i="106"/>
  <c r="AB29" i="112" s="1"/>
  <c r="AF29" i="106"/>
  <c r="AF29" i="112" s="1"/>
  <c r="AJ29" i="106"/>
  <c r="AJ29" i="112" s="1"/>
  <c r="AN29" i="106"/>
  <c r="AN29" i="112" s="1"/>
  <c r="AR29" i="106"/>
  <c r="AR29" i="112" s="1"/>
  <c r="M34" i="106"/>
  <c r="M34" i="112" s="1"/>
  <c r="Q34" i="106"/>
  <c r="Q34" i="112" s="1"/>
  <c r="U34" i="106"/>
  <c r="U34" i="112" s="1"/>
  <c r="Y34" i="106"/>
  <c r="Y34" i="112" s="1"/>
  <c r="AC34" i="106"/>
  <c r="AC34" i="112" s="1"/>
  <c r="AG34" i="106"/>
  <c r="AG34" i="112" s="1"/>
  <c r="AK34" i="106"/>
  <c r="AK34" i="112" s="1"/>
  <c r="AO34" i="106"/>
  <c r="AO34" i="112" s="1"/>
  <c r="AS34" i="106"/>
  <c r="AS34" i="112" s="1"/>
  <c r="AW41" i="106"/>
  <c r="AW41" i="112" s="1"/>
  <c r="BA41" i="106"/>
  <c r="BA41" i="112" s="1"/>
  <c r="AN51" i="106"/>
  <c r="AN51" i="112" s="1"/>
  <c r="AJ51" i="106"/>
  <c r="AJ51" i="112" s="1"/>
  <c r="AF51" i="106"/>
  <c r="AF51" i="112" s="1"/>
  <c r="AB51" i="106"/>
  <c r="AB51" i="112" s="1"/>
  <c r="X51" i="106"/>
  <c r="X51" i="112" s="1"/>
  <c r="T51" i="106"/>
  <c r="T51" i="112" s="1"/>
  <c r="P51" i="106"/>
  <c r="P51" i="112" s="1"/>
  <c r="L51" i="106"/>
  <c r="L51" i="112" s="1"/>
  <c r="AS55" i="106"/>
  <c r="AS55" i="112" s="1"/>
  <c r="AO55" i="106"/>
  <c r="AO55" i="112" s="1"/>
  <c r="AK55" i="106"/>
  <c r="AK55" i="112" s="1"/>
  <c r="AG55" i="106"/>
  <c r="AG55" i="112" s="1"/>
  <c r="AC55" i="106"/>
  <c r="AC55" i="112" s="1"/>
  <c r="Y55" i="106"/>
  <c r="Y55" i="112" s="1"/>
  <c r="U55" i="106"/>
  <c r="U55" i="112" s="1"/>
  <c r="Q55" i="106"/>
  <c r="Q55" i="112" s="1"/>
  <c r="M55" i="106"/>
  <c r="M55" i="112" s="1"/>
  <c r="BA54" i="106"/>
  <c r="BA54" i="112" s="1"/>
  <c r="AW54" i="106"/>
  <c r="AW54" i="112" s="1"/>
  <c r="AS54" i="106"/>
  <c r="AS54" i="112" s="1"/>
  <c r="AO54" i="106"/>
  <c r="AO54" i="112" s="1"/>
  <c r="AK54" i="106"/>
  <c r="AK54" i="112" s="1"/>
  <c r="AG54" i="106"/>
  <c r="AG54" i="112" s="1"/>
  <c r="AC54" i="106"/>
  <c r="AC54" i="112" s="1"/>
  <c r="Y54" i="106"/>
  <c r="Y54" i="112" s="1"/>
  <c r="U54" i="106"/>
  <c r="U54" i="112" s="1"/>
  <c r="Q54" i="106"/>
  <c r="Q54" i="112" s="1"/>
  <c r="M54" i="106"/>
  <c r="M54" i="112" s="1"/>
  <c r="X24" i="106"/>
  <c r="X24" i="112" s="1"/>
  <c r="AB24" i="106"/>
  <c r="AB24" i="112" s="1"/>
  <c r="AF24" i="106"/>
  <c r="AF24" i="112" s="1"/>
  <c r="AJ24" i="106"/>
  <c r="AJ24" i="112" s="1"/>
  <c r="AN24" i="106"/>
  <c r="AN24" i="112" s="1"/>
  <c r="AR24" i="106"/>
  <c r="AR24" i="112" s="1"/>
  <c r="W29" i="106"/>
  <c r="W29" i="112" s="1"/>
  <c r="AA29" i="106"/>
  <c r="AA29" i="112" s="1"/>
  <c r="AI29" i="106"/>
  <c r="AI29" i="112" s="1"/>
  <c r="AM29" i="106"/>
  <c r="AM29" i="112" s="1"/>
  <c r="L34" i="106"/>
  <c r="L34" i="112" s="1"/>
  <c r="T34" i="106"/>
  <c r="T34" i="112" s="1"/>
  <c r="AB34" i="106"/>
  <c r="AB34" i="112" s="1"/>
  <c r="AJ34" i="106"/>
  <c r="AJ34" i="112" s="1"/>
  <c r="AN34" i="106"/>
  <c r="AN34" i="112" s="1"/>
  <c r="AV41" i="106"/>
  <c r="AV41" i="112" s="1"/>
  <c r="AZ41" i="106"/>
  <c r="AZ41" i="112" s="1"/>
  <c r="B39" i="106"/>
  <c r="B39" i="112" s="1"/>
  <c r="B39" i="150"/>
  <c r="B39" i="148"/>
  <c r="B39" i="147"/>
  <c r="B39" i="146"/>
  <c r="B39" i="174"/>
  <c r="B39" i="115"/>
  <c r="B39" i="40"/>
  <c r="B39" i="77"/>
  <c r="B39" i="29"/>
  <c r="B39" i="173"/>
  <c r="B39" i="21"/>
  <c r="B39" i="104"/>
  <c r="B39" i="114"/>
  <c r="B39" i="99"/>
  <c r="U41" i="106"/>
  <c r="U41" i="112" s="1"/>
  <c r="M41" i="106"/>
  <c r="M41" i="112" s="1"/>
  <c r="P29" i="106"/>
  <c r="P29" i="112" s="1"/>
  <c r="S24" i="106"/>
  <c r="S24" i="112" s="1"/>
  <c r="AS41" i="106"/>
  <c r="AS41" i="112" s="1"/>
  <c r="L41" i="106"/>
  <c r="L41" i="112" s="1"/>
  <c r="N25" i="106"/>
  <c r="N25" i="112" s="1"/>
  <c r="N24" i="106"/>
  <c r="N24" i="112" s="1"/>
  <c r="AR41" i="106"/>
  <c r="AR41" i="112" s="1"/>
  <c r="AB41" i="106"/>
  <c r="AB41" i="112" s="1"/>
  <c r="X30" i="2"/>
  <c r="AQ25" i="106"/>
  <c r="AQ25" i="112" s="1"/>
  <c r="AW24" i="106"/>
  <c r="AW24" i="112" s="1"/>
  <c r="AT51" i="106"/>
  <c r="AT51" i="112" s="1"/>
  <c r="AL51" i="106"/>
  <c r="AL51" i="112" s="1"/>
  <c r="AD51" i="106"/>
  <c r="AD51" i="112" s="1"/>
  <c r="V51" i="106"/>
  <c r="V51" i="112" s="1"/>
  <c r="N51" i="106"/>
  <c r="N51" i="112" s="1"/>
  <c r="AQ55" i="106"/>
  <c r="AQ55" i="112" s="1"/>
  <c r="AI55" i="106"/>
  <c r="AI55" i="112" s="1"/>
  <c r="AA55" i="106"/>
  <c r="AA55" i="112" s="1"/>
  <c r="O55" i="106"/>
  <c r="O55" i="112" s="1"/>
  <c r="AY54" i="106"/>
  <c r="AY54" i="112" s="1"/>
  <c r="AQ54" i="106"/>
  <c r="AQ54" i="112" s="1"/>
  <c r="AE54" i="106"/>
  <c r="AE54" i="112" s="1"/>
  <c r="W54" i="106"/>
  <c r="W54" i="112" s="1"/>
  <c r="O54" i="106"/>
  <c r="O54" i="112" s="1"/>
  <c r="Z24" i="106"/>
  <c r="Z24" i="112" s="1"/>
  <c r="AH24" i="106"/>
  <c r="AH24" i="112" s="1"/>
  <c r="AT24" i="106"/>
  <c r="AT24" i="112" s="1"/>
  <c r="AC29" i="106"/>
  <c r="AC29" i="112" s="1"/>
  <c r="AO29" i="106"/>
  <c r="AO29" i="112" s="1"/>
  <c r="N34" i="106"/>
  <c r="N34" i="112" s="1"/>
  <c r="V34" i="106"/>
  <c r="V34" i="112" s="1"/>
  <c r="AL34" i="106"/>
  <c r="AL34" i="112" s="1"/>
  <c r="BB41" i="106"/>
  <c r="BB41" i="112" s="1"/>
  <c r="AE29" i="106"/>
  <c r="AE29" i="112" s="1"/>
  <c r="AQ29" i="106"/>
  <c r="AQ29" i="112" s="1"/>
  <c r="P34" i="106"/>
  <c r="P34" i="112" s="1"/>
  <c r="X34" i="106"/>
  <c r="X34" i="112" s="1"/>
  <c r="AF34" i="106"/>
  <c r="AF34" i="112" s="1"/>
  <c r="AR34" i="106"/>
  <c r="AR34" i="112" s="1"/>
  <c r="Q41" i="106"/>
  <c r="Q41" i="112" s="1"/>
  <c r="T29" i="106"/>
  <c r="T29" i="112" s="1"/>
  <c r="L29" i="106"/>
  <c r="L29" i="112" s="1"/>
  <c r="O24" i="106"/>
  <c r="O24" i="112" s="1"/>
  <c r="V41" i="106"/>
  <c r="V41" i="112" s="1"/>
  <c r="T41" i="106"/>
  <c r="T41" i="112" s="1"/>
  <c r="P41" i="106"/>
  <c r="P41" i="112" s="1"/>
  <c r="S29" i="106"/>
  <c r="S29" i="112" s="1"/>
  <c r="O29" i="106"/>
  <c r="O29" i="112" s="1"/>
  <c r="R24" i="106"/>
  <c r="R24" i="112" s="1"/>
  <c r="V30" i="106"/>
  <c r="V30" i="112" s="1"/>
  <c r="AN41" i="106"/>
  <c r="AN41" i="112" s="1"/>
  <c r="AJ41" i="106"/>
  <c r="AJ41" i="112" s="1"/>
  <c r="AF41" i="106"/>
  <c r="AF41" i="112" s="1"/>
  <c r="X41" i="106"/>
  <c r="X41" i="112" s="1"/>
  <c r="BB34" i="106"/>
  <c r="BB34" i="112" s="1"/>
  <c r="AX34" i="106"/>
  <c r="AX34" i="112" s="1"/>
  <c r="AZ29" i="106"/>
  <c r="AZ29" i="112" s="1"/>
  <c r="AV29" i="106"/>
  <c r="AV29" i="112" s="1"/>
  <c r="BA24" i="106"/>
  <c r="BA24" i="112" s="1"/>
  <c r="BB51" i="106"/>
  <c r="BB51" i="112" s="1"/>
  <c r="AX51" i="106"/>
  <c r="AX51" i="112" s="1"/>
  <c r="AP51" i="106"/>
  <c r="AP51" i="112" s="1"/>
  <c r="AH51" i="106"/>
  <c r="AH51" i="112" s="1"/>
  <c r="Z51" i="106"/>
  <c r="Z51" i="112" s="1"/>
  <c r="R51" i="106"/>
  <c r="R51" i="112" s="1"/>
  <c r="R56" i="106"/>
  <c r="R56" i="112" s="1"/>
  <c r="AM55" i="106"/>
  <c r="AM55" i="112" s="1"/>
  <c r="AE55" i="106"/>
  <c r="AE55" i="112" s="1"/>
  <c r="W55" i="106"/>
  <c r="W55" i="112" s="1"/>
  <c r="S55" i="106"/>
  <c r="S55" i="112" s="1"/>
  <c r="BC54" i="106"/>
  <c r="BC54" i="112" s="1"/>
  <c r="AU54" i="106"/>
  <c r="AU54" i="112" s="1"/>
  <c r="AM54" i="106"/>
  <c r="AM54" i="112" s="1"/>
  <c r="AI54" i="106"/>
  <c r="AI54" i="112" s="1"/>
  <c r="AA54" i="106"/>
  <c r="AA54" i="112" s="1"/>
  <c r="S54" i="106"/>
  <c r="S54" i="112" s="1"/>
  <c r="V24" i="106"/>
  <c r="V24" i="112" s="1"/>
  <c r="AD24" i="106"/>
  <c r="AD24" i="112" s="1"/>
  <c r="AL24" i="106"/>
  <c r="AL24" i="112" s="1"/>
  <c r="AP24" i="106"/>
  <c r="AP24" i="112" s="1"/>
  <c r="Y29" i="106"/>
  <c r="Y29" i="112" s="1"/>
  <c r="AG29" i="106"/>
  <c r="AG29" i="112" s="1"/>
  <c r="AK29" i="106"/>
  <c r="AK29" i="112" s="1"/>
  <c r="AS29" i="106"/>
  <c r="AS29" i="112" s="1"/>
  <c r="R34" i="106"/>
  <c r="R34" i="112" s="1"/>
  <c r="Z34" i="106"/>
  <c r="Z34" i="112" s="1"/>
  <c r="AD34" i="106"/>
  <c r="AD34" i="112" s="1"/>
  <c r="AH34" i="106"/>
  <c r="AH34" i="112" s="1"/>
  <c r="AP34" i="106"/>
  <c r="AP34" i="112" s="1"/>
  <c r="AT34" i="106"/>
  <c r="AT34" i="112" s="1"/>
  <c r="AX41" i="106"/>
  <c r="AX41" i="112" s="1"/>
  <c r="S41" i="106"/>
  <c r="S41" i="112" s="1"/>
  <c r="O41" i="106"/>
  <c r="O41" i="112" s="1"/>
  <c r="O35" i="106"/>
  <c r="O35" i="112" s="1"/>
  <c r="R29" i="106"/>
  <c r="R29" i="112" s="1"/>
  <c r="N29" i="106"/>
  <c r="N29" i="112" s="1"/>
  <c r="U24" i="106"/>
  <c r="U24" i="112" s="1"/>
  <c r="Q24" i="106"/>
  <c r="Q24" i="112" s="1"/>
  <c r="M24" i="106"/>
  <c r="M24" i="112" s="1"/>
  <c r="AM42" i="2"/>
  <c r="AQ41" i="106"/>
  <c r="AQ41" i="112" s="1"/>
  <c r="AM41" i="106"/>
  <c r="AM41" i="112" s="1"/>
  <c r="AI41" i="106"/>
  <c r="AI41" i="112" s="1"/>
  <c r="AE41" i="106"/>
  <c r="AE41" i="112" s="1"/>
  <c r="AA41" i="106"/>
  <c r="AA41" i="112" s="1"/>
  <c r="W41" i="106"/>
  <c r="W41" i="112" s="1"/>
  <c r="BA34" i="106"/>
  <c r="BA34" i="112" s="1"/>
  <c r="AW34" i="106"/>
  <c r="AW34" i="112" s="1"/>
  <c r="BC29" i="106"/>
  <c r="BC29" i="112" s="1"/>
  <c r="AY29" i="106"/>
  <c r="AY29" i="112" s="1"/>
  <c r="AU29" i="106"/>
  <c r="AU29" i="112" s="1"/>
  <c r="AO25" i="2"/>
  <c r="AZ24" i="106"/>
  <c r="AZ24" i="112" s="1"/>
  <c r="AV24" i="106"/>
  <c r="AV24" i="112" s="1"/>
  <c r="BA51" i="106"/>
  <c r="BA51" i="112" s="1"/>
  <c r="AW51" i="106"/>
  <c r="AW51" i="112" s="1"/>
  <c r="AS51" i="106"/>
  <c r="AS51" i="112" s="1"/>
  <c r="AO51" i="106"/>
  <c r="AO51" i="112" s="1"/>
  <c r="AK51" i="106"/>
  <c r="AK51" i="112" s="1"/>
  <c r="AG51" i="106"/>
  <c r="AG51" i="112" s="1"/>
  <c r="AC51" i="106"/>
  <c r="AC51" i="112" s="1"/>
  <c r="Y51" i="106"/>
  <c r="Y51" i="112" s="1"/>
  <c r="U51" i="106"/>
  <c r="U51" i="112" s="1"/>
  <c r="Q51" i="106"/>
  <c r="Q51" i="112" s="1"/>
  <c r="M51" i="106"/>
  <c r="M51" i="112" s="1"/>
  <c r="AT55" i="106"/>
  <c r="AT55" i="112" s="1"/>
  <c r="AP55" i="106"/>
  <c r="AP55" i="112" s="1"/>
  <c r="AL55" i="106"/>
  <c r="AL55" i="112" s="1"/>
  <c r="AH55" i="106"/>
  <c r="AH55" i="112" s="1"/>
  <c r="AD55" i="106"/>
  <c r="AD55" i="112" s="1"/>
  <c r="Z55" i="106"/>
  <c r="Z55" i="112" s="1"/>
  <c r="V55" i="106"/>
  <c r="V55" i="112" s="1"/>
  <c r="R55" i="106"/>
  <c r="R55" i="112" s="1"/>
  <c r="N55" i="106"/>
  <c r="N55" i="112" s="1"/>
  <c r="BB54" i="106"/>
  <c r="BB54" i="112" s="1"/>
  <c r="AX54" i="106"/>
  <c r="AX54" i="112" s="1"/>
  <c r="AT54" i="106"/>
  <c r="AT54" i="112" s="1"/>
  <c r="AP54" i="106"/>
  <c r="AP54" i="112" s="1"/>
  <c r="AL54" i="106"/>
  <c r="AL54" i="112" s="1"/>
  <c r="AH54" i="106"/>
  <c r="AH54" i="112" s="1"/>
  <c r="AD54" i="106"/>
  <c r="AD54" i="112" s="1"/>
  <c r="Z54" i="106"/>
  <c r="Z54" i="112" s="1"/>
  <c r="V54" i="106"/>
  <c r="V54" i="112" s="1"/>
  <c r="R54" i="106"/>
  <c r="R54" i="112" s="1"/>
  <c r="N54" i="106"/>
  <c r="N54" i="112" s="1"/>
  <c r="W24" i="106"/>
  <c r="W24" i="112" s="1"/>
  <c r="AA24" i="106"/>
  <c r="AA24" i="112" s="1"/>
  <c r="AE24" i="106"/>
  <c r="AE24" i="112" s="1"/>
  <c r="AI24" i="106"/>
  <c r="AI24" i="112" s="1"/>
  <c r="AM24" i="106"/>
  <c r="AM24" i="112" s="1"/>
  <c r="AQ24" i="106"/>
  <c r="AQ24" i="112" s="1"/>
  <c r="V29" i="106"/>
  <c r="V29" i="112" s="1"/>
  <c r="Z29" i="106"/>
  <c r="Z29" i="112" s="1"/>
  <c r="AD29" i="106"/>
  <c r="AD29" i="112" s="1"/>
  <c r="AH29" i="106"/>
  <c r="AH29" i="112" s="1"/>
  <c r="AL29" i="106"/>
  <c r="AL29" i="112" s="1"/>
  <c r="AP29" i="106"/>
  <c r="AP29" i="112" s="1"/>
  <c r="AT29" i="106"/>
  <c r="AT29" i="112" s="1"/>
  <c r="O34" i="106"/>
  <c r="O34" i="112" s="1"/>
  <c r="S34" i="106"/>
  <c r="S34" i="112" s="1"/>
  <c r="W34" i="106"/>
  <c r="W34" i="112" s="1"/>
  <c r="AA34" i="106"/>
  <c r="AA34" i="112" s="1"/>
  <c r="AE34" i="106"/>
  <c r="AE34" i="112" s="1"/>
  <c r="AI34" i="106"/>
  <c r="AI34" i="112" s="1"/>
  <c r="AM34" i="106"/>
  <c r="AM34" i="112" s="1"/>
  <c r="AQ34" i="106"/>
  <c r="AQ34" i="112" s="1"/>
  <c r="AU41" i="106"/>
  <c r="AU41" i="112" s="1"/>
  <c r="AY41" i="106"/>
  <c r="AY41" i="112" s="1"/>
  <c r="BC41" i="106"/>
  <c r="BC41" i="112" s="1"/>
  <c r="B46" i="2"/>
  <c r="B45" i="106"/>
  <c r="B45" i="112" s="1"/>
  <c r="B45" i="173"/>
  <c r="B45" i="21"/>
  <c r="B45" i="104"/>
  <c r="B45" i="114"/>
  <c r="B45" i="99"/>
  <c r="W35" i="2"/>
  <c r="AA42" i="2"/>
  <c r="AQ35" i="2"/>
  <c r="AG25" i="2"/>
  <c r="AU56" i="2"/>
  <c r="AN25" i="2"/>
  <c r="AP30" i="2"/>
  <c r="AV35" i="2"/>
  <c r="AU42" i="2"/>
  <c r="S30" i="2"/>
  <c r="AW30" i="2"/>
  <c r="V30" i="2"/>
  <c r="R30" i="2"/>
  <c r="O42" i="2"/>
  <c r="AW42" i="2"/>
  <c r="W42" i="2"/>
  <c r="AW25" i="2"/>
  <c r="AA56" i="2"/>
  <c r="AO56" i="2"/>
  <c r="AC56" i="2"/>
  <c r="M56" i="2"/>
  <c r="AD35" i="2"/>
  <c r="AT35" i="2"/>
  <c r="S42" i="2"/>
  <c r="V25" i="2"/>
  <c r="BA30" i="2"/>
  <c r="AR26" i="2"/>
  <c r="AR27" i="2" s="1"/>
  <c r="BD42" i="2"/>
  <c r="V42" i="2"/>
  <c r="N42" i="2"/>
  <c r="N30" i="2"/>
  <c r="AU43" i="2"/>
  <c r="AZ42" i="2"/>
  <c r="AJ35" i="2"/>
  <c r="AZ30" i="2"/>
  <c r="AE30" i="2"/>
  <c r="AB25" i="2"/>
  <c r="BB25" i="2"/>
  <c r="AE56" i="2"/>
  <c r="O56" i="2"/>
  <c r="AF30" i="2"/>
  <c r="BA35" i="2"/>
  <c r="AC35" i="2"/>
  <c r="AU30" i="2"/>
  <c r="X25" i="2"/>
  <c r="AQ56" i="2"/>
  <c r="BC55" i="2"/>
  <c r="AS56" i="2"/>
  <c r="AK56" i="2"/>
  <c r="AG56" i="2"/>
  <c r="Y56" i="2"/>
  <c r="U56" i="2"/>
  <c r="Q56" i="2"/>
  <c r="T35" i="2"/>
  <c r="S25" i="2"/>
  <c r="AI42" i="2"/>
  <c r="BD35" i="2"/>
  <c r="AZ35" i="2"/>
  <c r="AN30" i="2"/>
  <c r="AM30" i="2"/>
  <c r="AX25" i="2"/>
  <c r="AJ25" i="2"/>
  <c r="BD25" i="2"/>
  <c r="AM56" i="2"/>
  <c r="W56" i="2"/>
  <c r="AY55" i="2"/>
  <c r="AN56" i="2"/>
  <c r="X56" i="2"/>
  <c r="BD55" i="2"/>
  <c r="AZ55" i="2"/>
  <c r="W25" i="2"/>
  <c r="AA25" i="2"/>
  <c r="AM25" i="2"/>
  <c r="AQ25" i="2"/>
  <c r="O35" i="2"/>
  <c r="S35" i="2"/>
  <c r="AA35" i="2"/>
  <c r="AE35" i="2"/>
  <c r="AM35" i="2"/>
  <c r="AU35" i="2"/>
  <c r="AY42" i="2"/>
  <c r="BC42" i="2"/>
  <c r="AX42" i="2"/>
  <c r="AH30" i="2"/>
  <c r="Z30" i="2"/>
  <c r="U35" i="2"/>
  <c r="M35" i="2"/>
  <c r="AO35" i="2"/>
  <c r="Y35" i="2"/>
  <c r="AC25" i="2"/>
  <c r="R56" i="2"/>
  <c r="AX35" i="2"/>
  <c r="AK35" i="2"/>
  <c r="AS25" i="2"/>
  <c r="AK25" i="2"/>
  <c r="Q35" i="2"/>
  <c r="Y25" i="2"/>
  <c r="V56" i="2"/>
  <c r="N56" i="2"/>
  <c r="AG30" i="2"/>
  <c r="AP35" i="2"/>
  <c r="Z35" i="2"/>
  <c r="AO30" i="2"/>
  <c r="Y30" i="2"/>
  <c r="AW55" i="2"/>
  <c r="AN42" i="2"/>
  <c r="BB42" i="2"/>
  <c r="BB35" i="2"/>
  <c r="AH35" i="2"/>
  <c r="AF56" i="2"/>
  <c r="BA55" i="2"/>
  <c r="AL35" i="2"/>
  <c r="BB30" i="2"/>
  <c r="AS30" i="2"/>
  <c r="AK30" i="2"/>
  <c r="AC30" i="2"/>
  <c r="AT25" i="2"/>
  <c r="AD25" i="2"/>
  <c r="V43" i="2"/>
  <c r="AU44" i="2"/>
  <c r="V26" i="2"/>
  <c r="BB26" i="2"/>
  <c r="N31" i="2"/>
  <c r="P25" i="2"/>
  <c r="AA43" i="2"/>
  <c r="AR42" i="2"/>
  <c r="AJ42" i="2"/>
  <c r="X42" i="2"/>
  <c r="Y36" i="2"/>
  <c r="AT56" i="2"/>
  <c r="N25" i="2"/>
  <c r="AD36" i="2"/>
  <c r="AE36" i="2"/>
  <c r="BD30" i="2"/>
  <c r="AX30" i="2"/>
  <c r="AP31" i="2"/>
  <c r="BC30" i="2"/>
  <c r="AY30" i="2"/>
  <c r="BD26" i="2"/>
  <c r="AW26" i="2"/>
  <c r="BC25" i="2"/>
  <c r="AY25" i="2"/>
  <c r="AQ26" i="2"/>
  <c r="AK57" i="2"/>
  <c r="S57" i="2"/>
  <c r="AR56" i="2"/>
  <c r="AB56" i="2"/>
  <c r="M57" i="2"/>
  <c r="P42" i="2"/>
  <c r="T25" i="2"/>
  <c r="AW43" i="2"/>
  <c r="AB42" i="2"/>
  <c r="AI57" i="2"/>
  <c r="U30" i="2"/>
  <c r="M30" i="2"/>
  <c r="AT42" i="2"/>
  <c r="AP42" i="2"/>
  <c r="AH42" i="2"/>
  <c r="AD42" i="2"/>
  <c r="Z42" i="2"/>
  <c r="AS36" i="2"/>
  <c r="BC35" i="2"/>
  <c r="AY35" i="2"/>
  <c r="BA26" i="2"/>
  <c r="AV25" i="2"/>
  <c r="AO26" i="2"/>
  <c r="AM26" i="2"/>
  <c r="T56" i="2"/>
  <c r="P56" i="2"/>
  <c r="AV55" i="2"/>
  <c r="AE25" i="2"/>
  <c r="AU25" i="2"/>
  <c r="AD30" i="2"/>
  <c r="AL30" i="2"/>
  <c r="AT30" i="2"/>
  <c r="AI35" i="2"/>
  <c r="T42" i="2"/>
  <c r="P36" i="2"/>
  <c r="O26" i="2"/>
  <c r="W31" i="2"/>
  <c r="AF42" i="2"/>
  <c r="AN57" i="2"/>
  <c r="X57" i="2"/>
  <c r="T36" i="2"/>
  <c r="Q30" i="2"/>
  <c r="AZ43" i="2"/>
  <c r="AL42" i="2"/>
  <c r="R42" i="2"/>
  <c r="U42" i="2"/>
  <c r="Q42" i="2"/>
  <c r="M42" i="2"/>
  <c r="O30" i="2"/>
  <c r="T30" i="2"/>
  <c r="P30" i="2"/>
  <c r="R25" i="2"/>
  <c r="U25" i="2"/>
  <c r="Q25" i="2"/>
  <c r="M25" i="2"/>
  <c r="W36" i="2"/>
  <c r="BC43" i="2"/>
  <c r="AQ42" i="2"/>
  <c r="AE42" i="2"/>
  <c r="AS42" i="2"/>
  <c r="AO42" i="2"/>
  <c r="AK42" i="2"/>
  <c r="AG42" i="2"/>
  <c r="AC42" i="2"/>
  <c r="Y42" i="2"/>
  <c r="AW35" i="2"/>
  <c r="AQ36" i="2"/>
  <c r="BA31" i="2"/>
  <c r="AV30" i="2"/>
  <c r="X31" i="2"/>
  <c r="AI31" i="2"/>
  <c r="AZ25" i="2"/>
  <c r="AN26" i="2"/>
  <c r="AI25" i="2"/>
  <c r="AJ56" i="2"/>
  <c r="AF25" i="2"/>
  <c r="AA30" i="2"/>
  <c r="AQ30" i="2"/>
  <c r="X35" i="2"/>
  <c r="AB35" i="2"/>
  <c r="AF35" i="2"/>
  <c r="AN35" i="2"/>
  <c r="AR35" i="2"/>
  <c r="AV42" i="2"/>
  <c r="AP56" i="2"/>
  <c r="AL56" i="2"/>
  <c r="AH56" i="2"/>
  <c r="AD56" i="2"/>
  <c r="Z56" i="2"/>
  <c r="BB55" i="2"/>
  <c r="AX55" i="2"/>
  <c r="AB30" i="2"/>
  <c r="AJ30" i="2"/>
  <c r="AR30" i="2"/>
  <c r="AG35" i="2"/>
  <c r="BA42" i="2"/>
  <c r="Z25" i="2"/>
  <c r="AH25" i="2"/>
  <c r="AL25" i="2"/>
  <c r="AP25" i="2"/>
  <c r="N35" i="2"/>
  <c r="R35" i="2"/>
  <c r="V35" i="2"/>
  <c r="AV7" i="2"/>
  <c r="AV9" i="2"/>
  <c r="AV12" i="2"/>
  <c r="AV15" i="2"/>
  <c r="AV21" i="2"/>
  <c r="AR27" i="150" l="1"/>
  <c r="AR27" i="148"/>
  <c r="AR27" i="147"/>
  <c r="AR27" i="146"/>
  <c r="AR27" i="174"/>
  <c r="AR27" i="115"/>
  <c r="AR27" i="40"/>
  <c r="AR27" i="77"/>
  <c r="AR27" i="29"/>
  <c r="AR27" i="173"/>
  <c r="AR27" i="104"/>
  <c r="AR27" i="21"/>
  <c r="AR27" i="99"/>
  <c r="AR27" i="114"/>
  <c r="AV7" i="150"/>
  <c r="AV7" i="148"/>
  <c r="AV7" i="147"/>
  <c r="AV7" i="174"/>
  <c r="AV7" i="146"/>
  <c r="AV7" i="115"/>
  <c r="AV7" i="77"/>
  <c r="AV7" i="29"/>
  <c r="AV7" i="173"/>
  <c r="AV7" i="21"/>
  <c r="AV7" i="114"/>
  <c r="AV7" i="40"/>
  <c r="AV7" i="104"/>
  <c r="AV7" i="99"/>
  <c r="BA42" i="173"/>
  <c r="BA42" i="21"/>
  <c r="BA42" i="104"/>
  <c r="BA42" i="114"/>
  <c r="BA42" i="99"/>
  <c r="V35" i="150"/>
  <c r="V35" i="148"/>
  <c r="V35" i="147"/>
  <c r="V35" i="146"/>
  <c r="V35" i="174"/>
  <c r="V35" i="115"/>
  <c r="V35" i="40"/>
  <c r="V35" i="77"/>
  <c r="V35" i="29"/>
  <c r="V35" i="173"/>
  <c r="V35" i="104"/>
  <c r="V35" i="21"/>
  <c r="V35" i="99"/>
  <c r="V35" i="114"/>
  <c r="AG35" i="150"/>
  <c r="AG35" i="148"/>
  <c r="AG35" i="147"/>
  <c r="AG35" i="146"/>
  <c r="AG35" i="115"/>
  <c r="AG35" i="40"/>
  <c r="AG35" i="174"/>
  <c r="AG35" i="77"/>
  <c r="AG35" i="29"/>
  <c r="AG35" i="104"/>
  <c r="AG35" i="114"/>
  <c r="AG35" i="99"/>
  <c r="AG35" i="21"/>
  <c r="AG35" i="173"/>
  <c r="AX55" i="173"/>
  <c r="AX55" i="21"/>
  <c r="AX55" i="104"/>
  <c r="AX55" i="114"/>
  <c r="AX55" i="99"/>
  <c r="AR35" i="150"/>
  <c r="AR35" i="148"/>
  <c r="AR35" i="147"/>
  <c r="AR35" i="146"/>
  <c r="AR35" i="174"/>
  <c r="AR35" i="77"/>
  <c r="AR35" i="29"/>
  <c r="AR35" i="115"/>
  <c r="AR35" i="40"/>
  <c r="AR35" i="173"/>
  <c r="AR35" i="21"/>
  <c r="AR35" i="104"/>
  <c r="AR35" i="99"/>
  <c r="AR35" i="114"/>
  <c r="AJ56" i="104"/>
  <c r="AJ56" i="173"/>
  <c r="AJ56" i="114"/>
  <c r="AJ56" i="99"/>
  <c r="AJ56" i="21"/>
  <c r="AQ36" i="150"/>
  <c r="AQ36" i="148"/>
  <c r="AQ36" i="147"/>
  <c r="AQ36" i="146"/>
  <c r="AQ36" i="174"/>
  <c r="AQ36" i="77"/>
  <c r="AQ36" i="29"/>
  <c r="AQ36" i="115"/>
  <c r="AQ36" i="40"/>
  <c r="AQ36" i="173"/>
  <c r="AQ36" i="21"/>
  <c r="AQ36" i="104"/>
  <c r="AQ36" i="114"/>
  <c r="AQ36" i="99"/>
  <c r="AG42" i="21"/>
  <c r="AG42" i="173"/>
  <c r="AG42" i="99"/>
  <c r="AG42" i="104"/>
  <c r="AG42" i="114"/>
  <c r="M25" i="150"/>
  <c r="M25" i="148"/>
  <c r="M25" i="147"/>
  <c r="M25" i="146"/>
  <c r="M25" i="174"/>
  <c r="M25" i="40"/>
  <c r="M25" i="77"/>
  <c r="M25" i="115"/>
  <c r="M25" i="29"/>
  <c r="M25" i="104"/>
  <c r="M25" i="173"/>
  <c r="M25" i="21"/>
  <c r="M25" i="99"/>
  <c r="M25" i="114"/>
  <c r="Q42" i="21"/>
  <c r="Q42" i="99"/>
  <c r="Q42" i="173"/>
  <c r="Q42" i="104"/>
  <c r="Q42" i="114"/>
  <c r="AN57" i="173"/>
  <c r="AN57" i="21"/>
  <c r="AN57" i="104"/>
  <c r="AN57" i="114"/>
  <c r="AN57" i="99"/>
  <c r="AT30" i="150"/>
  <c r="AT30" i="148"/>
  <c r="AT30" i="147"/>
  <c r="AT30" i="146"/>
  <c r="AT30" i="174"/>
  <c r="AT30" i="115"/>
  <c r="AT30" i="40"/>
  <c r="AT30" i="77"/>
  <c r="AT30" i="29"/>
  <c r="AT30" i="173"/>
  <c r="AT30" i="104"/>
  <c r="AT30" i="114"/>
  <c r="AT30" i="99"/>
  <c r="AT30" i="21"/>
  <c r="AM26" i="150"/>
  <c r="AM26" i="148"/>
  <c r="AM26" i="147"/>
  <c r="AM26" i="146"/>
  <c r="AM26" i="174"/>
  <c r="AM26" i="40"/>
  <c r="AM26" i="77"/>
  <c r="AM26" i="29"/>
  <c r="AM26" i="115"/>
  <c r="AM26" i="173"/>
  <c r="AM26" i="21"/>
  <c r="AM26" i="104"/>
  <c r="AM26" i="114"/>
  <c r="AM26" i="99"/>
  <c r="AD42" i="173"/>
  <c r="AD42" i="21"/>
  <c r="AD42" i="99"/>
  <c r="AD42" i="104"/>
  <c r="AD42" i="114"/>
  <c r="AW43" i="173"/>
  <c r="AW43" i="21"/>
  <c r="AW43" i="104"/>
  <c r="AW43" i="99"/>
  <c r="AW43" i="114"/>
  <c r="AQ26" i="150"/>
  <c r="AQ26" i="148"/>
  <c r="AQ26" i="147"/>
  <c r="AQ26" i="146"/>
  <c r="AQ26" i="174"/>
  <c r="AQ26" i="115"/>
  <c r="AQ26" i="77"/>
  <c r="AQ26" i="29"/>
  <c r="AQ26" i="40"/>
  <c r="AQ26" i="173"/>
  <c r="AQ26" i="21"/>
  <c r="AQ26" i="104"/>
  <c r="AQ26" i="114"/>
  <c r="AQ26" i="99"/>
  <c r="AX30" i="150"/>
  <c r="AX30" i="148"/>
  <c r="AX30" i="147"/>
  <c r="AX30" i="146"/>
  <c r="AX30" i="174"/>
  <c r="AX30" i="115"/>
  <c r="AX30" i="40"/>
  <c r="AX30" i="77"/>
  <c r="AX30" i="29"/>
  <c r="AX30" i="173"/>
  <c r="AX30" i="104"/>
  <c r="AX30" i="21"/>
  <c r="AX30" i="99"/>
  <c r="AX30" i="114"/>
  <c r="AJ42" i="173"/>
  <c r="AJ42" i="104"/>
  <c r="AJ42" i="114"/>
  <c r="AJ42" i="99"/>
  <c r="AJ42" i="21"/>
  <c r="V43" i="173"/>
  <c r="V43" i="21"/>
  <c r="V43" i="114"/>
  <c r="V43" i="99"/>
  <c r="V43" i="104"/>
  <c r="AK25" i="150"/>
  <c r="AK25" i="148"/>
  <c r="AK25" i="147"/>
  <c r="AK25" i="146"/>
  <c r="AK25" i="174"/>
  <c r="AK25" i="40"/>
  <c r="AK25" i="115"/>
  <c r="AK25" i="77"/>
  <c r="AK25" i="29"/>
  <c r="AK25" i="104"/>
  <c r="AK25" i="173"/>
  <c r="AK25" i="21"/>
  <c r="AK25" i="99"/>
  <c r="AK25" i="114"/>
  <c r="AV12" i="150"/>
  <c r="AV12" i="148"/>
  <c r="AV12" i="147"/>
  <c r="AV12" i="146"/>
  <c r="AV12" i="174"/>
  <c r="AV12" i="115"/>
  <c r="AV12" i="40"/>
  <c r="AV12" i="77"/>
  <c r="AV12" i="21"/>
  <c r="AV12" i="104"/>
  <c r="AV12" i="114"/>
  <c r="AV12" i="29"/>
  <c r="AV12" i="173"/>
  <c r="AV12" i="99"/>
  <c r="R35" i="150"/>
  <c r="R35" i="148"/>
  <c r="R35" i="147"/>
  <c r="R35" i="146"/>
  <c r="R35" i="115"/>
  <c r="R35" i="40"/>
  <c r="R35" i="174"/>
  <c r="R35" i="77"/>
  <c r="R35" i="29"/>
  <c r="R35" i="173"/>
  <c r="R35" i="104"/>
  <c r="R35" i="114"/>
  <c r="R35" i="99"/>
  <c r="R35" i="21"/>
  <c r="AH25" i="150"/>
  <c r="AH25" i="148"/>
  <c r="AH25" i="147"/>
  <c r="AH25" i="174"/>
  <c r="AH25" i="146"/>
  <c r="AH25" i="40"/>
  <c r="AH25" i="77"/>
  <c r="AH25" i="115"/>
  <c r="AH25" i="29"/>
  <c r="AH25" i="173"/>
  <c r="AH25" i="104"/>
  <c r="AH25" i="114"/>
  <c r="AH25" i="99"/>
  <c r="AH25" i="21"/>
  <c r="AR30" i="150"/>
  <c r="AR30" i="148"/>
  <c r="AR30" i="147"/>
  <c r="AR30" i="115"/>
  <c r="AR30" i="77"/>
  <c r="AR30" i="29"/>
  <c r="AR30" i="146"/>
  <c r="AR30" i="174"/>
  <c r="AR30" i="40"/>
  <c r="AR30" i="173"/>
  <c r="AR30" i="21"/>
  <c r="AR30" i="114"/>
  <c r="AR30" i="99"/>
  <c r="AR30" i="104"/>
  <c r="BB55" i="173"/>
  <c r="BB55" i="21"/>
  <c r="BB55" i="104"/>
  <c r="BB55" i="99"/>
  <c r="BB55" i="114"/>
  <c r="AL56" i="173"/>
  <c r="AL56" i="21"/>
  <c r="AL56" i="114"/>
  <c r="AL56" i="99"/>
  <c r="AL56" i="104"/>
  <c r="AN35" i="150"/>
  <c r="AN35" i="148"/>
  <c r="AN35" i="147"/>
  <c r="AN35" i="146"/>
  <c r="AN35" i="174"/>
  <c r="AN35" i="115"/>
  <c r="AN35" i="77"/>
  <c r="AN35" i="29"/>
  <c r="AN35" i="40"/>
  <c r="AN35" i="173"/>
  <c r="AN35" i="21"/>
  <c r="AN35" i="114"/>
  <c r="AN35" i="104"/>
  <c r="AN35" i="99"/>
  <c r="AQ30" i="150"/>
  <c r="AQ30" i="148"/>
  <c r="AQ30" i="147"/>
  <c r="AQ30" i="146"/>
  <c r="AQ30" i="174"/>
  <c r="AQ30" i="115"/>
  <c r="AQ30" i="40"/>
  <c r="AQ30" i="29"/>
  <c r="AQ30" i="21"/>
  <c r="AQ30" i="114"/>
  <c r="AQ30" i="77"/>
  <c r="AQ30" i="104"/>
  <c r="AQ30" i="173"/>
  <c r="AQ30" i="99"/>
  <c r="AI25" i="150"/>
  <c r="AI25" i="148"/>
  <c r="AI25" i="147"/>
  <c r="AI25" i="146"/>
  <c r="AI25" i="174"/>
  <c r="AI25" i="115"/>
  <c r="AI25" i="40"/>
  <c r="AI25" i="77"/>
  <c r="AI25" i="29"/>
  <c r="AI25" i="173"/>
  <c r="AI25" i="21"/>
  <c r="AI25" i="114"/>
  <c r="AI25" i="104"/>
  <c r="AI25" i="99"/>
  <c r="X31" i="150"/>
  <c r="X31" i="148"/>
  <c r="X31" i="147"/>
  <c r="X31" i="146"/>
  <c r="X31" i="115"/>
  <c r="X31" i="40"/>
  <c r="X31" i="174"/>
  <c r="X31" i="77"/>
  <c r="X31" i="29"/>
  <c r="X31" i="173"/>
  <c r="X31" i="21"/>
  <c r="X31" i="99"/>
  <c r="X31" i="104"/>
  <c r="X31" i="114"/>
  <c r="AW35" i="150"/>
  <c r="AW35" i="148"/>
  <c r="AW35" i="147"/>
  <c r="AW35" i="146"/>
  <c r="AW35" i="115"/>
  <c r="AW35" i="40"/>
  <c r="AW35" i="174"/>
  <c r="AW35" i="77"/>
  <c r="AW35" i="29"/>
  <c r="AW35" i="104"/>
  <c r="AW35" i="114"/>
  <c r="AW35" i="99"/>
  <c r="AW35" i="21"/>
  <c r="AW35" i="173"/>
  <c r="AK42" i="173"/>
  <c r="AK42" i="21"/>
  <c r="AK42" i="104"/>
  <c r="AK42" i="114"/>
  <c r="AK42" i="99"/>
  <c r="AQ42" i="104"/>
  <c r="AQ42" i="114"/>
  <c r="AQ42" i="99"/>
  <c r="AQ42" i="21"/>
  <c r="AQ42" i="173"/>
  <c r="Q25" i="150"/>
  <c r="Q25" i="148"/>
  <c r="Q25" i="147"/>
  <c r="Q25" i="146"/>
  <c r="Q25" i="174"/>
  <c r="Q25" i="40"/>
  <c r="Q25" i="77"/>
  <c r="Q25" i="115"/>
  <c r="Q25" i="29"/>
  <c r="Q25" i="104"/>
  <c r="Q25" i="173"/>
  <c r="Q25" i="114"/>
  <c r="Q25" i="99"/>
  <c r="Q25" i="21"/>
  <c r="T30" i="150"/>
  <c r="T30" i="148"/>
  <c r="T30" i="147"/>
  <c r="T30" i="146"/>
  <c r="T30" i="174"/>
  <c r="T30" i="40"/>
  <c r="T30" i="77"/>
  <c r="T30" i="29"/>
  <c r="T30" i="115"/>
  <c r="T30" i="173"/>
  <c r="T30" i="21"/>
  <c r="T30" i="114"/>
  <c r="T30" i="104"/>
  <c r="T30" i="99"/>
  <c r="U42" i="173"/>
  <c r="U42" i="21"/>
  <c r="U42" i="104"/>
  <c r="U42" i="114"/>
  <c r="U42" i="99"/>
  <c r="Q30" i="150"/>
  <c r="Q30" i="148"/>
  <c r="Q30" i="147"/>
  <c r="Q30" i="146"/>
  <c r="Q30" i="174"/>
  <c r="Q30" i="115"/>
  <c r="Q30" i="40"/>
  <c r="Q30" i="77"/>
  <c r="Q30" i="29"/>
  <c r="Q30" i="104"/>
  <c r="Q30" i="173"/>
  <c r="Q30" i="21"/>
  <c r="Q30" i="99"/>
  <c r="Q30" i="114"/>
  <c r="P36" i="150"/>
  <c r="P36" i="148"/>
  <c r="P36" i="147"/>
  <c r="P36" i="146"/>
  <c r="P36" i="115"/>
  <c r="P36" i="40"/>
  <c r="P36" i="174"/>
  <c r="P36" i="77"/>
  <c r="P36" i="29"/>
  <c r="P36" i="114"/>
  <c r="P36" i="99"/>
  <c r="P36" i="104"/>
  <c r="P36" i="21"/>
  <c r="P36" i="173"/>
  <c r="AL30" i="150"/>
  <c r="AL30" i="148"/>
  <c r="AL30" i="147"/>
  <c r="AL30" i="174"/>
  <c r="AL30" i="146"/>
  <c r="AL30" i="115"/>
  <c r="AL30" i="40"/>
  <c r="AL30" i="77"/>
  <c r="AL30" i="29"/>
  <c r="AL30" i="173"/>
  <c r="AL30" i="104"/>
  <c r="AL30" i="114"/>
  <c r="AL30" i="99"/>
  <c r="AL30" i="21"/>
  <c r="AV55" i="104"/>
  <c r="AV55" i="114"/>
  <c r="AV55" i="99"/>
  <c r="AV55" i="173"/>
  <c r="AV55" i="21"/>
  <c r="AO26" i="150"/>
  <c r="AO26" i="148"/>
  <c r="AO26" i="147"/>
  <c r="AO26" i="174"/>
  <c r="AO26" i="146"/>
  <c r="AO26" i="115"/>
  <c r="AO26" i="40"/>
  <c r="AO26" i="77"/>
  <c r="AO26" i="29"/>
  <c r="AO26" i="173"/>
  <c r="AO26" i="114"/>
  <c r="AO26" i="99"/>
  <c r="AO26" i="21"/>
  <c r="AO26" i="104"/>
  <c r="BC35" i="150"/>
  <c r="BC35" i="148"/>
  <c r="BC35" i="147"/>
  <c r="BC35" i="146"/>
  <c r="BC35" i="174"/>
  <c r="BC35" i="115"/>
  <c r="BC35" i="40"/>
  <c r="BC35" i="29"/>
  <c r="BC35" i="21"/>
  <c r="BC35" i="77"/>
  <c r="BC35" i="104"/>
  <c r="BC35" i="99"/>
  <c r="BC35" i="173"/>
  <c r="BC35" i="114"/>
  <c r="AH42" i="173"/>
  <c r="AH42" i="21"/>
  <c r="AH42" i="104"/>
  <c r="AH42" i="99"/>
  <c r="AH42" i="114"/>
  <c r="U30" i="150"/>
  <c r="U30" i="148"/>
  <c r="U30" i="147"/>
  <c r="U30" i="146"/>
  <c r="U30" i="115"/>
  <c r="U30" i="40"/>
  <c r="U30" i="174"/>
  <c r="U30" i="77"/>
  <c r="U30" i="29"/>
  <c r="U30" i="104"/>
  <c r="U30" i="114"/>
  <c r="U30" i="99"/>
  <c r="U30" i="21"/>
  <c r="U30" i="173"/>
  <c r="T25" i="150"/>
  <c r="T25" i="148"/>
  <c r="T25" i="147"/>
  <c r="T25" i="146"/>
  <c r="T25" i="174"/>
  <c r="T25" i="115"/>
  <c r="T25" i="77"/>
  <c r="T25" i="29"/>
  <c r="T25" i="40"/>
  <c r="T25" i="173"/>
  <c r="T25" i="21"/>
  <c r="T25" i="114"/>
  <c r="T25" i="104"/>
  <c r="T25" i="99"/>
  <c r="AR56" i="104"/>
  <c r="AR56" i="173"/>
  <c r="AR56" i="114"/>
  <c r="AR56" i="99"/>
  <c r="AR56" i="21"/>
  <c r="AY25" i="150"/>
  <c r="AY25" i="148"/>
  <c r="AY25" i="147"/>
  <c r="AY25" i="146"/>
  <c r="AY25" i="174"/>
  <c r="AY25" i="115"/>
  <c r="AY25" i="40"/>
  <c r="AY25" i="77"/>
  <c r="AY25" i="29"/>
  <c r="AY25" i="173"/>
  <c r="AY25" i="21"/>
  <c r="AY25" i="114"/>
  <c r="AY25" i="99"/>
  <c r="AY25" i="104"/>
  <c r="AY30" i="150"/>
  <c r="AY30" i="148"/>
  <c r="AY30" i="147"/>
  <c r="AY30" i="146"/>
  <c r="AY30" i="174"/>
  <c r="AY30" i="115"/>
  <c r="AY30" i="40"/>
  <c r="AY30" i="77"/>
  <c r="AY30" i="21"/>
  <c r="AY30" i="114"/>
  <c r="AY30" i="29"/>
  <c r="AY30" i="173"/>
  <c r="AY30" i="104"/>
  <c r="AY30" i="99"/>
  <c r="BD30" i="150"/>
  <c r="BD30" i="148"/>
  <c r="BD30" i="147"/>
  <c r="BD30" i="146"/>
  <c r="BD30" i="174"/>
  <c r="BD30" i="77"/>
  <c r="BD30" i="29"/>
  <c r="BD30" i="40"/>
  <c r="BD30" i="115"/>
  <c r="BD30" i="173"/>
  <c r="BD30" i="21"/>
  <c r="BD30" i="114"/>
  <c r="BD30" i="104"/>
  <c r="BD30" i="99"/>
  <c r="AT56" i="173"/>
  <c r="AT56" i="21"/>
  <c r="AT56" i="114"/>
  <c r="AT56" i="104"/>
  <c r="AT56" i="99"/>
  <c r="AR42" i="173"/>
  <c r="AR42" i="104"/>
  <c r="AR42" i="114"/>
  <c r="AR42" i="99"/>
  <c r="AR42" i="21"/>
  <c r="BB26" i="150"/>
  <c r="BB26" i="148"/>
  <c r="BB26" i="147"/>
  <c r="BB26" i="146"/>
  <c r="BB26" i="174"/>
  <c r="BB26" i="115"/>
  <c r="BB26" i="40"/>
  <c r="BB26" i="77"/>
  <c r="BB26" i="21"/>
  <c r="BB26" i="104"/>
  <c r="BB26" i="114"/>
  <c r="BB26" i="29"/>
  <c r="BB26" i="173"/>
  <c r="BB26" i="99"/>
  <c r="AD26" i="2"/>
  <c r="AD25" i="150"/>
  <c r="AD25" i="148"/>
  <c r="AD25" i="147"/>
  <c r="AD25" i="146"/>
  <c r="AD25" i="174"/>
  <c r="AD25" i="115"/>
  <c r="AD25" i="40"/>
  <c r="AD25" i="77"/>
  <c r="AD25" i="29"/>
  <c r="AD25" i="173"/>
  <c r="AD25" i="104"/>
  <c r="AD25" i="21"/>
  <c r="AD25" i="99"/>
  <c r="AD25" i="114"/>
  <c r="AS30" i="150"/>
  <c r="AS30" i="148"/>
  <c r="AS30" i="147"/>
  <c r="AS30" i="146"/>
  <c r="AS30" i="174"/>
  <c r="AS30" i="115"/>
  <c r="AS30" i="40"/>
  <c r="AS30" i="77"/>
  <c r="AS30" i="29"/>
  <c r="AS30" i="104"/>
  <c r="AS30" i="173"/>
  <c r="AS30" i="114"/>
  <c r="AS30" i="99"/>
  <c r="AS30" i="21"/>
  <c r="AF56" i="104"/>
  <c r="AF56" i="21"/>
  <c r="AF56" i="114"/>
  <c r="AF56" i="99"/>
  <c r="AF56" i="173"/>
  <c r="AN42" i="173"/>
  <c r="AN42" i="104"/>
  <c r="AN42" i="21"/>
  <c r="AN42" i="114"/>
  <c r="AN42" i="99"/>
  <c r="Z35" i="150"/>
  <c r="Z35" i="148"/>
  <c r="Z35" i="147"/>
  <c r="Z35" i="146"/>
  <c r="Z35" i="115"/>
  <c r="Z35" i="40"/>
  <c r="Z35" i="174"/>
  <c r="Z35" i="77"/>
  <c r="Z35" i="29"/>
  <c r="Z35" i="173"/>
  <c r="Z35" i="104"/>
  <c r="Z35" i="114"/>
  <c r="Z35" i="99"/>
  <c r="Z35" i="21"/>
  <c r="V56" i="173"/>
  <c r="V56" i="21"/>
  <c r="V56" i="114"/>
  <c r="V56" i="99"/>
  <c r="V56" i="104"/>
  <c r="AS25" i="150"/>
  <c r="AS25" i="148"/>
  <c r="AS25" i="147"/>
  <c r="AS25" i="146"/>
  <c r="AS25" i="174"/>
  <c r="AS25" i="40"/>
  <c r="AS25" i="77"/>
  <c r="AS25" i="29"/>
  <c r="AS25" i="115"/>
  <c r="AS25" i="104"/>
  <c r="AS25" i="173"/>
  <c r="AS25" i="21"/>
  <c r="AS25" i="99"/>
  <c r="AS25" i="114"/>
  <c r="AC25" i="150"/>
  <c r="AC25" i="148"/>
  <c r="AC25" i="147"/>
  <c r="AC25" i="146"/>
  <c r="AC25" i="174"/>
  <c r="AC25" i="40"/>
  <c r="AC25" i="77"/>
  <c r="AC25" i="115"/>
  <c r="AC25" i="29"/>
  <c r="AC25" i="104"/>
  <c r="AC25" i="173"/>
  <c r="AC25" i="21"/>
  <c r="AC25" i="99"/>
  <c r="AC25" i="114"/>
  <c r="U35" i="150"/>
  <c r="U35" i="148"/>
  <c r="U35" i="147"/>
  <c r="U35" i="146"/>
  <c r="U35" i="115"/>
  <c r="U35" i="40"/>
  <c r="U35" i="77"/>
  <c r="U35" i="29"/>
  <c r="U35" i="174"/>
  <c r="U35" i="104"/>
  <c r="U35" i="173"/>
  <c r="U35" i="21"/>
  <c r="U35" i="99"/>
  <c r="U35" i="114"/>
  <c r="BC42" i="104"/>
  <c r="BC42" i="173"/>
  <c r="BC42" i="21"/>
  <c r="BC42" i="114"/>
  <c r="BC42" i="99"/>
  <c r="AE35" i="150"/>
  <c r="AE35" i="148"/>
  <c r="AE35" i="147"/>
  <c r="AE35" i="146"/>
  <c r="AE35" i="174"/>
  <c r="AE35" i="115"/>
  <c r="AE35" i="40"/>
  <c r="AE35" i="77"/>
  <c r="AE35" i="29"/>
  <c r="AE35" i="21"/>
  <c r="AE35" i="114"/>
  <c r="AE35" i="173"/>
  <c r="AE35" i="104"/>
  <c r="AE35" i="99"/>
  <c r="AQ25" i="150"/>
  <c r="AQ25" i="148"/>
  <c r="AQ25" i="147"/>
  <c r="AQ25" i="146"/>
  <c r="AQ25" i="174"/>
  <c r="AQ25" i="115"/>
  <c r="AQ25" i="40"/>
  <c r="AQ25" i="29"/>
  <c r="AQ25" i="77"/>
  <c r="AQ25" i="173"/>
  <c r="AQ25" i="21"/>
  <c r="AQ25" i="114"/>
  <c r="AQ25" i="104"/>
  <c r="AQ25" i="99"/>
  <c r="AZ55" i="173"/>
  <c r="AZ55" i="114"/>
  <c r="AZ55" i="99"/>
  <c r="AZ55" i="21"/>
  <c r="AZ55" i="104"/>
  <c r="AY55" i="173"/>
  <c r="AY55" i="21"/>
  <c r="AY55" i="104"/>
  <c r="AY55" i="114"/>
  <c r="AY55" i="99"/>
  <c r="AJ25" i="150"/>
  <c r="AJ25" i="148"/>
  <c r="AJ25" i="147"/>
  <c r="AJ25" i="146"/>
  <c r="AJ25" i="174"/>
  <c r="AJ25" i="115"/>
  <c r="AJ25" i="77"/>
  <c r="AJ25" i="29"/>
  <c r="AJ25" i="173"/>
  <c r="AJ25" i="21"/>
  <c r="AJ25" i="114"/>
  <c r="AJ25" i="104"/>
  <c r="AJ25" i="40"/>
  <c r="AJ25" i="99"/>
  <c r="AZ35" i="150"/>
  <c r="AZ35" i="148"/>
  <c r="AZ35" i="147"/>
  <c r="AZ35" i="146"/>
  <c r="AZ35" i="174"/>
  <c r="AZ35" i="77"/>
  <c r="AZ35" i="29"/>
  <c r="AZ35" i="40"/>
  <c r="AZ35" i="115"/>
  <c r="AZ35" i="173"/>
  <c r="AZ35" i="21"/>
  <c r="AZ35" i="104"/>
  <c r="AZ35" i="99"/>
  <c r="AZ35" i="114"/>
  <c r="T35" i="150"/>
  <c r="T35" i="148"/>
  <c r="T35" i="147"/>
  <c r="T35" i="146"/>
  <c r="T35" i="174"/>
  <c r="T35" i="77"/>
  <c r="T35" i="29"/>
  <c r="T35" i="40"/>
  <c r="T35" i="115"/>
  <c r="T35" i="173"/>
  <c r="T35" i="21"/>
  <c r="T35" i="114"/>
  <c r="T35" i="104"/>
  <c r="T35" i="99"/>
  <c r="AG56" i="173"/>
  <c r="AG56" i="21"/>
  <c r="AG56" i="104"/>
  <c r="AG56" i="99"/>
  <c r="AG56" i="114"/>
  <c r="AQ56" i="104"/>
  <c r="AQ56" i="173"/>
  <c r="AQ56" i="114"/>
  <c r="AQ56" i="99"/>
  <c r="AQ56" i="21"/>
  <c r="BA35" i="150"/>
  <c r="BA35" i="148"/>
  <c r="BA35" i="147"/>
  <c r="BA35" i="146"/>
  <c r="BA35" i="115"/>
  <c r="BA35" i="40"/>
  <c r="BA35" i="77"/>
  <c r="BA35" i="29"/>
  <c r="BA35" i="104"/>
  <c r="BA35" i="174"/>
  <c r="BA35" i="173"/>
  <c r="BA35" i="21"/>
  <c r="BA35" i="114"/>
  <c r="BA35" i="99"/>
  <c r="BB25" i="150"/>
  <c r="BB25" i="148"/>
  <c r="BB25" i="147"/>
  <c r="BB25" i="146"/>
  <c r="BB25" i="174"/>
  <c r="BB25" i="40"/>
  <c r="BB25" i="115"/>
  <c r="BB25" i="77"/>
  <c r="BB25" i="29"/>
  <c r="BB25" i="173"/>
  <c r="BB25" i="104"/>
  <c r="BB25" i="21"/>
  <c r="BB25" i="99"/>
  <c r="BB25" i="114"/>
  <c r="AJ36" i="2"/>
  <c r="AJ35" i="150"/>
  <c r="AJ35" i="148"/>
  <c r="AJ35" i="147"/>
  <c r="AJ35" i="146"/>
  <c r="AJ35" i="174"/>
  <c r="AJ35" i="77"/>
  <c r="AJ35" i="29"/>
  <c r="AJ35" i="40"/>
  <c r="AJ35" i="115"/>
  <c r="AJ35" i="173"/>
  <c r="AJ35" i="21"/>
  <c r="AJ35" i="114"/>
  <c r="AJ35" i="104"/>
  <c r="AJ35" i="99"/>
  <c r="N43" i="2"/>
  <c r="N42" i="173"/>
  <c r="N42" i="21"/>
  <c r="N42" i="99"/>
  <c r="N42" i="104"/>
  <c r="N42" i="114"/>
  <c r="BA30" i="150"/>
  <c r="BA30" i="148"/>
  <c r="BA30" i="147"/>
  <c r="BA30" i="146"/>
  <c r="BA30" i="115"/>
  <c r="BA30" i="40"/>
  <c r="BA30" i="174"/>
  <c r="BA30" i="77"/>
  <c r="BA30" i="29"/>
  <c r="BA30" i="104"/>
  <c r="BA30" i="114"/>
  <c r="BA30" i="99"/>
  <c r="BA30" i="21"/>
  <c r="BA30" i="173"/>
  <c r="AD35" i="150"/>
  <c r="AD35" i="148"/>
  <c r="AD35" i="147"/>
  <c r="AD35" i="146"/>
  <c r="AD35" i="174"/>
  <c r="AD35" i="115"/>
  <c r="AD35" i="40"/>
  <c r="AD35" i="77"/>
  <c r="AD35" i="29"/>
  <c r="AD35" i="173"/>
  <c r="AD35" i="104"/>
  <c r="AD35" i="21"/>
  <c r="AD35" i="99"/>
  <c r="AD35" i="114"/>
  <c r="AA56" i="104"/>
  <c r="AA56" i="173"/>
  <c r="AA56" i="114"/>
  <c r="AA56" i="99"/>
  <c r="AA56" i="21"/>
  <c r="O43" i="2"/>
  <c r="O42" i="104"/>
  <c r="O42" i="173"/>
  <c r="O42" i="21"/>
  <c r="O42" i="114"/>
  <c r="O42" i="99"/>
  <c r="S30" i="150"/>
  <c r="S30" i="148"/>
  <c r="S30" i="147"/>
  <c r="S30" i="146"/>
  <c r="S30" i="174"/>
  <c r="S30" i="115"/>
  <c r="S30" i="40"/>
  <c r="S30" i="77"/>
  <c r="S30" i="21"/>
  <c r="S30" i="114"/>
  <c r="S30" i="29"/>
  <c r="S30" i="173"/>
  <c r="S30" i="104"/>
  <c r="S30" i="99"/>
  <c r="AN25" i="150"/>
  <c r="AN25" i="148"/>
  <c r="AN25" i="147"/>
  <c r="AN25" i="146"/>
  <c r="AN25" i="174"/>
  <c r="AN25" i="40"/>
  <c r="AN25" i="77"/>
  <c r="AN25" i="29"/>
  <c r="AN25" i="115"/>
  <c r="AN25" i="173"/>
  <c r="AN25" i="21"/>
  <c r="AN25" i="114"/>
  <c r="AN25" i="99"/>
  <c r="AN25" i="104"/>
  <c r="AA42" i="104"/>
  <c r="AA42" i="114"/>
  <c r="AA42" i="99"/>
  <c r="AA42" i="21"/>
  <c r="AA42" i="173"/>
  <c r="C48" i="173"/>
  <c r="C48" i="21"/>
  <c r="C48" i="104"/>
  <c r="C48" i="99"/>
  <c r="C48" i="114"/>
  <c r="BW48" i="21"/>
  <c r="BW48" i="104"/>
  <c r="BW48" i="173"/>
  <c r="BW48" i="99"/>
  <c r="BW48" i="114"/>
  <c r="BA25" i="150"/>
  <c r="BA25" i="148"/>
  <c r="BA25" i="147"/>
  <c r="BA25" i="146"/>
  <c r="BA25" i="174"/>
  <c r="BA25" i="40"/>
  <c r="BA25" i="115"/>
  <c r="BA25" i="77"/>
  <c r="BA25" i="29"/>
  <c r="BA25" i="104"/>
  <c r="BA25" i="173"/>
  <c r="BA25" i="21"/>
  <c r="BA25" i="99"/>
  <c r="BA25" i="114"/>
  <c r="BK48" i="21"/>
  <c r="BK48" i="173"/>
  <c r="BK48" i="104"/>
  <c r="BK48" i="114"/>
  <c r="BK48" i="99"/>
  <c r="BX48" i="21"/>
  <c r="BX48" i="104"/>
  <c r="BX48" i="173"/>
  <c r="BX48" i="99"/>
  <c r="BX48" i="114"/>
  <c r="AV9" i="150"/>
  <c r="AV9" i="148"/>
  <c r="AV9" i="147"/>
  <c r="AV9" i="146"/>
  <c r="AV9" i="174"/>
  <c r="AV9" i="40"/>
  <c r="AV9" i="77"/>
  <c r="AV9" i="115"/>
  <c r="AV9" i="29"/>
  <c r="AV9" i="173"/>
  <c r="AV9" i="21"/>
  <c r="AV9" i="99"/>
  <c r="AV9" i="104"/>
  <c r="AV9" i="114"/>
  <c r="N35" i="150"/>
  <c r="N35" i="148"/>
  <c r="N35" i="147"/>
  <c r="N35" i="146"/>
  <c r="N35" i="174"/>
  <c r="N35" i="115"/>
  <c r="N35" i="40"/>
  <c r="N35" i="77"/>
  <c r="N35" i="29"/>
  <c r="N35" i="173"/>
  <c r="N35" i="104"/>
  <c r="N35" i="21"/>
  <c r="N35" i="99"/>
  <c r="N35" i="114"/>
  <c r="Z25" i="150"/>
  <c r="Z25" i="148"/>
  <c r="Z25" i="147"/>
  <c r="Z25" i="174"/>
  <c r="Z25" i="146"/>
  <c r="Z25" i="115"/>
  <c r="Z25" i="40"/>
  <c r="Z25" i="77"/>
  <c r="Z25" i="29"/>
  <c r="Z25" i="173"/>
  <c r="Z25" i="104"/>
  <c r="Z25" i="114"/>
  <c r="Z25" i="99"/>
  <c r="Z25" i="21"/>
  <c r="AJ30" i="150"/>
  <c r="AJ30" i="148"/>
  <c r="AJ30" i="147"/>
  <c r="AJ30" i="146"/>
  <c r="AJ30" i="174"/>
  <c r="AJ30" i="40"/>
  <c r="AJ30" i="77"/>
  <c r="AJ30" i="29"/>
  <c r="AJ30" i="115"/>
  <c r="AJ30" i="173"/>
  <c r="AJ30" i="21"/>
  <c r="AJ30" i="114"/>
  <c r="AJ30" i="104"/>
  <c r="AJ30" i="99"/>
  <c r="Z56" i="173"/>
  <c r="Z56" i="21"/>
  <c r="Z56" i="104"/>
  <c r="Z56" i="99"/>
  <c r="Z56" i="114"/>
  <c r="AP56" i="173"/>
  <c r="AP56" i="21"/>
  <c r="AP56" i="104"/>
  <c r="AP56" i="99"/>
  <c r="AP56" i="114"/>
  <c r="AF35" i="150"/>
  <c r="AF35" i="148"/>
  <c r="AF35" i="147"/>
  <c r="AF35" i="146"/>
  <c r="AF35" i="174"/>
  <c r="AF35" i="40"/>
  <c r="AF35" i="77"/>
  <c r="AF35" i="29"/>
  <c r="AF35" i="115"/>
  <c r="AF35" i="173"/>
  <c r="AF35" i="21"/>
  <c r="AF35" i="114"/>
  <c r="AF35" i="99"/>
  <c r="AF35" i="104"/>
  <c r="AA30" i="150"/>
  <c r="AA30" i="148"/>
  <c r="AA30" i="147"/>
  <c r="AA30" i="146"/>
  <c r="AA30" i="174"/>
  <c r="AA30" i="115"/>
  <c r="AA30" i="40"/>
  <c r="AA30" i="29"/>
  <c r="AA30" i="21"/>
  <c r="AA30" i="114"/>
  <c r="AA30" i="77"/>
  <c r="AA30" i="104"/>
  <c r="AA30" i="99"/>
  <c r="AA30" i="173"/>
  <c r="AN26" i="150"/>
  <c r="AN26" i="148"/>
  <c r="AN26" i="147"/>
  <c r="AN26" i="146"/>
  <c r="AN26" i="115"/>
  <c r="AN26" i="40"/>
  <c r="AN26" i="174"/>
  <c r="AN26" i="77"/>
  <c r="AN26" i="29"/>
  <c r="AN26" i="114"/>
  <c r="AN26" i="99"/>
  <c r="AN26" i="104"/>
  <c r="AN26" i="173"/>
  <c r="AN26" i="21"/>
  <c r="AV30" i="150"/>
  <c r="AV30" i="148"/>
  <c r="AV30" i="147"/>
  <c r="AV30" i="146"/>
  <c r="AV30" i="174"/>
  <c r="AV30" i="77"/>
  <c r="AV30" i="29"/>
  <c r="AV30" i="115"/>
  <c r="AV30" i="40"/>
  <c r="AV30" i="173"/>
  <c r="AV30" i="21"/>
  <c r="AV30" i="114"/>
  <c r="AV30" i="104"/>
  <c r="AV30" i="99"/>
  <c r="Y42" i="21"/>
  <c r="Y42" i="173"/>
  <c r="Y42" i="104"/>
  <c r="Y42" i="99"/>
  <c r="Y42" i="114"/>
  <c r="AO42" i="21"/>
  <c r="AO42" i="173"/>
  <c r="AO42" i="104"/>
  <c r="AO42" i="99"/>
  <c r="AO42" i="114"/>
  <c r="BC43" i="173"/>
  <c r="BC43" i="21"/>
  <c r="BC43" i="114"/>
  <c r="BC43" i="99"/>
  <c r="BC43" i="104"/>
  <c r="U25" i="150"/>
  <c r="U25" i="148"/>
  <c r="U25" i="147"/>
  <c r="U25" i="146"/>
  <c r="U25" i="174"/>
  <c r="U25" i="40"/>
  <c r="U25" i="77"/>
  <c r="U25" i="115"/>
  <c r="U25" i="29"/>
  <c r="U25" i="104"/>
  <c r="U25" i="173"/>
  <c r="U25" i="21"/>
  <c r="U25" i="99"/>
  <c r="U25" i="114"/>
  <c r="O30" i="150"/>
  <c r="O30" i="148"/>
  <c r="O30" i="147"/>
  <c r="O30" i="146"/>
  <c r="O30" i="174"/>
  <c r="O30" i="115"/>
  <c r="O30" i="40"/>
  <c r="O30" i="77"/>
  <c r="O30" i="29"/>
  <c r="O30" i="173"/>
  <c r="O30" i="21"/>
  <c r="O30" i="114"/>
  <c r="O30" i="104"/>
  <c r="O30" i="99"/>
  <c r="R42" i="173"/>
  <c r="R42" i="21"/>
  <c r="R42" i="104"/>
  <c r="R42" i="99"/>
  <c r="R42" i="114"/>
  <c r="T36" i="150"/>
  <c r="T36" i="148"/>
  <c r="T36" i="147"/>
  <c r="T36" i="146"/>
  <c r="T36" i="115"/>
  <c r="T36" i="40"/>
  <c r="T36" i="174"/>
  <c r="T36" i="77"/>
  <c r="T36" i="29"/>
  <c r="T36" i="173"/>
  <c r="T36" i="21"/>
  <c r="T36" i="114"/>
  <c r="T36" i="99"/>
  <c r="T36" i="104"/>
  <c r="AF42" i="173"/>
  <c r="AF42" i="104"/>
  <c r="AF42" i="21"/>
  <c r="AF42" i="114"/>
  <c r="AF42" i="99"/>
  <c r="T42" i="173"/>
  <c r="T42" i="104"/>
  <c r="T42" i="114"/>
  <c r="T42" i="99"/>
  <c r="T42" i="21"/>
  <c r="AD30" i="150"/>
  <c r="AD30" i="148"/>
  <c r="AD30" i="147"/>
  <c r="AD30" i="146"/>
  <c r="AD30" i="174"/>
  <c r="AD30" i="115"/>
  <c r="AD30" i="40"/>
  <c r="AD30" i="77"/>
  <c r="AD30" i="29"/>
  <c r="AD30" i="173"/>
  <c r="AD30" i="104"/>
  <c r="AD30" i="114"/>
  <c r="AD30" i="99"/>
  <c r="AD30" i="21"/>
  <c r="P56" i="104"/>
  <c r="P56" i="21"/>
  <c r="P56" i="114"/>
  <c r="P56" i="99"/>
  <c r="P56" i="173"/>
  <c r="AV25" i="150"/>
  <c r="AV25" i="148"/>
  <c r="AV25" i="147"/>
  <c r="AV25" i="146"/>
  <c r="AV25" i="115"/>
  <c r="AV25" i="77"/>
  <c r="AV25" i="29"/>
  <c r="AV25" i="174"/>
  <c r="AV25" i="40"/>
  <c r="AV25" i="173"/>
  <c r="AV25" i="21"/>
  <c r="AV25" i="114"/>
  <c r="AV25" i="104"/>
  <c r="AV25" i="99"/>
  <c r="AS36" i="150"/>
  <c r="AS36" i="148"/>
  <c r="AS36" i="147"/>
  <c r="AS36" i="146"/>
  <c r="AS36" i="174"/>
  <c r="AS36" i="115"/>
  <c r="AS36" i="40"/>
  <c r="AS36" i="77"/>
  <c r="AS36" i="29"/>
  <c r="AS36" i="173"/>
  <c r="AS36" i="104"/>
  <c r="AS36" i="21"/>
  <c r="AS36" i="114"/>
  <c r="AS36" i="99"/>
  <c r="AP42" i="173"/>
  <c r="AP42" i="21"/>
  <c r="AP42" i="104"/>
  <c r="AP42" i="114"/>
  <c r="AP42" i="99"/>
  <c r="AI57" i="173"/>
  <c r="AI57" i="104"/>
  <c r="AI57" i="114"/>
  <c r="AI57" i="99"/>
  <c r="AI57" i="21"/>
  <c r="P42" i="173"/>
  <c r="P42" i="104"/>
  <c r="P42" i="21"/>
  <c r="P42" i="114"/>
  <c r="P42" i="99"/>
  <c r="S57" i="173"/>
  <c r="S57" i="104"/>
  <c r="S57" i="114"/>
  <c r="S57" i="99"/>
  <c r="S57" i="21"/>
  <c r="BC25" i="150"/>
  <c r="BC25" i="148"/>
  <c r="BC25" i="147"/>
  <c r="BC25" i="146"/>
  <c r="BC25" i="174"/>
  <c r="BC25" i="115"/>
  <c r="BC25" i="40"/>
  <c r="BC25" i="77"/>
  <c r="BC25" i="21"/>
  <c r="BC25" i="114"/>
  <c r="BC25" i="29"/>
  <c r="BC25" i="173"/>
  <c r="BC25" i="104"/>
  <c r="BC25" i="99"/>
  <c r="BC30" i="150"/>
  <c r="BC30" i="148"/>
  <c r="BC30" i="147"/>
  <c r="BC30" i="146"/>
  <c r="BC30" i="174"/>
  <c r="BC30" i="115"/>
  <c r="BC30" i="40"/>
  <c r="BC30" i="29"/>
  <c r="BC30" i="77"/>
  <c r="BC30" i="173"/>
  <c r="BC30" i="21"/>
  <c r="BC30" i="114"/>
  <c r="BC30" i="104"/>
  <c r="BC30" i="99"/>
  <c r="AE36" i="150"/>
  <c r="AE36" i="148"/>
  <c r="AE36" i="147"/>
  <c r="AE36" i="174"/>
  <c r="AE36" i="146"/>
  <c r="AE36" i="40"/>
  <c r="AE36" i="77"/>
  <c r="AE36" i="29"/>
  <c r="AE36" i="115"/>
  <c r="AE36" i="173"/>
  <c r="AE36" i="21"/>
  <c r="AE36" i="104"/>
  <c r="AE36" i="99"/>
  <c r="AE36" i="114"/>
  <c r="Y36" i="150"/>
  <c r="Y36" i="148"/>
  <c r="Y36" i="147"/>
  <c r="Y36" i="146"/>
  <c r="Y36" i="115"/>
  <c r="Y36" i="40"/>
  <c r="Y36" i="174"/>
  <c r="Y36" i="77"/>
  <c r="Y36" i="29"/>
  <c r="Y36" i="173"/>
  <c r="Y36" i="114"/>
  <c r="Y36" i="99"/>
  <c r="Y36" i="21"/>
  <c r="Y36" i="104"/>
  <c r="AA43" i="173"/>
  <c r="AA43" i="104"/>
  <c r="AA43" i="114"/>
  <c r="AA43" i="99"/>
  <c r="AA43" i="21"/>
  <c r="V26" i="150"/>
  <c r="V26" i="148"/>
  <c r="V26" i="147"/>
  <c r="V26" i="146"/>
  <c r="V26" i="174"/>
  <c r="V26" i="115"/>
  <c r="V26" i="40"/>
  <c r="V26" i="77"/>
  <c r="V26" i="29"/>
  <c r="V26" i="21"/>
  <c r="V26" i="104"/>
  <c r="V26" i="114"/>
  <c r="V26" i="173"/>
  <c r="V26" i="99"/>
  <c r="AT25" i="150"/>
  <c r="AT25" i="148"/>
  <c r="AT25" i="147"/>
  <c r="AT25" i="146"/>
  <c r="AT25" i="174"/>
  <c r="AT25" i="115"/>
  <c r="AT25" i="40"/>
  <c r="AT25" i="77"/>
  <c r="AT25" i="29"/>
  <c r="AT25" i="173"/>
  <c r="AT25" i="104"/>
  <c r="AT25" i="21"/>
  <c r="AT25" i="99"/>
  <c r="AT25" i="114"/>
  <c r="BB30" i="150"/>
  <c r="BB30" i="148"/>
  <c r="BB30" i="147"/>
  <c r="BB30" i="174"/>
  <c r="BB30" i="146"/>
  <c r="BB30" i="115"/>
  <c r="BB30" i="40"/>
  <c r="BB30" i="77"/>
  <c r="BB30" i="29"/>
  <c r="BB30" i="173"/>
  <c r="BB30" i="104"/>
  <c r="BB30" i="114"/>
  <c r="BB30" i="99"/>
  <c r="BB30" i="21"/>
  <c r="AH35" i="150"/>
  <c r="AH35" i="148"/>
  <c r="AH35" i="147"/>
  <c r="AH35" i="146"/>
  <c r="AH35" i="115"/>
  <c r="AH35" i="40"/>
  <c r="AH35" i="174"/>
  <c r="AH35" i="77"/>
  <c r="AH35" i="29"/>
  <c r="AH35" i="173"/>
  <c r="AH35" i="104"/>
  <c r="AH35" i="114"/>
  <c r="AH35" i="99"/>
  <c r="AH35" i="21"/>
  <c r="AW55" i="21"/>
  <c r="AW55" i="104"/>
  <c r="AW55" i="114"/>
  <c r="AW55" i="99"/>
  <c r="AW55" i="173"/>
  <c r="AP35" i="150"/>
  <c r="AP35" i="148"/>
  <c r="AP35" i="147"/>
  <c r="AP35" i="146"/>
  <c r="AP35" i="115"/>
  <c r="AP35" i="40"/>
  <c r="AP35" i="174"/>
  <c r="AP35" i="77"/>
  <c r="AP35" i="29"/>
  <c r="AP35" i="173"/>
  <c r="AP35" i="104"/>
  <c r="AP35" i="114"/>
  <c r="AP35" i="99"/>
  <c r="AP35" i="21"/>
  <c r="Y25" i="150"/>
  <c r="Y25" i="148"/>
  <c r="Y25" i="147"/>
  <c r="Y25" i="146"/>
  <c r="Y25" i="115"/>
  <c r="Y25" i="40"/>
  <c r="Y25" i="77"/>
  <c r="Y25" i="174"/>
  <c r="Y25" i="29"/>
  <c r="Y25" i="104"/>
  <c r="Y25" i="114"/>
  <c r="Y25" i="99"/>
  <c r="Y25" i="173"/>
  <c r="Y25" i="21"/>
  <c r="AK35" i="150"/>
  <c r="AK35" i="148"/>
  <c r="AK35" i="147"/>
  <c r="AK35" i="146"/>
  <c r="AK35" i="115"/>
  <c r="AK35" i="40"/>
  <c r="AK35" i="174"/>
  <c r="AK35" i="77"/>
  <c r="AK35" i="29"/>
  <c r="AK35" i="104"/>
  <c r="AK35" i="173"/>
  <c r="AK35" i="21"/>
  <c r="AK35" i="99"/>
  <c r="AK35" i="114"/>
  <c r="Y35" i="150"/>
  <c r="Y35" i="148"/>
  <c r="Y35" i="147"/>
  <c r="Y35" i="146"/>
  <c r="Y35" i="115"/>
  <c r="Y35" i="40"/>
  <c r="Y35" i="174"/>
  <c r="Y35" i="77"/>
  <c r="Y35" i="29"/>
  <c r="Y35" i="104"/>
  <c r="Y35" i="173"/>
  <c r="Y35" i="114"/>
  <c r="Y35" i="99"/>
  <c r="Y35" i="21"/>
  <c r="Z30" i="150"/>
  <c r="Z30" i="148"/>
  <c r="Z30" i="147"/>
  <c r="Z30" i="146"/>
  <c r="Z30" i="174"/>
  <c r="Z30" i="115"/>
  <c r="Z30" i="40"/>
  <c r="Z30" i="77"/>
  <c r="Z30" i="29"/>
  <c r="Z30" i="173"/>
  <c r="Z30" i="104"/>
  <c r="Z30" i="21"/>
  <c r="Z30" i="99"/>
  <c r="Z30" i="114"/>
  <c r="AY42" i="104"/>
  <c r="AY42" i="173"/>
  <c r="AY42" i="114"/>
  <c r="AY42" i="99"/>
  <c r="AY42" i="21"/>
  <c r="AA35" i="150"/>
  <c r="AA35" i="148"/>
  <c r="AA35" i="147"/>
  <c r="AA35" i="146"/>
  <c r="AA35" i="174"/>
  <c r="AA35" i="115"/>
  <c r="AA35" i="40"/>
  <c r="AA35" i="77"/>
  <c r="AA35" i="29"/>
  <c r="AA35" i="173"/>
  <c r="AA35" i="21"/>
  <c r="AA35" i="114"/>
  <c r="AA35" i="104"/>
  <c r="AA35" i="99"/>
  <c r="AM25" i="150"/>
  <c r="AM25" i="148"/>
  <c r="AM25" i="147"/>
  <c r="AM25" i="146"/>
  <c r="AM25" i="174"/>
  <c r="AM25" i="115"/>
  <c r="AM25" i="40"/>
  <c r="AM25" i="77"/>
  <c r="AM25" i="29"/>
  <c r="AM25" i="21"/>
  <c r="AM25" i="114"/>
  <c r="AM25" i="173"/>
  <c r="AM25" i="104"/>
  <c r="AM25" i="99"/>
  <c r="BD55" i="104"/>
  <c r="BD55" i="114"/>
  <c r="BD55" i="99"/>
  <c r="BD55" i="173"/>
  <c r="BD55" i="21"/>
  <c r="W56" i="104"/>
  <c r="W56" i="114"/>
  <c r="W56" i="99"/>
  <c r="W56" i="21"/>
  <c r="W56" i="173"/>
  <c r="AX25" i="150"/>
  <c r="AX25" i="148"/>
  <c r="AX25" i="147"/>
  <c r="AX25" i="174"/>
  <c r="AX25" i="146"/>
  <c r="AX25" i="40"/>
  <c r="AX25" i="115"/>
  <c r="AX25" i="77"/>
  <c r="AX25" i="29"/>
  <c r="AX25" i="173"/>
  <c r="AX25" i="104"/>
  <c r="AX25" i="114"/>
  <c r="AX25" i="99"/>
  <c r="AX25" i="21"/>
  <c r="BD35" i="150"/>
  <c r="BD35" i="148"/>
  <c r="BD35" i="147"/>
  <c r="BD35" i="146"/>
  <c r="BD35" i="174"/>
  <c r="BD35" i="115"/>
  <c r="BD35" i="77"/>
  <c r="BD35" i="29"/>
  <c r="BD35" i="40"/>
  <c r="BD35" i="173"/>
  <c r="BD35" i="21"/>
  <c r="BD35" i="104"/>
  <c r="BD35" i="114"/>
  <c r="BD35" i="99"/>
  <c r="Q56" i="173"/>
  <c r="Q56" i="21"/>
  <c r="Q56" i="104"/>
  <c r="Q56" i="99"/>
  <c r="Q56" i="114"/>
  <c r="AK56" i="173"/>
  <c r="AK56" i="21"/>
  <c r="AK56" i="104"/>
  <c r="AK56" i="99"/>
  <c r="AK56" i="114"/>
  <c r="X25" i="150"/>
  <c r="X25" i="148"/>
  <c r="X25" i="147"/>
  <c r="X25" i="146"/>
  <c r="X25" i="174"/>
  <c r="X25" i="40"/>
  <c r="X25" i="29"/>
  <c r="X25" i="77"/>
  <c r="X25" i="115"/>
  <c r="X25" i="173"/>
  <c r="X25" i="21"/>
  <c r="X25" i="114"/>
  <c r="X25" i="99"/>
  <c r="X25" i="104"/>
  <c r="AF30" i="150"/>
  <c r="AF30" i="148"/>
  <c r="AF30" i="147"/>
  <c r="AF30" i="146"/>
  <c r="AF30" i="174"/>
  <c r="AF30" i="77"/>
  <c r="AF30" i="29"/>
  <c r="AF30" i="115"/>
  <c r="AF30" i="173"/>
  <c r="AF30" i="21"/>
  <c r="AF30" i="114"/>
  <c r="AF30" i="104"/>
  <c r="AF30" i="40"/>
  <c r="AF30" i="99"/>
  <c r="AB25" i="150"/>
  <c r="AB25" i="148"/>
  <c r="AB25" i="147"/>
  <c r="AB25" i="146"/>
  <c r="AB25" i="174"/>
  <c r="AB25" i="115"/>
  <c r="AB25" i="77"/>
  <c r="AB25" i="29"/>
  <c r="AB25" i="40"/>
  <c r="AB25" i="173"/>
  <c r="AB25" i="21"/>
  <c r="AB25" i="114"/>
  <c r="AB25" i="104"/>
  <c r="AB25" i="99"/>
  <c r="AZ42" i="173"/>
  <c r="AZ42" i="104"/>
  <c r="AZ42" i="114"/>
  <c r="AZ42" i="99"/>
  <c r="AZ42" i="21"/>
  <c r="V42" i="173"/>
  <c r="V42" i="21"/>
  <c r="V42" i="99"/>
  <c r="V42" i="114"/>
  <c r="V42" i="104"/>
  <c r="V25" i="150"/>
  <c r="V25" i="148"/>
  <c r="V25" i="147"/>
  <c r="V25" i="146"/>
  <c r="V25" i="174"/>
  <c r="V25" i="40"/>
  <c r="V25" i="77"/>
  <c r="V25" i="115"/>
  <c r="V25" i="29"/>
  <c r="V25" i="173"/>
  <c r="V25" i="104"/>
  <c r="V25" i="21"/>
  <c r="V25" i="99"/>
  <c r="V25" i="114"/>
  <c r="M56" i="173"/>
  <c r="M56" i="21"/>
  <c r="M56" i="104"/>
  <c r="M56" i="99"/>
  <c r="M56" i="114"/>
  <c r="AW25" i="150"/>
  <c r="AW25" i="148"/>
  <c r="AW25" i="147"/>
  <c r="AW25" i="146"/>
  <c r="AW25" i="174"/>
  <c r="AW25" i="40"/>
  <c r="AW25" i="115"/>
  <c r="AW25" i="77"/>
  <c r="AW25" i="29"/>
  <c r="AW25" i="104"/>
  <c r="AW25" i="173"/>
  <c r="AW25" i="114"/>
  <c r="AW25" i="99"/>
  <c r="AW25" i="21"/>
  <c r="R31" i="2"/>
  <c r="R30" i="150"/>
  <c r="R30" i="148"/>
  <c r="R30" i="147"/>
  <c r="R30" i="146"/>
  <c r="R30" i="174"/>
  <c r="R30" i="115"/>
  <c r="R30" i="40"/>
  <c r="R30" i="77"/>
  <c r="R30" i="29"/>
  <c r="R30" i="173"/>
  <c r="R30" i="104"/>
  <c r="R30" i="21"/>
  <c r="R30" i="99"/>
  <c r="R30" i="114"/>
  <c r="AU42" i="104"/>
  <c r="AU42" i="173"/>
  <c r="AU42" i="21"/>
  <c r="AU42" i="114"/>
  <c r="AU42" i="99"/>
  <c r="AU57" i="2"/>
  <c r="AU56" i="104"/>
  <c r="AU56" i="114"/>
  <c r="AU56" i="99"/>
  <c r="AU56" i="173"/>
  <c r="AU56" i="21"/>
  <c r="W35" i="150"/>
  <c r="W35" i="148"/>
  <c r="W35" i="147"/>
  <c r="W35" i="146"/>
  <c r="W35" i="174"/>
  <c r="W35" i="115"/>
  <c r="W35" i="40"/>
  <c r="W35" i="29"/>
  <c r="W35" i="21"/>
  <c r="W35" i="114"/>
  <c r="W35" i="77"/>
  <c r="W35" i="104"/>
  <c r="W35" i="99"/>
  <c r="W35" i="173"/>
  <c r="BY48" i="173"/>
  <c r="BY48" i="114"/>
  <c r="BY48" i="99"/>
  <c r="BY48" i="21"/>
  <c r="BY48" i="104"/>
  <c r="BQ48" i="114"/>
  <c r="BQ48" i="99"/>
  <c r="BQ48" i="173"/>
  <c r="BQ48" i="21"/>
  <c r="BQ48" i="104"/>
  <c r="BE48" i="104"/>
  <c r="BE48" i="173"/>
  <c r="BE48" i="21"/>
  <c r="BE48" i="114"/>
  <c r="BE48" i="99"/>
  <c r="AS35" i="150"/>
  <c r="AS35" i="148"/>
  <c r="AS35" i="147"/>
  <c r="AS35" i="146"/>
  <c r="AS35" i="115"/>
  <c r="AS35" i="40"/>
  <c r="AS35" i="77"/>
  <c r="AS35" i="29"/>
  <c r="AS35" i="174"/>
  <c r="AS35" i="104"/>
  <c r="AS35" i="173"/>
  <c r="AS35" i="21"/>
  <c r="AS35" i="114"/>
  <c r="AS35" i="99"/>
  <c r="CC48" i="173"/>
  <c r="CC48" i="21"/>
  <c r="CC48" i="104"/>
  <c r="CC48" i="114"/>
  <c r="CC48" i="99"/>
  <c r="AP25" i="150"/>
  <c r="AP25" i="148"/>
  <c r="AP25" i="147"/>
  <c r="AP25" i="146"/>
  <c r="AP25" i="174"/>
  <c r="AP25" i="115"/>
  <c r="AP25" i="40"/>
  <c r="AP25" i="77"/>
  <c r="AP25" i="29"/>
  <c r="AP25" i="173"/>
  <c r="AP25" i="104"/>
  <c r="AP25" i="114"/>
  <c r="AP25" i="99"/>
  <c r="AP25" i="21"/>
  <c r="AB30" i="150"/>
  <c r="AB30" i="148"/>
  <c r="AB30" i="147"/>
  <c r="AB30" i="146"/>
  <c r="AB30" i="115"/>
  <c r="AB30" i="77"/>
  <c r="AB30" i="29"/>
  <c r="AB30" i="174"/>
  <c r="AB30" i="40"/>
  <c r="AB30" i="173"/>
  <c r="AB30" i="21"/>
  <c r="AB30" i="114"/>
  <c r="AB30" i="99"/>
  <c r="AB30" i="104"/>
  <c r="AD56" i="173"/>
  <c r="AD56" i="21"/>
  <c r="AD56" i="114"/>
  <c r="AD56" i="104"/>
  <c r="AD56" i="99"/>
  <c r="AV42" i="173"/>
  <c r="AV42" i="104"/>
  <c r="AV42" i="21"/>
  <c r="AV42" i="114"/>
  <c r="AV42" i="99"/>
  <c r="AB35" i="150"/>
  <c r="AB35" i="148"/>
  <c r="AB35" i="147"/>
  <c r="AB35" i="146"/>
  <c r="AB35" i="174"/>
  <c r="AB35" i="77"/>
  <c r="AB35" i="29"/>
  <c r="AB35" i="115"/>
  <c r="AB35" i="173"/>
  <c r="AB35" i="40"/>
  <c r="AB35" i="21"/>
  <c r="AB35" i="114"/>
  <c r="AB35" i="104"/>
  <c r="AB35" i="99"/>
  <c r="AF25" i="150"/>
  <c r="AF25" i="148"/>
  <c r="AF25" i="147"/>
  <c r="AF25" i="146"/>
  <c r="AF25" i="115"/>
  <c r="AF25" i="29"/>
  <c r="AF25" i="174"/>
  <c r="AF25" i="40"/>
  <c r="AF25" i="77"/>
  <c r="AF25" i="173"/>
  <c r="AF25" i="21"/>
  <c r="AF25" i="114"/>
  <c r="AF25" i="104"/>
  <c r="AF25" i="99"/>
  <c r="AZ25" i="150"/>
  <c r="AZ25" i="148"/>
  <c r="AZ25" i="147"/>
  <c r="AZ25" i="146"/>
  <c r="AZ25" i="174"/>
  <c r="AZ25" i="115"/>
  <c r="AZ25" i="77"/>
  <c r="AZ25" i="29"/>
  <c r="AZ25" i="40"/>
  <c r="AZ25" i="173"/>
  <c r="AZ25" i="21"/>
  <c r="AZ25" i="114"/>
  <c r="AZ25" i="104"/>
  <c r="AZ25" i="99"/>
  <c r="BA31" i="150"/>
  <c r="BA31" i="148"/>
  <c r="BA31" i="147"/>
  <c r="BA31" i="146"/>
  <c r="BA31" i="115"/>
  <c r="BA31" i="40"/>
  <c r="BA31" i="174"/>
  <c r="BA31" i="77"/>
  <c r="BA31" i="29"/>
  <c r="BA31" i="173"/>
  <c r="BA31" i="114"/>
  <c r="BA31" i="99"/>
  <c r="BA31" i="104"/>
  <c r="BA31" i="21"/>
  <c r="AC42" i="173"/>
  <c r="AC42" i="21"/>
  <c r="AC42" i="104"/>
  <c r="AC42" i="114"/>
  <c r="AC42" i="99"/>
  <c r="AS42" i="173"/>
  <c r="AS42" i="21"/>
  <c r="AS42" i="104"/>
  <c r="AS42" i="114"/>
  <c r="AS42" i="99"/>
  <c r="W36" i="150"/>
  <c r="W36" i="148"/>
  <c r="W36" i="147"/>
  <c r="W36" i="146"/>
  <c r="W36" i="174"/>
  <c r="W36" i="115"/>
  <c r="W36" i="77"/>
  <c r="W36" i="29"/>
  <c r="W36" i="40"/>
  <c r="W36" i="173"/>
  <c r="W36" i="21"/>
  <c r="W36" i="104"/>
  <c r="W36" i="99"/>
  <c r="W36" i="114"/>
  <c r="R25" i="150"/>
  <c r="R25" i="148"/>
  <c r="R25" i="147"/>
  <c r="R25" i="174"/>
  <c r="R25" i="146"/>
  <c r="R25" i="40"/>
  <c r="R25" i="77"/>
  <c r="R25" i="115"/>
  <c r="R25" i="29"/>
  <c r="R25" i="173"/>
  <c r="R25" i="104"/>
  <c r="R25" i="114"/>
  <c r="R25" i="99"/>
  <c r="R25" i="21"/>
  <c r="M42" i="173"/>
  <c r="M42" i="21"/>
  <c r="M42" i="104"/>
  <c r="M42" i="114"/>
  <c r="M42" i="99"/>
  <c r="AL42" i="173"/>
  <c r="AL42" i="21"/>
  <c r="AL42" i="99"/>
  <c r="AL42" i="114"/>
  <c r="AL42" i="104"/>
  <c r="X57" i="173"/>
  <c r="X57" i="21"/>
  <c r="X57" i="104"/>
  <c r="X57" i="114"/>
  <c r="X57" i="99"/>
  <c r="W31" i="150"/>
  <c r="W31" i="148"/>
  <c r="W31" i="147"/>
  <c r="W31" i="146"/>
  <c r="W31" i="174"/>
  <c r="W31" i="77"/>
  <c r="W31" i="29"/>
  <c r="W31" i="40"/>
  <c r="W31" i="115"/>
  <c r="W31" i="173"/>
  <c r="W31" i="21"/>
  <c r="W31" i="104"/>
  <c r="W31" i="114"/>
  <c r="W31" i="99"/>
  <c r="AI35" i="150"/>
  <c r="AI35" i="148"/>
  <c r="AI35" i="147"/>
  <c r="AI35" i="146"/>
  <c r="AI35" i="174"/>
  <c r="AI35" i="115"/>
  <c r="AI35" i="40"/>
  <c r="AI35" i="29"/>
  <c r="AI35" i="77"/>
  <c r="AI35" i="173"/>
  <c r="AI35" i="21"/>
  <c r="AI35" i="114"/>
  <c r="AI35" i="104"/>
  <c r="AI35" i="99"/>
  <c r="AU25" i="150"/>
  <c r="AU25" i="148"/>
  <c r="AU25" i="147"/>
  <c r="AU25" i="146"/>
  <c r="AU25" i="174"/>
  <c r="AU25" i="115"/>
  <c r="AU25" i="40"/>
  <c r="AU25" i="29"/>
  <c r="AU25" i="21"/>
  <c r="AU25" i="114"/>
  <c r="AU25" i="104"/>
  <c r="AU25" i="173"/>
  <c r="AU25" i="99"/>
  <c r="AU25" i="77"/>
  <c r="T56" i="104"/>
  <c r="T56" i="173"/>
  <c r="T56" i="114"/>
  <c r="T56" i="99"/>
  <c r="T56" i="21"/>
  <c r="BA26" i="150"/>
  <c r="BA26" i="148"/>
  <c r="BA26" i="147"/>
  <c r="BA26" i="146"/>
  <c r="BA26" i="174"/>
  <c r="BA26" i="40"/>
  <c r="BA26" i="115"/>
  <c r="BA26" i="77"/>
  <c r="BA26" i="29"/>
  <c r="BA26" i="173"/>
  <c r="BA26" i="104"/>
  <c r="BA26" i="21"/>
  <c r="BA26" i="99"/>
  <c r="BA26" i="114"/>
  <c r="Z42" i="173"/>
  <c r="Z42" i="21"/>
  <c r="Z42" i="104"/>
  <c r="Z42" i="114"/>
  <c r="Z42" i="99"/>
  <c r="AT42" i="173"/>
  <c r="AT42" i="21"/>
  <c r="AT42" i="99"/>
  <c r="AT42" i="104"/>
  <c r="AT42" i="114"/>
  <c r="AB42" i="173"/>
  <c r="AB42" i="104"/>
  <c r="AB42" i="114"/>
  <c r="AB42" i="99"/>
  <c r="AB42" i="21"/>
  <c r="M57" i="173"/>
  <c r="M57" i="21"/>
  <c r="M57" i="104"/>
  <c r="M57" i="114"/>
  <c r="M57" i="99"/>
  <c r="AK57" i="173"/>
  <c r="AK57" i="21"/>
  <c r="AK57" i="104"/>
  <c r="AK57" i="114"/>
  <c r="AK57" i="99"/>
  <c r="AW26" i="150"/>
  <c r="AW26" i="148"/>
  <c r="AW26" i="147"/>
  <c r="AW26" i="174"/>
  <c r="AW26" i="146"/>
  <c r="AW26" i="40"/>
  <c r="AW26" i="77"/>
  <c r="AW26" i="29"/>
  <c r="AW26" i="173"/>
  <c r="AW26" i="115"/>
  <c r="AW26" i="114"/>
  <c r="AW26" i="99"/>
  <c r="AW26" i="21"/>
  <c r="AW26" i="104"/>
  <c r="AP31" i="150"/>
  <c r="AP31" i="148"/>
  <c r="AP31" i="147"/>
  <c r="AP31" i="146"/>
  <c r="AP31" i="174"/>
  <c r="AP31" i="115"/>
  <c r="AP31" i="40"/>
  <c r="AP31" i="29"/>
  <c r="AP31" i="21"/>
  <c r="AP31" i="104"/>
  <c r="AP31" i="114"/>
  <c r="AP31" i="77"/>
  <c r="AP31" i="173"/>
  <c r="AP31" i="99"/>
  <c r="AD36" i="150"/>
  <c r="AD36" i="148"/>
  <c r="AD36" i="147"/>
  <c r="AD36" i="146"/>
  <c r="AD36" i="174"/>
  <c r="AD36" i="115"/>
  <c r="AD36" i="40"/>
  <c r="AD36" i="77"/>
  <c r="AD36" i="21"/>
  <c r="AD36" i="104"/>
  <c r="AD36" i="29"/>
  <c r="AD36" i="173"/>
  <c r="AD36" i="114"/>
  <c r="AD36" i="99"/>
  <c r="X42" i="173"/>
  <c r="X42" i="104"/>
  <c r="X42" i="21"/>
  <c r="X42" i="114"/>
  <c r="X42" i="99"/>
  <c r="P25" i="150"/>
  <c r="P25" i="148"/>
  <c r="P25" i="147"/>
  <c r="P25" i="146"/>
  <c r="P25" i="115"/>
  <c r="P25" i="174"/>
  <c r="P25" i="29"/>
  <c r="P25" i="40"/>
  <c r="P25" i="77"/>
  <c r="P25" i="173"/>
  <c r="P25" i="21"/>
  <c r="P25" i="114"/>
  <c r="P25" i="104"/>
  <c r="P25" i="99"/>
  <c r="AU44" i="21"/>
  <c r="AU44" i="104"/>
  <c r="AU44" i="99"/>
  <c r="AU44" i="173"/>
  <c r="AU44" i="114"/>
  <c r="AC30" i="150"/>
  <c r="AC30" i="148"/>
  <c r="AC30" i="147"/>
  <c r="AC30" i="146"/>
  <c r="AC30" i="174"/>
  <c r="AC30" i="115"/>
  <c r="AC30" i="40"/>
  <c r="AC30" i="77"/>
  <c r="AC30" i="29"/>
  <c r="AC30" i="104"/>
  <c r="AC30" i="173"/>
  <c r="AC30" i="114"/>
  <c r="AC30" i="99"/>
  <c r="AC30" i="21"/>
  <c r="AL35" i="150"/>
  <c r="AL35" i="148"/>
  <c r="AL35" i="147"/>
  <c r="AL35" i="146"/>
  <c r="AL35" i="174"/>
  <c r="AL35" i="115"/>
  <c r="AL35" i="40"/>
  <c r="AL35" i="77"/>
  <c r="AL35" i="29"/>
  <c r="AL35" i="173"/>
  <c r="AL35" i="104"/>
  <c r="AL35" i="21"/>
  <c r="AL35" i="99"/>
  <c r="AL35" i="114"/>
  <c r="BB35" i="150"/>
  <c r="BB35" i="148"/>
  <c r="BB35" i="147"/>
  <c r="BB35" i="146"/>
  <c r="BB35" i="174"/>
  <c r="BB35" i="115"/>
  <c r="BB35" i="40"/>
  <c r="BB35" i="77"/>
  <c r="BB35" i="29"/>
  <c r="BB35" i="173"/>
  <c r="BB35" i="104"/>
  <c r="BB35" i="21"/>
  <c r="BB35" i="114"/>
  <c r="BB35" i="99"/>
  <c r="Y30" i="150"/>
  <c r="Y30" i="148"/>
  <c r="Y30" i="147"/>
  <c r="Y30" i="146"/>
  <c r="Y30" i="174"/>
  <c r="Y30" i="115"/>
  <c r="Y30" i="40"/>
  <c r="Y30" i="77"/>
  <c r="Y30" i="29"/>
  <c r="Y30" i="104"/>
  <c r="Y30" i="173"/>
  <c r="Y30" i="21"/>
  <c r="Y30" i="99"/>
  <c r="Y30" i="114"/>
  <c r="AG30" i="150"/>
  <c r="AG30" i="148"/>
  <c r="AG30" i="147"/>
  <c r="AG30" i="146"/>
  <c r="AG30" i="174"/>
  <c r="AG30" i="115"/>
  <c r="AG30" i="40"/>
  <c r="AG30" i="77"/>
  <c r="AG30" i="29"/>
  <c r="AG30" i="104"/>
  <c r="AG30" i="173"/>
  <c r="AG30" i="21"/>
  <c r="AG30" i="99"/>
  <c r="AG30" i="114"/>
  <c r="Q35" i="150"/>
  <c r="Q35" i="148"/>
  <c r="Q35" i="147"/>
  <c r="Q35" i="146"/>
  <c r="Q35" i="115"/>
  <c r="Q35" i="40"/>
  <c r="Q35" i="174"/>
  <c r="Q35" i="77"/>
  <c r="Q35" i="29"/>
  <c r="Q35" i="104"/>
  <c r="Q35" i="114"/>
  <c r="Q35" i="99"/>
  <c r="Q35" i="21"/>
  <c r="Q35" i="173"/>
  <c r="AX35" i="150"/>
  <c r="AX35" i="148"/>
  <c r="AX35" i="147"/>
  <c r="AX35" i="146"/>
  <c r="AX35" i="115"/>
  <c r="AX35" i="40"/>
  <c r="AX35" i="174"/>
  <c r="AX35" i="77"/>
  <c r="AX35" i="29"/>
  <c r="AX35" i="173"/>
  <c r="AX35" i="104"/>
  <c r="AX35" i="114"/>
  <c r="AX35" i="99"/>
  <c r="AX35" i="21"/>
  <c r="AO35" i="150"/>
  <c r="AO35" i="148"/>
  <c r="AO35" i="147"/>
  <c r="AO35" i="146"/>
  <c r="AO35" i="115"/>
  <c r="AO35" i="40"/>
  <c r="AO35" i="174"/>
  <c r="AO35" i="77"/>
  <c r="AO35" i="29"/>
  <c r="AO35" i="104"/>
  <c r="AO35" i="173"/>
  <c r="AO35" i="114"/>
  <c r="AO35" i="99"/>
  <c r="AO35" i="21"/>
  <c r="AH31" i="2"/>
  <c r="AH30" i="150"/>
  <c r="AH30" i="148"/>
  <c r="AH30" i="147"/>
  <c r="AH30" i="146"/>
  <c r="AH30" i="174"/>
  <c r="AH30" i="115"/>
  <c r="AH30" i="40"/>
  <c r="AH30" i="77"/>
  <c r="AH30" i="29"/>
  <c r="AH30" i="173"/>
  <c r="AH30" i="104"/>
  <c r="AH30" i="21"/>
  <c r="AH30" i="99"/>
  <c r="AH30" i="114"/>
  <c r="AU35" i="150"/>
  <c r="AU35" i="148"/>
  <c r="AU35" i="147"/>
  <c r="AU35" i="146"/>
  <c r="AU35" i="174"/>
  <c r="AU35" i="115"/>
  <c r="AU35" i="40"/>
  <c r="AU35" i="77"/>
  <c r="AU35" i="21"/>
  <c r="AU35" i="29"/>
  <c r="AU35" i="173"/>
  <c r="AU35" i="104"/>
  <c r="AU35" i="99"/>
  <c r="AU35" i="114"/>
  <c r="S35" i="150"/>
  <c r="S35" i="148"/>
  <c r="S35" i="147"/>
  <c r="S35" i="146"/>
  <c r="S35" i="174"/>
  <c r="S35" i="115"/>
  <c r="S35" i="40"/>
  <c r="S35" i="29"/>
  <c r="S35" i="77"/>
  <c r="S35" i="173"/>
  <c r="S35" i="21"/>
  <c r="S35" i="114"/>
  <c r="S35" i="104"/>
  <c r="S35" i="99"/>
  <c r="AA25" i="150"/>
  <c r="AA25" i="148"/>
  <c r="AA25" i="147"/>
  <c r="AA25" i="146"/>
  <c r="AA25" i="174"/>
  <c r="AA25" i="115"/>
  <c r="AA25" i="40"/>
  <c r="AA25" i="29"/>
  <c r="AA25" i="173"/>
  <c r="AA25" i="21"/>
  <c r="AA25" i="114"/>
  <c r="AA25" i="77"/>
  <c r="AA25" i="104"/>
  <c r="AA25" i="99"/>
  <c r="X56" i="104"/>
  <c r="X56" i="21"/>
  <c r="X56" i="114"/>
  <c r="X56" i="99"/>
  <c r="X56" i="173"/>
  <c r="AM57" i="2"/>
  <c r="AM56" i="104"/>
  <c r="AM56" i="114"/>
  <c r="AM56" i="99"/>
  <c r="AM56" i="21"/>
  <c r="AM56" i="173"/>
  <c r="AM31" i="2"/>
  <c r="AM30" i="150"/>
  <c r="AM30" i="148"/>
  <c r="AM30" i="147"/>
  <c r="AM30" i="146"/>
  <c r="AM30" i="174"/>
  <c r="AM30" i="115"/>
  <c r="AM30" i="40"/>
  <c r="AM30" i="29"/>
  <c r="AM30" i="77"/>
  <c r="AM30" i="173"/>
  <c r="AM30" i="21"/>
  <c r="AM30" i="114"/>
  <c r="AM30" i="99"/>
  <c r="AM30" i="104"/>
  <c r="AI43" i="2"/>
  <c r="AI42" i="104"/>
  <c r="AI42" i="173"/>
  <c r="AI42" i="114"/>
  <c r="AI42" i="99"/>
  <c r="AI42" i="21"/>
  <c r="U57" i="2"/>
  <c r="U56" i="173"/>
  <c r="U56" i="21"/>
  <c r="U56" i="114"/>
  <c r="U56" i="104"/>
  <c r="U56" i="99"/>
  <c r="AS57" i="2"/>
  <c r="AS56" i="173"/>
  <c r="AS56" i="21"/>
  <c r="AS56" i="104"/>
  <c r="AS56" i="99"/>
  <c r="AS56" i="114"/>
  <c r="AU30" i="150"/>
  <c r="AU30" i="148"/>
  <c r="AU30" i="147"/>
  <c r="AU30" i="146"/>
  <c r="AU30" i="174"/>
  <c r="AU30" i="115"/>
  <c r="AU30" i="40"/>
  <c r="AU30" i="77"/>
  <c r="AU30" i="29"/>
  <c r="AU30" i="173"/>
  <c r="AU30" i="21"/>
  <c r="AU30" i="114"/>
  <c r="AU30" i="104"/>
  <c r="AU30" i="99"/>
  <c r="O56" i="104"/>
  <c r="O56" i="114"/>
  <c r="O56" i="99"/>
  <c r="O56" i="173"/>
  <c r="O56" i="21"/>
  <c r="AE31" i="2"/>
  <c r="AE30" i="150"/>
  <c r="AE30" i="148"/>
  <c r="AE30" i="147"/>
  <c r="AE30" i="146"/>
  <c r="AE30" i="174"/>
  <c r="AE30" i="115"/>
  <c r="AE30" i="40"/>
  <c r="AE30" i="77"/>
  <c r="AE30" i="29"/>
  <c r="AE30" i="173"/>
  <c r="AE30" i="21"/>
  <c r="AE30" i="114"/>
  <c r="AE30" i="104"/>
  <c r="AE30" i="99"/>
  <c r="AU43" i="173"/>
  <c r="AU43" i="21"/>
  <c r="AU43" i="114"/>
  <c r="AU43" i="99"/>
  <c r="AU43" i="104"/>
  <c r="BD42" i="173"/>
  <c r="BD42" i="104"/>
  <c r="BD42" i="21"/>
  <c r="BD42" i="114"/>
  <c r="BD42" i="99"/>
  <c r="S42" i="104"/>
  <c r="S42" i="173"/>
  <c r="S42" i="114"/>
  <c r="S42" i="99"/>
  <c r="S42" i="21"/>
  <c r="AC57" i="2"/>
  <c r="AC56" i="173"/>
  <c r="AC56" i="21"/>
  <c r="AC56" i="104"/>
  <c r="AC56" i="114"/>
  <c r="AC56" i="99"/>
  <c r="W42" i="104"/>
  <c r="W42" i="173"/>
  <c r="W42" i="21"/>
  <c r="W42" i="114"/>
  <c r="W42" i="99"/>
  <c r="V31" i="2"/>
  <c r="V30" i="150"/>
  <c r="V30" i="148"/>
  <c r="V30" i="147"/>
  <c r="V30" i="174"/>
  <c r="V30" i="146"/>
  <c r="V30" i="115"/>
  <c r="V30" i="40"/>
  <c r="V30" i="77"/>
  <c r="V30" i="29"/>
  <c r="V30" i="173"/>
  <c r="V30" i="104"/>
  <c r="V30" i="114"/>
  <c r="V30" i="99"/>
  <c r="V30" i="21"/>
  <c r="AV35" i="150"/>
  <c r="AV35" i="148"/>
  <c r="AV35" i="147"/>
  <c r="AV35" i="174"/>
  <c r="AV35" i="146"/>
  <c r="AV35" i="40"/>
  <c r="AV35" i="77"/>
  <c r="AV35" i="29"/>
  <c r="AV35" i="115"/>
  <c r="AV35" i="173"/>
  <c r="AV35" i="21"/>
  <c r="AV35" i="114"/>
  <c r="AV35" i="99"/>
  <c r="AV35" i="104"/>
  <c r="AG25" i="150"/>
  <c r="AG25" i="148"/>
  <c r="AG25" i="147"/>
  <c r="AG25" i="146"/>
  <c r="AG25" i="174"/>
  <c r="AG25" i="40"/>
  <c r="AG25" i="77"/>
  <c r="AG25" i="115"/>
  <c r="AG25" i="29"/>
  <c r="AG25" i="104"/>
  <c r="AG25" i="173"/>
  <c r="AG25" i="114"/>
  <c r="AG25" i="99"/>
  <c r="AG25" i="21"/>
  <c r="AO25" i="150"/>
  <c r="AO25" i="148"/>
  <c r="AO25" i="147"/>
  <c r="AO25" i="146"/>
  <c r="AO25" i="115"/>
  <c r="AO25" i="40"/>
  <c r="AO25" i="174"/>
  <c r="AO25" i="77"/>
  <c r="AO25" i="29"/>
  <c r="AO25" i="104"/>
  <c r="AO25" i="114"/>
  <c r="AO25" i="99"/>
  <c r="AO25" i="173"/>
  <c r="AO25" i="21"/>
  <c r="AM43" i="2"/>
  <c r="AM42" i="104"/>
  <c r="AM42" i="173"/>
  <c r="AM42" i="21"/>
  <c r="AM42" i="114"/>
  <c r="AM42" i="99"/>
  <c r="X30" i="150"/>
  <c r="X30" i="148"/>
  <c r="X30" i="147"/>
  <c r="X30" i="146"/>
  <c r="X30" i="174"/>
  <c r="X30" i="77"/>
  <c r="X30" i="29"/>
  <c r="X30" i="40"/>
  <c r="X30" i="115"/>
  <c r="X30" i="173"/>
  <c r="X30" i="21"/>
  <c r="X30" i="114"/>
  <c r="X30" i="104"/>
  <c r="X30" i="99"/>
  <c r="BS48" i="21"/>
  <c r="BS48" i="104"/>
  <c r="BS48" i="173"/>
  <c r="BS48" i="114"/>
  <c r="BS48" i="99"/>
  <c r="CA48" i="21"/>
  <c r="CA48" i="104"/>
  <c r="CA48" i="173"/>
  <c r="CA48" i="114"/>
  <c r="CA48" i="99"/>
  <c r="BF48" i="173"/>
  <c r="BF48" i="104"/>
  <c r="BF48" i="21"/>
  <c r="BF48" i="114"/>
  <c r="BF48" i="99"/>
  <c r="BO48" i="173"/>
  <c r="BO48" i="21"/>
  <c r="BO48" i="104"/>
  <c r="BO48" i="99"/>
  <c r="BO48" i="114"/>
  <c r="S56" i="104"/>
  <c r="S56" i="173"/>
  <c r="S56" i="114"/>
  <c r="S56" i="99"/>
  <c r="S56" i="21"/>
  <c r="BL48" i="21"/>
  <c r="BL48" i="104"/>
  <c r="BL48" i="173"/>
  <c r="BL48" i="99"/>
  <c r="BL48" i="114"/>
  <c r="BG48" i="21"/>
  <c r="BG48" i="104"/>
  <c r="BG48" i="99"/>
  <c r="BG48" i="173"/>
  <c r="BG48" i="114"/>
  <c r="AV21" i="150"/>
  <c r="AV21" i="148"/>
  <c r="AV21" i="147"/>
  <c r="AV21" i="146"/>
  <c r="AV21" i="40"/>
  <c r="AV21" i="77"/>
  <c r="AV21" i="174"/>
  <c r="AV21" i="29"/>
  <c r="AV21" i="115"/>
  <c r="AV21" i="173"/>
  <c r="AV21" i="21"/>
  <c r="AV21" i="99"/>
  <c r="AV21" i="104"/>
  <c r="AV21" i="114"/>
  <c r="AV15" i="150"/>
  <c r="AV15" i="148"/>
  <c r="AV15" i="147"/>
  <c r="AV15" i="146"/>
  <c r="AV15" i="115"/>
  <c r="AV15" i="40"/>
  <c r="AV15" i="77"/>
  <c r="AV15" i="174"/>
  <c r="AV15" i="29"/>
  <c r="AV15" i="114"/>
  <c r="AV15" i="99"/>
  <c r="AV15" i="104"/>
  <c r="AV15" i="173"/>
  <c r="AV15" i="21"/>
  <c r="AL25" i="150"/>
  <c r="AL25" i="148"/>
  <c r="AL25" i="147"/>
  <c r="AL25" i="146"/>
  <c r="AL25" i="174"/>
  <c r="AL25" i="40"/>
  <c r="AL25" i="115"/>
  <c r="AL25" i="77"/>
  <c r="AL25" i="29"/>
  <c r="AL25" i="173"/>
  <c r="AL25" i="104"/>
  <c r="AL25" i="21"/>
  <c r="AL25" i="99"/>
  <c r="AL25" i="114"/>
  <c r="AH56" i="173"/>
  <c r="AH56" i="21"/>
  <c r="AH56" i="104"/>
  <c r="AH56" i="99"/>
  <c r="AH56" i="114"/>
  <c r="X35" i="150"/>
  <c r="X35" i="148"/>
  <c r="X35" i="147"/>
  <c r="X35" i="146"/>
  <c r="X35" i="174"/>
  <c r="X35" i="115"/>
  <c r="X35" i="77"/>
  <c r="X35" i="29"/>
  <c r="X35" i="40"/>
  <c r="X35" i="173"/>
  <c r="X35" i="21"/>
  <c r="X35" i="114"/>
  <c r="X35" i="104"/>
  <c r="X35" i="99"/>
  <c r="AI31" i="150"/>
  <c r="AI31" i="148"/>
  <c r="AI31" i="147"/>
  <c r="AI31" i="174"/>
  <c r="AI31" i="146"/>
  <c r="AI31" i="40"/>
  <c r="AI31" i="77"/>
  <c r="AI31" i="29"/>
  <c r="AI31" i="115"/>
  <c r="AI31" i="173"/>
  <c r="AI31" i="21"/>
  <c r="AI31" i="104"/>
  <c r="AI31" i="114"/>
  <c r="AI31" i="99"/>
  <c r="AE42" i="104"/>
  <c r="AE42" i="173"/>
  <c r="AE42" i="21"/>
  <c r="AE42" i="114"/>
  <c r="AE42" i="99"/>
  <c r="P30" i="150"/>
  <c r="P30" i="148"/>
  <c r="P30" i="147"/>
  <c r="P30" i="146"/>
  <c r="P30" i="174"/>
  <c r="P30" i="77"/>
  <c r="P30" i="29"/>
  <c r="P30" i="115"/>
  <c r="P30" i="40"/>
  <c r="P30" i="173"/>
  <c r="P30" i="21"/>
  <c r="P30" i="114"/>
  <c r="P30" i="104"/>
  <c r="P30" i="99"/>
  <c r="AZ43" i="173"/>
  <c r="AZ43" i="21"/>
  <c r="AZ43" i="104"/>
  <c r="AZ43" i="114"/>
  <c r="AZ43" i="99"/>
  <c r="O26" i="150"/>
  <c r="O26" i="148"/>
  <c r="O26" i="147"/>
  <c r="O26" i="146"/>
  <c r="O26" i="115"/>
  <c r="O26" i="77"/>
  <c r="O26" i="29"/>
  <c r="O26" i="174"/>
  <c r="O26" i="40"/>
  <c r="O26" i="173"/>
  <c r="O26" i="21"/>
  <c r="O26" i="104"/>
  <c r="O26" i="114"/>
  <c r="O26" i="99"/>
  <c r="AE25" i="150"/>
  <c r="AE25" i="148"/>
  <c r="AE25" i="147"/>
  <c r="AE25" i="146"/>
  <c r="AE25" i="174"/>
  <c r="AE25" i="115"/>
  <c r="AE25" i="40"/>
  <c r="AE25" i="77"/>
  <c r="AE25" i="29"/>
  <c r="AE25" i="21"/>
  <c r="AE25" i="114"/>
  <c r="AE25" i="104"/>
  <c r="AE25" i="99"/>
  <c r="AE25" i="173"/>
  <c r="AY35" i="150"/>
  <c r="AY35" i="148"/>
  <c r="AY35" i="147"/>
  <c r="AY35" i="146"/>
  <c r="AY35" i="174"/>
  <c r="AY35" i="115"/>
  <c r="AY35" i="40"/>
  <c r="AY35" i="29"/>
  <c r="AY35" i="77"/>
  <c r="AY35" i="173"/>
  <c r="AY35" i="21"/>
  <c r="AY35" i="104"/>
  <c r="AY35" i="114"/>
  <c r="AY35" i="99"/>
  <c r="M30" i="150"/>
  <c r="M30" i="148"/>
  <c r="M30" i="147"/>
  <c r="M30" i="146"/>
  <c r="M30" i="174"/>
  <c r="M30" i="115"/>
  <c r="M30" i="40"/>
  <c r="M30" i="77"/>
  <c r="M30" i="29"/>
  <c r="M30" i="104"/>
  <c r="M30" i="173"/>
  <c r="M30" i="114"/>
  <c r="M30" i="99"/>
  <c r="M30" i="21"/>
  <c r="AB56" i="104"/>
  <c r="AB56" i="173"/>
  <c r="AB56" i="114"/>
  <c r="AB56" i="99"/>
  <c r="AB56" i="21"/>
  <c r="BD26" i="150"/>
  <c r="BD26" i="148"/>
  <c r="BD26" i="147"/>
  <c r="BD26" i="146"/>
  <c r="BD26" i="115"/>
  <c r="BD26" i="40"/>
  <c r="BD26" i="174"/>
  <c r="BD26" i="77"/>
  <c r="BD26" i="29"/>
  <c r="BD26" i="114"/>
  <c r="BD26" i="99"/>
  <c r="BD26" i="104"/>
  <c r="BD26" i="173"/>
  <c r="BD26" i="21"/>
  <c r="N25" i="150"/>
  <c r="N25" i="148"/>
  <c r="N25" i="147"/>
  <c r="N25" i="146"/>
  <c r="N25" i="174"/>
  <c r="N25" i="115"/>
  <c r="N25" i="40"/>
  <c r="N25" i="77"/>
  <c r="N25" i="29"/>
  <c r="N25" i="173"/>
  <c r="N25" i="104"/>
  <c r="N25" i="21"/>
  <c r="N25" i="99"/>
  <c r="N25" i="114"/>
  <c r="N31" i="150"/>
  <c r="N31" i="148"/>
  <c r="N31" i="147"/>
  <c r="N31" i="146"/>
  <c r="N31" i="174"/>
  <c r="N31" i="115"/>
  <c r="N31" i="40"/>
  <c r="N31" i="77"/>
  <c r="N31" i="29"/>
  <c r="N31" i="173"/>
  <c r="N31" i="21"/>
  <c r="N31" i="104"/>
  <c r="N31" i="114"/>
  <c r="N31" i="99"/>
  <c r="AK30" i="150"/>
  <c r="AK30" i="148"/>
  <c r="AK30" i="147"/>
  <c r="AK30" i="146"/>
  <c r="AK30" i="115"/>
  <c r="AK30" i="40"/>
  <c r="AK30" i="174"/>
  <c r="AK30" i="77"/>
  <c r="AK30" i="29"/>
  <c r="AK30" i="104"/>
  <c r="AK30" i="114"/>
  <c r="AK30" i="99"/>
  <c r="AK30" i="21"/>
  <c r="AK30" i="173"/>
  <c r="BA55" i="173"/>
  <c r="BA55" i="114"/>
  <c r="BA55" i="99"/>
  <c r="BA55" i="104"/>
  <c r="BA55" i="21"/>
  <c r="BB42" i="173"/>
  <c r="BB42" i="21"/>
  <c r="BB42" i="99"/>
  <c r="BB42" i="114"/>
  <c r="BB42" i="104"/>
  <c r="AO30" i="150"/>
  <c r="AO30" i="148"/>
  <c r="AO30" i="147"/>
  <c r="AO30" i="146"/>
  <c r="AO30" i="174"/>
  <c r="AO30" i="115"/>
  <c r="AO30" i="40"/>
  <c r="AO30" i="77"/>
  <c r="AO30" i="29"/>
  <c r="AO30" i="104"/>
  <c r="AO30" i="173"/>
  <c r="AO30" i="21"/>
  <c r="AO30" i="99"/>
  <c r="AO30" i="114"/>
  <c r="N56" i="173"/>
  <c r="N56" i="21"/>
  <c r="N56" i="114"/>
  <c r="N56" i="104"/>
  <c r="N56" i="99"/>
  <c r="R56" i="173"/>
  <c r="R56" i="21"/>
  <c r="R56" i="104"/>
  <c r="R56" i="99"/>
  <c r="R56" i="114"/>
  <c r="M35" i="150"/>
  <c r="M35" i="148"/>
  <c r="M35" i="147"/>
  <c r="M35" i="146"/>
  <c r="M35" i="115"/>
  <c r="M35" i="40"/>
  <c r="M35" i="77"/>
  <c r="M35" i="29"/>
  <c r="M35" i="174"/>
  <c r="M35" i="104"/>
  <c r="M35" i="173"/>
  <c r="M35" i="21"/>
  <c r="M35" i="99"/>
  <c r="M35" i="114"/>
  <c r="AX42" i="173"/>
  <c r="AX42" i="21"/>
  <c r="AX42" i="104"/>
  <c r="AX42" i="99"/>
  <c r="AX42" i="114"/>
  <c r="AM36" i="2"/>
  <c r="AM35" i="150"/>
  <c r="AM35" i="148"/>
  <c r="AM35" i="147"/>
  <c r="AM35" i="146"/>
  <c r="AM35" i="174"/>
  <c r="AM35" i="115"/>
  <c r="AM35" i="40"/>
  <c r="AM35" i="29"/>
  <c r="AM35" i="21"/>
  <c r="AM35" i="114"/>
  <c r="AM35" i="104"/>
  <c r="AM35" i="173"/>
  <c r="AM35" i="99"/>
  <c r="AM35" i="77"/>
  <c r="O35" i="150"/>
  <c r="O35" i="148"/>
  <c r="O35" i="147"/>
  <c r="O35" i="146"/>
  <c r="O35" i="174"/>
  <c r="O35" i="115"/>
  <c r="O35" i="40"/>
  <c r="O35" i="77"/>
  <c r="O35" i="21"/>
  <c r="O35" i="114"/>
  <c r="O35" i="173"/>
  <c r="O35" i="104"/>
  <c r="O35" i="29"/>
  <c r="O35" i="99"/>
  <c r="W25" i="150"/>
  <c r="W25" i="148"/>
  <c r="W25" i="147"/>
  <c r="W25" i="146"/>
  <c r="W25" i="174"/>
  <c r="W25" i="115"/>
  <c r="W25" i="40"/>
  <c r="W25" i="77"/>
  <c r="W25" i="21"/>
  <c r="W25" i="114"/>
  <c r="W25" i="173"/>
  <c r="W25" i="104"/>
  <c r="W25" i="29"/>
  <c r="W25" i="99"/>
  <c r="AN56" i="104"/>
  <c r="AN56" i="21"/>
  <c r="AN56" i="114"/>
  <c r="AN56" i="99"/>
  <c r="AN56" i="173"/>
  <c r="BD25" i="150"/>
  <c r="BD25" i="148"/>
  <c r="BD25" i="147"/>
  <c r="BD25" i="146"/>
  <c r="BD25" i="174"/>
  <c r="BD25" i="40"/>
  <c r="BD25" i="77"/>
  <c r="BD25" i="29"/>
  <c r="BD25" i="115"/>
  <c r="BD25" i="173"/>
  <c r="BD25" i="21"/>
  <c r="BD25" i="114"/>
  <c r="BD25" i="99"/>
  <c r="BD25" i="104"/>
  <c r="AN30" i="150"/>
  <c r="AN30" i="148"/>
  <c r="AN30" i="147"/>
  <c r="AN30" i="146"/>
  <c r="AN30" i="174"/>
  <c r="AN30" i="77"/>
  <c r="AN30" i="29"/>
  <c r="AN30" i="40"/>
  <c r="AN30" i="115"/>
  <c r="AN30" i="173"/>
  <c r="AN30" i="21"/>
  <c r="AN30" i="114"/>
  <c r="AN30" i="104"/>
  <c r="AN30" i="99"/>
  <c r="S25" i="150"/>
  <c r="S25" i="148"/>
  <c r="S25" i="147"/>
  <c r="S25" i="146"/>
  <c r="S25" i="174"/>
  <c r="S25" i="115"/>
  <c r="S25" i="40"/>
  <c r="S25" i="77"/>
  <c r="S25" i="29"/>
  <c r="S25" i="173"/>
  <c r="S25" i="21"/>
  <c r="S25" i="114"/>
  <c r="S25" i="99"/>
  <c r="S25" i="104"/>
  <c r="Y56" i="173"/>
  <c r="Y56" i="21"/>
  <c r="Y56" i="104"/>
  <c r="Y56" i="99"/>
  <c r="Y56" i="114"/>
  <c r="BC55" i="173"/>
  <c r="BC55" i="21"/>
  <c r="BC55" i="104"/>
  <c r="BC55" i="114"/>
  <c r="BC55" i="99"/>
  <c r="AC35" i="150"/>
  <c r="AC35" i="148"/>
  <c r="AC35" i="147"/>
  <c r="AC35" i="146"/>
  <c r="AC35" i="115"/>
  <c r="AC35" i="40"/>
  <c r="AC35" i="174"/>
  <c r="AC35" i="77"/>
  <c r="AC35" i="29"/>
  <c r="AC35" i="104"/>
  <c r="AC35" i="173"/>
  <c r="AC35" i="21"/>
  <c r="AC35" i="99"/>
  <c r="AC35" i="114"/>
  <c r="AE56" i="104"/>
  <c r="AE56" i="114"/>
  <c r="AE56" i="99"/>
  <c r="AE56" i="173"/>
  <c r="AE56" i="21"/>
  <c r="AZ30" i="150"/>
  <c r="AZ30" i="148"/>
  <c r="AZ30" i="147"/>
  <c r="AZ30" i="146"/>
  <c r="AZ30" i="174"/>
  <c r="AZ30" i="40"/>
  <c r="AZ30" i="77"/>
  <c r="AZ30" i="29"/>
  <c r="AZ30" i="115"/>
  <c r="AZ30" i="173"/>
  <c r="AZ30" i="21"/>
  <c r="AZ30" i="114"/>
  <c r="AZ30" i="104"/>
  <c r="AZ30" i="99"/>
  <c r="N30" i="150"/>
  <c r="N30" i="148"/>
  <c r="N30" i="147"/>
  <c r="N30" i="146"/>
  <c r="N30" i="174"/>
  <c r="N30" i="115"/>
  <c r="N30" i="40"/>
  <c r="N30" i="77"/>
  <c r="N30" i="29"/>
  <c r="N30" i="173"/>
  <c r="N30" i="104"/>
  <c r="N30" i="114"/>
  <c r="N30" i="99"/>
  <c r="N30" i="21"/>
  <c r="AR26" i="150"/>
  <c r="AR26" i="148"/>
  <c r="AR26" i="147"/>
  <c r="AR26" i="146"/>
  <c r="AR26" i="174"/>
  <c r="AR26" i="40"/>
  <c r="AR26" i="77"/>
  <c r="AR26" i="29"/>
  <c r="AR26" i="115"/>
  <c r="AR26" i="173"/>
  <c r="AR26" i="21"/>
  <c r="AR26" i="99"/>
  <c r="AR26" i="104"/>
  <c r="AR26" i="114"/>
  <c r="AT35" i="150"/>
  <c r="AT35" i="148"/>
  <c r="AT35" i="147"/>
  <c r="AT35" i="146"/>
  <c r="AT35" i="174"/>
  <c r="AT35" i="115"/>
  <c r="AT35" i="40"/>
  <c r="AT35" i="77"/>
  <c r="AT35" i="29"/>
  <c r="AT35" i="173"/>
  <c r="AT35" i="104"/>
  <c r="AT35" i="21"/>
  <c r="AT35" i="114"/>
  <c r="AT35" i="99"/>
  <c r="AO56" i="173"/>
  <c r="AO56" i="21"/>
  <c r="AO56" i="104"/>
  <c r="AO56" i="99"/>
  <c r="AO56" i="114"/>
  <c r="AW42" i="21"/>
  <c r="AW42" i="99"/>
  <c r="AW42" i="173"/>
  <c r="AW42" i="104"/>
  <c r="AW42" i="114"/>
  <c r="AW30" i="150"/>
  <c r="AW30" i="148"/>
  <c r="AW30" i="147"/>
  <c r="AW30" i="146"/>
  <c r="AW30" i="174"/>
  <c r="AW30" i="115"/>
  <c r="AW30" i="40"/>
  <c r="AW30" i="77"/>
  <c r="AW30" i="29"/>
  <c r="AW30" i="104"/>
  <c r="AW30" i="173"/>
  <c r="AW30" i="21"/>
  <c r="AW30" i="99"/>
  <c r="AW30" i="114"/>
  <c r="AP30" i="150"/>
  <c r="AP30" i="148"/>
  <c r="AP30" i="147"/>
  <c r="AP30" i="146"/>
  <c r="AP30" i="174"/>
  <c r="AP30" i="115"/>
  <c r="AP30" i="40"/>
  <c r="AP30" i="77"/>
  <c r="AP30" i="29"/>
  <c r="AP30" i="173"/>
  <c r="AP30" i="104"/>
  <c r="AP30" i="21"/>
  <c r="AP30" i="99"/>
  <c r="AP30" i="114"/>
  <c r="AQ35" i="150"/>
  <c r="AQ35" i="148"/>
  <c r="AQ35" i="147"/>
  <c r="AQ35" i="146"/>
  <c r="AQ35" i="174"/>
  <c r="AQ35" i="115"/>
  <c r="AQ35" i="40"/>
  <c r="AQ35" i="77"/>
  <c r="AQ35" i="29"/>
  <c r="AQ35" i="173"/>
  <c r="AQ35" i="21"/>
  <c r="AQ35" i="114"/>
  <c r="AQ35" i="99"/>
  <c r="AQ35" i="104"/>
  <c r="CE48" i="173"/>
  <c r="CE48" i="21"/>
  <c r="CE48" i="104"/>
  <c r="CE48" i="99"/>
  <c r="CE48" i="114"/>
  <c r="BJ48" i="173"/>
  <c r="BJ48" i="104"/>
  <c r="BJ48" i="114"/>
  <c r="BJ48" i="99"/>
  <c r="BJ48" i="21"/>
  <c r="AI56" i="104"/>
  <c r="AI56" i="173"/>
  <c r="AI56" i="114"/>
  <c r="AI56" i="99"/>
  <c r="AI56" i="21"/>
  <c r="BT48" i="173"/>
  <c r="BT48" i="21"/>
  <c r="BT48" i="104"/>
  <c r="BT48" i="99"/>
  <c r="BT48" i="114"/>
  <c r="CB48" i="21"/>
  <c r="CB48" i="104"/>
  <c r="CB48" i="99"/>
  <c r="CB48" i="114"/>
  <c r="CB48" i="173"/>
  <c r="AB57" i="106"/>
  <c r="AB57" i="112" s="1"/>
  <c r="AL36" i="106"/>
  <c r="AL36" i="112" s="1"/>
  <c r="AL43" i="106"/>
  <c r="AL43" i="112" s="1"/>
  <c r="AM44" i="2"/>
  <c r="AC26" i="106"/>
  <c r="AC26" i="112" s="1"/>
  <c r="AI36" i="106"/>
  <c r="AI36" i="112" s="1"/>
  <c r="M43" i="106"/>
  <c r="M43" i="112" s="1"/>
  <c r="N43" i="106"/>
  <c r="N43" i="112" s="1"/>
  <c r="Q31" i="106"/>
  <c r="Q31" i="112" s="1"/>
  <c r="AT57" i="106"/>
  <c r="AT57" i="112" s="1"/>
  <c r="Q35" i="106"/>
  <c r="Q35" i="112" s="1"/>
  <c r="BA55" i="106"/>
  <c r="BA55" i="112" s="1"/>
  <c r="AP30" i="106"/>
  <c r="AP30" i="112" s="1"/>
  <c r="AH31" i="106"/>
  <c r="AH31" i="112" s="1"/>
  <c r="X42" i="106"/>
  <c r="X42" i="112" s="1"/>
  <c r="P25" i="106"/>
  <c r="P25" i="112" s="1"/>
  <c r="T42" i="106"/>
  <c r="T42" i="112" s="1"/>
  <c r="N26" i="106"/>
  <c r="N26" i="112" s="1"/>
  <c r="AL26" i="106"/>
  <c r="AL26" i="112" s="1"/>
  <c r="AS42" i="106"/>
  <c r="AS42" i="112" s="1"/>
  <c r="AP26" i="106"/>
  <c r="AP26" i="112" s="1"/>
  <c r="AC36" i="106"/>
  <c r="AC36" i="112" s="1"/>
  <c r="AT44" i="106"/>
  <c r="AT44" i="112" s="1"/>
  <c r="AM42" i="106"/>
  <c r="AM42" i="112" s="1"/>
  <c r="AJ25" i="106"/>
  <c r="AJ25" i="112" s="1"/>
  <c r="AW42" i="106"/>
  <c r="AW42" i="112" s="1"/>
  <c r="V25" i="106"/>
  <c r="V25" i="112" s="1"/>
  <c r="R25" i="106"/>
  <c r="R25" i="112" s="1"/>
  <c r="N56" i="106"/>
  <c r="N56" i="112" s="1"/>
  <c r="R42" i="106"/>
  <c r="R42" i="112" s="1"/>
  <c r="U30" i="106"/>
  <c r="U30" i="112" s="1"/>
  <c r="AU21" i="106"/>
  <c r="AU21" i="112" s="1"/>
  <c r="AU9" i="106"/>
  <c r="AU9" i="112" s="1"/>
  <c r="M35" i="106"/>
  <c r="M35" i="112" s="1"/>
  <c r="Y25" i="106"/>
  <c r="Y25" i="112" s="1"/>
  <c r="AI30" i="106"/>
  <c r="AI30" i="112" s="1"/>
  <c r="Y56" i="106"/>
  <c r="Y56" i="112" s="1"/>
  <c r="AO56" i="106"/>
  <c r="AO56" i="112" s="1"/>
  <c r="AE35" i="106"/>
  <c r="AE35" i="112" s="1"/>
  <c r="Z30" i="106"/>
  <c r="Z30" i="112" s="1"/>
  <c r="W31" i="106"/>
  <c r="W31" i="112" s="1"/>
  <c r="AB42" i="106"/>
  <c r="AB42" i="112" s="1"/>
  <c r="AR42" i="106"/>
  <c r="AR42" i="112" s="1"/>
  <c r="BB43" i="106"/>
  <c r="BB43" i="112" s="1"/>
  <c r="T25" i="106"/>
  <c r="T25" i="112" s="1"/>
  <c r="N30" i="106"/>
  <c r="N30" i="112" s="1"/>
  <c r="Q42" i="106"/>
  <c r="Q42" i="112" s="1"/>
  <c r="AQ27" i="106"/>
  <c r="AQ27" i="112" s="1"/>
  <c r="O36" i="106"/>
  <c r="O36" i="112" s="1"/>
  <c r="AK30" i="106"/>
  <c r="AK30" i="112" s="1"/>
  <c r="AU55" i="106"/>
  <c r="AU55" i="112" s="1"/>
  <c r="AN26" i="106"/>
  <c r="AN26" i="112" s="1"/>
  <c r="AX35" i="106"/>
  <c r="AX35" i="112" s="1"/>
  <c r="AC42" i="106"/>
  <c r="AC42" i="112" s="1"/>
  <c r="L30" i="106"/>
  <c r="L30" i="112" s="1"/>
  <c r="AA42" i="106"/>
  <c r="AA42" i="112" s="1"/>
  <c r="O42" i="106"/>
  <c r="O42" i="112" s="1"/>
  <c r="AQ56" i="106"/>
  <c r="AQ56" i="112" s="1"/>
  <c r="AX25" i="106"/>
  <c r="AX25" i="112" s="1"/>
  <c r="AX30" i="106"/>
  <c r="AX30" i="112" s="1"/>
  <c r="AW30" i="106"/>
  <c r="AW30" i="112" s="1"/>
  <c r="AQ42" i="106"/>
  <c r="AQ42" i="112" s="1"/>
  <c r="AS25" i="106"/>
  <c r="AS25" i="112" s="1"/>
  <c r="BA30" i="106"/>
  <c r="BA30" i="112" s="1"/>
  <c r="AG35" i="106"/>
  <c r="AG35" i="112" s="1"/>
  <c r="AV55" i="106"/>
  <c r="AV55" i="112" s="1"/>
  <c r="AO35" i="106"/>
  <c r="AO35" i="112" s="1"/>
  <c r="U56" i="106"/>
  <c r="U56" i="112" s="1"/>
  <c r="AR25" i="106"/>
  <c r="AR25" i="112" s="1"/>
  <c r="AB25" i="106"/>
  <c r="AB25" i="112" s="1"/>
  <c r="T35" i="106"/>
  <c r="T35" i="112" s="1"/>
  <c r="BB42" i="106"/>
  <c r="BB42" i="112" s="1"/>
  <c r="AD35" i="106"/>
  <c r="AD35" i="112" s="1"/>
  <c r="AP25" i="106"/>
  <c r="AP25" i="112" s="1"/>
  <c r="AY55" i="106"/>
  <c r="AY55" i="112" s="1"/>
  <c r="AX55" i="106"/>
  <c r="AX55" i="112" s="1"/>
  <c r="AI25" i="106"/>
  <c r="AI25" i="112" s="1"/>
  <c r="AY35" i="106"/>
  <c r="AY35" i="112" s="1"/>
  <c r="S35" i="106"/>
  <c r="S35" i="112" s="1"/>
  <c r="AF56" i="106"/>
  <c r="AF56" i="112" s="1"/>
  <c r="AP56" i="106"/>
  <c r="AP56" i="112" s="1"/>
  <c r="AZ35" i="106"/>
  <c r="AZ35" i="112" s="1"/>
  <c r="AD56" i="106"/>
  <c r="AD56" i="112" s="1"/>
  <c r="AY30" i="106"/>
  <c r="AY30" i="112" s="1"/>
  <c r="M30" i="106"/>
  <c r="M30" i="112" s="1"/>
  <c r="AQ26" i="106"/>
  <c r="AQ26" i="112" s="1"/>
  <c r="AS35" i="106"/>
  <c r="AS35" i="112" s="1"/>
  <c r="AN56" i="106"/>
  <c r="AN56" i="112" s="1"/>
  <c r="AV42" i="106"/>
  <c r="AV42" i="112" s="1"/>
  <c r="AV30" i="106"/>
  <c r="AV30" i="112" s="1"/>
  <c r="AO30" i="106"/>
  <c r="AO30" i="112" s="1"/>
  <c r="AP35" i="106"/>
  <c r="AP35" i="112" s="1"/>
  <c r="AU12" i="106"/>
  <c r="AU12" i="112" s="1"/>
  <c r="AQ30" i="106"/>
  <c r="AQ30" i="112" s="1"/>
  <c r="AM35" i="106"/>
  <c r="AM35" i="112" s="1"/>
  <c r="AH25" i="106"/>
  <c r="AH25" i="112" s="1"/>
  <c r="AN42" i="106"/>
  <c r="AN42" i="112" s="1"/>
  <c r="S30" i="106"/>
  <c r="S30" i="112" s="1"/>
  <c r="AM57" i="106"/>
  <c r="AM57" i="112" s="1"/>
  <c r="AD25" i="106"/>
  <c r="AD25" i="112" s="1"/>
  <c r="AL31" i="106"/>
  <c r="AL31" i="112" s="1"/>
  <c r="AH57" i="106"/>
  <c r="AH57" i="112" s="1"/>
  <c r="AL57" i="106"/>
  <c r="AL57" i="112" s="1"/>
  <c r="AO31" i="106"/>
  <c r="AO31" i="112" s="1"/>
  <c r="AI42" i="106"/>
  <c r="AI42" i="112" s="1"/>
  <c r="AC25" i="106"/>
  <c r="AC25" i="112" s="1"/>
  <c r="AE56" i="106"/>
  <c r="AE56" i="112" s="1"/>
  <c r="M56" i="106"/>
  <c r="M56" i="112" s="1"/>
  <c r="L35" i="106"/>
  <c r="L35" i="112" s="1"/>
  <c r="AL35" i="106"/>
  <c r="AL35" i="112" s="1"/>
  <c r="AM56" i="106"/>
  <c r="AM56" i="112" s="1"/>
  <c r="AM30" i="106"/>
  <c r="AM30" i="112" s="1"/>
  <c r="BB55" i="106"/>
  <c r="BB55" i="112" s="1"/>
  <c r="AD30" i="106"/>
  <c r="AD30" i="112" s="1"/>
  <c r="BC42" i="106"/>
  <c r="BC42" i="112" s="1"/>
  <c r="V42" i="106"/>
  <c r="V42" i="112" s="1"/>
  <c r="AF25" i="106"/>
  <c r="AF25" i="112" s="1"/>
  <c r="AU18" i="106"/>
  <c r="AU18" i="112" s="1"/>
  <c r="AU7" i="106"/>
  <c r="AU7" i="112" s="1"/>
  <c r="AO25" i="106"/>
  <c r="AO25" i="112" s="1"/>
  <c r="AZ42" i="106"/>
  <c r="AZ42" i="112" s="1"/>
  <c r="AA30" i="106"/>
  <c r="AA30" i="112" s="1"/>
  <c r="AC56" i="106"/>
  <c r="AC56" i="112" s="1"/>
  <c r="AU42" i="106"/>
  <c r="AU42" i="112" s="1"/>
  <c r="AA35" i="106"/>
  <c r="AA35" i="112" s="1"/>
  <c r="AE25" i="106"/>
  <c r="AE25" i="112" s="1"/>
  <c r="AM26" i="106"/>
  <c r="AM26" i="112" s="1"/>
  <c r="AU30" i="106"/>
  <c r="AU30" i="112" s="1"/>
  <c r="AV35" i="106"/>
  <c r="AV35" i="112" s="1"/>
  <c r="AF42" i="106"/>
  <c r="AF42" i="112" s="1"/>
  <c r="AD42" i="106"/>
  <c r="AD42" i="112" s="1"/>
  <c r="V36" i="106"/>
  <c r="V36" i="112" s="1"/>
  <c r="Q25" i="106"/>
  <c r="Q25" i="112" s="1"/>
  <c r="L42" i="106"/>
  <c r="L42" i="112" s="1"/>
  <c r="AK42" i="106"/>
  <c r="AK42" i="112" s="1"/>
  <c r="S36" i="106"/>
  <c r="S36" i="112" s="1"/>
  <c r="AE42" i="106"/>
  <c r="AE42" i="112" s="1"/>
  <c r="S42" i="106"/>
  <c r="S42" i="112" s="1"/>
  <c r="AC30" i="106"/>
  <c r="AC30" i="112" s="1"/>
  <c r="O56" i="106"/>
  <c r="O56" i="112" s="1"/>
  <c r="AU25" i="106"/>
  <c r="AU25" i="112" s="1"/>
  <c r="BB35" i="106"/>
  <c r="BB35" i="112" s="1"/>
  <c r="AG42" i="106"/>
  <c r="AG42" i="112" s="1"/>
  <c r="T30" i="106"/>
  <c r="T30" i="112" s="1"/>
  <c r="AV43" i="106"/>
  <c r="AV43" i="112" s="1"/>
  <c r="L57" i="106"/>
  <c r="L57" i="112" s="1"/>
  <c r="R57" i="106"/>
  <c r="R57" i="112" s="1"/>
  <c r="BB25" i="106"/>
  <c r="BB25" i="112" s="1"/>
  <c r="BB30" i="106"/>
  <c r="BB30" i="112" s="1"/>
  <c r="BC30" i="106"/>
  <c r="BC30" i="112" s="1"/>
  <c r="M25" i="106"/>
  <c r="M25" i="112" s="1"/>
  <c r="X36" i="106"/>
  <c r="X36" i="112" s="1"/>
  <c r="Z43" i="106"/>
  <c r="Z43" i="112" s="1"/>
  <c r="BA26" i="106"/>
  <c r="BA26" i="112" s="1"/>
  <c r="U43" i="106"/>
  <c r="U43" i="112" s="1"/>
  <c r="AB30" i="106"/>
  <c r="AB30" i="112" s="1"/>
  <c r="AK35" i="106"/>
  <c r="AK35" i="112" s="1"/>
  <c r="BA35" i="106"/>
  <c r="BA35" i="112" s="1"/>
  <c r="X30" i="106"/>
  <c r="X30" i="112" s="1"/>
  <c r="AF30" i="106"/>
  <c r="AF30" i="112" s="1"/>
  <c r="X25" i="106"/>
  <c r="X25" i="112" s="1"/>
  <c r="AJ35" i="106"/>
  <c r="AJ35" i="112" s="1"/>
  <c r="X35" i="106"/>
  <c r="X35" i="112" s="1"/>
  <c r="Y30" i="106"/>
  <c r="Y30" i="112" s="1"/>
  <c r="AX42" i="106"/>
  <c r="AX42" i="112" s="1"/>
  <c r="Z35" i="106"/>
  <c r="Z35" i="112" s="1"/>
  <c r="AL25" i="106"/>
  <c r="AL25" i="112" s="1"/>
  <c r="BC55" i="106"/>
  <c r="BC55" i="112" s="1"/>
  <c r="V56" i="106"/>
  <c r="V56" i="112" s="1"/>
  <c r="AW25" i="106"/>
  <c r="AW25" i="112" s="1"/>
  <c r="BC35" i="106"/>
  <c r="BC35" i="112" s="1"/>
  <c r="P56" i="106"/>
  <c r="P56" i="112" s="1"/>
  <c r="AJ56" i="106"/>
  <c r="AJ56" i="112" s="1"/>
  <c r="W25" i="106"/>
  <c r="W25" i="112" s="1"/>
  <c r="BA25" i="106"/>
  <c r="BA25" i="112" s="1"/>
  <c r="AI35" i="106"/>
  <c r="AI35" i="112" s="1"/>
  <c r="M42" i="106"/>
  <c r="M42" i="112" s="1"/>
  <c r="AZ30" i="106"/>
  <c r="AZ30" i="112" s="1"/>
  <c r="AC35" i="106"/>
  <c r="AC35" i="112" s="1"/>
  <c r="Z56" i="106"/>
  <c r="Z56" i="112" s="1"/>
  <c r="N42" i="106"/>
  <c r="N42" i="112" s="1"/>
  <c r="R30" i="106"/>
  <c r="R30" i="112" s="1"/>
  <c r="AM25" i="106"/>
  <c r="AM25" i="112" s="1"/>
  <c r="Z42" i="106"/>
  <c r="Z42" i="112" s="1"/>
  <c r="B47" i="2"/>
  <c r="B46" i="106"/>
  <c r="B46" i="112" s="1"/>
  <c r="B46" i="173"/>
  <c r="B46" i="21"/>
  <c r="B46" i="104"/>
  <c r="B46" i="114"/>
  <c r="B46" i="99"/>
  <c r="AN25" i="106"/>
  <c r="AN25" i="112" s="1"/>
  <c r="AG25" i="106"/>
  <c r="AG25" i="112" s="1"/>
  <c r="AK56" i="106"/>
  <c r="AK56" i="112" s="1"/>
  <c r="AI56" i="106"/>
  <c r="AI56" i="112" s="1"/>
  <c r="AP36" i="106"/>
  <c r="AP36" i="112" s="1"/>
  <c r="AH43" i="106"/>
  <c r="AH43" i="112" s="1"/>
  <c r="P30" i="106"/>
  <c r="P30" i="112" s="1"/>
  <c r="AS30" i="106"/>
  <c r="AS30" i="112" s="1"/>
  <c r="Y42" i="106"/>
  <c r="Y42" i="112" s="1"/>
  <c r="U31" i="106"/>
  <c r="U31" i="112" s="1"/>
  <c r="BC26" i="106"/>
  <c r="BC26" i="112" s="1"/>
  <c r="AD31" i="106"/>
  <c r="AD31" i="112" s="1"/>
  <c r="M31" i="106"/>
  <c r="M31" i="112" s="1"/>
  <c r="AR30" i="106"/>
  <c r="AR30" i="112" s="1"/>
  <c r="Y35" i="106"/>
  <c r="Y35" i="112" s="1"/>
  <c r="Q56" i="106"/>
  <c r="Q56" i="112" s="1"/>
  <c r="N35" i="106"/>
  <c r="N35" i="112" s="1"/>
  <c r="BC25" i="106"/>
  <c r="BC25" i="112" s="1"/>
  <c r="X56" i="106"/>
  <c r="X56" i="112" s="1"/>
  <c r="AB35" i="106"/>
  <c r="AB35" i="112" s="1"/>
  <c r="AT43" i="106"/>
  <c r="AT43" i="112" s="1"/>
  <c r="AB56" i="106"/>
  <c r="AB56" i="112" s="1"/>
  <c r="AU35" i="106"/>
  <c r="AU35" i="112" s="1"/>
  <c r="AL42" i="106"/>
  <c r="AL42" i="112" s="1"/>
  <c r="AU15" i="106"/>
  <c r="AU15" i="112" s="1"/>
  <c r="U35" i="106"/>
  <c r="U35" i="112" s="1"/>
  <c r="AK25" i="106"/>
  <c r="AK25" i="112" s="1"/>
  <c r="AF35" i="106"/>
  <c r="AF35" i="112" s="1"/>
  <c r="AW55" i="106"/>
  <c r="AW55" i="112" s="1"/>
  <c r="AG56" i="106"/>
  <c r="AG56" i="112" s="1"/>
  <c r="AQ35" i="106"/>
  <c r="AQ35" i="112" s="1"/>
  <c r="W35" i="106"/>
  <c r="W35" i="112" s="1"/>
  <c r="T57" i="106"/>
  <c r="T57" i="112" s="1"/>
  <c r="AR57" i="106"/>
  <c r="AR57" i="112" s="1"/>
  <c r="AY25" i="106"/>
  <c r="AY25" i="112" s="1"/>
  <c r="AZ31" i="106"/>
  <c r="AZ31" i="112" s="1"/>
  <c r="AV36" i="2"/>
  <c r="AJ42" i="106"/>
  <c r="AJ42" i="112" s="1"/>
  <c r="AP42" i="106"/>
  <c r="AP42" i="112" s="1"/>
  <c r="L25" i="106"/>
  <c r="L25" i="112" s="1"/>
  <c r="O30" i="106"/>
  <c r="O30" i="112" s="1"/>
  <c r="P42" i="106"/>
  <c r="P42" i="112" s="1"/>
  <c r="AY43" i="106"/>
  <c r="AY43" i="112" s="1"/>
  <c r="W57" i="106"/>
  <c r="W57" i="112" s="1"/>
  <c r="V31" i="106"/>
  <c r="V31" i="112" s="1"/>
  <c r="AH35" i="106"/>
  <c r="AH35" i="112" s="1"/>
  <c r="AT25" i="106"/>
  <c r="AT25" i="112" s="1"/>
  <c r="S56" i="106"/>
  <c r="S56" i="112" s="1"/>
  <c r="AZ26" i="106"/>
  <c r="AZ26" i="112" s="1"/>
  <c r="AR36" i="106"/>
  <c r="AR36" i="112" s="1"/>
  <c r="AO42" i="106"/>
  <c r="AO42" i="112" s="1"/>
  <c r="S43" i="2"/>
  <c r="S25" i="106"/>
  <c r="S25" i="112" s="1"/>
  <c r="AA56" i="106"/>
  <c r="AA56" i="112" s="1"/>
  <c r="AJ57" i="106"/>
  <c r="AJ57" i="112" s="1"/>
  <c r="AV26" i="106"/>
  <c r="AV26" i="112" s="1"/>
  <c r="AG31" i="106"/>
  <c r="AG31" i="112" s="1"/>
  <c r="AD36" i="106"/>
  <c r="AD36" i="112" s="1"/>
  <c r="AS56" i="106"/>
  <c r="AS56" i="112" s="1"/>
  <c r="W42" i="106"/>
  <c r="W42" i="112" s="1"/>
  <c r="O25" i="106"/>
  <c r="O25" i="112" s="1"/>
  <c r="U26" i="106"/>
  <c r="U26" i="112" s="1"/>
  <c r="W43" i="2"/>
  <c r="AJ30" i="106"/>
  <c r="AJ30" i="112" s="1"/>
  <c r="AZ55" i="106"/>
  <c r="AZ55" i="112" s="1"/>
  <c r="BA42" i="106"/>
  <c r="BA42" i="112" s="1"/>
  <c r="AN30" i="106"/>
  <c r="AN30" i="112" s="1"/>
  <c r="Y57" i="2"/>
  <c r="P35" i="106"/>
  <c r="P35" i="112" s="1"/>
  <c r="AW35" i="106"/>
  <c r="AW35" i="112" s="1"/>
  <c r="AN35" i="106"/>
  <c r="AN35" i="112" s="1"/>
  <c r="AG30" i="106"/>
  <c r="AG30" i="112" s="1"/>
  <c r="AT35" i="106"/>
  <c r="AT35" i="112" s="1"/>
  <c r="R35" i="106"/>
  <c r="R35" i="112" s="1"/>
  <c r="Z25" i="106"/>
  <c r="Z25" i="112" s="1"/>
  <c r="W56" i="106"/>
  <c r="W56" i="112" s="1"/>
  <c r="AL56" i="106"/>
  <c r="AL56" i="112" s="1"/>
  <c r="AL30" i="106"/>
  <c r="AL30" i="112" s="1"/>
  <c r="AH42" i="106"/>
  <c r="AH42" i="112" s="1"/>
  <c r="T56" i="106"/>
  <c r="T56" i="112" s="1"/>
  <c r="AR56" i="106"/>
  <c r="AR56" i="112" s="1"/>
  <c r="AT30" i="106"/>
  <c r="AT30" i="112" s="1"/>
  <c r="AE30" i="106"/>
  <c r="AE30" i="112" s="1"/>
  <c r="AA25" i="106"/>
  <c r="AA25" i="112" s="1"/>
  <c r="AY42" i="106"/>
  <c r="AY42" i="112" s="1"/>
  <c r="U42" i="106"/>
  <c r="U42" i="112" s="1"/>
  <c r="U25" i="106"/>
  <c r="U25" i="112" s="1"/>
  <c r="L56" i="106"/>
  <c r="L56" i="112" s="1"/>
  <c r="AV25" i="106"/>
  <c r="AV25" i="112" s="1"/>
  <c r="Q30" i="106"/>
  <c r="Q30" i="112" s="1"/>
  <c r="AT42" i="106"/>
  <c r="AT42" i="112" s="1"/>
  <c r="AT56" i="106"/>
  <c r="AT56" i="112" s="1"/>
  <c r="V35" i="106"/>
  <c r="V35" i="112" s="1"/>
  <c r="W30" i="106"/>
  <c r="W30" i="112" s="1"/>
  <c r="AY56" i="2"/>
  <c r="AH36" i="2"/>
  <c r="BC56" i="2"/>
  <c r="AG26" i="2"/>
  <c r="AT36" i="2"/>
  <c r="Y26" i="2"/>
  <c r="AW31" i="2"/>
  <c r="S36" i="2"/>
  <c r="W26" i="2"/>
  <c r="AF31" i="2"/>
  <c r="S26" i="2"/>
  <c r="BA36" i="2"/>
  <c r="V57" i="2"/>
  <c r="AU36" i="2"/>
  <c r="AJ26" i="2"/>
  <c r="AY43" i="2"/>
  <c r="AX43" i="2"/>
  <c r="AA57" i="2"/>
  <c r="AA26" i="2"/>
  <c r="S31" i="2"/>
  <c r="Q36" i="2"/>
  <c r="AN31" i="2"/>
  <c r="X26" i="2"/>
  <c r="AB26" i="2"/>
  <c r="AZ31" i="2"/>
  <c r="BB43" i="2"/>
  <c r="AV10" i="2"/>
  <c r="AN43" i="2"/>
  <c r="N57" i="2"/>
  <c r="AO36" i="2"/>
  <c r="AE57" i="2"/>
  <c r="Z36" i="2"/>
  <c r="AF57" i="2"/>
  <c r="AA36" i="2"/>
  <c r="AK26" i="2"/>
  <c r="Z31" i="2"/>
  <c r="AS31" i="2"/>
  <c r="AW56" i="2"/>
  <c r="AP36" i="2"/>
  <c r="AZ56" i="2"/>
  <c r="AG57" i="2"/>
  <c r="AC36" i="2"/>
  <c r="AO57" i="2"/>
  <c r="BA56" i="2"/>
  <c r="AO31" i="2"/>
  <c r="BD56" i="2"/>
  <c r="AV16" i="2"/>
  <c r="Q57" i="2"/>
  <c r="AQ57" i="2"/>
  <c r="AX36" i="2"/>
  <c r="AX26" i="2"/>
  <c r="W57" i="2"/>
  <c r="AU31" i="2"/>
  <c r="O36" i="2"/>
  <c r="AK31" i="2"/>
  <c r="BB36" i="2"/>
  <c r="Y31" i="2"/>
  <c r="AC26" i="2"/>
  <c r="AZ36" i="2"/>
  <c r="BD36" i="2"/>
  <c r="O57" i="2"/>
  <c r="BD43" i="2"/>
  <c r="M36" i="2"/>
  <c r="AT26" i="2"/>
  <c r="R57" i="2"/>
  <c r="AS26" i="2"/>
  <c r="BB31" i="2"/>
  <c r="BA57" i="2"/>
  <c r="AL36" i="2"/>
  <c r="U36" i="2"/>
  <c r="AC31" i="2"/>
  <c r="AK36" i="2"/>
  <c r="Y32" i="2"/>
  <c r="AG31" i="2"/>
  <c r="R36" i="2"/>
  <c r="Q58" i="2"/>
  <c r="AB31" i="2"/>
  <c r="AV43" i="2"/>
  <c r="AS58" i="2"/>
  <c r="AT27" i="2"/>
  <c r="AV31" i="2"/>
  <c r="AO43" i="2"/>
  <c r="AQ43" i="2"/>
  <c r="Q26" i="2"/>
  <c r="R26" i="2"/>
  <c r="Q43" i="2"/>
  <c r="P57" i="2"/>
  <c r="BC26" i="2"/>
  <c r="AH32" i="2"/>
  <c r="AX31" i="2"/>
  <c r="AM45" i="2"/>
  <c r="P26" i="2"/>
  <c r="O44" i="2"/>
  <c r="BB27" i="2"/>
  <c r="V44" i="2"/>
  <c r="AV19" i="2"/>
  <c r="V36" i="2"/>
  <c r="Z26" i="2"/>
  <c r="BA43" i="2"/>
  <c r="AJ31" i="2"/>
  <c r="BB56" i="2"/>
  <c r="AD57" i="2"/>
  <c r="AL57" i="2"/>
  <c r="AI26" i="2"/>
  <c r="AN27" i="2"/>
  <c r="AZ26" i="2"/>
  <c r="AF32" i="2"/>
  <c r="AQ37" i="2"/>
  <c r="AC43" i="2"/>
  <c r="AS43" i="2"/>
  <c r="AI44" i="2"/>
  <c r="M26" i="2"/>
  <c r="U43" i="2"/>
  <c r="T37" i="2"/>
  <c r="AF43" i="2"/>
  <c r="P37" i="2"/>
  <c r="AI36" i="2"/>
  <c r="AD31" i="2"/>
  <c r="AE26" i="2"/>
  <c r="BC36" i="2"/>
  <c r="AP43" i="2"/>
  <c r="AT43" i="2"/>
  <c r="W58" i="2"/>
  <c r="AM58" i="2"/>
  <c r="AY26" i="2"/>
  <c r="BD31" i="2"/>
  <c r="AE37" i="2"/>
  <c r="N26" i="2"/>
  <c r="Y37" i="2"/>
  <c r="AV13" i="2"/>
  <c r="AR36" i="2"/>
  <c r="AF26" i="2"/>
  <c r="Y43" i="2"/>
  <c r="AL31" i="2"/>
  <c r="AS37" i="2"/>
  <c r="AE32" i="2"/>
  <c r="X43" i="2"/>
  <c r="AP26" i="2"/>
  <c r="AL26" i="2"/>
  <c r="AH26" i="2"/>
  <c r="AR31" i="2"/>
  <c r="AX56" i="2"/>
  <c r="AQ31" i="2"/>
  <c r="AU58" i="2"/>
  <c r="AD27" i="2"/>
  <c r="X32" i="2"/>
  <c r="AG43" i="2"/>
  <c r="BC44" i="2"/>
  <c r="T31" i="2"/>
  <c r="R43" i="2"/>
  <c r="R32" i="2"/>
  <c r="AV56" i="2"/>
  <c r="AM27" i="2"/>
  <c r="AO27" i="2"/>
  <c r="BA27" i="2"/>
  <c r="AY36" i="2"/>
  <c r="U31" i="2"/>
  <c r="AX27" i="2"/>
  <c r="AW44" i="2"/>
  <c r="T26" i="2"/>
  <c r="P43" i="2"/>
  <c r="AB57" i="2"/>
  <c r="AR57" i="2"/>
  <c r="AQ27" i="2"/>
  <c r="AW27" i="2"/>
  <c r="BC31" i="2"/>
  <c r="AD37" i="2"/>
  <c r="AM37" i="2"/>
  <c r="AR43" i="2"/>
  <c r="S32" i="2"/>
  <c r="N36" i="2"/>
  <c r="AN36" i="2"/>
  <c r="AZ44" i="2"/>
  <c r="AN58" i="2"/>
  <c r="AH37" i="2"/>
  <c r="O27" i="2"/>
  <c r="T43" i="2"/>
  <c r="AT31" i="2"/>
  <c r="AU26" i="2"/>
  <c r="Y27" i="2"/>
  <c r="AH43" i="2"/>
  <c r="AK58" i="2"/>
  <c r="AV22" i="2"/>
  <c r="AG36" i="2"/>
  <c r="Z57" i="2"/>
  <c r="AH57" i="2"/>
  <c r="AP57" i="2"/>
  <c r="AF36" i="2"/>
  <c r="AB36" i="2"/>
  <c r="X36" i="2"/>
  <c r="AA31" i="2"/>
  <c r="U58" i="2"/>
  <c r="AJ57" i="2"/>
  <c r="AC58" i="2"/>
  <c r="AI32" i="2"/>
  <c r="BA32" i="2"/>
  <c r="AJ37" i="2"/>
  <c r="AW36" i="2"/>
  <c r="AV37" i="2"/>
  <c r="AK43" i="2"/>
  <c r="AE43" i="2"/>
  <c r="W37" i="2"/>
  <c r="U26" i="2"/>
  <c r="P31" i="2"/>
  <c r="O31" i="2"/>
  <c r="M43" i="2"/>
  <c r="AL43" i="2"/>
  <c r="Q31" i="2"/>
  <c r="X58" i="2"/>
  <c r="W32" i="2"/>
  <c r="T57" i="2"/>
  <c r="V58" i="2"/>
  <c r="AV26" i="2"/>
  <c r="AM32" i="2"/>
  <c r="AU37" i="2"/>
  <c r="Z43" i="2"/>
  <c r="AD43" i="2"/>
  <c r="M31" i="2"/>
  <c r="AI58" i="2"/>
  <c r="AB43" i="2"/>
  <c r="V32" i="2"/>
  <c r="M58" i="2"/>
  <c r="S58" i="2"/>
  <c r="BD27" i="2"/>
  <c r="AY31" i="2"/>
  <c r="AP32" i="2"/>
  <c r="AT57" i="2"/>
  <c r="AJ43" i="2"/>
  <c r="AA44" i="2"/>
  <c r="N32" i="2"/>
  <c r="V27" i="2"/>
  <c r="AU45" i="2"/>
  <c r="N44" i="2"/>
  <c r="N32" i="150" l="1"/>
  <c r="N32" i="148"/>
  <c r="N32" i="147"/>
  <c r="N32" i="146"/>
  <c r="N32" i="174"/>
  <c r="N32" i="77"/>
  <c r="N32" i="29"/>
  <c r="N32" i="115"/>
  <c r="N32" i="40"/>
  <c r="N32" i="173"/>
  <c r="N32" i="21"/>
  <c r="N32" i="114"/>
  <c r="N32" i="99"/>
  <c r="N32" i="104"/>
  <c r="AP32" i="150"/>
  <c r="AP32" i="148"/>
  <c r="AP32" i="147"/>
  <c r="AP32" i="146"/>
  <c r="AP32" i="174"/>
  <c r="AP32" i="115"/>
  <c r="AP32" i="77"/>
  <c r="AP32" i="29"/>
  <c r="AP32" i="40"/>
  <c r="AP32" i="173"/>
  <c r="AP32" i="21"/>
  <c r="AP32" i="114"/>
  <c r="AP32" i="104"/>
  <c r="AP32" i="99"/>
  <c r="M58" i="104"/>
  <c r="M58" i="114"/>
  <c r="M58" i="99"/>
  <c r="M58" i="173"/>
  <c r="M58" i="21"/>
  <c r="M31" i="150"/>
  <c r="M31" i="148"/>
  <c r="M31" i="147"/>
  <c r="M31" i="146"/>
  <c r="M31" i="115"/>
  <c r="M31" i="40"/>
  <c r="M31" i="174"/>
  <c r="M31" i="77"/>
  <c r="M31" i="29"/>
  <c r="M31" i="173"/>
  <c r="M31" i="114"/>
  <c r="M31" i="99"/>
  <c r="M31" i="21"/>
  <c r="M31" i="104"/>
  <c r="AM32" i="150"/>
  <c r="AM32" i="148"/>
  <c r="AM32" i="147"/>
  <c r="AM32" i="146"/>
  <c r="AM32" i="115"/>
  <c r="AM32" i="40"/>
  <c r="AM32" i="174"/>
  <c r="AM32" i="77"/>
  <c r="AM32" i="29"/>
  <c r="AM32" i="104"/>
  <c r="AM32" i="173"/>
  <c r="AM32" i="21"/>
  <c r="AM32" i="99"/>
  <c r="AM32" i="114"/>
  <c r="W32" i="150"/>
  <c r="W32" i="148"/>
  <c r="W32" i="147"/>
  <c r="W32" i="146"/>
  <c r="W32" i="115"/>
  <c r="W32" i="40"/>
  <c r="W32" i="77"/>
  <c r="W32" i="29"/>
  <c r="W32" i="174"/>
  <c r="W32" i="104"/>
  <c r="W32" i="173"/>
  <c r="W32" i="21"/>
  <c r="W32" i="99"/>
  <c r="W32" i="114"/>
  <c r="M43" i="173"/>
  <c r="M43" i="21"/>
  <c r="M43" i="104"/>
  <c r="M43" i="114"/>
  <c r="M43" i="99"/>
  <c r="W37" i="150"/>
  <c r="W37" i="148"/>
  <c r="W37" i="147"/>
  <c r="W37" i="146"/>
  <c r="W37" i="115"/>
  <c r="W37" i="40"/>
  <c r="W37" i="174"/>
  <c r="W37" i="77"/>
  <c r="W37" i="29"/>
  <c r="W37" i="104"/>
  <c r="W37" i="173"/>
  <c r="W37" i="114"/>
  <c r="W37" i="99"/>
  <c r="W37" i="21"/>
  <c r="AW36" i="150"/>
  <c r="AW36" i="148"/>
  <c r="AW36" i="147"/>
  <c r="AW36" i="146"/>
  <c r="AW36" i="115"/>
  <c r="AW36" i="40"/>
  <c r="AW36" i="174"/>
  <c r="AW36" i="77"/>
  <c r="AW36" i="29"/>
  <c r="AW36" i="173"/>
  <c r="AW36" i="114"/>
  <c r="AW36" i="99"/>
  <c r="AW36" i="21"/>
  <c r="AW36" i="104"/>
  <c r="AC58" i="104"/>
  <c r="AC58" i="114"/>
  <c r="AC58" i="99"/>
  <c r="AC58" i="173"/>
  <c r="AC58" i="21"/>
  <c r="X36" i="150"/>
  <c r="X36" i="148"/>
  <c r="X36" i="147"/>
  <c r="X36" i="146"/>
  <c r="X36" i="115"/>
  <c r="X36" i="40"/>
  <c r="X36" i="174"/>
  <c r="X36" i="77"/>
  <c r="X36" i="29"/>
  <c r="X36" i="173"/>
  <c r="X36" i="114"/>
  <c r="X36" i="99"/>
  <c r="X36" i="104"/>
  <c r="X36" i="21"/>
  <c r="AH57" i="173"/>
  <c r="AH57" i="104"/>
  <c r="AH57" i="114"/>
  <c r="AH57" i="99"/>
  <c r="AH57" i="21"/>
  <c r="AK58" i="104"/>
  <c r="AK58" i="114"/>
  <c r="AK58" i="99"/>
  <c r="AK58" i="21"/>
  <c r="AK58" i="173"/>
  <c r="AT31" i="150"/>
  <c r="AT31" i="148"/>
  <c r="AT31" i="147"/>
  <c r="AT31" i="146"/>
  <c r="AT31" i="174"/>
  <c r="AT31" i="115"/>
  <c r="AT31" i="40"/>
  <c r="AT31" i="77"/>
  <c r="AT31" i="29"/>
  <c r="AT31" i="173"/>
  <c r="AT31" i="21"/>
  <c r="AT31" i="104"/>
  <c r="AT31" i="114"/>
  <c r="AT31" i="99"/>
  <c r="AN58" i="173"/>
  <c r="AN58" i="21"/>
  <c r="AN58" i="99"/>
  <c r="AN58" i="114"/>
  <c r="AN58" i="104"/>
  <c r="S32" i="150"/>
  <c r="S32" i="148"/>
  <c r="S32" i="147"/>
  <c r="S32" i="146"/>
  <c r="S32" i="115"/>
  <c r="S32" i="40"/>
  <c r="S32" i="174"/>
  <c r="S32" i="77"/>
  <c r="S32" i="29"/>
  <c r="S32" i="104"/>
  <c r="S32" i="114"/>
  <c r="S32" i="99"/>
  <c r="S32" i="21"/>
  <c r="S32" i="173"/>
  <c r="BC31" i="150"/>
  <c r="BC31" i="148"/>
  <c r="BC31" i="147"/>
  <c r="BC31" i="146"/>
  <c r="BC31" i="174"/>
  <c r="BC31" i="77"/>
  <c r="BC31" i="29"/>
  <c r="BC31" i="40"/>
  <c r="BC31" i="173"/>
  <c r="BC31" i="115"/>
  <c r="BC31" i="21"/>
  <c r="BC31" i="104"/>
  <c r="BC31" i="114"/>
  <c r="BC31" i="99"/>
  <c r="AB57" i="173"/>
  <c r="AB57" i="21"/>
  <c r="AB57" i="104"/>
  <c r="AB57" i="99"/>
  <c r="AB57" i="114"/>
  <c r="AX27" i="150"/>
  <c r="AX27" i="148"/>
  <c r="AX27" i="147"/>
  <c r="AX27" i="146"/>
  <c r="AX27" i="174"/>
  <c r="AX27" i="115"/>
  <c r="AX27" i="77"/>
  <c r="AX27" i="29"/>
  <c r="AX27" i="40"/>
  <c r="AX27" i="173"/>
  <c r="AX27" i="21"/>
  <c r="AX27" i="114"/>
  <c r="AX27" i="99"/>
  <c r="AX27" i="104"/>
  <c r="AO27" i="150"/>
  <c r="AO27" i="148"/>
  <c r="AO27" i="147"/>
  <c r="AO27" i="146"/>
  <c r="AO27" i="174"/>
  <c r="AO27" i="115"/>
  <c r="AO27" i="40"/>
  <c r="AO27" i="29"/>
  <c r="AO27" i="77"/>
  <c r="AO27" i="173"/>
  <c r="AO27" i="21"/>
  <c r="AO27" i="114"/>
  <c r="AO27" i="104"/>
  <c r="AO27" i="99"/>
  <c r="R43" i="173"/>
  <c r="R43" i="114"/>
  <c r="R43" i="99"/>
  <c r="R43" i="21"/>
  <c r="R43" i="104"/>
  <c r="X32" i="150"/>
  <c r="X32" i="148"/>
  <c r="X32" i="147"/>
  <c r="X32" i="146"/>
  <c r="X32" i="174"/>
  <c r="X32" i="115"/>
  <c r="X32" i="40"/>
  <c r="X32" i="77"/>
  <c r="X32" i="29"/>
  <c r="X32" i="173"/>
  <c r="X32" i="104"/>
  <c r="X32" i="21"/>
  <c r="X32" i="99"/>
  <c r="X32" i="114"/>
  <c r="AX56" i="173"/>
  <c r="AX56" i="21"/>
  <c r="AX56" i="104"/>
  <c r="AX56" i="99"/>
  <c r="AX56" i="114"/>
  <c r="AP26" i="150"/>
  <c r="AP26" i="148"/>
  <c r="AP26" i="147"/>
  <c r="AP26" i="146"/>
  <c r="AP26" i="174"/>
  <c r="AP26" i="115"/>
  <c r="AP26" i="40"/>
  <c r="AP26" i="29"/>
  <c r="AP26" i="77"/>
  <c r="AP26" i="173"/>
  <c r="AP26" i="21"/>
  <c r="AP26" i="104"/>
  <c r="AP26" i="114"/>
  <c r="AP26" i="99"/>
  <c r="AS37" i="150"/>
  <c r="AS37" i="148"/>
  <c r="AS37" i="147"/>
  <c r="AS37" i="146"/>
  <c r="AS37" i="174"/>
  <c r="AS37" i="115"/>
  <c r="AS37" i="40"/>
  <c r="AS37" i="77"/>
  <c r="AS37" i="29"/>
  <c r="AS37" i="21"/>
  <c r="AS37" i="173"/>
  <c r="AS37" i="99"/>
  <c r="AS37" i="104"/>
  <c r="AS37" i="114"/>
  <c r="AR36" i="150"/>
  <c r="AR36" i="148"/>
  <c r="AR36" i="147"/>
  <c r="AR36" i="146"/>
  <c r="AR36" i="115"/>
  <c r="AR36" i="40"/>
  <c r="AR36" i="174"/>
  <c r="AR36" i="77"/>
  <c r="AR36" i="29"/>
  <c r="AR36" i="173"/>
  <c r="AR36" i="21"/>
  <c r="AR36" i="114"/>
  <c r="AR36" i="99"/>
  <c r="AR36" i="104"/>
  <c r="AE37" i="150"/>
  <c r="AE37" i="148"/>
  <c r="AE37" i="147"/>
  <c r="AE37" i="146"/>
  <c r="AE37" i="115"/>
  <c r="AE37" i="40"/>
  <c r="AE37" i="174"/>
  <c r="AE37" i="77"/>
  <c r="AE37" i="104"/>
  <c r="AE37" i="29"/>
  <c r="AE37" i="114"/>
  <c r="AE37" i="99"/>
  <c r="AE37" i="21"/>
  <c r="AE37" i="173"/>
  <c r="W58" i="173"/>
  <c r="W58" i="21"/>
  <c r="W58" i="99"/>
  <c r="W58" i="114"/>
  <c r="W58" i="104"/>
  <c r="AE26" i="150"/>
  <c r="AE26" i="148"/>
  <c r="AE26" i="147"/>
  <c r="AE26" i="146"/>
  <c r="AE26" i="115"/>
  <c r="AE26" i="77"/>
  <c r="AE26" i="29"/>
  <c r="AE26" i="174"/>
  <c r="AE26" i="40"/>
  <c r="AE26" i="173"/>
  <c r="AE26" i="21"/>
  <c r="AE26" i="104"/>
  <c r="AE26" i="114"/>
  <c r="AE26" i="99"/>
  <c r="AF43" i="21"/>
  <c r="AF43" i="104"/>
  <c r="AF43" i="173"/>
  <c r="AF43" i="114"/>
  <c r="AF43" i="99"/>
  <c r="AI44" i="173"/>
  <c r="AI44" i="21"/>
  <c r="AI44" i="114"/>
  <c r="AI44" i="99"/>
  <c r="AI44" i="104"/>
  <c r="AF32" i="150"/>
  <c r="AF32" i="148"/>
  <c r="AF32" i="147"/>
  <c r="AF32" i="146"/>
  <c r="AF32" i="174"/>
  <c r="AF32" i="115"/>
  <c r="AF32" i="40"/>
  <c r="AF32" i="77"/>
  <c r="AF32" i="29"/>
  <c r="AF32" i="173"/>
  <c r="AF32" i="104"/>
  <c r="AF32" i="21"/>
  <c r="AF32" i="99"/>
  <c r="AF32" i="114"/>
  <c r="AL57" i="114"/>
  <c r="AL57" i="99"/>
  <c r="AL57" i="173"/>
  <c r="AL57" i="21"/>
  <c r="AL57" i="104"/>
  <c r="BA43" i="173"/>
  <c r="BA43" i="21"/>
  <c r="BA43" i="104"/>
  <c r="BA43" i="114"/>
  <c r="BA43" i="99"/>
  <c r="V44" i="173"/>
  <c r="V44" i="104"/>
  <c r="V44" i="21"/>
  <c r="V44" i="114"/>
  <c r="V44" i="99"/>
  <c r="AM45" i="173"/>
  <c r="AM45" i="21"/>
  <c r="AM45" i="104"/>
  <c r="AM45" i="99"/>
  <c r="AM45" i="114"/>
  <c r="P57" i="173"/>
  <c r="P57" i="21"/>
  <c r="P57" i="104"/>
  <c r="P57" i="114"/>
  <c r="P57" i="99"/>
  <c r="AQ43" i="173"/>
  <c r="AQ43" i="104"/>
  <c r="AQ43" i="114"/>
  <c r="AQ43" i="99"/>
  <c r="AQ43" i="21"/>
  <c r="AS58" i="104"/>
  <c r="AS58" i="114"/>
  <c r="AS58" i="99"/>
  <c r="AS58" i="173"/>
  <c r="AS58" i="21"/>
  <c r="R36" i="150"/>
  <c r="R36" i="148"/>
  <c r="R36" i="147"/>
  <c r="R36" i="146"/>
  <c r="R36" i="174"/>
  <c r="R36" i="115"/>
  <c r="R36" i="40"/>
  <c r="R36" i="29"/>
  <c r="R36" i="77"/>
  <c r="R36" i="173"/>
  <c r="R36" i="21"/>
  <c r="R36" i="104"/>
  <c r="R36" i="114"/>
  <c r="R36" i="99"/>
  <c r="AC31" i="150"/>
  <c r="AC31" i="148"/>
  <c r="AC31" i="147"/>
  <c r="AC31" i="146"/>
  <c r="AC31" i="115"/>
  <c r="AC31" i="40"/>
  <c r="AC31" i="174"/>
  <c r="AC31" i="77"/>
  <c r="AC31" i="29"/>
  <c r="AC31" i="173"/>
  <c r="AC31" i="114"/>
  <c r="AC31" i="99"/>
  <c r="AC31" i="21"/>
  <c r="AC31" i="104"/>
  <c r="BB31" i="150"/>
  <c r="BB31" i="148"/>
  <c r="BB31" i="147"/>
  <c r="BB31" i="146"/>
  <c r="BB31" i="174"/>
  <c r="BB31" i="115"/>
  <c r="BB31" i="40"/>
  <c r="BB31" i="29"/>
  <c r="BB31" i="77"/>
  <c r="BB31" i="173"/>
  <c r="BB31" i="21"/>
  <c r="BB31" i="104"/>
  <c r="BB31" i="114"/>
  <c r="BB31" i="99"/>
  <c r="M36" i="150"/>
  <c r="M36" i="148"/>
  <c r="M36" i="147"/>
  <c r="M36" i="146"/>
  <c r="M36" i="174"/>
  <c r="M36" i="115"/>
  <c r="M36" i="40"/>
  <c r="M36" i="77"/>
  <c r="M36" i="29"/>
  <c r="M36" i="173"/>
  <c r="M36" i="104"/>
  <c r="M36" i="21"/>
  <c r="M36" i="114"/>
  <c r="M36" i="99"/>
  <c r="AZ36" i="150"/>
  <c r="AZ36" i="148"/>
  <c r="AZ36" i="147"/>
  <c r="AZ36" i="146"/>
  <c r="AZ36" i="115"/>
  <c r="AZ36" i="40"/>
  <c r="AZ36" i="174"/>
  <c r="AZ36" i="77"/>
  <c r="AZ36" i="29"/>
  <c r="AZ36" i="173"/>
  <c r="AZ36" i="21"/>
  <c r="AZ36" i="114"/>
  <c r="AZ36" i="99"/>
  <c r="AZ36" i="104"/>
  <c r="AK32" i="2"/>
  <c r="AK31" i="150"/>
  <c r="AK31" i="148"/>
  <c r="AK31" i="147"/>
  <c r="AK31" i="146"/>
  <c r="AK31" i="115"/>
  <c r="AK31" i="40"/>
  <c r="AK31" i="174"/>
  <c r="AK31" i="77"/>
  <c r="AK31" i="29"/>
  <c r="AK31" i="173"/>
  <c r="AK31" i="114"/>
  <c r="AK31" i="99"/>
  <c r="AK31" i="104"/>
  <c r="AK31" i="21"/>
  <c r="AX26" i="150"/>
  <c r="AX26" i="148"/>
  <c r="AX26" i="147"/>
  <c r="AX26" i="146"/>
  <c r="AX26" i="174"/>
  <c r="AX26" i="115"/>
  <c r="AX26" i="40"/>
  <c r="AX26" i="77"/>
  <c r="AX26" i="29"/>
  <c r="AX26" i="173"/>
  <c r="AX26" i="21"/>
  <c r="AX26" i="104"/>
  <c r="AX26" i="114"/>
  <c r="AX26" i="99"/>
  <c r="AV16" i="150"/>
  <c r="AV16" i="148"/>
  <c r="AV16" i="147"/>
  <c r="AV16" i="146"/>
  <c r="AV16" i="174"/>
  <c r="AV16" i="115"/>
  <c r="AV16" i="40"/>
  <c r="AV16" i="77"/>
  <c r="AV16" i="29"/>
  <c r="AV16" i="173"/>
  <c r="AV16" i="104"/>
  <c r="AV16" i="114"/>
  <c r="AV16" i="99"/>
  <c r="AV16" i="21"/>
  <c r="AO57" i="173"/>
  <c r="AO57" i="21"/>
  <c r="AO57" i="104"/>
  <c r="AO57" i="114"/>
  <c r="AO57" i="99"/>
  <c r="AP36" i="150"/>
  <c r="AP36" i="148"/>
  <c r="AP36" i="147"/>
  <c r="AP36" i="146"/>
  <c r="AP36" i="174"/>
  <c r="AP36" i="115"/>
  <c r="AP36" i="40"/>
  <c r="AP36" i="77"/>
  <c r="AP36" i="29"/>
  <c r="AP36" i="173"/>
  <c r="AP36" i="21"/>
  <c r="AP36" i="104"/>
  <c r="AP36" i="114"/>
  <c r="AP36" i="99"/>
  <c r="AK26" i="150"/>
  <c r="AK26" i="148"/>
  <c r="AK26" i="147"/>
  <c r="AK26" i="146"/>
  <c r="AK26" i="174"/>
  <c r="AK26" i="40"/>
  <c r="AK26" i="115"/>
  <c r="AK26" i="77"/>
  <c r="AK26" i="29"/>
  <c r="AK26" i="173"/>
  <c r="AK26" i="104"/>
  <c r="AK26" i="21"/>
  <c r="AK26" i="99"/>
  <c r="AK26" i="114"/>
  <c r="AE57" i="21"/>
  <c r="AE57" i="99"/>
  <c r="AE57" i="114"/>
  <c r="AE57" i="173"/>
  <c r="AE57" i="104"/>
  <c r="AV10" i="150"/>
  <c r="AV10" i="148"/>
  <c r="AV10" i="147"/>
  <c r="AV10" i="146"/>
  <c r="AV10" i="174"/>
  <c r="AV10" i="40"/>
  <c r="AV10" i="77"/>
  <c r="AV10" i="115"/>
  <c r="AV10" i="29"/>
  <c r="AV10" i="173"/>
  <c r="AV10" i="104"/>
  <c r="AV10" i="21"/>
  <c r="AV10" i="99"/>
  <c r="AV10" i="114"/>
  <c r="X26" i="150"/>
  <c r="X26" i="148"/>
  <c r="X26" i="147"/>
  <c r="X26" i="146"/>
  <c r="X26" i="115"/>
  <c r="X26" i="40"/>
  <c r="X26" i="174"/>
  <c r="X26" i="77"/>
  <c r="X26" i="29"/>
  <c r="X26" i="114"/>
  <c r="X26" i="99"/>
  <c r="X26" i="104"/>
  <c r="X26" i="173"/>
  <c r="X26" i="21"/>
  <c r="AA27" i="2"/>
  <c r="AA26" i="150"/>
  <c r="AA26" i="148"/>
  <c r="AA26" i="147"/>
  <c r="AA26" i="146"/>
  <c r="AA26" i="174"/>
  <c r="AA26" i="115"/>
  <c r="AA26" i="77"/>
  <c r="AA26" i="29"/>
  <c r="AA26" i="40"/>
  <c r="AA26" i="173"/>
  <c r="AA26" i="21"/>
  <c r="AA26" i="104"/>
  <c r="AA26" i="114"/>
  <c r="AA26" i="99"/>
  <c r="AJ26" i="150"/>
  <c r="AJ26" i="148"/>
  <c r="AJ26" i="147"/>
  <c r="AJ26" i="146"/>
  <c r="AJ26" i="174"/>
  <c r="AJ26" i="40"/>
  <c r="AJ26" i="115"/>
  <c r="AJ26" i="77"/>
  <c r="AJ26" i="29"/>
  <c r="AJ26" i="173"/>
  <c r="AJ26" i="21"/>
  <c r="AJ26" i="99"/>
  <c r="AJ26" i="114"/>
  <c r="AJ26" i="104"/>
  <c r="S26" i="150"/>
  <c r="S26" i="148"/>
  <c r="S26" i="147"/>
  <c r="S26" i="146"/>
  <c r="S26" i="174"/>
  <c r="S26" i="115"/>
  <c r="S26" i="77"/>
  <c r="S26" i="29"/>
  <c r="S26" i="173"/>
  <c r="S26" i="21"/>
  <c r="S26" i="104"/>
  <c r="S26" i="114"/>
  <c r="S26" i="40"/>
  <c r="S26" i="99"/>
  <c r="AW32" i="2"/>
  <c r="AW31" i="150"/>
  <c r="AW31" i="148"/>
  <c r="AW31" i="147"/>
  <c r="AW31" i="146"/>
  <c r="AW31" i="174"/>
  <c r="AW31" i="115"/>
  <c r="AW31" i="40"/>
  <c r="AW31" i="77"/>
  <c r="AW31" i="29"/>
  <c r="AW31" i="173"/>
  <c r="AW31" i="104"/>
  <c r="AW31" i="21"/>
  <c r="AW31" i="99"/>
  <c r="AW31" i="114"/>
  <c r="BC57" i="2"/>
  <c r="BC56" i="104"/>
  <c r="BC56" i="114"/>
  <c r="BC56" i="99"/>
  <c r="BC56" i="21"/>
  <c r="BC56" i="173"/>
  <c r="AV36" i="150"/>
  <c r="AV36" i="148"/>
  <c r="AV36" i="147"/>
  <c r="AV36" i="146"/>
  <c r="AV36" i="115"/>
  <c r="AV36" i="40"/>
  <c r="AV36" i="174"/>
  <c r="AV36" i="77"/>
  <c r="AV36" i="29"/>
  <c r="AV36" i="114"/>
  <c r="AV36" i="99"/>
  <c r="AV36" i="104"/>
  <c r="AV36" i="21"/>
  <c r="AV36" i="173"/>
  <c r="AM44" i="21"/>
  <c r="AM44" i="173"/>
  <c r="AM44" i="104"/>
  <c r="AM44" i="99"/>
  <c r="AM44" i="114"/>
  <c r="AS57" i="173"/>
  <c r="AS57" i="21"/>
  <c r="AS57" i="104"/>
  <c r="AS57" i="114"/>
  <c r="AS57" i="99"/>
  <c r="AI43" i="173"/>
  <c r="AI43" i="104"/>
  <c r="AI43" i="114"/>
  <c r="AI43" i="99"/>
  <c r="AI43" i="21"/>
  <c r="R31" i="150"/>
  <c r="R31" i="148"/>
  <c r="R31" i="147"/>
  <c r="R31" i="146"/>
  <c r="R31" i="174"/>
  <c r="R31" i="115"/>
  <c r="R31" i="40"/>
  <c r="R31" i="77"/>
  <c r="R31" i="29"/>
  <c r="R31" i="21"/>
  <c r="R31" i="104"/>
  <c r="R31" i="114"/>
  <c r="R31" i="173"/>
  <c r="R31" i="99"/>
  <c r="V32" i="150"/>
  <c r="V32" i="148"/>
  <c r="V32" i="147"/>
  <c r="V32" i="146"/>
  <c r="V32" i="174"/>
  <c r="V32" i="77"/>
  <c r="V32" i="29"/>
  <c r="V32" i="40"/>
  <c r="V32" i="115"/>
  <c r="V32" i="173"/>
  <c r="V32" i="21"/>
  <c r="V32" i="114"/>
  <c r="V32" i="99"/>
  <c r="V32" i="104"/>
  <c r="AV26" i="150"/>
  <c r="AV26" i="148"/>
  <c r="AV26" i="147"/>
  <c r="AV26" i="146"/>
  <c r="AV26" i="174"/>
  <c r="AV26" i="40"/>
  <c r="AV26" i="115"/>
  <c r="AV26" i="77"/>
  <c r="AV26" i="29"/>
  <c r="AV26" i="173"/>
  <c r="AV26" i="114"/>
  <c r="AV26" i="99"/>
  <c r="AV26" i="104"/>
  <c r="AV26" i="21"/>
  <c r="X58" i="173"/>
  <c r="X58" i="21"/>
  <c r="X58" i="99"/>
  <c r="X58" i="114"/>
  <c r="X58" i="104"/>
  <c r="O31" i="150"/>
  <c r="O31" i="148"/>
  <c r="O31" i="147"/>
  <c r="O31" i="146"/>
  <c r="O31" i="174"/>
  <c r="O31" i="77"/>
  <c r="O31" i="29"/>
  <c r="O31" i="115"/>
  <c r="O31" i="173"/>
  <c r="O31" i="40"/>
  <c r="O31" i="21"/>
  <c r="O31" i="104"/>
  <c r="O31" i="114"/>
  <c r="O31" i="99"/>
  <c r="AE43" i="173"/>
  <c r="AE43" i="21"/>
  <c r="AE43" i="114"/>
  <c r="AE43" i="99"/>
  <c r="AE43" i="104"/>
  <c r="AJ37" i="150"/>
  <c r="AJ37" i="148"/>
  <c r="AJ37" i="147"/>
  <c r="AJ37" i="146"/>
  <c r="AJ37" i="174"/>
  <c r="AJ37" i="115"/>
  <c r="AJ37" i="40"/>
  <c r="AJ37" i="77"/>
  <c r="AJ37" i="29"/>
  <c r="AJ37" i="173"/>
  <c r="AJ37" i="104"/>
  <c r="AJ37" i="21"/>
  <c r="AJ37" i="114"/>
  <c r="AJ37" i="99"/>
  <c r="AJ57" i="173"/>
  <c r="AJ57" i="21"/>
  <c r="AJ57" i="104"/>
  <c r="AJ57" i="99"/>
  <c r="AJ57" i="114"/>
  <c r="AB36" i="150"/>
  <c r="AB36" i="148"/>
  <c r="AB36" i="147"/>
  <c r="AB36" i="146"/>
  <c r="AB36" i="115"/>
  <c r="AB36" i="40"/>
  <c r="AB36" i="77"/>
  <c r="AB36" i="29"/>
  <c r="AB36" i="174"/>
  <c r="AB36" i="173"/>
  <c r="AB36" i="21"/>
  <c r="AB36" i="114"/>
  <c r="AB36" i="99"/>
  <c r="AB36" i="104"/>
  <c r="Z57" i="173"/>
  <c r="Z57" i="104"/>
  <c r="Z57" i="114"/>
  <c r="Z57" i="99"/>
  <c r="Z57" i="21"/>
  <c r="AH43" i="173"/>
  <c r="AH43" i="114"/>
  <c r="AH43" i="99"/>
  <c r="AH43" i="21"/>
  <c r="AH43" i="104"/>
  <c r="T43" i="173"/>
  <c r="T43" i="21"/>
  <c r="T43" i="104"/>
  <c r="T43" i="114"/>
  <c r="T43" i="99"/>
  <c r="AZ44" i="173"/>
  <c r="AZ44" i="21"/>
  <c r="AZ44" i="104"/>
  <c r="AZ44" i="99"/>
  <c r="AZ44" i="114"/>
  <c r="AR43" i="173"/>
  <c r="AR43" i="21"/>
  <c r="AR43" i="104"/>
  <c r="AR43" i="114"/>
  <c r="AR43" i="99"/>
  <c r="AW27" i="150"/>
  <c r="AW27" i="148"/>
  <c r="AW27" i="147"/>
  <c r="AW27" i="146"/>
  <c r="AW27" i="174"/>
  <c r="AW27" i="115"/>
  <c r="AW27" i="40"/>
  <c r="AW27" i="77"/>
  <c r="AW27" i="29"/>
  <c r="AW27" i="173"/>
  <c r="AW27" i="21"/>
  <c r="AW27" i="114"/>
  <c r="AW27" i="104"/>
  <c r="AW27" i="99"/>
  <c r="P43" i="21"/>
  <c r="P43" i="104"/>
  <c r="P43" i="173"/>
  <c r="P43" i="99"/>
  <c r="P43" i="114"/>
  <c r="U31" i="150"/>
  <c r="U31" i="148"/>
  <c r="U31" i="147"/>
  <c r="U31" i="146"/>
  <c r="U31" i="115"/>
  <c r="U31" i="40"/>
  <c r="U31" i="174"/>
  <c r="U31" i="77"/>
  <c r="U31" i="29"/>
  <c r="U31" i="173"/>
  <c r="U31" i="114"/>
  <c r="U31" i="99"/>
  <c r="U31" i="104"/>
  <c r="U31" i="21"/>
  <c r="AM27" i="150"/>
  <c r="AM27" i="148"/>
  <c r="AM27" i="147"/>
  <c r="AM27" i="146"/>
  <c r="AM27" i="115"/>
  <c r="AM27" i="40"/>
  <c r="AM27" i="174"/>
  <c r="AM27" i="77"/>
  <c r="AM27" i="29"/>
  <c r="AM27" i="104"/>
  <c r="AM27" i="114"/>
  <c r="AM27" i="99"/>
  <c r="AM27" i="173"/>
  <c r="AM27" i="21"/>
  <c r="T31" i="150"/>
  <c r="T31" i="148"/>
  <c r="T31" i="147"/>
  <c r="T31" i="146"/>
  <c r="T31" i="115"/>
  <c r="T31" i="40"/>
  <c r="T31" i="174"/>
  <c r="T31" i="77"/>
  <c r="T31" i="29"/>
  <c r="T31" i="114"/>
  <c r="T31" i="99"/>
  <c r="T31" i="104"/>
  <c r="T31" i="21"/>
  <c r="T31" i="173"/>
  <c r="AD27" i="150"/>
  <c r="AD27" i="148"/>
  <c r="AD27" i="147"/>
  <c r="AD27" i="146"/>
  <c r="AD27" i="115"/>
  <c r="AD27" i="77"/>
  <c r="AD27" i="29"/>
  <c r="AD27" i="40"/>
  <c r="AD27" i="174"/>
  <c r="AD27" i="173"/>
  <c r="AD27" i="21"/>
  <c r="AD27" i="114"/>
  <c r="AD27" i="104"/>
  <c r="AD27" i="99"/>
  <c r="AR31" i="150"/>
  <c r="AR31" i="148"/>
  <c r="AR31" i="147"/>
  <c r="AR31" i="146"/>
  <c r="AR31" i="115"/>
  <c r="AR31" i="40"/>
  <c r="AR31" i="174"/>
  <c r="AR31" i="77"/>
  <c r="AR31" i="29"/>
  <c r="AR31" i="173"/>
  <c r="AR31" i="114"/>
  <c r="AR31" i="99"/>
  <c r="AR31" i="104"/>
  <c r="AR31" i="21"/>
  <c r="X43" i="21"/>
  <c r="X43" i="104"/>
  <c r="X43" i="173"/>
  <c r="X43" i="99"/>
  <c r="X43" i="114"/>
  <c r="AL31" i="150"/>
  <c r="AL31" i="148"/>
  <c r="AL31" i="147"/>
  <c r="AL31" i="146"/>
  <c r="AL31" i="174"/>
  <c r="AL31" i="115"/>
  <c r="AL31" i="40"/>
  <c r="AL31" i="29"/>
  <c r="AL31" i="77"/>
  <c r="AL31" i="173"/>
  <c r="AL31" i="21"/>
  <c r="AL31" i="104"/>
  <c r="AL31" i="114"/>
  <c r="AL31" i="99"/>
  <c r="AV13" i="150"/>
  <c r="AV13" i="148"/>
  <c r="AV13" i="147"/>
  <c r="AV13" i="146"/>
  <c r="AV13" i="174"/>
  <c r="AV13" i="40"/>
  <c r="AV13" i="29"/>
  <c r="AV13" i="115"/>
  <c r="AV13" i="77"/>
  <c r="AV13" i="173"/>
  <c r="AV13" i="21"/>
  <c r="AV13" i="114"/>
  <c r="AV13" i="99"/>
  <c r="AV13" i="104"/>
  <c r="BD31" i="150"/>
  <c r="BD31" i="148"/>
  <c r="BD31" i="147"/>
  <c r="BD31" i="146"/>
  <c r="BD31" i="115"/>
  <c r="BD31" i="40"/>
  <c r="BD31" i="174"/>
  <c r="BD31" i="77"/>
  <c r="BD31" i="29"/>
  <c r="BD31" i="173"/>
  <c r="BD31" i="21"/>
  <c r="BD31" i="99"/>
  <c r="BD31" i="104"/>
  <c r="BD31" i="114"/>
  <c r="AT43" i="173"/>
  <c r="AT43" i="21"/>
  <c r="AT43" i="114"/>
  <c r="AT43" i="99"/>
  <c r="AT43" i="104"/>
  <c r="AD31" i="150"/>
  <c r="AD31" i="148"/>
  <c r="AD31" i="147"/>
  <c r="AD31" i="146"/>
  <c r="AD31" i="174"/>
  <c r="AD31" i="115"/>
  <c r="AD31" i="40"/>
  <c r="AD31" i="77"/>
  <c r="AD31" i="29"/>
  <c r="AD31" i="173"/>
  <c r="AD31" i="21"/>
  <c r="AD31" i="104"/>
  <c r="AD31" i="114"/>
  <c r="AD31" i="99"/>
  <c r="T37" i="150"/>
  <c r="T37" i="148"/>
  <c r="T37" i="147"/>
  <c r="T37" i="146"/>
  <c r="T37" i="174"/>
  <c r="T37" i="115"/>
  <c r="T37" i="40"/>
  <c r="T37" i="77"/>
  <c r="T37" i="29"/>
  <c r="T37" i="173"/>
  <c r="T37" i="104"/>
  <c r="T37" i="21"/>
  <c r="T37" i="114"/>
  <c r="T37" i="99"/>
  <c r="AS43" i="173"/>
  <c r="AS43" i="21"/>
  <c r="AS43" i="104"/>
  <c r="AS43" i="114"/>
  <c r="AS43" i="99"/>
  <c r="AZ26" i="150"/>
  <c r="AZ26" i="148"/>
  <c r="AZ26" i="147"/>
  <c r="AZ26" i="146"/>
  <c r="AZ26" i="174"/>
  <c r="AZ26" i="40"/>
  <c r="AZ26" i="115"/>
  <c r="AZ26" i="77"/>
  <c r="AZ26" i="29"/>
  <c r="AZ26" i="173"/>
  <c r="AZ26" i="21"/>
  <c r="AZ26" i="99"/>
  <c r="AZ26" i="114"/>
  <c r="AZ26" i="104"/>
  <c r="AD57" i="114"/>
  <c r="AD57" i="99"/>
  <c r="AD57" i="173"/>
  <c r="AD57" i="21"/>
  <c r="AD57" i="104"/>
  <c r="Z26" i="150"/>
  <c r="Z26" i="148"/>
  <c r="Z26" i="147"/>
  <c r="Z26" i="146"/>
  <c r="Z26" i="174"/>
  <c r="Z26" i="115"/>
  <c r="Z26" i="40"/>
  <c r="Z26" i="29"/>
  <c r="Z26" i="77"/>
  <c r="Z26" i="173"/>
  <c r="Z26" i="21"/>
  <c r="Z26" i="104"/>
  <c r="Z26" i="114"/>
  <c r="Z26" i="99"/>
  <c r="BB27" i="150"/>
  <c r="BB27" i="148"/>
  <c r="BB27" i="147"/>
  <c r="BB27" i="146"/>
  <c r="BB27" i="174"/>
  <c r="BB27" i="40"/>
  <c r="BB27" i="77"/>
  <c r="BB27" i="29"/>
  <c r="BB27" i="115"/>
  <c r="BB27" i="173"/>
  <c r="BB27" i="21"/>
  <c r="BB27" i="114"/>
  <c r="BB27" i="104"/>
  <c r="BB27" i="99"/>
  <c r="AX31" i="150"/>
  <c r="AX31" i="148"/>
  <c r="AX31" i="147"/>
  <c r="AX31" i="146"/>
  <c r="AX31" i="174"/>
  <c r="AX31" i="115"/>
  <c r="AX31" i="40"/>
  <c r="AX31" i="77"/>
  <c r="AX31" i="21"/>
  <c r="AX31" i="104"/>
  <c r="AX31" i="114"/>
  <c r="AX31" i="173"/>
  <c r="AX31" i="29"/>
  <c r="AX31" i="99"/>
  <c r="Q43" i="173"/>
  <c r="Q43" i="21"/>
  <c r="Q43" i="104"/>
  <c r="Q43" i="99"/>
  <c r="Q43" i="114"/>
  <c r="AO43" i="173"/>
  <c r="AO43" i="21"/>
  <c r="AO43" i="104"/>
  <c r="AO43" i="99"/>
  <c r="AO43" i="114"/>
  <c r="AV43" i="21"/>
  <c r="AV43" i="104"/>
  <c r="AV43" i="173"/>
  <c r="AV43" i="99"/>
  <c r="AV43" i="114"/>
  <c r="AG31" i="150"/>
  <c r="AG31" i="148"/>
  <c r="AG31" i="147"/>
  <c r="AG31" i="146"/>
  <c r="AG31" i="174"/>
  <c r="AG31" i="115"/>
  <c r="AG31" i="40"/>
  <c r="AG31" i="77"/>
  <c r="AG31" i="29"/>
  <c r="AG31" i="173"/>
  <c r="AG31" i="104"/>
  <c r="AG31" i="21"/>
  <c r="AG31" i="99"/>
  <c r="AG31" i="114"/>
  <c r="U37" i="2"/>
  <c r="U36" i="150"/>
  <c r="U36" i="148"/>
  <c r="U36" i="147"/>
  <c r="U36" i="146"/>
  <c r="U36" i="174"/>
  <c r="U36" i="115"/>
  <c r="U36" i="40"/>
  <c r="U36" i="77"/>
  <c r="U36" i="29"/>
  <c r="U36" i="173"/>
  <c r="U36" i="104"/>
  <c r="U36" i="21"/>
  <c r="U36" i="114"/>
  <c r="U36" i="99"/>
  <c r="AS27" i="2"/>
  <c r="AS26" i="150"/>
  <c r="AS26" i="148"/>
  <c r="AS26" i="147"/>
  <c r="AS26" i="146"/>
  <c r="AS26" i="174"/>
  <c r="AS26" i="115"/>
  <c r="AS26" i="40"/>
  <c r="AS26" i="77"/>
  <c r="AS26" i="29"/>
  <c r="AS26" i="173"/>
  <c r="AS26" i="104"/>
  <c r="AS26" i="21"/>
  <c r="AS26" i="99"/>
  <c r="AS26" i="114"/>
  <c r="BD43" i="21"/>
  <c r="BD43" i="104"/>
  <c r="BD43" i="173"/>
  <c r="BD43" i="99"/>
  <c r="BD43" i="114"/>
  <c r="AC26" i="150"/>
  <c r="AC26" i="148"/>
  <c r="AC26" i="147"/>
  <c r="AC26" i="146"/>
  <c r="AC26" i="174"/>
  <c r="AC26" i="115"/>
  <c r="AC26" i="40"/>
  <c r="AC26" i="77"/>
  <c r="AC26" i="29"/>
  <c r="AC26" i="173"/>
  <c r="AC26" i="104"/>
  <c r="AC26" i="21"/>
  <c r="AC26" i="99"/>
  <c r="AC26" i="114"/>
  <c r="O36" i="150"/>
  <c r="O36" i="148"/>
  <c r="O36" i="147"/>
  <c r="O36" i="146"/>
  <c r="O36" i="174"/>
  <c r="O36" i="40"/>
  <c r="O36" i="77"/>
  <c r="O36" i="29"/>
  <c r="O36" i="115"/>
  <c r="O36" i="173"/>
  <c r="O36" i="21"/>
  <c r="O36" i="104"/>
  <c r="O36" i="99"/>
  <c r="O36" i="114"/>
  <c r="AX37" i="2"/>
  <c r="AX36" i="150"/>
  <c r="AX36" i="148"/>
  <c r="AX36" i="147"/>
  <c r="AX36" i="146"/>
  <c r="AX36" i="174"/>
  <c r="AX36" i="115"/>
  <c r="AX36" i="40"/>
  <c r="AX36" i="29"/>
  <c r="AX36" i="77"/>
  <c r="AX36" i="173"/>
  <c r="AX36" i="21"/>
  <c r="AX36" i="104"/>
  <c r="AX36" i="114"/>
  <c r="AX36" i="99"/>
  <c r="BD56" i="104"/>
  <c r="BD56" i="21"/>
  <c r="BD56" i="99"/>
  <c r="BD56" i="114"/>
  <c r="BD56" i="173"/>
  <c r="AC36" i="150"/>
  <c r="AC36" i="148"/>
  <c r="AC36" i="147"/>
  <c r="AC36" i="146"/>
  <c r="AC36" i="174"/>
  <c r="AC36" i="115"/>
  <c r="AC36" i="40"/>
  <c r="AC36" i="77"/>
  <c r="AC36" i="29"/>
  <c r="AC36" i="173"/>
  <c r="AC36" i="104"/>
  <c r="AC36" i="21"/>
  <c r="AC36" i="114"/>
  <c r="AC36" i="99"/>
  <c r="AW57" i="2"/>
  <c r="AW56" i="173"/>
  <c r="AW56" i="21"/>
  <c r="AW56" i="104"/>
  <c r="AW56" i="99"/>
  <c r="AW56" i="114"/>
  <c r="AA36" i="150"/>
  <c r="AA36" i="148"/>
  <c r="AA36" i="147"/>
  <c r="AA36" i="146"/>
  <c r="AA36" i="174"/>
  <c r="AA36" i="77"/>
  <c r="AA36" i="29"/>
  <c r="AA36" i="115"/>
  <c r="AA36" i="40"/>
  <c r="AA36" i="173"/>
  <c r="AA36" i="21"/>
  <c r="AA36" i="104"/>
  <c r="AA36" i="114"/>
  <c r="AA36" i="99"/>
  <c r="AO36" i="150"/>
  <c r="AO36" i="148"/>
  <c r="AO36" i="147"/>
  <c r="AO36" i="146"/>
  <c r="AO36" i="115"/>
  <c r="AO36" i="40"/>
  <c r="AO36" i="174"/>
  <c r="AO36" i="77"/>
  <c r="AO36" i="29"/>
  <c r="AO36" i="173"/>
  <c r="AO36" i="114"/>
  <c r="AO36" i="99"/>
  <c r="AO36" i="21"/>
  <c r="AO36" i="104"/>
  <c r="BB43" i="173"/>
  <c r="BB43" i="21"/>
  <c r="BB43" i="114"/>
  <c r="BB43" i="99"/>
  <c r="BB43" i="104"/>
  <c r="AN31" i="150"/>
  <c r="AN31" i="148"/>
  <c r="AN31" i="147"/>
  <c r="AN31" i="146"/>
  <c r="AN31" i="115"/>
  <c r="AN31" i="40"/>
  <c r="AN31" i="77"/>
  <c r="AN31" i="29"/>
  <c r="AN31" i="173"/>
  <c r="AN31" i="174"/>
  <c r="AN31" i="21"/>
  <c r="AN31" i="99"/>
  <c r="AN31" i="104"/>
  <c r="AN31" i="114"/>
  <c r="AA57" i="173"/>
  <c r="AA57" i="104"/>
  <c r="AA57" i="114"/>
  <c r="AA57" i="99"/>
  <c r="AA57" i="21"/>
  <c r="AU36" i="150"/>
  <c r="AU36" i="148"/>
  <c r="AU36" i="147"/>
  <c r="AU36" i="174"/>
  <c r="AU36" i="146"/>
  <c r="AU36" i="40"/>
  <c r="AU36" i="77"/>
  <c r="AU36" i="29"/>
  <c r="AU36" i="115"/>
  <c r="AU36" i="173"/>
  <c r="AU36" i="21"/>
  <c r="AU36" i="104"/>
  <c r="AU36" i="99"/>
  <c r="AU36" i="114"/>
  <c r="AF31" i="150"/>
  <c r="AF31" i="148"/>
  <c r="AF31" i="147"/>
  <c r="AF31" i="146"/>
  <c r="AF31" i="115"/>
  <c r="AF31" i="40"/>
  <c r="AF31" i="77"/>
  <c r="AF31" i="29"/>
  <c r="AF31" i="174"/>
  <c r="AF31" i="173"/>
  <c r="AF31" i="21"/>
  <c r="AF31" i="99"/>
  <c r="AF31" i="104"/>
  <c r="AF31" i="114"/>
  <c r="Y26" i="150"/>
  <c r="Y26" i="148"/>
  <c r="Y26" i="147"/>
  <c r="Y26" i="146"/>
  <c r="Y26" i="174"/>
  <c r="Y26" i="115"/>
  <c r="Y26" i="40"/>
  <c r="Y26" i="77"/>
  <c r="Y26" i="29"/>
  <c r="Y26" i="173"/>
  <c r="Y26" i="114"/>
  <c r="Y26" i="99"/>
  <c r="Y26" i="21"/>
  <c r="Y26" i="104"/>
  <c r="AH36" i="150"/>
  <c r="AH36" i="148"/>
  <c r="AH36" i="147"/>
  <c r="AH36" i="146"/>
  <c r="AH36" i="174"/>
  <c r="AH36" i="115"/>
  <c r="AH36" i="40"/>
  <c r="AH36" i="29"/>
  <c r="AH36" i="77"/>
  <c r="AH36" i="173"/>
  <c r="AH36" i="21"/>
  <c r="AH36" i="104"/>
  <c r="AH36" i="114"/>
  <c r="AH36" i="99"/>
  <c r="Y58" i="2"/>
  <c r="Y57" i="173"/>
  <c r="Y57" i="21"/>
  <c r="Y57" i="104"/>
  <c r="Y57" i="114"/>
  <c r="Y57" i="99"/>
  <c r="S44" i="2"/>
  <c r="S43" i="173"/>
  <c r="S43" i="104"/>
  <c r="S43" i="114"/>
  <c r="S43" i="99"/>
  <c r="S43" i="21"/>
  <c r="AM43" i="173"/>
  <c r="AM43" i="21"/>
  <c r="AM43" i="114"/>
  <c r="AM43" i="99"/>
  <c r="AM43" i="104"/>
  <c r="AC57" i="173"/>
  <c r="AC57" i="21"/>
  <c r="AC57" i="104"/>
  <c r="AC57" i="114"/>
  <c r="AC57" i="99"/>
  <c r="AE31" i="150"/>
  <c r="AE31" i="148"/>
  <c r="AE31" i="147"/>
  <c r="AE31" i="146"/>
  <c r="AE31" i="174"/>
  <c r="AE31" i="77"/>
  <c r="AE31" i="29"/>
  <c r="AE31" i="115"/>
  <c r="AE31" i="40"/>
  <c r="AE31" i="173"/>
  <c r="AE31" i="21"/>
  <c r="AE31" i="104"/>
  <c r="AE31" i="114"/>
  <c r="AE31" i="99"/>
  <c r="AM31" i="150"/>
  <c r="AM31" i="148"/>
  <c r="AM31" i="147"/>
  <c r="AM31" i="146"/>
  <c r="AM31" i="174"/>
  <c r="AM31" i="77"/>
  <c r="AM31" i="29"/>
  <c r="AM31" i="40"/>
  <c r="AM31" i="115"/>
  <c r="AM31" i="173"/>
  <c r="AM31" i="21"/>
  <c r="AM31" i="104"/>
  <c r="AM31" i="114"/>
  <c r="AM31" i="99"/>
  <c r="AH31" i="150"/>
  <c r="AH31" i="148"/>
  <c r="AH31" i="147"/>
  <c r="AH31" i="146"/>
  <c r="AH31" i="174"/>
  <c r="AH31" i="115"/>
  <c r="AH31" i="40"/>
  <c r="AH31" i="77"/>
  <c r="AH31" i="21"/>
  <c r="AH31" i="104"/>
  <c r="AH31" i="114"/>
  <c r="AH31" i="29"/>
  <c r="AH31" i="173"/>
  <c r="AH31" i="99"/>
  <c r="N43" i="173"/>
  <c r="N43" i="21"/>
  <c r="N43" i="114"/>
  <c r="N43" i="99"/>
  <c r="N43" i="104"/>
  <c r="N44" i="173"/>
  <c r="N44" i="104"/>
  <c r="N44" i="21"/>
  <c r="N44" i="114"/>
  <c r="N44" i="99"/>
  <c r="AY31" i="150"/>
  <c r="AY31" i="148"/>
  <c r="AY31" i="147"/>
  <c r="AY31" i="174"/>
  <c r="AY31" i="146"/>
  <c r="AY31" i="40"/>
  <c r="AY31" i="77"/>
  <c r="AY31" i="29"/>
  <c r="AY31" i="115"/>
  <c r="AY31" i="173"/>
  <c r="AY31" i="21"/>
  <c r="AY31" i="104"/>
  <c r="AY31" i="114"/>
  <c r="AY31" i="99"/>
  <c r="AJ43" i="173"/>
  <c r="AJ43" i="21"/>
  <c r="AJ43" i="104"/>
  <c r="AJ43" i="114"/>
  <c r="AJ43" i="99"/>
  <c r="Z43" i="114"/>
  <c r="Z43" i="99"/>
  <c r="Z43" i="104"/>
  <c r="Z43" i="173"/>
  <c r="Z43" i="21"/>
  <c r="Q31" i="150"/>
  <c r="Q31" i="148"/>
  <c r="Q31" i="147"/>
  <c r="Q31" i="146"/>
  <c r="Q31" i="174"/>
  <c r="Q31" i="115"/>
  <c r="Q31" i="40"/>
  <c r="Q31" i="77"/>
  <c r="Q31" i="29"/>
  <c r="Q31" i="173"/>
  <c r="Q31" i="104"/>
  <c r="Q31" i="21"/>
  <c r="Q31" i="99"/>
  <c r="Q31" i="114"/>
  <c r="BA32" i="150"/>
  <c r="BA32" i="148"/>
  <c r="BA32" i="147"/>
  <c r="BA32" i="146"/>
  <c r="BA32" i="174"/>
  <c r="BA32" i="115"/>
  <c r="BA32" i="40"/>
  <c r="BA32" i="29"/>
  <c r="BA32" i="77"/>
  <c r="BA32" i="173"/>
  <c r="BA32" i="21"/>
  <c r="BA32" i="114"/>
  <c r="BA32" i="104"/>
  <c r="BA32" i="99"/>
  <c r="AG36" i="150"/>
  <c r="AG36" i="148"/>
  <c r="AG36" i="147"/>
  <c r="AG36" i="146"/>
  <c r="AG36" i="115"/>
  <c r="AG36" i="40"/>
  <c r="AG36" i="174"/>
  <c r="AG36" i="77"/>
  <c r="AG36" i="29"/>
  <c r="AG36" i="173"/>
  <c r="AG36" i="114"/>
  <c r="AG36" i="99"/>
  <c r="AG36" i="21"/>
  <c r="AG36" i="104"/>
  <c r="O27" i="150"/>
  <c r="O27" i="148"/>
  <c r="O27" i="147"/>
  <c r="O27" i="146"/>
  <c r="O27" i="174"/>
  <c r="O27" i="40"/>
  <c r="O27" i="115"/>
  <c r="O27" i="77"/>
  <c r="O27" i="29"/>
  <c r="O27" i="104"/>
  <c r="O27" i="173"/>
  <c r="O27" i="114"/>
  <c r="O27" i="99"/>
  <c r="O27" i="21"/>
  <c r="AM37" i="150"/>
  <c r="AM37" i="148"/>
  <c r="AM37" i="147"/>
  <c r="AM37" i="146"/>
  <c r="AM37" i="115"/>
  <c r="AM37" i="40"/>
  <c r="AM37" i="174"/>
  <c r="AM37" i="77"/>
  <c r="AM37" i="104"/>
  <c r="AM37" i="173"/>
  <c r="AM37" i="114"/>
  <c r="AM37" i="99"/>
  <c r="AM37" i="29"/>
  <c r="AM37" i="21"/>
  <c r="AQ27" i="150"/>
  <c r="AQ27" i="148"/>
  <c r="AQ27" i="147"/>
  <c r="AQ27" i="146"/>
  <c r="AQ27" i="174"/>
  <c r="AQ27" i="40"/>
  <c r="AQ27" i="115"/>
  <c r="AQ27" i="77"/>
  <c r="AQ27" i="29"/>
  <c r="AQ27" i="104"/>
  <c r="AQ27" i="173"/>
  <c r="AQ27" i="21"/>
  <c r="AQ27" i="99"/>
  <c r="AQ27" i="114"/>
  <c r="AY36" i="150"/>
  <c r="AY36" i="148"/>
  <c r="AY36" i="147"/>
  <c r="AY36" i="146"/>
  <c r="AY36" i="174"/>
  <c r="AY36" i="77"/>
  <c r="AY36" i="29"/>
  <c r="AY36" i="40"/>
  <c r="AY36" i="173"/>
  <c r="AY36" i="21"/>
  <c r="AY36" i="104"/>
  <c r="AY36" i="115"/>
  <c r="AY36" i="114"/>
  <c r="AY36" i="99"/>
  <c r="AV56" i="104"/>
  <c r="AV56" i="21"/>
  <c r="AV56" i="114"/>
  <c r="AV56" i="99"/>
  <c r="AV56" i="173"/>
  <c r="BC44" i="21"/>
  <c r="BC44" i="173"/>
  <c r="BC44" i="104"/>
  <c r="BC44" i="99"/>
  <c r="BC44" i="114"/>
  <c r="AU58" i="173"/>
  <c r="AU58" i="21"/>
  <c r="AU58" i="104"/>
  <c r="AU58" i="99"/>
  <c r="AU58" i="114"/>
  <c r="AH26" i="150"/>
  <c r="AH26" i="148"/>
  <c r="AH26" i="147"/>
  <c r="AH26" i="146"/>
  <c r="AH26" i="174"/>
  <c r="AH26" i="115"/>
  <c r="AH26" i="40"/>
  <c r="AH26" i="77"/>
  <c r="AH26" i="29"/>
  <c r="AH26" i="173"/>
  <c r="AH26" i="21"/>
  <c r="AH26" i="104"/>
  <c r="AH26" i="114"/>
  <c r="AH26" i="99"/>
  <c r="AE32" i="150"/>
  <c r="AE32" i="148"/>
  <c r="AE32" i="147"/>
  <c r="AE32" i="146"/>
  <c r="AE32" i="115"/>
  <c r="AE32" i="40"/>
  <c r="AE32" i="174"/>
  <c r="AE32" i="77"/>
  <c r="AE32" i="29"/>
  <c r="AE32" i="104"/>
  <c r="AE32" i="173"/>
  <c r="AE32" i="21"/>
  <c r="AE32" i="99"/>
  <c r="AE32" i="114"/>
  <c r="Y43" i="173"/>
  <c r="Y43" i="21"/>
  <c r="Y43" i="104"/>
  <c r="Y43" i="99"/>
  <c r="Y43" i="114"/>
  <c r="Y37" i="150"/>
  <c r="Y37" i="148"/>
  <c r="Y37" i="147"/>
  <c r="Y37" i="146"/>
  <c r="Y37" i="174"/>
  <c r="Y37" i="115"/>
  <c r="Y37" i="40"/>
  <c r="Y37" i="77"/>
  <c r="Y37" i="29"/>
  <c r="Y37" i="173"/>
  <c r="Y37" i="21"/>
  <c r="Y37" i="104"/>
  <c r="Y37" i="114"/>
  <c r="Y37" i="99"/>
  <c r="AY26" i="150"/>
  <c r="AY26" i="148"/>
  <c r="AY26" i="147"/>
  <c r="AY26" i="146"/>
  <c r="AY26" i="174"/>
  <c r="AY26" i="115"/>
  <c r="AY26" i="77"/>
  <c r="AY26" i="29"/>
  <c r="AY26" i="40"/>
  <c r="AY26" i="173"/>
  <c r="AY26" i="21"/>
  <c r="AY26" i="104"/>
  <c r="AY26" i="114"/>
  <c r="AY26" i="99"/>
  <c r="AP43" i="114"/>
  <c r="AP43" i="99"/>
  <c r="AP43" i="104"/>
  <c r="AP43" i="21"/>
  <c r="AP43" i="173"/>
  <c r="AI36" i="150"/>
  <c r="AI36" i="148"/>
  <c r="AI36" i="147"/>
  <c r="AI36" i="146"/>
  <c r="AI36" i="174"/>
  <c r="AI36" i="77"/>
  <c r="AI36" i="29"/>
  <c r="AI36" i="40"/>
  <c r="AI36" i="115"/>
  <c r="AI36" i="173"/>
  <c r="AI36" i="21"/>
  <c r="AI36" i="104"/>
  <c r="AI36" i="114"/>
  <c r="AI36" i="99"/>
  <c r="U43" i="173"/>
  <c r="U43" i="21"/>
  <c r="U43" i="104"/>
  <c r="U43" i="114"/>
  <c r="U43" i="99"/>
  <c r="AC43" i="173"/>
  <c r="AC43" i="21"/>
  <c r="AC43" i="104"/>
  <c r="AC43" i="114"/>
  <c r="AC43" i="99"/>
  <c r="AN27" i="150"/>
  <c r="AN27" i="148"/>
  <c r="AN27" i="147"/>
  <c r="AN27" i="146"/>
  <c r="AN27" i="174"/>
  <c r="AN27" i="115"/>
  <c r="AN27" i="40"/>
  <c r="AN27" i="77"/>
  <c r="AN27" i="29"/>
  <c r="AN27" i="173"/>
  <c r="AN27" i="104"/>
  <c r="AN27" i="114"/>
  <c r="AN27" i="99"/>
  <c r="AN27" i="21"/>
  <c r="BB56" i="173"/>
  <c r="BB56" i="21"/>
  <c r="BB56" i="114"/>
  <c r="BB56" i="99"/>
  <c r="BB56" i="104"/>
  <c r="V36" i="150"/>
  <c r="V36" i="148"/>
  <c r="V36" i="147"/>
  <c r="V36" i="146"/>
  <c r="V36" i="174"/>
  <c r="V36" i="115"/>
  <c r="V36" i="40"/>
  <c r="V36" i="29"/>
  <c r="V36" i="21"/>
  <c r="V36" i="104"/>
  <c r="V36" i="77"/>
  <c r="V36" i="173"/>
  <c r="V36" i="114"/>
  <c r="V36" i="99"/>
  <c r="O44" i="21"/>
  <c r="O44" i="104"/>
  <c r="O44" i="99"/>
  <c r="O44" i="173"/>
  <c r="O44" i="114"/>
  <c r="AH32" i="150"/>
  <c r="AH32" i="148"/>
  <c r="AH32" i="147"/>
  <c r="AH32" i="174"/>
  <c r="AH32" i="146"/>
  <c r="AH32" i="40"/>
  <c r="AH32" i="77"/>
  <c r="AH32" i="29"/>
  <c r="AH32" i="115"/>
  <c r="AH32" i="173"/>
  <c r="AH32" i="21"/>
  <c r="AH32" i="114"/>
  <c r="AH32" i="104"/>
  <c r="AH32" i="99"/>
  <c r="R26" i="150"/>
  <c r="R26" i="148"/>
  <c r="R26" i="147"/>
  <c r="R26" i="146"/>
  <c r="R26" i="174"/>
  <c r="R26" i="115"/>
  <c r="R26" i="40"/>
  <c r="R26" i="77"/>
  <c r="R26" i="29"/>
  <c r="R26" i="173"/>
  <c r="R26" i="21"/>
  <c r="R26" i="104"/>
  <c r="R26" i="114"/>
  <c r="R26" i="99"/>
  <c r="AV31" i="150"/>
  <c r="AV31" i="148"/>
  <c r="AV31" i="147"/>
  <c r="AV31" i="146"/>
  <c r="AV31" i="115"/>
  <c r="AV31" i="40"/>
  <c r="AV31" i="174"/>
  <c r="AV31" i="77"/>
  <c r="AV31" i="29"/>
  <c r="AV31" i="173"/>
  <c r="AV31" i="21"/>
  <c r="AV31" i="99"/>
  <c r="AV31" i="104"/>
  <c r="AV31" i="114"/>
  <c r="AB31" i="150"/>
  <c r="AB31" i="148"/>
  <c r="AB31" i="147"/>
  <c r="AB31" i="146"/>
  <c r="AB31" i="115"/>
  <c r="AB31" i="40"/>
  <c r="AB31" i="174"/>
  <c r="AB31" i="77"/>
  <c r="AB31" i="29"/>
  <c r="AB31" i="173"/>
  <c r="AB31" i="114"/>
  <c r="AB31" i="99"/>
  <c r="AB31" i="104"/>
  <c r="AB31" i="21"/>
  <c r="Y32" i="150"/>
  <c r="Y32" i="148"/>
  <c r="Y32" i="147"/>
  <c r="Y32" i="146"/>
  <c r="Y32" i="174"/>
  <c r="Y32" i="115"/>
  <c r="Y32" i="40"/>
  <c r="Y32" i="29"/>
  <c r="Y32" i="21"/>
  <c r="Y32" i="114"/>
  <c r="Y32" i="77"/>
  <c r="Y32" i="99"/>
  <c r="Y32" i="173"/>
  <c r="Y32" i="104"/>
  <c r="AL36" i="150"/>
  <c r="AL36" i="148"/>
  <c r="AL36" i="147"/>
  <c r="AL36" i="146"/>
  <c r="AL36" i="174"/>
  <c r="AL36" i="115"/>
  <c r="AL36" i="40"/>
  <c r="AL36" i="29"/>
  <c r="AL36" i="21"/>
  <c r="AL36" i="104"/>
  <c r="AL36" i="77"/>
  <c r="AL36" i="99"/>
  <c r="AL36" i="173"/>
  <c r="AL36" i="114"/>
  <c r="R57" i="173"/>
  <c r="R57" i="104"/>
  <c r="R57" i="114"/>
  <c r="R57" i="99"/>
  <c r="R57" i="21"/>
  <c r="O57" i="21"/>
  <c r="O57" i="99"/>
  <c r="O57" i="114"/>
  <c r="O57" i="173"/>
  <c r="O57" i="104"/>
  <c r="Y31" i="150"/>
  <c r="Y31" i="148"/>
  <c r="Y31" i="147"/>
  <c r="Y31" i="146"/>
  <c r="Y31" i="174"/>
  <c r="Y31" i="115"/>
  <c r="Y31" i="40"/>
  <c r="Y31" i="77"/>
  <c r="Y31" i="29"/>
  <c r="Y31" i="173"/>
  <c r="Y31" i="104"/>
  <c r="Y31" i="21"/>
  <c r="Y31" i="99"/>
  <c r="Y31" i="114"/>
  <c r="AU31" i="150"/>
  <c r="AU31" i="148"/>
  <c r="AU31" i="147"/>
  <c r="AU31" i="146"/>
  <c r="AU31" i="174"/>
  <c r="AU31" i="77"/>
  <c r="AU31" i="29"/>
  <c r="AU31" i="115"/>
  <c r="AU31" i="40"/>
  <c r="AU31" i="173"/>
  <c r="AU31" i="21"/>
  <c r="AU31" i="104"/>
  <c r="AU31" i="114"/>
  <c r="AU31" i="99"/>
  <c r="AQ57" i="173"/>
  <c r="AQ57" i="104"/>
  <c r="AQ57" i="114"/>
  <c r="AQ57" i="99"/>
  <c r="AQ57" i="21"/>
  <c r="AO31" i="150"/>
  <c r="AO31" i="148"/>
  <c r="AO31" i="147"/>
  <c r="AO31" i="146"/>
  <c r="AO31" i="174"/>
  <c r="AO31" i="115"/>
  <c r="AO31" i="40"/>
  <c r="AO31" i="77"/>
  <c r="AO31" i="29"/>
  <c r="AO31" i="173"/>
  <c r="AO31" i="104"/>
  <c r="AO31" i="21"/>
  <c r="AO31" i="99"/>
  <c r="AO31" i="114"/>
  <c r="AG57" i="173"/>
  <c r="AG57" i="21"/>
  <c r="AG57" i="104"/>
  <c r="AG57" i="99"/>
  <c r="AG57" i="114"/>
  <c r="AS31" i="150"/>
  <c r="AS31" i="148"/>
  <c r="AS31" i="147"/>
  <c r="AS31" i="146"/>
  <c r="AS31" i="115"/>
  <c r="AS31" i="40"/>
  <c r="AS31" i="174"/>
  <c r="AS31" i="77"/>
  <c r="AS31" i="29"/>
  <c r="AS31" i="173"/>
  <c r="AS31" i="114"/>
  <c r="AS31" i="99"/>
  <c r="AS31" i="21"/>
  <c r="AS31" i="104"/>
  <c r="AF57" i="173"/>
  <c r="AF57" i="21"/>
  <c r="AF57" i="104"/>
  <c r="AF57" i="114"/>
  <c r="AF57" i="99"/>
  <c r="N58" i="2"/>
  <c r="N57" i="114"/>
  <c r="N57" i="99"/>
  <c r="N57" i="173"/>
  <c r="N57" i="21"/>
  <c r="N57" i="104"/>
  <c r="AZ31" i="150"/>
  <c r="AZ31" i="148"/>
  <c r="AZ31" i="147"/>
  <c r="AZ31" i="146"/>
  <c r="AZ31" i="115"/>
  <c r="AZ31" i="40"/>
  <c r="AZ31" i="174"/>
  <c r="AZ31" i="77"/>
  <c r="AZ31" i="29"/>
  <c r="AZ31" i="114"/>
  <c r="AZ31" i="99"/>
  <c r="AZ31" i="104"/>
  <c r="AZ31" i="21"/>
  <c r="AZ31" i="173"/>
  <c r="Q36" i="150"/>
  <c r="Q36" i="148"/>
  <c r="Q36" i="147"/>
  <c r="Q36" i="146"/>
  <c r="Q36" i="115"/>
  <c r="Q36" i="40"/>
  <c r="Q36" i="174"/>
  <c r="Q36" i="77"/>
  <c r="Q36" i="29"/>
  <c r="Q36" i="173"/>
  <c r="Q36" i="114"/>
  <c r="Q36" i="99"/>
  <c r="Q36" i="21"/>
  <c r="Q36" i="104"/>
  <c r="AX44" i="2"/>
  <c r="AX43" i="173"/>
  <c r="AX43" i="114"/>
  <c r="AX43" i="99"/>
  <c r="AX43" i="21"/>
  <c r="AX43" i="104"/>
  <c r="V57" i="114"/>
  <c r="V57" i="99"/>
  <c r="V57" i="173"/>
  <c r="V57" i="21"/>
  <c r="V57" i="104"/>
  <c r="W27" i="2"/>
  <c r="W26" i="150"/>
  <c r="W26" i="148"/>
  <c r="W26" i="147"/>
  <c r="W26" i="146"/>
  <c r="W26" i="174"/>
  <c r="W26" i="40"/>
  <c r="W26" i="77"/>
  <c r="W26" i="29"/>
  <c r="W26" i="115"/>
  <c r="W26" i="173"/>
  <c r="W26" i="21"/>
  <c r="W26" i="104"/>
  <c r="W26" i="114"/>
  <c r="W26" i="99"/>
  <c r="AT37" i="2"/>
  <c r="AT36" i="150"/>
  <c r="AT36" i="148"/>
  <c r="AT36" i="147"/>
  <c r="AT36" i="146"/>
  <c r="AT36" i="174"/>
  <c r="AT36" i="115"/>
  <c r="AT36" i="40"/>
  <c r="AT36" i="77"/>
  <c r="AT36" i="21"/>
  <c r="AT36" i="104"/>
  <c r="AT36" i="29"/>
  <c r="AT36" i="173"/>
  <c r="AT36" i="114"/>
  <c r="AT36" i="99"/>
  <c r="AY57" i="2"/>
  <c r="AY56" i="104"/>
  <c r="AY56" i="173"/>
  <c r="AY56" i="114"/>
  <c r="AY56" i="99"/>
  <c r="AY56" i="21"/>
  <c r="W44" i="2"/>
  <c r="W43" i="173"/>
  <c r="W43" i="21"/>
  <c r="W43" i="114"/>
  <c r="W43" i="99"/>
  <c r="W43" i="104"/>
  <c r="V31" i="150"/>
  <c r="V31" i="148"/>
  <c r="V31" i="147"/>
  <c r="V31" i="146"/>
  <c r="V31" i="174"/>
  <c r="V31" i="115"/>
  <c r="V31" i="40"/>
  <c r="V31" i="29"/>
  <c r="V31" i="77"/>
  <c r="V31" i="173"/>
  <c r="V31" i="21"/>
  <c r="V31" i="104"/>
  <c r="V31" i="114"/>
  <c r="V31" i="99"/>
  <c r="U57" i="173"/>
  <c r="U57" i="21"/>
  <c r="U57" i="104"/>
  <c r="U57" i="114"/>
  <c r="U57" i="99"/>
  <c r="AU57" i="21"/>
  <c r="AU57" i="99"/>
  <c r="AU57" i="114"/>
  <c r="AU57" i="173"/>
  <c r="AU57" i="104"/>
  <c r="O43" i="173"/>
  <c r="O43" i="21"/>
  <c r="O43" i="114"/>
  <c r="O43" i="99"/>
  <c r="O43" i="104"/>
  <c r="AJ36" i="150"/>
  <c r="AJ36" i="148"/>
  <c r="AJ36" i="147"/>
  <c r="AJ36" i="146"/>
  <c r="AJ36" i="115"/>
  <c r="AJ36" i="40"/>
  <c r="AJ36" i="77"/>
  <c r="AJ36" i="29"/>
  <c r="AJ36" i="174"/>
  <c r="AJ36" i="173"/>
  <c r="AJ36" i="21"/>
  <c r="AJ36" i="114"/>
  <c r="AJ36" i="99"/>
  <c r="AJ36" i="104"/>
  <c r="AA44" i="173"/>
  <c r="AA44" i="21"/>
  <c r="AA44" i="104"/>
  <c r="AA44" i="114"/>
  <c r="AA44" i="99"/>
  <c r="AD43" i="173"/>
  <c r="AD43" i="21"/>
  <c r="AD43" i="114"/>
  <c r="AD43" i="99"/>
  <c r="AD43" i="104"/>
  <c r="AU45" i="173"/>
  <c r="AU45" i="21"/>
  <c r="AU45" i="104"/>
  <c r="AU45" i="99"/>
  <c r="AU45" i="114"/>
  <c r="BD27" i="150"/>
  <c r="BD27" i="148"/>
  <c r="BD27" i="147"/>
  <c r="BD27" i="174"/>
  <c r="BD27" i="146"/>
  <c r="BD27" i="115"/>
  <c r="BD27" i="40"/>
  <c r="BD27" i="77"/>
  <c r="BD27" i="29"/>
  <c r="BD27" i="173"/>
  <c r="BD27" i="104"/>
  <c r="BD27" i="114"/>
  <c r="BD27" i="99"/>
  <c r="BD27" i="21"/>
  <c r="AB43" i="173"/>
  <c r="AB43" i="21"/>
  <c r="AB43" i="104"/>
  <c r="AB43" i="114"/>
  <c r="AB43" i="99"/>
  <c r="V58" i="104"/>
  <c r="V58" i="21"/>
  <c r="V58" i="99"/>
  <c r="V58" i="114"/>
  <c r="V58" i="173"/>
  <c r="P31" i="150"/>
  <c r="P31" i="148"/>
  <c r="P31" i="147"/>
  <c r="P31" i="146"/>
  <c r="P31" i="115"/>
  <c r="P31" i="40"/>
  <c r="P31" i="174"/>
  <c r="P31" i="77"/>
  <c r="P31" i="29"/>
  <c r="P31" i="173"/>
  <c r="P31" i="21"/>
  <c r="P31" i="99"/>
  <c r="P31" i="104"/>
  <c r="P31" i="114"/>
  <c r="AK43" i="173"/>
  <c r="AK43" i="21"/>
  <c r="AK43" i="104"/>
  <c r="AK43" i="114"/>
  <c r="AK43" i="99"/>
  <c r="U58" i="104"/>
  <c r="U58" i="114"/>
  <c r="U58" i="99"/>
  <c r="U58" i="21"/>
  <c r="U58" i="173"/>
  <c r="AF36" i="150"/>
  <c r="AF36" i="148"/>
  <c r="AF36" i="147"/>
  <c r="AF36" i="146"/>
  <c r="AF36" i="115"/>
  <c r="AF36" i="40"/>
  <c r="AF36" i="174"/>
  <c r="AF36" i="77"/>
  <c r="AF36" i="29"/>
  <c r="AF36" i="114"/>
  <c r="AF36" i="99"/>
  <c r="AF36" i="104"/>
  <c r="AF36" i="173"/>
  <c r="AF36" i="21"/>
  <c r="Y27" i="150"/>
  <c r="Y27" i="148"/>
  <c r="Y27" i="147"/>
  <c r="Y27" i="146"/>
  <c r="Y27" i="174"/>
  <c r="Y27" i="115"/>
  <c r="Y27" i="40"/>
  <c r="Y27" i="29"/>
  <c r="Y27" i="77"/>
  <c r="Y27" i="173"/>
  <c r="Y27" i="21"/>
  <c r="Y27" i="114"/>
  <c r="Y27" i="104"/>
  <c r="Y27" i="99"/>
  <c r="AN36" i="150"/>
  <c r="AN36" i="148"/>
  <c r="AN36" i="147"/>
  <c r="AN36" i="146"/>
  <c r="AN36" i="115"/>
  <c r="AN36" i="40"/>
  <c r="AN36" i="174"/>
  <c r="AN36" i="77"/>
  <c r="AN36" i="29"/>
  <c r="AN36" i="173"/>
  <c r="AN36" i="114"/>
  <c r="AN36" i="99"/>
  <c r="AN36" i="104"/>
  <c r="AN36" i="21"/>
  <c r="T26" i="150"/>
  <c r="T26" i="148"/>
  <c r="T26" i="147"/>
  <c r="T26" i="146"/>
  <c r="T26" i="174"/>
  <c r="T26" i="40"/>
  <c r="T26" i="115"/>
  <c r="T26" i="77"/>
  <c r="T26" i="29"/>
  <c r="T26" i="173"/>
  <c r="T26" i="21"/>
  <c r="T26" i="99"/>
  <c r="T26" i="114"/>
  <c r="T26" i="104"/>
  <c r="V27" i="150"/>
  <c r="V27" i="148"/>
  <c r="V27" i="147"/>
  <c r="V27" i="146"/>
  <c r="V27" i="174"/>
  <c r="V27" i="40"/>
  <c r="V27" i="77"/>
  <c r="V27" i="29"/>
  <c r="V27" i="115"/>
  <c r="V27" i="173"/>
  <c r="V27" i="21"/>
  <c r="V27" i="114"/>
  <c r="V27" i="104"/>
  <c r="V27" i="99"/>
  <c r="AT57" i="114"/>
  <c r="AT57" i="99"/>
  <c r="AT57" i="173"/>
  <c r="AT57" i="21"/>
  <c r="AT57" i="104"/>
  <c r="S58" i="173"/>
  <c r="S58" i="21"/>
  <c r="S58" i="104"/>
  <c r="S58" i="114"/>
  <c r="S58" i="99"/>
  <c r="AI58" i="173"/>
  <c r="AI58" i="21"/>
  <c r="AI58" i="104"/>
  <c r="AI58" i="99"/>
  <c r="AI58" i="114"/>
  <c r="AU37" i="150"/>
  <c r="AU37" i="148"/>
  <c r="AU37" i="147"/>
  <c r="AU37" i="146"/>
  <c r="AU37" i="115"/>
  <c r="AU37" i="40"/>
  <c r="AU37" i="174"/>
  <c r="AU37" i="77"/>
  <c r="AU37" i="104"/>
  <c r="AU37" i="114"/>
  <c r="AU37" i="99"/>
  <c r="AU37" i="29"/>
  <c r="AU37" i="21"/>
  <c r="AU37" i="173"/>
  <c r="T57" i="173"/>
  <c r="T57" i="21"/>
  <c r="T57" i="104"/>
  <c r="T57" i="99"/>
  <c r="T57" i="114"/>
  <c r="AL43" i="173"/>
  <c r="AL43" i="21"/>
  <c r="AL43" i="114"/>
  <c r="AL43" i="99"/>
  <c r="AL43" i="104"/>
  <c r="U26" i="150"/>
  <c r="U26" i="148"/>
  <c r="U26" i="147"/>
  <c r="U26" i="146"/>
  <c r="U26" i="174"/>
  <c r="U26" i="40"/>
  <c r="U26" i="115"/>
  <c r="U26" i="77"/>
  <c r="U26" i="29"/>
  <c r="U26" i="173"/>
  <c r="U26" i="104"/>
  <c r="U26" i="21"/>
  <c r="U26" i="99"/>
  <c r="U26" i="114"/>
  <c r="AV37" i="150"/>
  <c r="AV37" i="148"/>
  <c r="AV37" i="147"/>
  <c r="AV37" i="146"/>
  <c r="AV37" i="115"/>
  <c r="AV37" i="40"/>
  <c r="AV37" i="174"/>
  <c r="AV37" i="77"/>
  <c r="AV37" i="29"/>
  <c r="AV37" i="173"/>
  <c r="AV37" i="104"/>
  <c r="AV37" i="114"/>
  <c r="AV37" i="99"/>
  <c r="AV37" i="21"/>
  <c r="AI32" i="150"/>
  <c r="AI32" i="148"/>
  <c r="AI32" i="147"/>
  <c r="AI32" i="146"/>
  <c r="AI32" i="115"/>
  <c r="AI32" i="40"/>
  <c r="AI32" i="174"/>
  <c r="AI32" i="77"/>
  <c r="AI32" i="29"/>
  <c r="AI32" i="104"/>
  <c r="AI32" i="114"/>
  <c r="AI32" i="99"/>
  <c r="AI32" i="21"/>
  <c r="AI32" i="173"/>
  <c r="AA31" i="150"/>
  <c r="AA31" i="148"/>
  <c r="AA31" i="147"/>
  <c r="AA31" i="146"/>
  <c r="AA31" i="174"/>
  <c r="AA31" i="115"/>
  <c r="AA31" i="77"/>
  <c r="AA31" i="29"/>
  <c r="AA31" i="40"/>
  <c r="AA31" i="173"/>
  <c r="AA31" i="21"/>
  <c r="AA31" i="104"/>
  <c r="AA31" i="114"/>
  <c r="AA31" i="99"/>
  <c r="AP57" i="173"/>
  <c r="AP57" i="104"/>
  <c r="AP57" i="114"/>
  <c r="AP57" i="99"/>
  <c r="AP57" i="21"/>
  <c r="AV22" i="150"/>
  <c r="AV22" i="148"/>
  <c r="AV22" i="147"/>
  <c r="AV22" i="146"/>
  <c r="AV22" i="174"/>
  <c r="AV22" i="115"/>
  <c r="AV22" i="40"/>
  <c r="AV22" i="77"/>
  <c r="AV22" i="29"/>
  <c r="AV22" i="173"/>
  <c r="AV22" i="104"/>
  <c r="AV22" i="21"/>
  <c r="AV22" i="99"/>
  <c r="AV22" i="114"/>
  <c r="AU26" i="150"/>
  <c r="AU26" i="148"/>
  <c r="AU26" i="147"/>
  <c r="AU26" i="146"/>
  <c r="AU26" i="115"/>
  <c r="AU26" i="77"/>
  <c r="AU26" i="29"/>
  <c r="AU26" i="40"/>
  <c r="AU26" i="174"/>
  <c r="AU26" i="173"/>
  <c r="AU26" i="21"/>
  <c r="AU26" i="104"/>
  <c r="AU26" i="114"/>
  <c r="AU26" i="99"/>
  <c r="AH37" i="150"/>
  <c r="AH37" i="148"/>
  <c r="AH37" i="147"/>
  <c r="AH37" i="146"/>
  <c r="AH37" i="174"/>
  <c r="AH37" i="77"/>
  <c r="AH37" i="29"/>
  <c r="AH37" i="40"/>
  <c r="AH37" i="173"/>
  <c r="AH37" i="21"/>
  <c r="AH37" i="115"/>
  <c r="AH37" i="99"/>
  <c r="AH37" i="114"/>
  <c r="AH37" i="104"/>
  <c r="N36" i="150"/>
  <c r="N36" i="148"/>
  <c r="N36" i="147"/>
  <c r="N36" i="146"/>
  <c r="N36" i="174"/>
  <c r="N36" i="115"/>
  <c r="N36" i="40"/>
  <c r="N36" i="77"/>
  <c r="N36" i="29"/>
  <c r="N36" i="21"/>
  <c r="N36" i="104"/>
  <c r="N36" i="173"/>
  <c r="N36" i="114"/>
  <c r="N36" i="99"/>
  <c r="AD37" i="150"/>
  <c r="AD37" i="148"/>
  <c r="AD37" i="147"/>
  <c r="AD37" i="174"/>
  <c r="AD37" i="146"/>
  <c r="AD37" i="40"/>
  <c r="AD37" i="77"/>
  <c r="AD37" i="29"/>
  <c r="AD37" i="115"/>
  <c r="AD37" i="173"/>
  <c r="AD37" i="21"/>
  <c r="AD37" i="104"/>
  <c r="AD37" i="114"/>
  <c r="AD37" i="99"/>
  <c r="AR57" i="173"/>
  <c r="AR57" i="21"/>
  <c r="AR57" i="104"/>
  <c r="AR57" i="99"/>
  <c r="AR57" i="114"/>
  <c r="AW44" i="104"/>
  <c r="AW44" i="173"/>
  <c r="AW44" i="114"/>
  <c r="AW44" i="99"/>
  <c r="AW44" i="21"/>
  <c r="BA27" i="150"/>
  <c r="BA27" i="148"/>
  <c r="BA27" i="147"/>
  <c r="BA27" i="146"/>
  <c r="BA27" i="174"/>
  <c r="BA27" i="115"/>
  <c r="BA27" i="40"/>
  <c r="BA27" i="77"/>
  <c r="BA27" i="21"/>
  <c r="BA27" i="114"/>
  <c r="BA27" i="29"/>
  <c r="BA27" i="173"/>
  <c r="BA27" i="99"/>
  <c r="BA27" i="104"/>
  <c r="R32" i="150"/>
  <c r="R32" i="148"/>
  <c r="R32" i="147"/>
  <c r="R32" i="174"/>
  <c r="R32" i="40"/>
  <c r="R32" i="77"/>
  <c r="R32" i="29"/>
  <c r="R32" i="146"/>
  <c r="R32" i="115"/>
  <c r="R32" i="173"/>
  <c r="R32" i="21"/>
  <c r="R32" i="114"/>
  <c r="R32" i="104"/>
  <c r="R32" i="99"/>
  <c r="AG43" i="173"/>
  <c r="AG43" i="21"/>
  <c r="AG43" i="104"/>
  <c r="AG43" i="99"/>
  <c r="AG43" i="114"/>
  <c r="AQ31" i="150"/>
  <c r="AQ31" i="148"/>
  <c r="AQ31" i="147"/>
  <c r="AQ31" i="146"/>
  <c r="AQ31" i="174"/>
  <c r="AQ31" i="115"/>
  <c r="AQ31" i="77"/>
  <c r="AQ31" i="29"/>
  <c r="AQ31" i="40"/>
  <c r="AQ31" i="173"/>
  <c r="AQ31" i="21"/>
  <c r="AQ31" i="104"/>
  <c r="AQ31" i="114"/>
  <c r="AQ31" i="99"/>
  <c r="AL26" i="150"/>
  <c r="AL26" i="148"/>
  <c r="AL26" i="147"/>
  <c r="AL26" i="146"/>
  <c r="AL26" i="174"/>
  <c r="AL26" i="115"/>
  <c r="AL26" i="40"/>
  <c r="AL26" i="77"/>
  <c r="AL26" i="21"/>
  <c r="AL26" i="104"/>
  <c r="AL26" i="114"/>
  <c r="AL26" i="29"/>
  <c r="AL26" i="173"/>
  <c r="AL26" i="99"/>
  <c r="AU32" i="2"/>
  <c r="AF26" i="150"/>
  <c r="AF26" i="148"/>
  <c r="AF26" i="147"/>
  <c r="AF26" i="146"/>
  <c r="AF26" i="174"/>
  <c r="AF26" i="40"/>
  <c r="AF26" i="115"/>
  <c r="AF26" i="77"/>
  <c r="AF26" i="29"/>
  <c r="AF26" i="173"/>
  <c r="AF26" i="114"/>
  <c r="AF26" i="99"/>
  <c r="AF26" i="104"/>
  <c r="AF26" i="21"/>
  <c r="N26" i="150"/>
  <c r="N26" i="148"/>
  <c r="N26" i="147"/>
  <c r="N26" i="146"/>
  <c r="N26" i="174"/>
  <c r="N26" i="115"/>
  <c r="N26" i="40"/>
  <c r="N26" i="29"/>
  <c r="N26" i="21"/>
  <c r="N26" i="104"/>
  <c r="N26" i="114"/>
  <c r="N26" i="77"/>
  <c r="N26" i="99"/>
  <c r="N26" i="173"/>
  <c r="AM58" i="173"/>
  <c r="AM58" i="21"/>
  <c r="AM58" i="99"/>
  <c r="AM58" i="114"/>
  <c r="AM58" i="104"/>
  <c r="BC36" i="150"/>
  <c r="BC36" i="148"/>
  <c r="BC36" i="147"/>
  <c r="BC36" i="146"/>
  <c r="BC36" i="174"/>
  <c r="BC36" i="115"/>
  <c r="BC36" i="77"/>
  <c r="BC36" i="29"/>
  <c r="BC36" i="40"/>
  <c r="BC36" i="173"/>
  <c r="BC36" i="21"/>
  <c r="BC36" i="104"/>
  <c r="BC36" i="99"/>
  <c r="BC36" i="114"/>
  <c r="P37" i="150"/>
  <c r="P37" i="148"/>
  <c r="P37" i="147"/>
  <c r="P37" i="146"/>
  <c r="P37" i="115"/>
  <c r="P37" i="40"/>
  <c r="P37" i="174"/>
  <c r="P37" i="77"/>
  <c r="P37" i="29"/>
  <c r="P37" i="173"/>
  <c r="P37" i="104"/>
  <c r="P37" i="114"/>
  <c r="P37" i="99"/>
  <c r="P37" i="21"/>
  <c r="M26" i="150"/>
  <c r="M26" i="148"/>
  <c r="M26" i="147"/>
  <c r="M26" i="146"/>
  <c r="M26" i="174"/>
  <c r="M26" i="115"/>
  <c r="M26" i="40"/>
  <c r="M26" i="77"/>
  <c r="M26" i="29"/>
  <c r="M26" i="173"/>
  <c r="M26" i="104"/>
  <c r="M26" i="21"/>
  <c r="M26" i="99"/>
  <c r="M26" i="114"/>
  <c r="AQ37" i="150"/>
  <c r="AQ37" i="148"/>
  <c r="AQ37" i="147"/>
  <c r="AQ37" i="146"/>
  <c r="AQ37" i="115"/>
  <c r="AQ37" i="40"/>
  <c r="AQ37" i="77"/>
  <c r="AQ37" i="174"/>
  <c r="AQ37" i="29"/>
  <c r="AQ37" i="104"/>
  <c r="AQ37" i="173"/>
  <c r="AQ37" i="21"/>
  <c r="AQ37" i="114"/>
  <c r="AQ37" i="99"/>
  <c r="AI26" i="150"/>
  <c r="AI26" i="148"/>
  <c r="AI26" i="147"/>
  <c r="AI26" i="146"/>
  <c r="AI26" i="174"/>
  <c r="AI26" i="115"/>
  <c r="AI26" i="77"/>
  <c r="AI26" i="29"/>
  <c r="AI26" i="40"/>
  <c r="AI26" i="173"/>
  <c r="AI26" i="21"/>
  <c r="AI26" i="104"/>
  <c r="AI26" i="114"/>
  <c r="AI26" i="99"/>
  <c r="AJ31" i="150"/>
  <c r="AJ31" i="148"/>
  <c r="AJ31" i="147"/>
  <c r="AJ31" i="146"/>
  <c r="AJ31" i="115"/>
  <c r="AJ31" i="40"/>
  <c r="AJ31" i="174"/>
  <c r="AJ31" i="77"/>
  <c r="AJ31" i="29"/>
  <c r="AJ31" i="114"/>
  <c r="AJ31" i="99"/>
  <c r="AJ31" i="104"/>
  <c r="AJ31" i="173"/>
  <c r="AJ31" i="21"/>
  <c r="AV19" i="150"/>
  <c r="AV19" i="148"/>
  <c r="AV19" i="147"/>
  <c r="AV19" i="146"/>
  <c r="AV19" i="174"/>
  <c r="AV19" i="115"/>
  <c r="AV19" i="77"/>
  <c r="AV19" i="29"/>
  <c r="AV19" i="40"/>
  <c r="AV19" i="173"/>
  <c r="AV19" i="21"/>
  <c r="AV19" i="114"/>
  <c r="AV19" i="104"/>
  <c r="AV19" i="99"/>
  <c r="P26" i="150"/>
  <c r="P26" i="148"/>
  <c r="P26" i="147"/>
  <c r="P26" i="146"/>
  <c r="P26" i="174"/>
  <c r="P26" i="40"/>
  <c r="P26" i="115"/>
  <c r="P26" i="77"/>
  <c r="P26" i="29"/>
  <c r="P26" i="173"/>
  <c r="P26" i="114"/>
  <c r="P26" i="99"/>
  <c r="P26" i="104"/>
  <c r="P26" i="21"/>
  <c r="BC26" i="150"/>
  <c r="BC26" i="148"/>
  <c r="BC26" i="147"/>
  <c r="BC26" i="146"/>
  <c r="BC26" i="174"/>
  <c r="BC26" i="115"/>
  <c r="BC26" i="40"/>
  <c r="BC26" i="77"/>
  <c r="BC26" i="29"/>
  <c r="BC26" i="173"/>
  <c r="BC26" i="21"/>
  <c r="BC26" i="104"/>
  <c r="BC26" i="114"/>
  <c r="BC26" i="99"/>
  <c r="Q26" i="150"/>
  <c r="Q26" i="148"/>
  <c r="Q26" i="147"/>
  <c r="Q26" i="174"/>
  <c r="Q26" i="40"/>
  <c r="Q26" i="146"/>
  <c r="Q26" i="115"/>
  <c r="Q26" i="77"/>
  <c r="Q26" i="29"/>
  <c r="Q26" i="173"/>
  <c r="Q26" i="114"/>
  <c r="Q26" i="99"/>
  <c r="Q26" i="21"/>
  <c r="Q26" i="104"/>
  <c r="AT27" i="150"/>
  <c r="AT27" i="148"/>
  <c r="AT27" i="147"/>
  <c r="AT27" i="146"/>
  <c r="AT27" i="115"/>
  <c r="AT27" i="174"/>
  <c r="AT27" i="77"/>
  <c r="AT27" i="29"/>
  <c r="AT27" i="40"/>
  <c r="AT27" i="173"/>
  <c r="AT27" i="21"/>
  <c r="AT27" i="114"/>
  <c r="AT27" i="104"/>
  <c r="AT27" i="99"/>
  <c r="Q58" i="104"/>
  <c r="Q58" i="173"/>
  <c r="Q58" i="114"/>
  <c r="Q58" i="99"/>
  <c r="Q58" i="21"/>
  <c r="AK37" i="2"/>
  <c r="AK36" i="150"/>
  <c r="AK36" i="148"/>
  <c r="AK36" i="147"/>
  <c r="AK36" i="146"/>
  <c r="AK36" i="174"/>
  <c r="AK36" i="115"/>
  <c r="AK36" i="40"/>
  <c r="AK36" i="77"/>
  <c r="AK36" i="29"/>
  <c r="AK36" i="173"/>
  <c r="AK36" i="104"/>
  <c r="AK36" i="21"/>
  <c r="AK36" i="114"/>
  <c r="AK36" i="99"/>
  <c r="BA57" i="173"/>
  <c r="BA57" i="21"/>
  <c r="BA57" i="104"/>
  <c r="BA57" i="114"/>
  <c r="BA57" i="99"/>
  <c r="AT26" i="150"/>
  <c r="AT26" i="148"/>
  <c r="AT26" i="147"/>
  <c r="AT26" i="146"/>
  <c r="AT26" i="174"/>
  <c r="AT26" i="115"/>
  <c r="AT26" i="40"/>
  <c r="AT26" i="29"/>
  <c r="AT26" i="21"/>
  <c r="AT26" i="104"/>
  <c r="AT26" i="114"/>
  <c r="AT26" i="77"/>
  <c r="AT26" i="173"/>
  <c r="AT26" i="99"/>
  <c r="BD36" i="150"/>
  <c r="BD36" i="148"/>
  <c r="BD36" i="147"/>
  <c r="BD36" i="146"/>
  <c r="BD36" i="115"/>
  <c r="BD36" i="40"/>
  <c r="BD36" i="174"/>
  <c r="BD36" i="77"/>
  <c r="BD36" i="29"/>
  <c r="BD36" i="173"/>
  <c r="BD36" i="114"/>
  <c r="BD36" i="99"/>
  <c r="BD36" i="104"/>
  <c r="BD36" i="21"/>
  <c r="BB37" i="2"/>
  <c r="BB36" i="150"/>
  <c r="BB36" i="148"/>
  <c r="BB36" i="147"/>
  <c r="BB36" i="146"/>
  <c r="BB36" i="174"/>
  <c r="BB36" i="115"/>
  <c r="BB36" i="40"/>
  <c r="BB36" i="29"/>
  <c r="BB36" i="77"/>
  <c r="BB36" i="21"/>
  <c r="BB36" i="104"/>
  <c r="BB36" i="173"/>
  <c r="BB36" i="114"/>
  <c r="BB36" i="99"/>
  <c r="W57" i="21"/>
  <c r="W57" i="99"/>
  <c r="W57" i="114"/>
  <c r="W57" i="104"/>
  <c r="W57" i="173"/>
  <c r="Q57" i="173"/>
  <c r="Q57" i="21"/>
  <c r="Q57" i="104"/>
  <c r="Q57" i="99"/>
  <c r="Q57" i="114"/>
  <c r="BA56" i="173"/>
  <c r="BA56" i="21"/>
  <c r="BA56" i="104"/>
  <c r="BA56" i="99"/>
  <c r="BA56" i="114"/>
  <c r="AZ56" i="104"/>
  <c r="AZ56" i="173"/>
  <c r="AZ56" i="114"/>
  <c r="AZ56" i="99"/>
  <c r="AZ56" i="21"/>
  <c r="Z32" i="2"/>
  <c r="Y32" i="106" s="1"/>
  <c r="Y32" i="112" s="1"/>
  <c r="Z31" i="150"/>
  <c r="Z31" i="148"/>
  <c r="Z31" i="147"/>
  <c r="Z31" i="146"/>
  <c r="Z31" i="174"/>
  <c r="Z31" i="115"/>
  <c r="Z31" i="40"/>
  <c r="Z31" i="29"/>
  <c r="Z31" i="21"/>
  <c r="Z31" i="104"/>
  <c r="Z31" i="114"/>
  <c r="Z31" i="173"/>
  <c r="Z31" i="77"/>
  <c r="Z31" i="99"/>
  <c r="Z36" i="150"/>
  <c r="Z36" i="148"/>
  <c r="Z36" i="147"/>
  <c r="Z36" i="146"/>
  <c r="Z36" i="174"/>
  <c r="Z36" i="115"/>
  <c r="Z36" i="40"/>
  <c r="Z36" i="77"/>
  <c r="Z36" i="29"/>
  <c r="Z36" i="173"/>
  <c r="Z36" i="21"/>
  <c r="Z36" i="104"/>
  <c r="Z36" i="114"/>
  <c r="Z36" i="99"/>
  <c r="AN43" i="21"/>
  <c r="AN43" i="104"/>
  <c r="AN43" i="173"/>
  <c r="AN43" i="114"/>
  <c r="AN43" i="99"/>
  <c r="AB26" i="150"/>
  <c r="AB26" i="148"/>
  <c r="AB26" i="147"/>
  <c r="AB26" i="146"/>
  <c r="AB26" i="174"/>
  <c r="AB26" i="40"/>
  <c r="AB26" i="77"/>
  <c r="AB26" i="29"/>
  <c r="AB26" i="115"/>
  <c r="AB26" i="173"/>
  <c r="AB26" i="21"/>
  <c r="AB26" i="99"/>
  <c r="AB26" i="104"/>
  <c r="AB26" i="114"/>
  <c r="S31" i="150"/>
  <c r="S31" i="148"/>
  <c r="S31" i="147"/>
  <c r="S31" i="146"/>
  <c r="S31" i="174"/>
  <c r="S31" i="40"/>
  <c r="S31" i="77"/>
  <c r="S31" i="29"/>
  <c r="S31" i="115"/>
  <c r="S31" i="173"/>
  <c r="S31" i="21"/>
  <c r="S31" i="104"/>
  <c r="S31" i="114"/>
  <c r="S31" i="99"/>
  <c r="AY44" i="2"/>
  <c r="AY43" i="173"/>
  <c r="AY43" i="104"/>
  <c r="AY43" i="114"/>
  <c r="AY43" i="99"/>
  <c r="AY43" i="21"/>
  <c r="BA37" i="2"/>
  <c r="AZ37" i="106" s="1"/>
  <c r="AZ37" i="112" s="1"/>
  <c r="BA36" i="150"/>
  <c r="BA36" i="148"/>
  <c r="BA36" i="147"/>
  <c r="BA36" i="146"/>
  <c r="BA36" i="174"/>
  <c r="BA36" i="115"/>
  <c r="BA36" i="40"/>
  <c r="BA36" i="77"/>
  <c r="BA36" i="29"/>
  <c r="BA36" i="173"/>
  <c r="BA36" i="104"/>
  <c r="BA36" i="21"/>
  <c r="BA36" i="114"/>
  <c r="BA36" i="99"/>
  <c r="S37" i="2"/>
  <c r="S36" i="150"/>
  <c r="S36" i="148"/>
  <c r="S36" i="147"/>
  <c r="S36" i="146"/>
  <c r="S36" i="174"/>
  <c r="S36" i="77"/>
  <c r="S36" i="29"/>
  <c r="S36" i="40"/>
  <c r="S36" i="115"/>
  <c r="S36" i="173"/>
  <c r="S36" i="21"/>
  <c r="S36" i="104"/>
  <c r="S36" i="114"/>
  <c r="S36" i="99"/>
  <c r="AG27" i="2"/>
  <c r="AG26" i="150"/>
  <c r="AG26" i="148"/>
  <c r="AG26" i="147"/>
  <c r="AG26" i="174"/>
  <c r="AG26" i="146"/>
  <c r="AG26" i="40"/>
  <c r="AG26" i="115"/>
  <c r="AG26" i="77"/>
  <c r="AG26" i="29"/>
  <c r="AG26" i="173"/>
  <c r="AG26" i="114"/>
  <c r="AG26" i="99"/>
  <c r="AG26" i="21"/>
  <c r="AG26" i="104"/>
  <c r="AM36" i="150"/>
  <c r="AM36" i="148"/>
  <c r="AM36" i="147"/>
  <c r="AM36" i="146"/>
  <c r="AM36" i="174"/>
  <c r="AM36" i="115"/>
  <c r="AM36" i="77"/>
  <c r="AM36" i="29"/>
  <c r="AM36" i="40"/>
  <c r="AM36" i="173"/>
  <c r="AM36" i="21"/>
  <c r="AM36" i="104"/>
  <c r="AM36" i="99"/>
  <c r="AM36" i="114"/>
  <c r="AM57" i="21"/>
  <c r="AM57" i="99"/>
  <c r="AM57" i="114"/>
  <c r="AM57" i="104"/>
  <c r="AM57" i="173"/>
  <c r="AD26" i="150"/>
  <c r="AD26" i="148"/>
  <c r="AD26" i="147"/>
  <c r="AD26" i="146"/>
  <c r="AD26" i="174"/>
  <c r="AD26" i="115"/>
  <c r="AD26" i="40"/>
  <c r="AD26" i="29"/>
  <c r="AD26" i="21"/>
  <c r="AD26" i="104"/>
  <c r="AD26" i="114"/>
  <c r="AD26" i="77"/>
  <c r="AD26" i="173"/>
  <c r="AD26" i="99"/>
  <c r="T37" i="106"/>
  <c r="T37" i="112" s="1"/>
  <c r="AW37" i="106"/>
  <c r="AW37" i="112" s="1"/>
  <c r="AV57" i="106"/>
  <c r="AV57" i="112" s="1"/>
  <c r="Z27" i="106"/>
  <c r="Z27" i="112" s="1"/>
  <c r="M58" i="106"/>
  <c r="M58" i="112" s="1"/>
  <c r="V27" i="106"/>
  <c r="V27" i="112" s="1"/>
  <c r="AX57" i="106"/>
  <c r="AX57" i="112" s="1"/>
  <c r="AJ32" i="106"/>
  <c r="AJ32" i="112" s="1"/>
  <c r="AX44" i="106"/>
  <c r="AX44" i="112" s="1"/>
  <c r="R37" i="106"/>
  <c r="R37" i="112" s="1"/>
  <c r="AF27" i="106"/>
  <c r="AF27" i="112" s="1"/>
  <c r="X58" i="106"/>
  <c r="X58" i="112" s="1"/>
  <c r="U27" i="106"/>
  <c r="U27" i="112" s="1"/>
  <c r="AS57" i="106"/>
  <c r="AS57" i="112" s="1"/>
  <c r="AC43" i="106"/>
  <c r="AC43" i="112" s="1"/>
  <c r="AK43" i="106"/>
  <c r="AK43" i="112" s="1"/>
  <c r="AH32" i="106"/>
  <c r="AH32" i="112" s="1"/>
  <c r="AO57" i="106"/>
  <c r="AO57" i="112" s="1"/>
  <c r="S43" i="106"/>
  <c r="S43" i="112" s="1"/>
  <c r="BB31" i="106"/>
  <c r="BB31" i="112" s="1"/>
  <c r="AW27" i="106"/>
  <c r="AW27" i="112" s="1"/>
  <c r="Q43" i="106"/>
  <c r="Q43" i="112" s="1"/>
  <c r="AQ31" i="106"/>
  <c r="AQ31" i="112" s="1"/>
  <c r="X43" i="106"/>
  <c r="X43" i="112" s="1"/>
  <c r="AL58" i="106"/>
  <c r="AL58" i="112" s="1"/>
  <c r="S37" i="106"/>
  <c r="S37" i="112" s="1"/>
  <c r="AY26" i="106"/>
  <c r="AY26" i="112" s="1"/>
  <c r="BA27" i="106"/>
  <c r="BA27" i="112" s="1"/>
  <c r="AP43" i="106"/>
  <c r="AP43" i="112" s="1"/>
  <c r="X32" i="106"/>
  <c r="X32" i="112" s="1"/>
  <c r="N57" i="106"/>
  <c r="N57" i="112" s="1"/>
  <c r="AP57" i="106"/>
  <c r="AP57" i="112" s="1"/>
  <c r="AE57" i="106"/>
  <c r="AE57" i="112" s="1"/>
  <c r="W26" i="106"/>
  <c r="W26" i="112" s="1"/>
  <c r="R26" i="106"/>
  <c r="R26" i="112" s="1"/>
  <c r="V44" i="106"/>
  <c r="V44" i="112" s="1"/>
  <c r="M32" i="106"/>
  <c r="M32" i="112" s="1"/>
  <c r="R58" i="106"/>
  <c r="R58" i="112" s="1"/>
  <c r="Y43" i="106"/>
  <c r="Y43" i="112" s="1"/>
  <c r="AU26" i="106"/>
  <c r="AU26" i="112" s="1"/>
  <c r="V32" i="106"/>
  <c r="V32" i="112" s="1"/>
  <c r="L43" i="106"/>
  <c r="L43" i="112" s="1"/>
  <c r="V37" i="106"/>
  <c r="V37" i="112" s="1"/>
  <c r="AV36" i="106"/>
  <c r="AV36" i="112" s="1"/>
  <c r="AB58" i="106"/>
  <c r="AB58" i="112" s="1"/>
  <c r="W36" i="106"/>
  <c r="W36" i="112" s="1"/>
  <c r="AG57" i="106"/>
  <c r="AG57" i="112" s="1"/>
  <c r="X27" i="106"/>
  <c r="X27" i="112" s="1"/>
  <c r="N27" i="106"/>
  <c r="N27" i="112" s="1"/>
  <c r="AM36" i="106"/>
  <c r="AM36" i="112" s="1"/>
  <c r="AL37" i="106"/>
  <c r="AL37" i="112" s="1"/>
  <c r="AV27" i="106"/>
  <c r="AV27" i="112" s="1"/>
  <c r="O43" i="106"/>
  <c r="O43" i="112" s="1"/>
  <c r="AZ27" i="106"/>
  <c r="AZ27" i="112" s="1"/>
  <c r="AU56" i="106"/>
  <c r="AU56" i="112" s="1"/>
  <c r="AF43" i="106"/>
  <c r="AF43" i="112" s="1"/>
  <c r="AT58" i="106"/>
  <c r="AT58" i="112" s="1"/>
  <c r="W43" i="106"/>
  <c r="W43" i="112" s="1"/>
  <c r="AR37" i="106"/>
  <c r="AR37" i="112" s="1"/>
  <c r="AE26" i="106"/>
  <c r="AE26" i="112" s="1"/>
  <c r="V58" i="106"/>
  <c r="V58" i="112" s="1"/>
  <c r="AJ37" i="106"/>
  <c r="AJ37" i="112" s="1"/>
  <c r="AH36" i="106"/>
  <c r="AH36" i="112" s="1"/>
  <c r="T43" i="106"/>
  <c r="T43" i="112" s="1"/>
  <c r="AB43" i="106"/>
  <c r="AB43" i="112" s="1"/>
  <c r="AM27" i="106"/>
  <c r="AM27" i="112" s="1"/>
  <c r="BA56" i="106"/>
  <c r="BA56" i="112" s="1"/>
  <c r="U36" i="106"/>
  <c r="U36" i="112" s="1"/>
  <c r="N44" i="106"/>
  <c r="N44" i="112" s="1"/>
  <c r="AG32" i="106"/>
  <c r="AG32" i="112" s="1"/>
  <c r="P43" i="106"/>
  <c r="P43" i="112" s="1"/>
  <c r="AN43" i="106"/>
  <c r="AN43" i="112" s="1"/>
  <c r="AU43" i="106"/>
  <c r="AU43" i="112" s="1"/>
  <c r="AF31" i="106"/>
  <c r="AF31" i="112" s="1"/>
  <c r="AJ36" i="106"/>
  <c r="AJ36" i="112" s="1"/>
  <c r="AZ57" i="106"/>
  <c r="AZ57" i="112" s="1"/>
  <c r="AS26" i="106"/>
  <c r="AS26" i="112" s="1"/>
  <c r="BC36" i="106"/>
  <c r="BC36" i="112" s="1"/>
  <c r="BA36" i="106"/>
  <c r="BA36" i="112" s="1"/>
  <c r="V57" i="106"/>
  <c r="V57" i="112" s="1"/>
  <c r="P57" i="106"/>
  <c r="P57" i="112" s="1"/>
  <c r="AZ56" i="106"/>
  <c r="AZ56" i="112" s="1"/>
  <c r="AY56" i="106"/>
  <c r="AY56" i="112" s="1"/>
  <c r="Y31" i="106"/>
  <c r="Y31" i="112" s="1"/>
  <c r="Y36" i="106"/>
  <c r="Y36" i="112" s="1"/>
  <c r="AM43" i="106"/>
  <c r="AM43" i="112" s="1"/>
  <c r="AM31" i="106"/>
  <c r="AM31" i="112" s="1"/>
  <c r="Z57" i="106"/>
  <c r="Z57" i="112" s="1"/>
  <c r="AT36" i="106"/>
  <c r="AT36" i="112" s="1"/>
  <c r="AE31" i="106"/>
  <c r="AE31" i="112" s="1"/>
  <c r="X26" i="106"/>
  <c r="X26" i="112" s="1"/>
  <c r="AG36" i="106"/>
  <c r="AG36" i="112" s="1"/>
  <c r="R43" i="106"/>
  <c r="R43" i="112" s="1"/>
  <c r="AA43" i="106"/>
  <c r="AA43" i="112" s="1"/>
  <c r="S57" i="106"/>
  <c r="S57" i="112" s="1"/>
  <c r="AU37" i="106"/>
  <c r="AU37" i="112" s="1"/>
  <c r="AU22" i="106"/>
  <c r="AU22" i="112" s="1"/>
  <c r="AY44" i="106"/>
  <c r="AY44" i="112" s="1"/>
  <c r="AA57" i="106"/>
  <c r="AA57" i="112" s="1"/>
  <c r="BB57" i="106"/>
  <c r="BB57" i="112" s="1"/>
  <c r="AC27" i="106"/>
  <c r="AC27" i="112" s="1"/>
  <c r="AT32" i="106"/>
  <c r="AT32" i="112" s="1"/>
  <c r="BC31" i="106"/>
  <c r="BC31" i="112" s="1"/>
  <c r="AC31" i="106"/>
  <c r="AC31" i="112" s="1"/>
  <c r="AC57" i="106"/>
  <c r="AC57" i="112" s="1"/>
  <c r="AW31" i="106"/>
  <c r="AW31" i="112" s="1"/>
  <c r="AR58" i="106"/>
  <c r="AR58" i="112" s="1"/>
  <c r="AK36" i="106"/>
  <c r="AK36" i="112" s="1"/>
  <c r="X31" i="106"/>
  <c r="X31" i="112" s="1"/>
  <c r="AN31" i="106"/>
  <c r="AN31" i="112" s="1"/>
  <c r="AR31" i="106"/>
  <c r="AR31" i="112" s="1"/>
  <c r="AV32" i="106"/>
  <c r="AV32" i="112" s="1"/>
  <c r="AI26" i="106"/>
  <c r="AI26" i="112" s="1"/>
  <c r="BB56" i="106"/>
  <c r="BB56" i="112" s="1"/>
  <c r="M44" i="106"/>
  <c r="M44" i="112" s="1"/>
  <c r="Z44" i="106"/>
  <c r="Z44" i="112" s="1"/>
  <c r="AO32" i="106"/>
  <c r="AO32" i="112" s="1"/>
  <c r="L58" i="106"/>
  <c r="L58" i="112" s="1"/>
  <c r="AH58" i="106"/>
  <c r="AH58" i="112" s="1"/>
  <c r="W58" i="106"/>
  <c r="W58" i="112" s="1"/>
  <c r="N31" i="106"/>
  <c r="N31" i="112" s="1"/>
  <c r="AD43" i="106"/>
  <c r="AD43" i="112" s="1"/>
  <c r="AI37" i="106"/>
  <c r="AI37" i="112" s="1"/>
  <c r="AI57" i="106"/>
  <c r="AI57" i="112" s="1"/>
  <c r="AA36" i="106"/>
  <c r="AA36" i="112" s="1"/>
  <c r="Y57" i="106"/>
  <c r="Y57" i="112" s="1"/>
  <c r="AS37" i="106"/>
  <c r="AS37" i="112" s="1"/>
  <c r="AT26" i="106"/>
  <c r="AT26" i="112" s="1"/>
  <c r="AG37" i="106"/>
  <c r="AG37" i="112" s="1"/>
  <c r="M36" i="106"/>
  <c r="M36" i="112" s="1"/>
  <c r="AS32" i="2"/>
  <c r="AP27" i="106"/>
  <c r="AP27" i="112" s="1"/>
  <c r="S26" i="106"/>
  <c r="S26" i="112" s="1"/>
  <c r="AN27" i="106"/>
  <c r="AN27" i="112" s="1"/>
  <c r="S31" i="106"/>
  <c r="S31" i="112" s="1"/>
  <c r="BA37" i="106"/>
  <c r="BA37" i="112" s="1"/>
  <c r="AP31" i="106"/>
  <c r="AP31" i="112" s="1"/>
  <c r="AG26" i="106"/>
  <c r="AG26" i="112" s="1"/>
  <c r="AD32" i="106"/>
  <c r="AD32" i="112" s="1"/>
  <c r="AF58" i="2"/>
  <c r="AQ36" i="106"/>
  <c r="AQ36" i="112" s="1"/>
  <c r="M26" i="106"/>
  <c r="M26" i="112" s="1"/>
  <c r="AJ27" i="2"/>
  <c r="R44" i="106"/>
  <c r="R44" i="112" s="1"/>
  <c r="BB36" i="106"/>
  <c r="BB36" i="112" s="1"/>
  <c r="O37" i="106"/>
  <c r="O37" i="112" s="1"/>
  <c r="L26" i="106"/>
  <c r="L26" i="112" s="1"/>
  <c r="AP37" i="106"/>
  <c r="AP37" i="112" s="1"/>
  <c r="AH26" i="106"/>
  <c r="AH26" i="112" s="1"/>
  <c r="AI31" i="106"/>
  <c r="AI31" i="112" s="1"/>
  <c r="AU19" i="106"/>
  <c r="AU19" i="112" s="1"/>
  <c r="O26" i="106"/>
  <c r="O26" i="112" s="1"/>
  <c r="BB26" i="106"/>
  <c r="BB26" i="112" s="1"/>
  <c r="Q26" i="106"/>
  <c r="Q26" i="112" s="1"/>
  <c r="AU31" i="106"/>
  <c r="AU31" i="112" s="1"/>
  <c r="AA31" i="106"/>
  <c r="AA31" i="112" s="1"/>
  <c r="AB31" i="106"/>
  <c r="AB31" i="112" s="1"/>
  <c r="BA31" i="106"/>
  <c r="BA31" i="112" s="1"/>
  <c r="L36" i="106"/>
  <c r="L36" i="112" s="1"/>
  <c r="AY36" i="106"/>
  <c r="AY36" i="112" s="1"/>
  <c r="AJ31" i="106"/>
  <c r="AJ31" i="112" s="1"/>
  <c r="AW26" i="106"/>
  <c r="AW26" i="112" s="1"/>
  <c r="AU16" i="106"/>
  <c r="AU16" i="112" s="1"/>
  <c r="AN57" i="106"/>
  <c r="AN57" i="112" s="1"/>
  <c r="AO36" i="106"/>
  <c r="AO36" i="112" s="1"/>
  <c r="AJ26" i="106"/>
  <c r="AJ26" i="112" s="1"/>
  <c r="AD57" i="106"/>
  <c r="AD57" i="112" s="1"/>
  <c r="AU10" i="106"/>
  <c r="AU10" i="112" s="1"/>
  <c r="AY31" i="106"/>
  <c r="AY31" i="112" s="1"/>
  <c r="P36" i="106"/>
  <c r="P36" i="112" s="1"/>
  <c r="AW43" i="106"/>
  <c r="AW43" i="112" s="1"/>
  <c r="U57" i="106"/>
  <c r="U57" i="112" s="1"/>
  <c r="V26" i="106"/>
  <c r="V26" i="112" s="1"/>
  <c r="AS36" i="106"/>
  <c r="AS36" i="112" s="1"/>
  <c r="AX56" i="106"/>
  <c r="AX56" i="112" s="1"/>
  <c r="V43" i="106"/>
  <c r="V43" i="112" s="1"/>
  <c r="AL44" i="106"/>
  <c r="AL44" i="112" s="1"/>
  <c r="BC27" i="106"/>
  <c r="BC27" i="112" s="1"/>
  <c r="AL32" i="106"/>
  <c r="AL32" i="112" s="1"/>
  <c r="T26" i="106"/>
  <c r="T26" i="112" s="1"/>
  <c r="Z31" i="106"/>
  <c r="Z31" i="112" s="1"/>
  <c r="AG43" i="106"/>
  <c r="AG43" i="112" s="1"/>
  <c r="AQ43" i="106"/>
  <c r="AQ43" i="112" s="1"/>
  <c r="AX36" i="106"/>
  <c r="AX36" i="112" s="1"/>
  <c r="AW44" i="106"/>
  <c r="AW44" i="112" s="1"/>
  <c r="AO26" i="106"/>
  <c r="AO26" i="112" s="1"/>
  <c r="X37" i="106"/>
  <c r="X37" i="112" s="1"/>
  <c r="AO43" i="106"/>
  <c r="AO43" i="112" s="1"/>
  <c r="AR43" i="106"/>
  <c r="AR43" i="112" s="1"/>
  <c r="Y26" i="106"/>
  <c r="Y26" i="112" s="1"/>
  <c r="O57" i="106"/>
  <c r="O57" i="112" s="1"/>
  <c r="Q36" i="106"/>
  <c r="Q36" i="112" s="1"/>
  <c r="Q57" i="106"/>
  <c r="Q57" i="112" s="1"/>
  <c r="AT31" i="106"/>
  <c r="AT31" i="112" s="1"/>
  <c r="AF57" i="106"/>
  <c r="AF57" i="112" s="1"/>
  <c r="M57" i="106"/>
  <c r="M57" i="112" s="1"/>
  <c r="Z26" i="106"/>
  <c r="Z26" i="112" s="1"/>
  <c r="AV31" i="106"/>
  <c r="AV31" i="112" s="1"/>
  <c r="AT45" i="106"/>
  <c r="AT45" i="112" s="1"/>
  <c r="AI43" i="106"/>
  <c r="AI43" i="112" s="1"/>
  <c r="AX31" i="106"/>
  <c r="AX31" i="112" s="1"/>
  <c r="U32" i="106"/>
  <c r="U32" i="112" s="1"/>
  <c r="L31" i="106"/>
  <c r="L31" i="112" s="1"/>
  <c r="AT37" i="106"/>
  <c r="AT37" i="112" s="1"/>
  <c r="U58" i="106"/>
  <c r="U58" i="112" s="1"/>
  <c r="P31" i="106"/>
  <c r="P31" i="112" s="1"/>
  <c r="O31" i="106"/>
  <c r="O31" i="112" s="1"/>
  <c r="AJ43" i="106"/>
  <c r="AJ43" i="112" s="1"/>
  <c r="AZ32" i="106"/>
  <c r="AZ32" i="112" s="1"/>
  <c r="T58" i="106"/>
  <c r="T58" i="112" s="1"/>
  <c r="AE36" i="106"/>
  <c r="AE36" i="112" s="1"/>
  <c r="AF36" i="106"/>
  <c r="AF36" i="112" s="1"/>
  <c r="AJ58" i="106"/>
  <c r="AJ58" i="112" s="1"/>
  <c r="AS31" i="106"/>
  <c r="AS31" i="112" s="1"/>
  <c r="AM58" i="106"/>
  <c r="AM58" i="112" s="1"/>
  <c r="R32" i="106"/>
  <c r="R32" i="112" s="1"/>
  <c r="AC37" i="106"/>
  <c r="AC37" i="112" s="1"/>
  <c r="AQ57" i="106"/>
  <c r="AQ57" i="112" s="1"/>
  <c r="AV44" i="106"/>
  <c r="AV44" i="112" s="1"/>
  <c r="T31" i="106"/>
  <c r="T31" i="112" s="1"/>
  <c r="AL27" i="106"/>
  <c r="AL27" i="112" s="1"/>
  <c r="Q32" i="106"/>
  <c r="Q32" i="112" s="1"/>
  <c r="BB44" i="106"/>
  <c r="BB44" i="112" s="1"/>
  <c r="W32" i="106"/>
  <c r="W32" i="112" s="1"/>
  <c r="AW56" i="106"/>
  <c r="AW56" i="112" s="1"/>
  <c r="AK26" i="106"/>
  <c r="AK26" i="112" s="1"/>
  <c r="AR27" i="106"/>
  <c r="AR27" i="112" s="1"/>
  <c r="AK31" i="106"/>
  <c r="AK31" i="112" s="1"/>
  <c r="AU13" i="106"/>
  <c r="AU13" i="112" s="1"/>
  <c r="AD37" i="106"/>
  <c r="AD37" i="112" s="1"/>
  <c r="AX26" i="106"/>
  <c r="AX26" i="112" s="1"/>
  <c r="AS43" i="106"/>
  <c r="AS43" i="112" s="1"/>
  <c r="AD26" i="106"/>
  <c r="AD26" i="112" s="1"/>
  <c r="AE43" i="106"/>
  <c r="AE43" i="112" s="1"/>
  <c r="AH44" i="106"/>
  <c r="AH44" i="112" s="1"/>
  <c r="AE32" i="106"/>
  <c r="AE32" i="112" s="1"/>
  <c r="AK57" i="106"/>
  <c r="AK57" i="112" s="1"/>
  <c r="AZ43" i="106"/>
  <c r="AZ43" i="112" s="1"/>
  <c r="U44" i="106"/>
  <c r="U44" i="112" s="1"/>
  <c r="AL45" i="106"/>
  <c r="AL45" i="112" s="1"/>
  <c r="AQ58" i="2"/>
  <c r="P26" i="106"/>
  <c r="P26" i="112" s="1"/>
  <c r="AS27" i="106"/>
  <c r="AS27" i="112" s="1"/>
  <c r="P58" i="106"/>
  <c r="P58" i="112" s="1"/>
  <c r="AO32" i="2"/>
  <c r="T36" i="106"/>
  <c r="T36" i="112" s="1"/>
  <c r="AR26" i="106"/>
  <c r="AR26" i="112" s="1"/>
  <c r="BC43" i="106"/>
  <c r="BC43" i="112" s="1"/>
  <c r="AB26" i="106"/>
  <c r="AB26" i="112" s="1"/>
  <c r="N36" i="106"/>
  <c r="N36" i="112" s="1"/>
  <c r="AW36" i="106"/>
  <c r="AW36" i="112" s="1"/>
  <c r="BC56" i="106"/>
  <c r="BC56" i="112" s="1"/>
  <c r="AB36" i="106"/>
  <c r="AB36" i="112" s="1"/>
  <c r="AV56" i="106"/>
  <c r="AV56" i="112" s="1"/>
  <c r="Z36" i="106"/>
  <c r="Z36" i="112" s="1"/>
  <c r="AN36" i="106"/>
  <c r="AN36" i="112" s="1"/>
  <c r="BA43" i="106"/>
  <c r="BA43" i="112" s="1"/>
  <c r="AA26" i="106"/>
  <c r="AA26" i="112" s="1"/>
  <c r="R31" i="106"/>
  <c r="R31" i="112" s="1"/>
  <c r="AX43" i="106"/>
  <c r="AX43" i="112" s="1"/>
  <c r="AZ36" i="106"/>
  <c r="AZ36" i="112" s="1"/>
  <c r="R36" i="106"/>
  <c r="R36" i="112" s="1"/>
  <c r="AF26" i="106"/>
  <c r="AF26" i="112" s="1"/>
  <c r="X57" i="106"/>
  <c r="X57" i="112" s="1"/>
  <c r="AU36" i="106"/>
  <c r="AU36" i="112" s="1"/>
  <c r="B48" i="2"/>
  <c r="B47" i="106"/>
  <c r="B47" i="112" s="1"/>
  <c r="B47" i="173"/>
  <c r="B47" i="21"/>
  <c r="B47" i="104"/>
  <c r="B47" i="114"/>
  <c r="B47" i="99"/>
  <c r="AA37" i="2"/>
  <c r="AA58" i="2"/>
  <c r="Z37" i="2"/>
  <c r="Z38" i="2" s="1"/>
  <c r="AK27" i="2"/>
  <c r="AP37" i="2"/>
  <c r="AE58" i="2"/>
  <c r="R58" i="2"/>
  <c r="AL37" i="2"/>
  <c r="O37" i="2"/>
  <c r="AN44" i="2"/>
  <c r="S27" i="2"/>
  <c r="Q37" i="2"/>
  <c r="AC32" i="2"/>
  <c r="AC27" i="2"/>
  <c r="BD57" i="2"/>
  <c r="AZ57" i="2"/>
  <c r="BB44" i="2"/>
  <c r="AO58" i="2"/>
  <c r="BD44" i="2"/>
  <c r="BD37" i="2"/>
  <c r="AZ37" i="2"/>
  <c r="AG58" i="2"/>
  <c r="AO37" i="2"/>
  <c r="O58" i="2"/>
  <c r="AC37" i="2"/>
  <c r="AZ32" i="2"/>
  <c r="AB27" i="2"/>
  <c r="X27" i="2"/>
  <c r="AN32" i="2"/>
  <c r="M37" i="2"/>
  <c r="BB32" i="2"/>
  <c r="BA58" i="2"/>
  <c r="AG32" i="2"/>
  <c r="AW58" i="2"/>
  <c r="AJ44" i="2"/>
  <c r="AU27" i="2"/>
  <c r="AR58" i="2"/>
  <c r="BC58" i="2"/>
  <c r="AL27" i="2"/>
  <c r="AF27" i="2"/>
  <c r="P38" i="2"/>
  <c r="AQ38" i="2"/>
  <c r="AZ27" i="2"/>
  <c r="AI27" i="2"/>
  <c r="W45" i="2"/>
  <c r="AU46" i="2"/>
  <c r="AT58" i="2"/>
  <c r="AY45" i="2"/>
  <c r="AD44" i="2"/>
  <c r="AX38" i="2"/>
  <c r="AA38" i="2"/>
  <c r="Q32" i="2"/>
  <c r="AE44" i="2"/>
  <c r="AB37" i="2"/>
  <c r="AP58" i="2"/>
  <c r="N37" i="2"/>
  <c r="AM38" i="2"/>
  <c r="BC32" i="2"/>
  <c r="AB58" i="2"/>
  <c r="T27" i="2"/>
  <c r="AY37" i="2"/>
  <c r="AV57" i="2"/>
  <c r="BA38" i="2"/>
  <c r="R44" i="2"/>
  <c r="AX45" i="2"/>
  <c r="BB38" i="2"/>
  <c r="AQ32" i="2"/>
  <c r="AR32" i="2"/>
  <c r="AH27" i="2"/>
  <c r="Y44" i="2"/>
  <c r="AE38" i="2"/>
  <c r="AI37" i="2"/>
  <c r="AF44" i="2"/>
  <c r="AC44" i="2"/>
  <c r="AL58" i="2"/>
  <c r="V37" i="2"/>
  <c r="P27" i="2"/>
  <c r="AX32" i="2"/>
  <c r="Q44" i="2"/>
  <c r="AB32" i="2"/>
  <c r="R37" i="2"/>
  <c r="AU38" i="2"/>
  <c r="M44" i="2"/>
  <c r="W38" i="2"/>
  <c r="AV38" i="2"/>
  <c r="U32" i="2"/>
  <c r="S38" i="2"/>
  <c r="AL32" i="2"/>
  <c r="AP44" i="2"/>
  <c r="P58" i="2"/>
  <c r="AO44" i="2"/>
  <c r="AB44" i="2"/>
  <c r="Z44" i="2"/>
  <c r="P32" i="2"/>
  <c r="AK44" i="2"/>
  <c r="AW37" i="2"/>
  <c r="X37" i="2"/>
  <c r="AH58" i="2"/>
  <c r="AG37" i="2"/>
  <c r="AT38" i="2"/>
  <c r="AH38" i="2"/>
  <c r="AN37" i="2"/>
  <c r="AR44" i="2"/>
  <c r="AD38" i="2"/>
  <c r="P44" i="2"/>
  <c r="AW45" i="2"/>
  <c r="AG44" i="2"/>
  <c r="AX57" i="2"/>
  <c r="AY58" i="2"/>
  <c r="BD32" i="2"/>
  <c r="AY27" i="2"/>
  <c r="S45" i="2"/>
  <c r="BC37" i="2"/>
  <c r="AD32" i="2"/>
  <c r="T38" i="2"/>
  <c r="M27" i="2"/>
  <c r="AD58" i="2"/>
  <c r="AJ32" i="2"/>
  <c r="Z27" i="2"/>
  <c r="O45" i="2"/>
  <c r="AM46" i="2"/>
  <c r="AV44" i="2"/>
  <c r="M38" i="2"/>
  <c r="M32" i="2"/>
  <c r="AF37" i="2"/>
  <c r="AH44" i="2"/>
  <c r="T44" i="2"/>
  <c r="BC45" i="2"/>
  <c r="AS38" i="2"/>
  <c r="U38" i="2"/>
  <c r="AS44" i="2"/>
  <c r="Q27" i="2"/>
  <c r="N45" i="2"/>
  <c r="AA45" i="2"/>
  <c r="AY32" i="2"/>
  <c r="AV27" i="2"/>
  <c r="T58" i="2"/>
  <c r="AL44" i="2"/>
  <c r="O32" i="2"/>
  <c r="U27" i="2"/>
  <c r="AJ38" i="2"/>
  <c r="AJ58" i="2"/>
  <c r="AA32" i="2"/>
  <c r="Z58" i="2"/>
  <c r="AT32" i="2"/>
  <c r="AZ45" i="2"/>
  <c r="T32" i="2"/>
  <c r="AP27" i="2"/>
  <c r="X44" i="2"/>
  <c r="AR37" i="2"/>
  <c r="Y38" i="2"/>
  <c r="N27" i="2"/>
  <c r="AT44" i="2"/>
  <c r="AK38" i="2"/>
  <c r="AE27" i="2"/>
  <c r="U44" i="2"/>
  <c r="AI45" i="2"/>
  <c r="BB57" i="2"/>
  <c r="BA44" i="2"/>
  <c r="V45" i="2"/>
  <c r="BC27" i="2"/>
  <c r="R27" i="2"/>
  <c r="AQ44" i="2"/>
  <c r="AV32" i="2"/>
  <c r="Z38" i="150" l="1"/>
  <c r="Z38" i="148"/>
  <c r="Z38" i="147"/>
  <c r="Z38" i="146"/>
  <c r="Z38" i="115"/>
  <c r="Z38" i="40"/>
  <c r="Z38" i="77"/>
  <c r="Z38" i="174"/>
  <c r="Z38" i="29"/>
  <c r="Z38" i="173"/>
  <c r="Z38" i="21"/>
  <c r="Z38" i="114"/>
  <c r="Z38" i="99"/>
  <c r="Z38" i="104"/>
  <c r="AE27" i="150"/>
  <c r="AE27" i="148"/>
  <c r="AE27" i="147"/>
  <c r="AE27" i="146"/>
  <c r="AE27" i="174"/>
  <c r="AE27" i="40"/>
  <c r="AE27" i="115"/>
  <c r="AE27" i="77"/>
  <c r="AE27" i="29"/>
  <c r="AE27" i="104"/>
  <c r="AE27" i="173"/>
  <c r="AE27" i="114"/>
  <c r="AE27" i="99"/>
  <c r="AE27" i="21"/>
  <c r="T32" i="150"/>
  <c r="T32" i="148"/>
  <c r="T32" i="147"/>
  <c r="T32" i="146"/>
  <c r="T32" i="115"/>
  <c r="T32" i="40"/>
  <c r="T32" i="174"/>
  <c r="T32" i="77"/>
  <c r="T32" i="29"/>
  <c r="T32" i="173"/>
  <c r="T32" i="104"/>
  <c r="T32" i="114"/>
  <c r="T32" i="99"/>
  <c r="T32" i="21"/>
  <c r="AS44" i="104"/>
  <c r="AS44" i="173"/>
  <c r="AS44" i="21"/>
  <c r="AS44" i="114"/>
  <c r="AS44" i="99"/>
  <c r="T38" i="150"/>
  <c r="T38" i="148"/>
  <c r="T38" i="147"/>
  <c r="T38" i="146"/>
  <c r="T38" i="174"/>
  <c r="T38" i="115"/>
  <c r="T38" i="40"/>
  <c r="T38" i="29"/>
  <c r="T38" i="77"/>
  <c r="T38" i="21"/>
  <c r="T38" i="104"/>
  <c r="T38" i="173"/>
  <c r="T38" i="99"/>
  <c r="T38" i="114"/>
  <c r="AG37" i="150"/>
  <c r="AG37" i="148"/>
  <c r="AG37" i="147"/>
  <c r="AG37" i="146"/>
  <c r="AG37" i="174"/>
  <c r="AG37" i="115"/>
  <c r="AG37" i="40"/>
  <c r="AG37" i="29"/>
  <c r="AG37" i="77"/>
  <c r="AG37" i="173"/>
  <c r="AG37" i="21"/>
  <c r="AG37" i="104"/>
  <c r="AG37" i="114"/>
  <c r="AG37" i="99"/>
  <c r="AE38" i="150"/>
  <c r="AE38" i="148"/>
  <c r="AE38" i="147"/>
  <c r="AE38" i="146"/>
  <c r="AE38" i="115"/>
  <c r="AE38" i="40"/>
  <c r="AE38" i="174"/>
  <c r="AE38" i="77"/>
  <c r="AE38" i="29"/>
  <c r="AE38" i="173"/>
  <c r="AE38" i="104"/>
  <c r="AE38" i="114"/>
  <c r="AE38" i="99"/>
  <c r="AE38" i="21"/>
  <c r="BB57" i="114"/>
  <c r="BB57" i="99"/>
  <c r="BB57" i="173"/>
  <c r="BB57" i="21"/>
  <c r="BB57" i="104"/>
  <c r="AR37" i="150"/>
  <c r="AR37" i="148"/>
  <c r="AR37" i="147"/>
  <c r="AR37" i="146"/>
  <c r="AR37" i="174"/>
  <c r="AR37" i="115"/>
  <c r="AR37" i="40"/>
  <c r="AR37" i="77"/>
  <c r="AR37" i="29"/>
  <c r="AR37" i="173"/>
  <c r="AR37" i="104"/>
  <c r="AR37" i="21"/>
  <c r="AR37" i="114"/>
  <c r="AR37" i="99"/>
  <c r="AL44" i="173"/>
  <c r="AL44" i="104"/>
  <c r="AL44" i="21"/>
  <c r="AL44" i="114"/>
  <c r="AL44" i="99"/>
  <c r="AH44" i="173"/>
  <c r="AH44" i="104"/>
  <c r="AH44" i="114"/>
  <c r="AH44" i="99"/>
  <c r="AH44" i="21"/>
  <c r="AD32" i="150"/>
  <c r="AD32" i="148"/>
  <c r="AD32" i="147"/>
  <c r="AD32" i="146"/>
  <c r="AD32" i="174"/>
  <c r="AD32" i="77"/>
  <c r="AD32" i="29"/>
  <c r="AD32" i="115"/>
  <c r="AD32" i="40"/>
  <c r="AD32" i="173"/>
  <c r="AD32" i="21"/>
  <c r="AD32" i="114"/>
  <c r="AD32" i="99"/>
  <c r="AD32" i="104"/>
  <c r="AW45" i="173"/>
  <c r="AW45" i="114"/>
  <c r="AW45" i="99"/>
  <c r="AW45" i="21"/>
  <c r="AW45" i="104"/>
  <c r="P32" i="150"/>
  <c r="P32" i="148"/>
  <c r="P32" i="147"/>
  <c r="P32" i="146"/>
  <c r="P32" i="174"/>
  <c r="P32" i="115"/>
  <c r="P32" i="40"/>
  <c r="P32" i="77"/>
  <c r="P32" i="29"/>
  <c r="P32" i="173"/>
  <c r="P32" i="104"/>
  <c r="P32" i="21"/>
  <c r="P32" i="99"/>
  <c r="P32" i="114"/>
  <c r="AX32" i="150"/>
  <c r="AX32" i="148"/>
  <c r="AX32" i="147"/>
  <c r="AX32" i="146"/>
  <c r="AX32" i="174"/>
  <c r="AX32" i="40"/>
  <c r="AX32" i="77"/>
  <c r="AX32" i="29"/>
  <c r="AX32" i="115"/>
  <c r="AX32" i="173"/>
  <c r="AX32" i="21"/>
  <c r="AX32" i="114"/>
  <c r="AX32" i="104"/>
  <c r="AX32" i="99"/>
  <c r="BB38" i="150"/>
  <c r="BB38" i="148"/>
  <c r="BB38" i="147"/>
  <c r="BB38" i="146"/>
  <c r="BB38" i="115"/>
  <c r="BB38" i="40"/>
  <c r="BB38" i="174"/>
  <c r="BB38" i="77"/>
  <c r="BB38" i="173"/>
  <c r="BB38" i="114"/>
  <c r="BB38" i="99"/>
  <c r="BB38" i="21"/>
  <c r="BB38" i="104"/>
  <c r="BB38" i="29"/>
  <c r="AB37" i="150"/>
  <c r="AB37" i="148"/>
  <c r="AB37" i="147"/>
  <c r="AB37" i="146"/>
  <c r="AB37" i="174"/>
  <c r="AB37" i="115"/>
  <c r="AB37" i="40"/>
  <c r="AB37" i="77"/>
  <c r="AB37" i="29"/>
  <c r="AB37" i="173"/>
  <c r="AB37" i="104"/>
  <c r="AB37" i="21"/>
  <c r="AB37" i="114"/>
  <c r="AB37" i="99"/>
  <c r="AW58" i="104"/>
  <c r="AW58" i="173"/>
  <c r="AW58" i="114"/>
  <c r="AW58" i="99"/>
  <c r="AW58" i="21"/>
  <c r="BC27" i="150"/>
  <c r="BC27" i="148"/>
  <c r="BC27" i="147"/>
  <c r="BC27" i="146"/>
  <c r="BC27" i="115"/>
  <c r="BC27" i="40"/>
  <c r="BC27" i="174"/>
  <c r="BC27" i="77"/>
  <c r="BC27" i="29"/>
  <c r="BC27" i="104"/>
  <c r="BC27" i="114"/>
  <c r="BC27" i="99"/>
  <c r="BC27" i="173"/>
  <c r="BC27" i="21"/>
  <c r="AI45" i="173"/>
  <c r="AI45" i="21"/>
  <c r="AI45" i="104"/>
  <c r="AI45" i="114"/>
  <c r="AI45" i="99"/>
  <c r="X44" i="173"/>
  <c r="X44" i="21"/>
  <c r="X44" i="114"/>
  <c r="X44" i="99"/>
  <c r="X44" i="104"/>
  <c r="AJ38" i="150"/>
  <c r="AJ38" i="148"/>
  <c r="AJ38" i="147"/>
  <c r="AJ38" i="146"/>
  <c r="AJ38" i="174"/>
  <c r="AJ38" i="115"/>
  <c r="AJ38" i="40"/>
  <c r="AJ38" i="29"/>
  <c r="AJ38" i="21"/>
  <c r="AJ38" i="104"/>
  <c r="AJ38" i="77"/>
  <c r="AJ38" i="99"/>
  <c r="AJ38" i="173"/>
  <c r="AJ38" i="114"/>
  <c r="T58" i="173"/>
  <c r="T58" i="21"/>
  <c r="T58" i="104"/>
  <c r="T58" i="114"/>
  <c r="T58" i="99"/>
  <c r="AS38" i="150"/>
  <c r="AS38" i="148"/>
  <c r="AS38" i="147"/>
  <c r="AS38" i="146"/>
  <c r="AS38" i="174"/>
  <c r="AS38" i="40"/>
  <c r="AS38" i="77"/>
  <c r="AS38" i="29"/>
  <c r="AS38" i="115"/>
  <c r="AS38" i="173"/>
  <c r="AS38" i="21"/>
  <c r="AS38" i="104"/>
  <c r="AS38" i="99"/>
  <c r="AS38" i="114"/>
  <c r="AF37" i="150"/>
  <c r="AF37" i="148"/>
  <c r="AF37" i="147"/>
  <c r="AF37" i="146"/>
  <c r="AF37" i="115"/>
  <c r="AF37" i="40"/>
  <c r="AF37" i="174"/>
  <c r="AF37" i="77"/>
  <c r="AF37" i="29"/>
  <c r="AF37" i="173"/>
  <c r="AF37" i="104"/>
  <c r="AF37" i="114"/>
  <c r="AF37" i="99"/>
  <c r="AF37" i="21"/>
  <c r="AD58" i="104"/>
  <c r="AD58" i="21"/>
  <c r="AD58" i="99"/>
  <c r="AD58" i="114"/>
  <c r="AD58" i="173"/>
  <c r="AY58" i="173"/>
  <c r="AY58" i="21"/>
  <c r="AY58" i="104"/>
  <c r="AY58" i="114"/>
  <c r="AY58" i="99"/>
  <c r="AH38" i="150"/>
  <c r="AH38" i="148"/>
  <c r="AH38" i="147"/>
  <c r="AH38" i="146"/>
  <c r="AH38" i="115"/>
  <c r="AH38" i="40"/>
  <c r="AH38" i="77"/>
  <c r="AH38" i="29"/>
  <c r="AH38" i="174"/>
  <c r="AH38" i="173"/>
  <c r="AH38" i="21"/>
  <c r="AH38" i="114"/>
  <c r="AH38" i="99"/>
  <c r="AH38" i="104"/>
  <c r="Z44" i="173"/>
  <c r="Z44" i="104"/>
  <c r="Z44" i="114"/>
  <c r="Z44" i="99"/>
  <c r="Z44" i="21"/>
  <c r="AP44" i="173"/>
  <c r="AP44" i="104"/>
  <c r="AP44" i="114"/>
  <c r="AP44" i="99"/>
  <c r="AP44" i="21"/>
  <c r="R37" i="150"/>
  <c r="R37" i="148"/>
  <c r="R37" i="147"/>
  <c r="R37" i="146"/>
  <c r="R37" i="174"/>
  <c r="R37" i="77"/>
  <c r="R37" i="29"/>
  <c r="R37" i="40"/>
  <c r="R37" i="115"/>
  <c r="R37" i="173"/>
  <c r="R37" i="21"/>
  <c r="R37" i="99"/>
  <c r="R37" i="114"/>
  <c r="R37" i="104"/>
  <c r="P27" i="150"/>
  <c r="P27" i="148"/>
  <c r="P27" i="147"/>
  <c r="P27" i="174"/>
  <c r="P27" i="146"/>
  <c r="P27" i="40"/>
  <c r="P27" i="115"/>
  <c r="P27" i="77"/>
  <c r="P27" i="29"/>
  <c r="P27" i="173"/>
  <c r="P27" i="104"/>
  <c r="P27" i="114"/>
  <c r="P27" i="99"/>
  <c r="P27" i="21"/>
  <c r="AH27" i="150"/>
  <c r="AH27" i="148"/>
  <c r="AH27" i="147"/>
  <c r="AH27" i="146"/>
  <c r="AH27" i="174"/>
  <c r="AH27" i="115"/>
  <c r="AH27" i="77"/>
  <c r="AH27" i="29"/>
  <c r="AH27" i="40"/>
  <c r="AH27" i="173"/>
  <c r="AH27" i="21"/>
  <c r="AH27" i="114"/>
  <c r="AH27" i="99"/>
  <c r="AH27" i="104"/>
  <c r="AY37" i="150"/>
  <c r="AY37" i="148"/>
  <c r="AY37" i="147"/>
  <c r="AY37" i="146"/>
  <c r="AY37" i="115"/>
  <c r="AY37" i="40"/>
  <c r="AY37" i="77"/>
  <c r="AY37" i="174"/>
  <c r="AY37" i="29"/>
  <c r="AY37" i="104"/>
  <c r="AY37" i="173"/>
  <c r="AY37" i="21"/>
  <c r="AY37" i="114"/>
  <c r="AY37" i="99"/>
  <c r="AM38" i="150"/>
  <c r="AM38" i="148"/>
  <c r="AM38" i="147"/>
  <c r="AM38" i="146"/>
  <c r="AM38" i="115"/>
  <c r="AM38" i="40"/>
  <c r="AM38" i="174"/>
  <c r="AM38" i="77"/>
  <c r="AM38" i="29"/>
  <c r="AM38" i="173"/>
  <c r="AM38" i="104"/>
  <c r="AM38" i="114"/>
  <c r="AM38" i="99"/>
  <c r="AM38" i="21"/>
  <c r="AE44" i="21"/>
  <c r="AE44" i="104"/>
  <c r="AE44" i="173"/>
  <c r="AE44" i="99"/>
  <c r="AE44" i="114"/>
  <c r="W45" i="173"/>
  <c r="W45" i="21"/>
  <c r="W45" i="104"/>
  <c r="W45" i="99"/>
  <c r="W45" i="114"/>
  <c r="P38" i="150"/>
  <c r="P38" i="148"/>
  <c r="P38" i="147"/>
  <c r="P38" i="146"/>
  <c r="P38" i="174"/>
  <c r="P38" i="115"/>
  <c r="P38" i="40"/>
  <c r="P38" i="29"/>
  <c r="P38" i="77"/>
  <c r="P38" i="173"/>
  <c r="P38" i="21"/>
  <c r="P38" i="104"/>
  <c r="P38" i="114"/>
  <c r="P38" i="99"/>
  <c r="AG32" i="150"/>
  <c r="AG32" i="148"/>
  <c r="AG32" i="147"/>
  <c r="AG32" i="146"/>
  <c r="AG32" i="174"/>
  <c r="AG32" i="115"/>
  <c r="AG32" i="40"/>
  <c r="AG32" i="77"/>
  <c r="AG32" i="21"/>
  <c r="AG32" i="114"/>
  <c r="AG32" i="29"/>
  <c r="AG32" i="173"/>
  <c r="AG32" i="104"/>
  <c r="AG32" i="99"/>
  <c r="AN32" i="150"/>
  <c r="AN32" i="148"/>
  <c r="AN32" i="147"/>
  <c r="AN32" i="146"/>
  <c r="AN32" i="174"/>
  <c r="AN32" i="115"/>
  <c r="AN32" i="40"/>
  <c r="AN32" i="77"/>
  <c r="AN32" i="29"/>
  <c r="AN32" i="173"/>
  <c r="AN32" i="104"/>
  <c r="AN32" i="21"/>
  <c r="AN32" i="99"/>
  <c r="AN32" i="114"/>
  <c r="AZ37" i="150"/>
  <c r="AZ37" i="148"/>
  <c r="AZ37" i="147"/>
  <c r="AZ37" i="146"/>
  <c r="AZ37" i="174"/>
  <c r="AZ37" i="115"/>
  <c r="AZ37" i="40"/>
  <c r="AZ37" i="77"/>
  <c r="AZ37" i="29"/>
  <c r="AZ37" i="173"/>
  <c r="AZ37" i="104"/>
  <c r="AZ37" i="21"/>
  <c r="AZ37" i="114"/>
  <c r="AZ37" i="99"/>
  <c r="BB44" i="173"/>
  <c r="BB44" i="104"/>
  <c r="BB44" i="21"/>
  <c r="BB44" i="114"/>
  <c r="BB44" i="99"/>
  <c r="AC32" i="150"/>
  <c r="AC32" i="148"/>
  <c r="AC32" i="147"/>
  <c r="AC32" i="146"/>
  <c r="AC32" i="174"/>
  <c r="AC32" i="115"/>
  <c r="AC32" i="40"/>
  <c r="AC32" i="77"/>
  <c r="AC32" i="29"/>
  <c r="AC32" i="173"/>
  <c r="AC32" i="21"/>
  <c r="AC32" i="114"/>
  <c r="AC32" i="104"/>
  <c r="AC32" i="99"/>
  <c r="AP38" i="2"/>
  <c r="AP37" i="150"/>
  <c r="AP37" i="148"/>
  <c r="AP37" i="147"/>
  <c r="AP37" i="146"/>
  <c r="AP37" i="174"/>
  <c r="AP37" i="77"/>
  <c r="AP37" i="29"/>
  <c r="AP37" i="115"/>
  <c r="AP37" i="40"/>
  <c r="AP37" i="173"/>
  <c r="AP37" i="21"/>
  <c r="AP37" i="99"/>
  <c r="AP37" i="104"/>
  <c r="AP37" i="114"/>
  <c r="AA37" i="150"/>
  <c r="AA37" i="148"/>
  <c r="AA37" i="147"/>
  <c r="AA37" i="146"/>
  <c r="AA37" i="115"/>
  <c r="AA37" i="40"/>
  <c r="AA37" i="174"/>
  <c r="AA37" i="77"/>
  <c r="AA37" i="29"/>
  <c r="AA37" i="104"/>
  <c r="AA37" i="173"/>
  <c r="AA37" i="21"/>
  <c r="AA37" i="114"/>
  <c r="AA37" i="99"/>
  <c r="V45" i="21"/>
  <c r="V45" i="104"/>
  <c r="V45" i="173"/>
  <c r="V45" i="99"/>
  <c r="V45" i="114"/>
  <c r="U44" i="104"/>
  <c r="U44" i="173"/>
  <c r="U44" i="21"/>
  <c r="U44" i="114"/>
  <c r="U44" i="99"/>
  <c r="N27" i="150"/>
  <c r="N27" i="148"/>
  <c r="N27" i="147"/>
  <c r="N27" i="146"/>
  <c r="N27" i="115"/>
  <c r="N27" i="77"/>
  <c r="N27" i="29"/>
  <c r="N27" i="174"/>
  <c r="N27" i="40"/>
  <c r="N27" i="173"/>
  <c r="N27" i="21"/>
  <c r="N27" i="114"/>
  <c r="N27" i="104"/>
  <c r="N27" i="99"/>
  <c r="AP27" i="150"/>
  <c r="AP27" i="148"/>
  <c r="AP27" i="147"/>
  <c r="AP27" i="146"/>
  <c r="AP27" i="174"/>
  <c r="AP27" i="115"/>
  <c r="AP27" i="77"/>
  <c r="AP27" i="29"/>
  <c r="AP27" i="40"/>
  <c r="AP27" i="173"/>
  <c r="AP27" i="21"/>
  <c r="AP27" i="114"/>
  <c r="AP27" i="99"/>
  <c r="AP27" i="104"/>
  <c r="Z58" i="104"/>
  <c r="Z58" i="173"/>
  <c r="Z58" i="114"/>
  <c r="Z58" i="99"/>
  <c r="Z58" i="21"/>
  <c r="U27" i="150"/>
  <c r="U27" i="148"/>
  <c r="U27" i="147"/>
  <c r="U27" i="146"/>
  <c r="U27" i="174"/>
  <c r="U27" i="115"/>
  <c r="U27" i="40"/>
  <c r="U27" i="77"/>
  <c r="U27" i="21"/>
  <c r="U27" i="114"/>
  <c r="U27" i="29"/>
  <c r="U27" i="173"/>
  <c r="U27" i="99"/>
  <c r="U27" i="104"/>
  <c r="AV27" i="150"/>
  <c r="AV27" i="148"/>
  <c r="AV27" i="147"/>
  <c r="AV27" i="146"/>
  <c r="AV27" i="174"/>
  <c r="AV27" i="40"/>
  <c r="AV27" i="115"/>
  <c r="AV27" i="77"/>
  <c r="AV27" i="29"/>
  <c r="AV27" i="173"/>
  <c r="AV27" i="104"/>
  <c r="AV27" i="114"/>
  <c r="AV27" i="99"/>
  <c r="AV27" i="21"/>
  <c r="Q27" i="150"/>
  <c r="Q27" i="148"/>
  <c r="Q27" i="147"/>
  <c r="Q27" i="146"/>
  <c r="Q27" i="174"/>
  <c r="Q27" i="115"/>
  <c r="Q27" i="40"/>
  <c r="Q27" i="77"/>
  <c r="Q27" i="29"/>
  <c r="Q27" i="173"/>
  <c r="Q27" i="21"/>
  <c r="Q27" i="114"/>
  <c r="Q27" i="104"/>
  <c r="Q27" i="99"/>
  <c r="BC45" i="173"/>
  <c r="BC45" i="21"/>
  <c r="BC45" i="104"/>
  <c r="BC45" i="99"/>
  <c r="BC45" i="114"/>
  <c r="M32" i="150"/>
  <c r="M32" i="148"/>
  <c r="M32" i="147"/>
  <c r="M32" i="146"/>
  <c r="M32" i="174"/>
  <c r="M32" i="115"/>
  <c r="M32" i="40"/>
  <c r="M32" i="77"/>
  <c r="M32" i="29"/>
  <c r="M32" i="173"/>
  <c r="M32" i="21"/>
  <c r="M32" i="114"/>
  <c r="M32" i="104"/>
  <c r="M32" i="99"/>
  <c r="O45" i="173"/>
  <c r="O45" i="21"/>
  <c r="O45" i="104"/>
  <c r="O45" i="99"/>
  <c r="O45" i="114"/>
  <c r="M27" i="150"/>
  <c r="M27" i="148"/>
  <c r="M27" i="147"/>
  <c r="M27" i="146"/>
  <c r="M27" i="174"/>
  <c r="M27" i="115"/>
  <c r="M27" i="40"/>
  <c r="M27" i="29"/>
  <c r="M27" i="21"/>
  <c r="M27" i="114"/>
  <c r="M27" i="173"/>
  <c r="M27" i="104"/>
  <c r="M27" i="99"/>
  <c r="M27" i="77"/>
  <c r="S45" i="173"/>
  <c r="S45" i="21"/>
  <c r="S45" i="104"/>
  <c r="S45" i="114"/>
  <c r="S45" i="99"/>
  <c r="AX57" i="173"/>
  <c r="AX57" i="104"/>
  <c r="AX57" i="114"/>
  <c r="AX57" i="99"/>
  <c r="AX57" i="21"/>
  <c r="AD38" i="150"/>
  <c r="AD38" i="148"/>
  <c r="AD38" i="147"/>
  <c r="AD38" i="146"/>
  <c r="AD38" i="115"/>
  <c r="AD38" i="40"/>
  <c r="AD38" i="174"/>
  <c r="AD38" i="77"/>
  <c r="AD38" i="114"/>
  <c r="AD38" i="99"/>
  <c r="AD38" i="29"/>
  <c r="AD38" i="173"/>
  <c r="AD38" i="21"/>
  <c r="AD38" i="104"/>
  <c r="AT38" i="150"/>
  <c r="AT38" i="148"/>
  <c r="AT38" i="147"/>
  <c r="AT38" i="146"/>
  <c r="AT38" i="115"/>
  <c r="AT38" i="40"/>
  <c r="AT38" i="174"/>
  <c r="AT38" i="77"/>
  <c r="AT38" i="29"/>
  <c r="AT38" i="114"/>
  <c r="AT38" i="99"/>
  <c r="AT38" i="21"/>
  <c r="AT38" i="104"/>
  <c r="AT38" i="173"/>
  <c r="AW37" i="150"/>
  <c r="AW37" i="148"/>
  <c r="AW37" i="147"/>
  <c r="AW37" i="146"/>
  <c r="AW37" i="174"/>
  <c r="AW37" i="115"/>
  <c r="AW37" i="40"/>
  <c r="AW37" i="29"/>
  <c r="AW37" i="77"/>
  <c r="AW37" i="173"/>
  <c r="AW37" i="21"/>
  <c r="AW37" i="104"/>
  <c r="AW37" i="114"/>
  <c r="AW37" i="99"/>
  <c r="AB44" i="173"/>
  <c r="AB44" i="21"/>
  <c r="AB44" i="104"/>
  <c r="AB44" i="99"/>
  <c r="AB44" i="114"/>
  <c r="AL32" i="150"/>
  <c r="AL32" i="148"/>
  <c r="AL32" i="147"/>
  <c r="AL32" i="146"/>
  <c r="AL32" i="174"/>
  <c r="AL32" i="77"/>
  <c r="AL32" i="29"/>
  <c r="AL32" i="40"/>
  <c r="AL32" i="173"/>
  <c r="AL32" i="21"/>
  <c r="AL32" i="114"/>
  <c r="AL32" i="115"/>
  <c r="AL32" i="99"/>
  <c r="AL32" i="104"/>
  <c r="W38" i="150"/>
  <c r="W38" i="148"/>
  <c r="W38" i="147"/>
  <c r="W38" i="146"/>
  <c r="W38" i="115"/>
  <c r="W38" i="40"/>
  <c r="W38" i="174"/>
  <c r="W38" i="77"/>
  <c r="W38" i="29"/>
  <c r="W38" i="173"/>
  <c r="W38" i="104"/>
  <c r="W38" i="114"/>
  <c r="W38" i="99"/>
  <c r="W38" i="21"/>
  <c r="AB32" i="150"/>
  <c r="AB32" i="148"/>
  <c r="AB32" i="147"/>
  <c r="AB32" i="146"/>
  <c r="AB32" i="115"/>
  <c r="AB32" i="40"/>
  <c r="AB32" i="174"/>
  <c r="AB32" i="77"/>
  <c r="AB32" i="29"/>
  <c r="AB32" i="173"/>
  <c r="AB32" i="104"/>
  <c r="AB32" i="114"/>
  <c r="AB32" i="99"/>
  <c r="AB32" i="21"/>
  <c r="V37" i="150"/>
  <c r="V37" i="148"/>
  <c r="V37" i="147"/>
  <c r="V37" i="146"/>
  <c r="V37" i="174"/>
  <c r="V37" i="115"/>
  <c r="V37" i="77"/>
  <c r="V37" i="29"/>
  <c r="V37" i="40"/>
  <c r="V37" i="173"/>
  <c r="V37" i="21"/>
  <c r="V37" i="104"/>
  <c r="V37" i="114"/>
  <c r="V37" i="99"/>
  <c r="AI37" i="150"/>
  <c r="AI37" i="148"/>
  <c r="AI37" i="147"/>
  <c r="AI37" i="146"/>
  <c r="AI37" i="115"/>
  <c r="AI37" i="40"/>
  <c r="AI37" i="174"/>
  <c r="AI37" i="77"/>
  <c r="AI37" i="29"/>
  <c r="AI37" i="104"/>
  <c r="AI37" i="173"/>
  <c r="AI37" i="21"/>
  <c r="AI37" i="114"/>
  <c r="AI37" i="99"/>
  <c r="AR32" i="150"/>
  <c r="AR32" i="148"/>
  <c r="AR32" i="147"/>
  <c r="AR32" i="146"/>
  <c r="AR32" i="115"/>
  <c r="AR32" i="40"/>
  <c r="AR32" i="174"/>
  <c r="AR32" i="77"/>
  <c r="AR32" i="29"/>
  <c r="AR32" i="173"/>
  <c r="AR32" i="104"/>
  <c r="AR32" i="114"/>
  <c r="AR32" i="99"/>
  <c r="AR32" i="21"/>
  <c r="R44" i="173"/>
  <c r="R44" i="104"/>
  <c r="R44" i="114"/>
  <c r="R44" i="99"/>
  <c r="R44" i="21"/>
  <c r="T27" i="150"/>
  <c r="T27" i="148"/>
  <c r="T27" i="147"/>
  <c r="T27" i="146"/>
  <c r="T27" i="174"/>
  <c r="T27" i="40"/>
  <c r="T27" i="115"/>
  <c r="T27" i="77"/>
  <c r="T27" i="29"/>
  <c r="T27" i="173"/>
  <c r="T27" i="104"/>
  <c r="T27" i="21"/>
  <c r="T27" i="99"/>
  <c r="T27" i="114"/>
  <c r="N37" i="150"/>
  <c r="N37" i="148"/>
  <c r="N37" i="147"/>
  <c r="N37" i="174"/>
  <c r="N37" i="146"/>
  <c r="N37" i="40"/>
  <c r="N37" i="77"/>
  <c r="N37" i="29"/>
  <c r="N37" i="115"/>
  <c r="N37" i="173"/>
  <c r="N37" i="21"/>
  <c r="N37" i="104"/>
  <c r="N37" i="99"/>
  <c r="N37" i="114"/>
  <c r="Q32" i="150"/>
  <c r="Q32" i="148"/>
  <c r="Q32" i="147"/>
  <c r="Q32" i="146"/>
  <c r="Q32" i="174"/>
  <c r="Q32" i="115"/>
  <c r="Q32" i="40"/>
  <c r="Q32" i="77"/>
  <c r="Q32" i="21"/>
  <c r="Q32" i="114"/>
  <c r="Q32" i="29"/>
  <c r="Q32" i="173"/>
  <c r="Q32" i="104"/>
  <c r="Q32" i="99"/>
  <c r="AY45" i="173"/>
  <c r="AY45" i="21"/>
  <c r="AY45" i="104"/>
  <c r="AY45" i="114"/>
  <c r="AY45" i="99"/>
  <c r="AI27" i="150"/>
  <c r="AI27" i="148"/>
  <c r="AI27" i="147"/>
  <c r="AI27" i="146"/>
  <c r="AI27" i="174"/>
  <c r="AI27" i="40"/>
  <c r="AI27" i="115"/>
  <c r="AI27" i="77"/>
  <c r="AI27" i="29"/>
  <c r="AI27" i="104"/>
  <c r="AI27" i="173"/>
  <c r="AI27" i="21"/>
  <c r="AI27" i="99"/>
  <c r="AI27" i="114"/>
  <c r="AF27" i="150"/>
  <c r="AF27" i="148"/>
  <c r="AF27" i="147"/>
  <c r="AF27" i="174"/>
  <c r="AF27" i="40"/>
  <c r="AF27" i="146"/>
  <c r="AF27" i="77"/>
  <c r="AF27" i="29"/>
  <c r="AF27" i="115"/>
  <c r="AF27" i="173"/>
  <c r="AF27" i="104"/>
  <c r="AF27" i="114"/>
  <c r="AF27" i="99"/>
  <c r="AF27" i="21"/>
  <c r="AU27" i="150"/>
  <c r="AU27" i="148"/>
  <c r="AU27" i="147"/>
  <c r="AU27" i="146"/>
  <c r="AU27" i="174"/>
  <c r="AU27" i="40"/>
  <c r="AU27" i="115"/>
  <c r="AU27" i="77"/>
  <c r="AU27" i="29"/>
  <c r="AU27" i="104"/>
  <c r="AU27" i="173"/>
  <c r="AU27" i="114"/>
  <c r="AU27" i="99"/>
  <c r="AU27" i="21"/>
  <c r="BA58" i="104"/>
  <c r="BA58" i="114"/>
  <c r="BA58" i="99"/>
  <c r="BA58" i="21"/>
  <c r="BA58" i="173"/>
  <c r="X27" i="150"/>
  <c r="X27" i="148"/>
  <c r="X27" i="147"/>
  <c r="X27" i="174"/>
  <c r="X27" i="146"/>
  <c r="X27" i="115"/>
  <c r="X27" i="40"/>
  <c r="X27" i="77"/>
  <c r="X27" i="29"/>
  <c r="X27" i="173"/>
  <c r="X27" i="104"/>
  <c r="X27" i="114"/>
  <c r="X27" i="99"/>
  <c r="X27" i="21"/>
  <c r="O58" i="173"/>
  <c r="O58" i="21"/>
  <c r="O58" i="104"/>
  <c r="O58" i="99"/>
  <c r="O58" i="114"/>
  <c r="BD37" i="150"/>
  <c r="BD37" i="148"/>
  <c r="BD37" i="147"/>
  <c r="BD37" i="146"/>
  <c r="BD37" i="115"/>
  <c r="BD37" i="40"/>
  <c r="BD37" i="174"/>
  <c r="BD37" i="77"/>
  <c r="BD37" i="29"/>
  <c r="BD37" i="173"/>
  <c r="BD37" i="104"/>
  <c r="BD37" i="114"/>
  <c r="BD37" i="99"/>
  <c r="BD37" i="21"/>
  <c r="AZ57" i="173"/>
  <c r="AZ57" i="21"/>
  <c r="AZ57" i="104"/>
  <c r="AZ57" i="99"/>
  <c r="AZ57" i="114"/>
  <c r="Q37" i="150"/>
  <c r="Q37" i="148"/>
  <c r="Q37" i="147"/>
  <c r="Q37" i="146"/>
  <c r="Q37" i="174"/>
  <c r="Q37" i="115"/>
  <c r="Q37" i="40"/>
  <c r="Q37" i="29"/>
  <c r="Q37" i="77"/>
  <c r="Q37" i="173"/>
  <c r="Q37" i="21"/>
  <c r="Q37" i="104"/>
  <c r="Q37" i="114"/>
  <c r="Q37" i="99"/>
  <c r="AL37" i="150"/>
  <c r="AL37" i="148"/>
  <c r="AL37" i="147"/>
  <c r="AL37" i="146"/>
  <c r="AL37" i="174"/>
  <c r="AL37" i="115"/>
  <c r="AL37" i="77"/>
  <c r="AL37" i="29"/>
  <c r="AL37" i="40"/>
  <c r="AL37" i="173"/>
  <c r="AL37" i="21"/>
  <c r="AL37" i="104"/>
  <c r="AL37" i="99"/>
  <c r="AL37" i="114"/>
  <c r="AK27" i="150"/>
  <c r="AK27" i="148"/>
  <c r="AK27" i="147"/>
  <c r="AK27" i="146"/>
  <c r="AK27" i="174"/>
  <c r="AK27" i="115"/>
  <c r="AK27" i="40"/>
  <c r="AK27" i="77"/>
  <c r="AK27" i="21"/>
  <c r="AK27" i="114"/>
  <c r="AK27" i="173"/>
  <c r="AK27" i="29"/>
  <c r="AK27" i="99"/>
  <c r="AK27" i="104"/>
  <c r="AF58" i="173"/>
  <c r="AF58" i="21"/>
  <c r="AF58" i="104"/>
  <c r="AF58" i="99"/>
  <c r="AF58" i="114"/>
  <c r="S37" i="150"/>
  <c r="S37" i="148"/>
  <c r="S37" i="147"/>
  <c r="S37" i="146"/>
  <c r="S37" i="115"/>
  <c r="S37" i="40"/>
  <c r="S37" i="77"/>
  <c r="S37" i="29"/>
  <c r="S37" i="104"/>
  <c r="S37" i="173"/>
  <c r="S37" i="21"/>
  <c r="S37" i="114"/>
  <c r="S37" i="99"/>
  <c r="S37" i="174"/>
  <c r="AK37" i="150"/>
  <c r="AK37" i="148"/>
  <c r="AK37" i="147"/>
  <c r="AK37" i="146"/>
  <c r="AK37" i="174"/>
  <c r="AK37" i="115"/>
  <c r="AK37" i="40"/>
  <c r="AK37" i="29"/>
  <c r="AK37" i="77"/>
  <c r="AK37" i="21"/>
  <c r="AK37" i="173"/>
  <c r="AK37" i="104"/>
  <c r="AK37" i="99"/>
  <c r="AK37" i="114"/>
  <c r="W44" i="21"/>
  <c r="W44" i="173"/>
  <c r="W44" i="104"/>
  <c r="W44" i="99"/>
  <c r="W44" i="114"/>
  <c r="W27" i="150"/>
  <c r="W27" i="148"/>
  <c r="W27" i="147"/>
  <c r="W27" i="146"/>
  <c r="W27" i="115"/>
  <c r="W27" i="40"/>
  <c r="W27" i="174"/>
  <c r="W27" i="77"/>
  <c r="W27" i="29"/>
  <c r="W27" i="104"/>
  <c r="W27" i="114"/>
  <c r="W27" i="99"/>
  <c r="W27" i="173"/>
  <c r="W27" i="21"/>
  <c r="AW32" i="150"/>
  <c r="AW32" i="148"/>
  <c r="AW32" i="147"/>
  <c r="AW32" i="146"/>
  <c r="AW32" i="174"/>
  <c r="AW32" i="115"/>
  <c r="AW32" i="40"/>
  <c r="AW32" i="77"/>
  <c r="AW32" i="21"/>
  <c r="AW32" i="114"/>
  <c r="AW32" i="173"/>
  <c r="AW32" i="29"/>
  <c r="AW32" i="104"/>
  <c r="AW32" i="99"/>
  <c r="AK32" i="150"/>
  <c r="AK32" i="148"/>
  <c r="AK32" i="147"/>
  <c r="AK32" i="146"/>
  <c r="AK32" i="174"/>
  <c r="AK32" i="115"/>
  <c r="AK32" i="40"/>
  <c r="AK32" i="29"/>
  <c r="AK32" i="77"/>
  <c r="AK32" i="173"/>
  <c r="AK32" i="21"/>
  <c r="AK32" i="114"/>
  <c r="AK32" i="104"/>
  <c r="AK32" i="99"/>
  <c r="AQ44" i="173"/>
  <c r="AQ44" i="21"/>
  <c r="AQ44" i="104"/>
  <c r="AQ44" i="114"/>
  <c r="AQ44" i="99"/>
  <c r="O32" i="150"/>
  <c r="O32" i="148"/>
  <c r="O32" i="147"/>
  <c r="O32" i="146"/>
  <c r="O32" i="115"/>
  <c r="O32" i="40"/>
  <c r="O32" i="77"/>
  <c r="O32" i="29"/>
  <c r="O32" i="174"/>
  <c r="O32" i="104"/>
  <c r="O32" i="173"/>
  <c r="O32" i="21"/>
  <c r="O32" i="99"/>
  <c r="O32" i="114"/>
  <c r="Z27" i="150"/>
  <c r="Z27" i="148"/>
  <c r="Z27" i="147"/>
  <c r="Z27" i="146"/>
  <c r="Z27" i="174"/>
  <c r="Z27" i="115"/>
  <c r="Z27" i="77"/>
  <c r="Z27" i="29"/>
  <c r="Z27" i="40"/>
  <c r="Z27" i="173"/>
  <c r="Z27" i="21"/>
  <c r="Z27" i="114"/>
  <c r="Z27" i="99"/>
  <c r="Z27" i="104"/>
  <c r="AR44" i="173"/>
  <c r="AR44" i="21"/>
  <c r="AR44" i="104"/>
  <c r="AR44" i="99"/>
  <c r="AR44" i="114"/>
  <c r="S38" i="150"/>
  <c r="S38" i="148"/>
  <c r="S38" i="147"/>
  <c r="S38" i="146"/>
  <c r="S38" i="174"/>
  <c r="S38" i="115"/>
  <c r="S38" i="40"/>
  <c r="S38" i="77"/>
  <c r="S38" i="29"/>
  <c r="S38" i="173"/>
  <c r="S38" i="21"/>
  <c r="S38" i="114"/>
  <c r="S38" i="99"/>
  <c r="S38" i="104"/>
  <c r="Q44" i="104"/>
  <c r="Q44" i="173"/>
  <c r="Q44" i="114"/>
  <c r="Q44" i="99"/>
  <c r="Q44" i="21"/>
  <c r="AQ32" i="150"/>
  <c r="AQ32" i="148"/>
  <c r="AQ32" i="147"/>
  <c r="AQ32" i="146"/>
  <c r="AQ32" i="115"/>
  <c r="AQ32" i="40"/>
  <c r="AQ32" i="174"/>
  <c r="AQ32" i="77"/>
  <c r="AQ32" i="29"/>
  <c r="AQ32" i="104"/>
  <c r="AQ32" i="173"/>
  <c r="AQ32" i="114"/>
  <c r="AQ32" i="99"/>
  <c r="AQ32" i="21"/>
  <c r="BA38" i="150"/>
  <c r="BA38" i="148"/>
  <c r="BA38" i="147"/>
  <c r="BA38" i="146"/>
  <c r="BA38" i="174"/>
  <c r="BA38" i="115"/>
  <c r="BA38" i="77"/>
  <c r="BA38" i="29"/>
  <c r="BA38" i="40"/>
  <c r="BA38" i="173"/>
  <c r="BA38" i="21"/>
  <c r="BA38" i="104"/>
  <c r="BA38" i="99"/>
  <c r="BA38" i="114"/>
  <c r="AB58" i="173"/>
  <c r="AB58" i="21"/>
  <c r="AB58" i="104"/>
  <c r="AB58" i="114"/>
  <c r="AB58" i="99"/>
  <c r="AP58" i="104"/>
  <c r="AP58" i="99"/>
  <c r="AP58" i="173"/>
  <c r="AP58" i="114"/>
  <c r="AP58" i="21"/>
  <c r="AA38" i="150"/>
  <c r="AA38" i="148"/>
  <c r="AA38" i="147"/>
  <c r="AA38" i="146"/>
  <c r="AA38" i="174"/>
  <c r="AA38" i="115"/>
  <c r="AA38" i="40"/>
  <c r="AA38" i="77"/>
  <c r="AA38" i="29"/>
  <c r="AA38" i="173"/>
  <c r="AA38" i="21"/>
  <c r="AA38" i="114"/>
  <c r="AA38" i="99"/>
  <c r="AA38" i="104"/>
  <c r="AT58" i="104"/>
  <c r="AT58" i="21"/>
  <c r="AT58" i="114"/>
  <c r="AT58" i="99"/>
  <c r="AT58" i="173"/>
  <c r="AZ27" i="150"/>
  <c r="AZ27" i="148"/>
  <c r="AZ27" i="147"/>
  <c r="AZ27" i="146"/>
  <c r="AZ27" i="174"/>
  <c r="AZ27" i="40"/>
  <c r="AZ27" i="115"/>
  <c r="AZ27" i="77"/>
  <c r="AZ27" i="29"/>
  <c r="AZ27" i="173"/>
  <c r="AZ27" i="104"/>
  <c r="AZ27" i="21"/>
  <c r="AZ27" i="99"/>
  <c r="AZ27" i="114"/>
  <c r="AL27" i="150"/>
  <c r="AL27" i="148"/>
  <c r="AL27" i="147"/>
  <c r="AL27" i="146"/>
  <c r="AL27" i="174"/>
  <c r="AL27" i="115"/>
  <c r="AL27" i="40"/>
  <c r="AL27" i="77"/>
  <c r="AL27" i="29"/>
  <c r="AL27" i="173"/>
  <c r="AL27" i="21"/>
  <c r="AL27" i="114"/>
  <c r="AL27" i="104"/>
  <c r="AL27" i="99"/>
  <c r="AJ44" i="173"/>
  <c r="AJ44" i="21"/>
  <c r="AJ44" i="104"/>
  <c r="AJ44" i="99"/>
  <c r="AJ44" i="114"/>
  <c r="BB32" i="150"/>
  <c r="BB32" i="148"/>
  <c r="BB32" i="147"/>
  <c r="BB32" i="146"/>
  <c r="BB32" i="174"/>
  <c r="BB32" i="77"/>
  <c r="BB32" i="29"/>
  <c r="BB32" i="40"/>
  <c r="BB32" i="115"/>
  <c r="BB32" i="173"/>
  <c r="BB32" i="21"/>
  <c r="BB32" i="114"/>
  <c r="BB32" i="99"/>
  <c r="BB32" i="104"/>
  <c r="AB27" i="150"/>
  <c r="AB27" i="148"/>
  <c r="AB27" i="147"/>
  <c r="AB27" i="146"/>
  <c r="AB27" i="174"/>
  <c r="AB27" i="115"/>
  <c r="AB27" i="40"/>
  <c r="AB27" i="77"/>
  <c r="AB27" i="29"/>
  <c r="AB27" i="173"/>
  <c r="AB27" i="104"/>
  <c r="AB27" i="21"/>
  <c r="AB27" i="99"/>
  <c r="AB27" i="114"/>
  <c r="AO37" i="150"/>
  <c r="AO37" i="148"/>
  <c r="AO37" i="147"/>
  <c r="AO37" i="146"/>
  <c r="AO37" i="174"/>
  <c r="AO37" i="115"/>
  <c r="AO37" i="40"/>
  <c r="AO37" i="77"/>
  <c r="AO37" i="29"/>
  <c r="AO37" i="173"/>
  <c r="AO37" i="21"/>
  <c r="AO37" i="104"/>
  <c r="AO37" i="114"/>
  <c r="AO37" i="99"/>
  <c r="BD44" i="173"/>
  <c r="BD44" i="21"/>
  <c r="BD44" i="114"/>
  <c r="BD44" i="99"/>
  <c r="BD44" i="104"/>
  <c r="BD57" i="173"/>
  <c r="BD57" i="21"/>
  <c r="BD57" i="104"/>
  <c r="BD57" i="114"/>
  <c r="BD57" i="99"/>
  <c r="S27" i="150"/>
  <c r="S27" i="148"/>
  <c r="S27" i="147"/>
  <c r="S27" i="146"/>
  <c r="S27" i="174"/>
  <c r="S27" i="40"/>
  <c r="S27" i="115"/>
  <c r="S27" i="77"/>
  <c r="S27" i="29"/>
  <c r="S27" i="104"/>
  <c r="S27" i="173"/>
  <c r="S27" i="21"/>
  <c r="S27" i="99"/>
  <c r="S27" i="114"/>
  <c r="R58" i="104"/>
  <c r="R58" i="173"/>
  <c r="R58" i="114"/>
  <c r="R58" i="99"/>
  <c r="R58" i="21"/>
  <c r="Z37" i="150"/>
  <c r="Z37" i="148"/>
  <c r="Z37" i="147"/>
  <c r="Z37" i="146"/>
  <c r="Z37" i="174"/>
  <c r="Z37" i="77"/>
  <c r="Z37" i="29"/>
  <c r="Z37" i="115"/>
  <c r="Z37" i="40"/>
  <c r="Z37" i="173"/>
  <c r="Z37" i="21"/>
  <c r="Z37" i="99"/>
  <c r="Z37" i="104"/>
  <c r="Z37" i="114"/>
  <c r="AJ27" i="150"/>
  <c r="AJ27" i="148"/>
  <c r="AJ27" i="147"/>
  <c r="AJ27" i="146"/>
  <c r="AJ27" i="174"/>
  <c r="AJ27" i="40"/>
  <c r="AJ27" i="115"/>
  <c r="AJ27" i="77"/>
  <c r="AJ27" i="29"/>
  <c r="AJ27" i="173"/>
  <c r="AJ27" i="104"/>
  <c r="AJ27" i="21"/>
  <c r="AJ27" i="99"/>
  <c r="AJ27" i="114"/>
  <c r="AS32" i="150"/>
  <c r="AS32" i="148"/>
  <c r="AS32" i="147"/>
  <c r="AS32" i="146"/>
  <c r="AS32" i="174"/>
  <c r="AS32" i="115"/>
  <c r="AS32" i="40"/>
  <c r="AS32" i="77"/>
  <c r="AS32" i="29"/>
  <c r="AS32" i="173"/>
  <c r="AS32" i="21"/>
  <c r="AS32" i="114"/>
  <c r="AS32" i="104"/>
  <c r="AS32" i="99"/>
  <c r="BA37" i="150"/>
  <c r="BA37" i="148"/>
  <c r="BA37" i="147"/>
  <c r="BA37" i="146"/>
  <c r="BA37" i="174"/>
  <c r="BA37" i="115"/>
  <c r="BA37" i="40"/>
  <c r="BA37" i="29"/>
  <c r="BA37" i="21"/>
  <c r="BA37" i="77"/>
  <c r="BA37" i="104"/>
  <c r="BA37" i="99"/>
  <c r="BA37" i="173"/>
  <c r="BA37" i="114"/>
  <c r="Z32" i="150"/>
  <c r="Z32" i="148"/>
  <c r="Z32" i="147"/>
  <c r="Z32" i="146"/>
  <c r="Z32" i="174"/>
  <c r="Z32" i="115"/>
  <c r="Z32" i="77"/>
  <c r="Z32" i="29"/>
  <c r="Z32" i="40"/>
  <c r="Z32" i="173"/>
  <c r="Z32" i="21"/>
  <c r="Z32" i="114"/>
  <c r="Z32" i="104"/>
  <c r="Z32" i="99"/>
  <c r="N58" i="104"/>
  <c r="N58" i="21"/>
  <c r="N58" i="99"/>
  <c r="N58" i="114"/>
  <c r="N58" i="173"/>
  <c r="Y58" i="104"/>
  <c r="Y58" i="173"/>
  <c r="Y58" i="114"/>
  <c r="Y58" i="99"/>
  <c r="Y58" i="21"/>
  <c r="AW57" i="173"/>
  <c r="AW57" i="21"/>
  <c r="AW57" i="104"/>
  <c r="AW57" i="99"/>
  <c r="AW57" i="114"/>
  <c r="AS27" i="150"/>
  <c r="AS27" i="148"/>
  <c r="AS27" i="147"/>
  <c r="AS27" i="146"/>
  <c r="AS27" i="174"/>
  <c r="AS27" i="115"/>
  <c r="AS27" i="40"/>
  <c r="AS27" i="29"/>
  <c r="AS27" i="77"/>
  <c r="AS27" i="21"/>
  <c r="AS27" i="114"/>
  <c r="AS27" i="104"/>
  <c r="AS27" i="99"/>
  <c r="AS27" i="173"/>
  <c r="AA27" i="150"/>
  <c r="AA27" i="148"/>
  <c r="AA27" i="147"/>
  <c r="AA27" i="146"/>
  <c r="AA27" i="174"/>
  <c r="AA27" i="40"/>
  <c r="AA27" i="77"/>
  <c r="AA27" i="29"/>
  <c r="AA27" i="115"/>
  <c r="AA27" i="104"/>
  <c r="AA27" i="173"/>
  <c r="AA27" i="21"/>
  <c r="AA27" i="99"/>
  <c r="AA27" i="114"/>
  <c r="Y38" i="150"/>
  <c r="Y38" i="148"/>
  <c r="Y38" i="147"/>
  <c r="Y38" i="146"/>
  <c r="Y38" i="174"/>
  <c r="Y38" i="77"/>
  <c r="Y38" i="29"/>
  <c r="Y38" i="115"/>
  <c r="Y38" i="40"/>
  <c r="Y38" i="173"/>
  <c r="Y38" i="21"/>
  <c r="Y38" i="104"/>
  <c r="Y38" i="114"/>
  <c r="Y38" i="99"/>
  <c r="AY32" i="150"/>
  <c r="AY32" i="148"/>
  <c r="AY32" i="147"/>
  <c r="AY32" i="146"/>
  <c r="AY32" i="115"/>
  <c r="AY32" i="40"/>
  <c r="AY32" i="174"/>
  <c r="AY32" i="77"/>
  <c r="AY32" i="29"/>
  <c r="AY32" i="104"/>
  <c r="AY32" i="114"/>
  <c r="AY32" i="99"/>
  <c r="AY32" i="21"/>
  <c r="AY32" i="173"/>
  <c r="M38" i="150"/>
  <c r="M38" i="148"/>
  <c r="M38" i="147"/>
  <c r="M38" i="174"/>
  <c r="M38" i="146"/>
  <c r="M38" i="40"/>
  <c r="M38" i="77"/>
  <c r="M38" i="29"/>
  <c r="M38" i="115"/>
  <c r="M38" i="173"/>
  <c r="M38" i="21"/>
  <c r="M38" i="104"/>
  <c r="M38" i="99"/>
  <c r="M38" i="114"/>
  <c r="AY27" i="150"/>
  <c r="AY27" i="148"/>
  <c r="AY27" i="147"/>
  <c r="AY27" i="146"/>
  <c r="AY27" i="174"/>
  <c r="AY27" i="40"/>
  <c r="AY27" i="115"/>
  <c r="AY27" i="77"/>
  <c r="AY27" i="29"/>
  <c r="AY27" i="104"/>
  <c r="AY27" i="173"/>
  <c r="AY27" i="21"/>
  <c r="AY27" i="99"/>
  <c r="AY27" i="114"/>
  <c r="AK44" i="104"/>
  <c r="AK44" i="173"/>
  <c r="AK44" i="21"/>
  <c r="AK44" i="114"/>
  <c r="AK44" i="99"/>
  <c r="M44" i="104"/>
  <c r="M44" i="173"/>
  <c r="M44" i="21"/>
  <c r="M44" i="114"/>
  <c r="M44" i="99"/>
  <c r="AZ45" i="173"/>
  <c r="AZ45" i="21"/>
  <c r="AZ45" i="114"/>
  <c r="AZ45" i="99"/>
  <c r="AZ45" i="104"/>
  <c r="AA45" i="173"/>
  <c r="AA45" i="21"/>
  <c r="AA45" i="104"/>
  <c r="AA45" i="114"/>
  <c r="AA45" i="99"/>
  <c r="AJ32" i="150"/>
  <c r="AJ32" i="148"/>
  <c r="AJ32" i="147"/>
  <c r="AJ32" i="146"/>
  <c r="AJ32" i="115"/>
  <c r="AJ32" i="40"/>
  <c r="AJ32" i="174"/>
  <c r="AJ32" i="77"/>
  <c r="AJ32" i="29"/>
  <c r="AJ32" i="173"/>
  <c r="AJ32" i="104"/>
  <c r="AJ32" i="114"/>
  <c r="AJ32" i="99"/>
  <c r="AJ32" i="21"/>
  <c r="AN37" i="150"/>
  <c r="AN37" i="148"/>
  <c r="AN37" i="147"/>
  <c r="AN37" i="146"/>
  <c r="AN37" i="115"/>
  <c r="AN37" i="40"/>
  <c r="AN37" i="174"/>
  <c r="AN37" i="77"/>
  <c r="AN37" i="29"/>
  <c r="AN37" i="173"/>
  <c r="AN37" i="104"/>
  <c r="AN37" i="114"/>
  <c r="AN37" i="99"/>
  <c r="AN37" i="21"/>
  <c r="P58" i="173"/>
  <c r="P58" i="21"/>
  <c r="P58" i="104"/>
  <c r="P58" i="99"/>
  <c r="P58" i="114"/>
  <c r="U32" i="150"/>
  <c r="U32" i="148"/>
  <c r="U32" i="147"/>
  <c r="U32" i="146"/>
  <c r="U32" i="174"/>
  <c r="U32" i="115"/>
  <c r="U32" i="40"/>
  <c r="U32" i="29"/>
  <c r="U32" i="77"/>
  <c r="U32" i="173"/>
  <c r="U32" i="21"/>
  <c r="U32" i="114"/>
  <c r="U32" i="104"/>
  <c r="U32" i="99"/>
  <c r="AC44" i="104"/>
  <c r="AC44" i="173"/>
  <c r="AC44" i="21"/>
  <c r="AC44" i="114"/>
  <c r="AC44" i="99"/>
  <c r="AV57" i="173"/>
  <c r="AV57" i="21"/>
  <c r="AV57" i="104"/>
  <c r="AV57" i="114"/>
  <c r="AV57" i="99"/>
  <c r="AX38" i="150"/>
  <c r="AX38" i="148"/>
  <c r="AX38" i="147"/>
  <c r="AX38" i="146"/>
  <c r="AX38" i="115"/>
  <c r="AX38" i="40"/>
  <c r="AX38" i="174"/>
  <c r="AX38" i="77"/>
  <c r="AX38" i="29"/>
  <c r="AX38" i="173"/>
  <c r="AX38" i="21"/>
  <c r="AX38" i="114"/>
  <c r="AX38" i="99"/>
  <c r="AX38" i="104"/>
  <c r="AU46" i="104"/>
  <c r="AU46" i="173"/>
  <c r="AU46" i="114"/>
  <c r="AU46" i="99"/>
  <c r="AU46" i="21"/>
  <c r="BC58" i="173"/>
  <c r="BC58" i="21"/>
  <c r="BC58" i="99"/>
  <c r="BC58" i="114"/>
  <c r="BC58" i="104"/>
  <c r="M37" i="150"/>
  <c r="M37" i="148"/>
  <c r="M37" i="147"/>
  <c r="M37" i="146"/>
  <c r="M37" i="174"/>
  <c r="M37" i="115"/>
  <c r="M37" i="40"/>
  <c r="M37" i="77"/>
  <c r="M37" i="29"/>
  <c r="M37" i="21"/>
  <c r="M37" i="173"/>
  <c r="M37" i="99"/>
  <c r="M37" i="104"/>
  <c r="M37" i="114"/>
  <c r="AZ32" i="150"/>
  <c r="AZ32" i="148"/>
  <c r="AZ32" i="147"/>
  <c r="AZ32" i="146"/>
  <c r="AZ32" i="115"/>
  <c r="AZ32" i="40"/>
  <c r="AZ32" i="174"/>
  <c r="AZ32" i="77"/>
  <c r="AZ32" i="29"/>
  <c r="AZ32" i="173"/>
  <c r="AZ32" i="104"/>
  <c r="AZ32" i="114"/>
  <c r="AZ32" i="99"/>
  <c r="AZ32" i="21"/>
  <c r="AG58" i="104"/>
  <c r="AG58" i="173"/>
  <c r="AG58" i="114"/>
  <c r="AG58" i="99"/>
  <c r="AG58" i="21"/>
  <c r="AO58" i="104"/>
  <c r="AO58" i="173"/>
  <c r="AO58" i="114"/>
  <c r="AO58" i="99"/>
  <c r="AO58" i="21"/>
  <c r="AC27" i="150"/>
  <c r="AC27" i="148"/>
  <c r="AC27" i="147"/>
  <c r="AC27" i="146"/>
  <c r="AC27" i="174"/>
  <c r="AC27" i="115"/>
  <c r="AC27" i="40"/>
  <c r="AC27" i="29"/>
  <c r="AC27" i="21"/>
  <c r="AC27" i="114"/>
  <c r="AC27" i="77"/>
  <c r="AC27" i="104"/>
  <c r="AC27" i="173"/>
  <c r="AC27" i="99"/>
  <c r="AN45" i="2"/>
  <c r="AN44" i="173"/>
  <c r="AN44" i="21"/>
  <c r="AN44" i="99"/>
  <c r="AN44" i="114"/>
  <c r="AN44" i="104"/>
  <c r="AE58" i="173"/>
  <c r="AE58" i="21"/>
  <c r="AE58" i="104"/>
  <c r="AE58" i="99"/>
  <c r="AE58" i="114"/>
  <c r="AA58" i="173"/>
  <c r="AA58" i="21"/>
  <c r="AA58" i="104"/>
  <c r="AA58" i="114"/>
  <c r="AA58" i="99"/>
  <c r="BB37" i="150"/>
  <c r="BB37" i="148"/>
  <c r="BB37" i="147"/>
  <c r="BB37" i="146"/>
  <c r="BB37" i="174"/>
  <c r="BB37" i="115"/>
  <c r="BB37" i="77"/>
  <c r="BB37" i="29"/>
  <c r="BB37" i="40"/>
  <c r="BB37" i="173"/>
  <c r="BB37" i="21"/>
  <c r="BB37" i="104"/>
  <c r="BB37" i="114"/>
  <c r="BB37" i="99"/>
  <c r="AY57" i="173"/>
  <c r="AY57" i="104"/>
  <c r="AY57" i="114"/>
  <c r="AY57" i="99"/>
  <c r="AY57" i="21"/>
  <c r="U37" i="150"/>
  <c r="U37" i="148"/>
  <c r="U37" i="147"/>
  <c r="U37" i="146"/>
  <c r="U37" i="174"/>
  <c r="U37" i="115"/>
  <c r="U37" i="40"/>
  <c r="U37" i="29"/>
  <c r="U37" i="21"/>
  <c r="U37" i="77"/>
  <c r="U37" i="104"/>
  <c r="U37" i="99"/>
  <c r="U37" i="173"/>
  <c r="U37" i="114"/>
  <c r="BA44" i="104"/>
  <c r="BA44" i="173"/>
  <c r="BA44" i="21"/>
  <c r="BA44" i="114"/>
  <c r="BA44" i="99"/>
  <c r="AA32" i="150"/>
  <c r="AA32" i="148"/>
  <c r="AA32" i="147"/>
  <c r="AA32" i="146"/>
  <c r="AA32" i="115"/>
  <c r="AA32" i="40"/>
  <c r="AA32" i="174"/>
  <c r="AA32" i="77"/>
  <c r="AA32" i="29"/>
  <c r="AA32" i="104"/>
  <c r="AA32" i="173"/>
  <c r="AA32" i="114"/>
  <c r="AA32" i="99"/>
  <c r="AA32" i="21"/>
  <c r="T44" i="173"/>
  <c r="T44" i="21"/>
  <c r="T44" i="104"/>
  <c r="T44" i="99"/>
  <c r="T44" i="114"/>
  <c r="AG44" i="104"/>
  <c r="AG44" i="173"/>
  <c r="AG44" i="114"/>
  <c r="AG44" i="99"/>
  <c r="AG44" i="21"/>
  <c r="AO44" i="104"/>
  <c r="AO44" i="114"/>
  <c r="AO44" i="99"/>
  <c r="AO44" i="21"/>
  <c r="AO44" i="173"/>
  <c r="AL58" i="104"/>
  <c r="AL58" i="21"/>
  <c r="AL58" i="99"/>
  <c r="AL58" i="114"/>
  <c r="AL58" i="173"/>
  <c r="R27" i="150"/>
  <c r="R27" i="148"/>
  <c r="R27" i="147"/>
  <c r="R27" i="146"/>
  <c r="R27" i="174"/>
  <c r="R27" i="115"/>
  <c r="R27" i="77"/>
  <c r="R27" i="29"/>
  <c r="R27" i="40"/>
  <c r="R27" i="173"/>
  <c r="R27" i="21"/>
  <c r="R27" i="114"/>
  <c r="R27" i="99"/>
  <c r="R27" i="104"/>
  <c r="AK38" i="150"/>
  <c r="AK38" i="148"/>
  <c r="AK38" i="147"/>
  <c r="AK38" i="146"/>
  <c r="AK38" i="174"/>
  <c r="AK38" i="115"/>
  <c r="AK38" i="77"/>
  <c r="AK38" i="29"/>
  <c r="AK38" i="40"/>
  <c r="AK38" i="173"/>
  <c r="AK38" i="21"/>
  <c r="AK38" i="104"/>
  <c r="AK38" i="99"/>
  <c r="AK38" i="114"/>
  <c r="AJ58" i="173"/>
  <c r="AJ58" i="21"/>
  <c r="AJ58" i="104"/>
  <c r="AJ58" i="114"/>
  <c r="AJ58" i="99"/>
  <c r="U38" i="150"/>
  <c r="U38" i="148"/>
  <c r="U38" i="147"/>
  <c r="U38" i="146"/>
  <c r="U38" i="174"/>
  <c r="U38" i="115"/>
  <c r="U38" i="77"/>
  <c r="U38" i="29"/>
  <c r="U38" i="40"/>
  <c r="U38" i="173"/>
  <c r="U38" i="21"/>
  <c r="U38" i="104"/>
  <c r="U38" i="99"/>
  <c r="U38" i="114"/>
  <c r="AV44" i="173"/>
  <c r="AV44" i="21"/>
  <c r="AV44" i="114"/>
  <c r="AV44" i="104"/>
  <c r="AV44" i="99"/>
  <c r="BD32" i="150"/>
  <c r="BD32" i="148"/>
  <c r="BD32" i="147"/>
  <c r="BD32" i="146"/>
  <c r="BD32" i="174"/>
  <c r="BD32" i="115"/>
  <c r="BD32" i="40"/>
  <c r="BD32" i="77"/>
  <c r="BD32" i="29"/>
  <c r="BD32" i="173"/>
  <c r="BD32" i="104"/>
  <c r="BD32" i="21"/>
  <c r="BD32" i="99"/>
  <c r="BD32" i="114"/>
  <c r="AH58" i="104"/>
  <c r="AH58" i="173"/>
  <c r="AH58" i="114"/>
  <c r="AH58" i="99"/>
  <c r="AH58" i="21"/>
  <c r="AU38" i="150"/>
  <c r="AU38" i="148"/>
  <c r="AU38" i="147"/>
  <c r="AU38" i="146"/>
  <c r="AU38" i="115"/>
  <c r="AU38" i="40"/>
  <c r="AU38" i="174"/>
  <c r="AU38" i="77"/>
  <c r="AU38" i="29"/>
  <c r="AU38" i="173"/>
  <c r="AU38" i="104"/>
  <c r="AU38" i="114"/>
  <c r="AU38" i="99"/>
  <c r="AU38" i="21"/>
  <c r="Y44" i="104"/>
  <c r="Y44" i="114"/>
  <c r="Y44" i="99"/>
  <c r="Y44" i="21"/>
  <c r="Y44" i="173"/>
  <c r="BC32" i="150"/>
  <c r="BC32" i="148"/>
  <c r="BC32" i="147"/>
  <c r="BC32" i="146"/>
  <c r="BC32" i="115"/>
  <c r="BC32" i="40"/>
  <c r="BC32" i="77"/>
  <c r="BC32" i="29"/>
  <c r="BC32" i="174"/>
  <c r="BC32" i="104"/>
  <c r="BC32" i="173"/>
  <c r="BC32" i="21"/>
  <c r="BC32" i="99"/>
  <c r="BC32" i="114"/>
  <c r="AQ38" i="150"/>
  <c r="AQ38" i="148"/>
  <c r="AQ38" i="147"/>
  <c r="AQ38" i="146"/>
  <c r="AQ38" i="174"/>
  <c r="AQ38" i="115"/>
  <c r="AQ38" i="40"/>
  <c r="AQ38" i="77"/>
  <c r="AQ38" i="29"/>
  <c r="AQ38" i="173"/>
  <c r="AQ38" i="21"/>
  <c r="AQ38" i="114"/>
  <c r="AQ38" i="99"/>
  <c r="AQ38" i="104"/>
  <c r="AV32" i="150"/>
  <c r="AV32" i="148"/>
  <c r="AV32" i="147"/>
  <c r="AV32" i="146"/>
  <c r="AV32" i="174"/>
  <c r="AV32" i="115"/>
  <c r="AV32" i="40"/>
  <c r="AV32" i="77"/>
  <c r="AV32" i="29"/>
  <c r="AV32" i="173"/>
  <c r="AV32" i="104"/>
  <c r="AV32" i="21"/>
  <c r="AV32" i="99"/>
  <c r="AV32" i="114"/>
  <c r="AT44" i="173"/>
  <c r="AT44" i="104"/>
  <c r="AT44" i="21"/>
  <c r="AT44" i="114"/>
  <c r="AT44" i="99"/>
  <c r="AT32" i="150"/>
  <c r="AT32" i="148"/>
  <c r="AT32" i="147"/>
  <c r="AT32" i="146"/>
  <c r="AT32" i="174"/>
  <c r="AT32" i="77"/>
  <c r="AT32" i="29"/>
  <c r="AT32" i="115"/>
  <c r="AT32" i="40"/>
  <c r="AT32" i="173"/>
  <c r="AT32" i="21"/>
  <c r="AT32" i="114"/>
  <c r="AT32" i="99"/>
  <c r="AT32" i="104"/>
  <c r="N45" i="21"/>
  <c r="N45" i="104"/>
  <c r="N45" i="173"/>
  <c r="N45" i="99"/>
  <c r="N45" i="114"/>
  <c r="AM46" i="104"/>
  <c r="AM46" i="114"/>
  <c r="AM46" i="99"/>
  <c r="AM46" i="21"/>
  <c r="AM46" i="173"/>
  <c r="BC37" i="150"/>
  <c r="BC37" i="148"/>
  <c r="BC37" i="147"/>
  <c r="BC37" i="146"/>
  <c r="BC37" i="115"/>
  <c r="BC37" i="40"/>
  <c r="BC37" i="174"/>
  <c r="BC37" i="77"/>
  <c r="BC37" i="29"/>
  <c r="BC37" i="104"/>
  <c r="BC37" i="173"/>
  <c r="BC37" i="114"/>
  <c r="BC37" i="99"/>
  <c r="BC37" i="21"/>
  <c r="P44" i="173"/>
  <c r="P44" i="21"/>
  <c r="P44" i="104"/>
  <c r="P44" i="99"/>
  <c r="P44" i="114"/>
  <c r="X37" i="150"/>
  <c r="X37" i="148"/>
  <c r="X37" i="147"/>
  <c r="X37" i="146"/>
  <c r="X37" i="115"/>
  <c r="X37" i="40"/>
  <c r="X37" i="174"/>
  <c r="X37" i="77"/>
  <c r="X37" i="29"/>
  <c r="X37" i="173"/>
  <c r="X37" i="104"/>
  <c r="X37" i="114"/>
  <c r="X37" i="99"/>
  <c r="X37" i="21"/>
  <c r="AV38" i="150"/>
  <c r="AV38" i="148"/>
  <c r="AV38" i="147"/>
  <c r="AV38" i="146"/>
  <c r="AV38" i="174"/>
  <c r="AV38" i="115"/>
  <c r="AV38" i="40"/>
  <c r="AV38" i="29"/>
  <c r="AV38" i="77"/>
  <c r="AV38" i="173"/>
  <c r="AV38" i="21"/>
  <c r="AV38" i="104"/>
  <c r="AV38" i="114"/>
  <c r="AV38" i="99"/>
  <c r="AF44" i="173"/>
  <c r="AF44" i="21"/>
  <c r="AF44" i="104"/>
  <c r="AF44" i="99"/>
  <c r="AF44" i="114"/>
  <c r="AX45" i="173"/>
  <c r="AX45" i="21"/>
  <c r="AX45" i="104"/>
  <c r="AX45" i="114"/>
  <c r="AX45" i="99"/>
  <c r="AD44" i="173"/>
  <c r="AD44" i="104"/>
  <c r="AD44" i="21"/>
  <c r="AD44" i="114"/>
  <c r="AD44" i="99"/>
  <c r="AR58" i="173"/>
  <c r="AR58" i="21"/>
  <c r="AR58" i="104"/>
  <c r="AR58" i="114"/>
  <c r="AR58" i="99"/>
  <c r="AC37" i="150"/>
  <c r="AC37" i="148"/>
  <c r="AC37" i="147"/>
  <c r="AC37" i="146"/>
  <c r="AC37" i="174"/>
  <c r="AC37" i="115"/>
  <c r="AC37" i="40"/>
  <c r="AC37" i="77"/>
  <c r="AC37" i="29"/>
  <c r="AC37" i="21"/>
  <c r="AC37" i="173"/>
  <c r="AC37" i="99"/>
  <c r="AC37" i="104"/>
  <c r="AC37" i="114"/>
  <c r="O38" i="2"/>
  <c r="O37" i="150"/>
  <c r="O37" i="148"/>
  <c r="O37" i="147"/>
  <c r="O37" i="146"/>
  <c r="O37" i="115"/>
  <c r="O37" i="40"/>
  <c r="O37" i="174"/>
  <c r="O37" i="77"/>
  <c r="O37" i="104"/>
  <c r="O37" i="29"/>
  <c r="O37" i="114"/>
  <c r="O37" i="99"/>
  <c r="O37" i="21"/>
  <c r="O37" i="173"/>
  <c r="AO32" i="150"/>
  <c r="AO32" i="148"/>
  <c r="AO32" i="147"/>
  <c r="AO32" i="146"/>
  <c r="AO32" i="174"/>
  <c r="AO32" i="115"/>
  <c r="AO32" i="40"/>
  <c r="AO32" i="29"/>
  <c r="AO32" i="77"/>
  <c r="AO32" i="21"/>
  <c r="AO32" i="114"/>
  <c r="AO32" i="173"/>
  <c r="AO32" i="99"/>
  <c r="AO32" i="104"/>
  <c r="AQ58" i="173"/>
  <c r="AQ58" i="21"/>
  <c r="AQ58" i="104"/>
  <c r="AQ58" i="99"/>
  <c r="AQ58" i="114"/>
  <c r="AG27" i="150"/>
  <c r="AG27" i="148"/>
  <c r="AG27" i="147"/>
  <c r="AG27" i="146"/>
  <c r="AG27" i="174"/>
  <c r="AG27" i="115"/>
  <c r="AG27" i="40"/>
  <c r="AG27" i="77"/>
  <c r="AG27" i="29"/>
  <c r="AG27" i="173"/>
  <c r="AG27" i="21"/>
  <c r="AG27" i="114"/>
  <c r="AG27" i="104"/>
  <c r="AG27" i="99"/>
  <c r="AY44" i="173"/>
  <c r="AY44" i="21"/>
  <c r="AY44" i="114"/>
  <c r="AY44" i="99"/>
  <c r="AY44" i="104"/>
  <c r="AU32" i="150"/>
  <c r="AU32" i="148"/>
  <c r="AU32" i="147"/>
  <c r="AU32" i="146"/>
  <c r="AU32" i="115"/>
  <c r="AU32" i="40"/>
  <c r="AU32" i="77"/>
  <c r="AU32" i="29"/>
  <c r="AU32" i="174"/>
  <c r="AU32" i="104"/>
  <c r="AU32" i="173"/>
  <c r="AU32" i="21"/>
  <c r="AU32" i="99"/>
  <c r="AU32" i="114"/>
  <c r="AT37" i="150"/>
  <c r="AT37" i="148"/>
  <c r="AT37" i="147"/>
  <c r="AT37" i="146"/>
  <c r="AT37" i="174"/>
  <c r="AT37" i="40"/>
  <c r="AT37" i="77"/>
  <c r="AT37" i="29"/>
  <c r="AT37" i="115"/>
  <c r="AT37" i="173"/>
  <c r="AT37" i="21"/>
  <c r="AT37" i="104"/>
  <c r="AT37" i="99"/>
  <c r="AT37" i="114"/>
  <c r="AX44" i="173"/>
  <c r="AX44" i="104"/>
  <c r="AX44" i="114"/>
  <c r="AX44" i="99"/>
  <c r="AX44" i="21"/>
  <c r="S44" i="173"/>
  <c r="S44" i="21"/>
  <c r="S44" i="114"/>
  <c r="S44" i="99"/>
  <c r="S44" i="104"/>
  <c r="AX37" i="150"/>
  <c r="AX37" i="148"/>
  <c r="AX37" i="147"/>
  <c r="AX37" i="146"/>
  <c r="AX37" i="174"/>
  <c r="AX37" i="77"/>
  <c r="AX37" i="29"/>
  <c r="AX37" i="40"/>
  <c r="AX37" i="115"/>
  <c r="AX37" i="173"/>
  <c r="AX37" i="21"/>
  <c r="AX37" i="99"/>
  <c r="AX37" i="114"/>
  <c r="AX37" i="104"/>
  <c r="BC57" i="21"/>
  <c r="BC57" i="99"/>
  <c r="BC57" i="114"/>
  <c r="BC57" i="173"/>
  <c r="BC57" i="104"/>
  <c r="AM45" i="106"/>
  <c r="AM45" i="112" s="1"/>
  <c r="N38" i="106"/>
  <c r="N38" i="112" s="1"/>
  <c r="AO38" i="106"/>
  <c r="AO38" i="112" s="1"/>
  <c r="BA57" i="106"/>
  <c r="BA57" i="112" s="1"/>
  <c r="AY45" i="106"/>
  <c r="AY45" i="112" s="1"/>
  <c r="Z45" i="106"/>
  <c r="Z45" i="112" s="1"/>
  <c r="S44" i="106"/>
  <c r="S44" i="112" s="1"/>
  <c r="Y27" i="106"/>
  <c r="Y27" i="112" s="1"/>
  <c r="AX27" i="106"/>
  <c r="AX27" i="112" s="1"/>
  <c r="AC38" i="106"/>
  <c r="AC38" i="112" s="1"/>
  <c r="AV37" i="106"/>
  <c r="AV37" i="112" s="1"/>
  <c r="AO44" i="106"/>
  <c r="AO44" i="112" s="1"/>
  <c r="Q37" i="106"/>
  <c r="Q37" i="112" s="1"/>
  <c r="AE44" i="106"/>
  <c r="AE44" i="112" s="1"/>
  <c r="AX37" i="106"/>
  <c r="AX37" i="112" s="1"/>
  <c r="AL38" i="106"/>
  <c r="AL38" i="112" s="1"/>
  <c r="AT46" i="106"/>
  <c r="AT46" i="112" s="1"/>
  <c r="AT27" i="106"/>
  <c r="AT27" i="112" s="1"/>
  <c r="BA32" i="106"/>
  <c r="BA32" i="112" s="1"/>
  <c r="AY57" i="106"/>
  <c r="AY57" i="112" s="1"/>
  <c r="AJ27" i="106"/>
  <c r="AJ27" i="112" s="1"/>
  <c r="AU32" i="106"/>
  <c r="AU32" i="112" s="1"/>
  <c r="BB27" i="106"/>
  <c r="BB27" i="112" s="1"/>
  <c r="AH45" i="106"/>
  <c r="AH45" i="112" s="1"/>
  <c r="AS44" i="106"/>
  <c r="AS44" i="112" s="1"/>
  <c r="W44" i="106"/>
  <c r="W44" i="112" s="1"/>
  <c r="AS32" i="106"/>
  <c r="AS32" i="112" s="1"/>
  <c r="AI38" i="106"/>
  <c r="AI38" i="112" s="1"/>
  <c r="S58" i="106"/>
  <c r="S58" i="112" s="1"/>
  <c r="T38" i="106"/>
  <c r="T38" i="112" s="1"/>
  <c r="AG44" i="106"/>
  <c r="AG44" i="112" s="1"/>
  <c r="AU44" i="106"/>
  <c r="AU44" i="112" s="1"/>
  <c r="AI32" i="106"/>
  <c r="AI32" i="112" s="1"/>
  <c r="AC32" i="106"/>
  <c r="AC32" i="112" s="1"/>
  <c r="BC32" i="106"/>
  <c r="BC32" i="112" s="1"/>
  <c r="AF44" i="106"/>
  <c r="AF44" i="112" s="1"/>
  <c r="AQ44" i="106"/>
  <c r="AQ44" i="112" s="1"/>
  <c r="AF37" i="106"/>
  <c r="AF37" i="112" s="1"/>
  <c r="AJ44" i="106"/>
  <c r="AJ44" i="112" s="1"/>
  <c r="AK32" i="106"/>
  <c r="AK32" i="112" s="1"/>
  <c r="V38" i="106"/>
  <c r="V38" i="112" s="1"/>
  <c r="AA32" i="106"/>
  <c r="AA32" i="112" s="1"/>
  <c r="U37" i="106"/>
  <c r="U37" i="112" s="1"/>
  <c r="AH37" i="106"/>
  <c r="AH37" i="112" s="1"/>
  <c r="AQ32" i="106"/>
  <c r="AQ32" i="112" s="1"/>
  <c r="Q44" i="106"/>
  <c r="Q44" i="112" s="1"/>
  <c r="S27" i="106"/>
  <c r="S27" i="112" s="1"/>
  <c r="M37" i="106"/>
  <c r="M37" i="112" s="1"/>
  <c r="P32" i="106"/>
  <c r="P32" i="112" s="1"/>
  <c r="V45" i="106"/>
  <c r="V45" i="112" s="1"/>
  <c r="AP38" i="106"/>
  <c r="AP38" i="112" s="1"/>
  <c r="AI44" i="106"/>
  <c r="AI44" i="112" s="1"/>
  <c r="AV58" i="106"/>
  <c r="AV58" i="112" s="1"/>
  <c r="L37" i="106"/>
  <c r="L37" i="112" s="1"/>
  <c r="AY32" i="106"/>
  <c r="AY32" i="112" s="1"/>
  <c r="BC37" i="106"/>
  <c r="BC37" i="112" s="1"/>
  <c r="BC57" i="106"/>
  <c r="BC57" i="112" s="1"/>
  <c r="R27" i="106"/>
  <c r="R27" i="112" s="1"/>
  <c r="Q58" i="106"/>
  <c r="Q58" i="112" s="1"/>
  <c r="Y37" i="106"/>
  <c r="Y37" i="112" s="1"/>
  <c r="AN32" i="106"/>
  <c r="AN32" i="112" s="1"/>
  <c r="Q27" i="106"/>
  <c r="Q27" i="112" s="1"/>
  <c r="AQ37" i="106"/>
  <c r="AQ37" i="112" s="1"/>
  <c r="AK44" i="106"/>
  <c r="AK44" i="112" s="1"/>
  <c r="AR44" i="106"/>
  <c r="AR44" i="112" s="1"/>
  <c r="S38" i="106"/>
  <c r="S38" i="112" s="1"/>
  <c r="O27" i="106"/>
  <c r="O27" i="112" s="1"/>
  <c r="AW45" i="106"/>
  <c r="AW45" i="112" s="1"/>
  <c r="AD44" i="106"/>
  <c r="AD44" i="112" s="1"/>
  <c r="AY27" i="106"/>
  <c r="AY27" i="112" s="1"/>
  <c r="AY37" i="106"/>
  <c r="AY37" i="112" s="1"/>
  <c r="AK37" i="106"/>
  <c r="AK37" i="112" s="1"/>
  <c r="T44" i="106"/>
  <c r="T44" i="112" s="1"/>
  <c r="Y58" i="106"/>
  <c r="Y58" i="112" s="1"/>
  <c r="AR38" i="106"/>
  <c r="AR38" i="112" s="1"/>
  <c r="AE37" i="106"/>
  <c r="AE37" i="112" s="1"/>
  <c r="AL46" i="106"/>
  <c r="AL46" i="112" s="1"/>
  <c r="AC58" i="106"/>
  <c r="AC58" i="112" s="1"/>
  <c r="BB37" i="106"/>
  <c r="BB37" i="112" s="1"/>
  <c r="AL38" i="2"/>
  <c r="AV45" i="106"/>
  <c r="AV45" i="112" s="1"/>
  <c r="AM37" i="106"/>
  <c r="AM37" i="112" s="1"/>
  <c r="AG58" i="106"/>
  <c r="AG58" i="112" s="1"/>
  <c r="O32" i="106"/>
  <c r="O32" i="112" s="1"/>
  <c r="AN44" i="106"/>
  <c r="AN44" i="112" s="1"/>
  <c r="R38" i="106"/>
  <c r="R38" i="112" s="1"/>
  <c r="L44" i="106"/>
  <c r="L44" i="112" s="1"/>
  <c r="P44" i="106"/>
  <c r="P44" i="112" s="1"/>
  <c r="AK58" i="106"/>
  <c r="AK58" i="112" s="1"/>
  <c r="AD38" i="106"/>
  <c r="AD38" i="112" s="1"/>
  <c r="AP32" i="106"/>
  <c r="AP32" i="112" s="1"/>
  <c r="AZ38" i="106"/>
  <c r="AZ38" i="112" s="1"/>
  <c r="AA58" i="106"/>
  <c r="AA58" i="112" s="1"/>
  <c r="AO58" i="106"/>
  <c r="AO58" i="112" s="1"/>
  <c r="Z38" i="106"/>
  <c r="Z38" i="112" s="1"/>
  <c r="AX45" i="106"/>
  <c r="AX45" i="112" s="1"/>
  <c r="O38" i="106"/>
  <c r="O38" i="112" s="1"/>
  <c r="BB58" i="106"/>
  <c r="BB58" i="112" s="1"/>
  <c r="AF32" i="106"/>
  <c r="AF32" i="112" s="1"/>
  <c r="AM32" i="106"/>
  <c r="AM32" i="112" s="1"/>
  <c r="AB37" i="106"/>
  <c r="AB37" i="112" s="1"/>
  <c r="AN37" i="106"/>
  <c r="AN37" i="112" s="1"/>
  <c r="BC44" i="106"/>
  <c r="BC44" i="112" s="1"/>
  <c r="AB27" i="106"/>
  <c r="AB27" i="112" s="1"/>
  <c r="AM44" i="106"/>
  <c r="AM44" i="112" s="1"/>
  <c r="AD58" i="106"/>
  <c r="AD58" i="112" s="1"/>
  <c r="Z58" i="106"/>
  <c r="Z58" i="112" s="1"/>
  <c r="B48" i="106"/>
  <c r="B48" i="112" s="1"/>
  <c r="B48" i="173"/>
  <c r="B48" i="21"/>
  <c r="B48" i="104"/>
  <c r="B48" i="114"/>
  <c r="B48" i="99"/>
  <c r="AP58" i="106"/>
  <c r="AP58" i="112" s="1"/>
  <c r="AE58" i="106"/>
  <c r="AE58" i="112" s="1"/>
  <c r="AJ38" i="106"/>
  <c r="AJ38" i="112" s="1"/>
  <c r="AI58" i="106"/>
  <c r="AI58" i="112" s="1"/>
  <c r="M45" i="106"/>
  <c r="M45" i="112" s="1"/>
  <c r="L38" i="106"/>
  <c r="L38" i="112" s="1"/>
  <c r="AW57" i="106"/>
  <c r="AW57" i="112" s="1"/>
  <c r="AS38" i="106"/>
  <c r="AS38" i="112" s="1"/>
  <c r="AA44" i="106"/>
  <c r="AA44" i="112" s="1"/>
  <c r="AU38" i="106"/>
  <c r="AU38" i="112" s="1"/>
  <c r="AG27" i="106"/>
  <c r="AG27" i="112" s="1"/>
  <c r="AC44" i="106"/>
  <c r="AC44" i="112" s="1"/>
  <c r="AK27" i="106"/>
  <c r="AK27" i="112" s="1"/>
  <c r="AA27" i="106"/>
  <c r="AA27" i="112" s="1"/>
  <c r="P37" i="106"/>
  <c r="P37" i="112" s="1"/>
  <c r="Y38" i="106"/>
  <c r="Y38" i="112" s="1"/>
  <c r="U45" i="106"/>
  <c r="U45" i="112" s="1"/>
  <c r="M27" i="106"/>
  <c r="M27" i="112" s="1"/>
  <c r="AO27" i="106"/>
  <c r="AO27" i="112" s="1"/>
  <c r="T27" i="106"/>
  <c r="T27" i="112" s="1"/>
  <c r="AU27" i="106"/>
  <c r="AU27" i="112" s="1"/>
  <c r="AP44" i="106"/>
  <c r="AP44" i="112" s="1"/>
  <c r="AZ44" i="106"/>
  <c r="AZ44" i="112" s="1"/>
  <c r="AD27" i="106"/>
  <c r="AD27" i="112" s="1"/>
  <c r="X38" i="106"/>
  <c r="X38" i="112" s="1"/>
  <c r="S32" i="106"/>
  <c r="S32" i="112" s="1"/>
  <c r="Z32" i="106"/>
  <c r="Z32" i="112" s="1"/>
  <c r="N32" i="106"/>
  <c r="N32" i="112" s="1"/>
  <c r="AX32" i="106"/>
  <c r="AX32" i="112" s="1"/>
  <c r="P27" i="106"/>
  <c r="P27" i="112" s="1"/>
  <c r="BB45" i="106"/>
  <c r="BB45" i="112" s="1"/>
  <c r="L32" i="106"/>
  <c r="L32" i="112" s="1"/>
  <c r="N45" i="106"/>
  <c r="N45" i="112" s="1"/>
  <c r="L27" i="106"/>
  <c r="L27" i="112" s="1"/>
  <c r="R45" i="106"/>
  <c r="R45" i="112" s="1"/>
  <c r="AX58" i="106"/>
  <c r="AX58" i="112" s="1"/>
  <c r="O44" i="106"/>
  <c r="O44" i="112" s="1"/>
  <c r="AG38" i="106"/>
  <c r="AG38" i="112" s="1"/>
  <c r="W37" i="106"/>
  <c r="W37" i="112" s="1"/>
  <c r="Y44" i="106"/>
  <c r="Y44" i="112" s="1"/>
  <c r="O58" i="106"/>
  <c r="O58" i="112" s="1"/>
  <c r="T32" i="106"/>
  <c r="T32" i="112" s="1"/>
  <c r="AT38" i="106"/>
  <c r="AT38" i="112" s="1"/>
  <c r="AW32" i="106"/>
  <c r="AW32" i="112" s="1"/>
  <c r="AB44" i="106"/>
  <c r="AB44" i="112" s="1"/>
  <c r="X44" i="106"/>
  <c r="X44" i="112" s="1"/>
  <c r="BA38" i="106"/>
  <c r="BA38" i="112" s="1"/>
  <c r="AU57" i="106"/>
  <c r="AU57" i="112" s="1"/>
  <c r="BB32" i="106"/>
  <c r="BB32" i="112" s="1"/>
  <c r="AA37" i="106"/>
  <c r="AA37" i="112" s="1"/>
  <c r="AW38" i="106"/>
  <c r="AW38" i="112" s="1"/>
  <c r="AS58" i="106"/>
  <c r="AS58" i="112" s="1"/>
  <c r="AH27" i="106"/>
  <c r="AH27" i="112" s="1"/>
  <c r="AE27" i="106"/>
  <c r="AE27" i="112" s="1"/>
  <c r="AQ58" i="106"/>
  <c r="AQ58" i="112" s="1"/>
  <c r="AZ58" i="106"/>
  <c r="AZ58" i="112" s="1"/>
  <c r="W27" i="106"/>
  <c r="W27" i="112" s="1"/>
  <c r="N58" i="106"/>
  <c r="N58" i="112" s="1"/>
  <c r="AF58" i="106"/>
  <c r="AF58" i="112" s="1"/>
  <c r="AN58" i="106"/>
  <c r="AN58" i="112" s="1"/>
  <c r="BA44" i="106"/>
  <c r="BA44" i="112" s="1"/>
  <c r="AB32" i="106"/>
  <c r="AB32" i="112" s="1"/>
  <c r="N37" i="106"/>
  <c r="N37" i="112" s="1"/>
  <c r="AO37" i="106"/>
  <c r="AO37" i="112" s="1"/>
  <c r="Z37" i="106"/>
  <c r="Z37" i="112" s="1"/>
  <c r="AI27" i="106"/>
  <c r="AI27" i="112" s="1"/>
  <c r="AR32" i="106"/>
  <c r="AR32" i="112" s="1"/>
  <c r="Q38" i="2"/>
  <c r="AO38" i="2"/>
  <c r="AZ38" i="2"/>
  <c r="BD38" i="2"/>
  <c r="AZ58" i="2"/>
  <c r="AC38" i="2"/>
  <c r="BD45" i="2"/>
  <c r="BB45" i="2"/>
  <c r="BD58" i="2"/>
  <c r="AK39" i="2"/>
  <c r="AJ39" i="2"/>
  <c r="U39" i="2"/>
  <c r="T45" i="2"/>
  <c r="AW46" i="2"/>
  <c r="AN38" i="2"/>
  <c r="Q45" i="2"/>
  <c r="AF45" i="2"/>
  <c r="AB38" i="2"/>
  <c r="AJ45" i="2"/>
  <c r="AQ45" i="2"/>
  <c r="BA45" i="2"/>
  <c r="Y39" i="2"/>
  <c r="AR45" i="2"/>
  <c r="BB39" i="2"/>
  <c r="AE45" i="2"/>
  <c r="AU47" i="2"/>
  <c r="AR38" i="2"/>
  <c r="AL45" i="2"/>
  <c r="AF38" i="2"/>
  <c r="AG45" i="2"/>
  <c r="AD39" i="2"/>
  <c r="AB45" i="2"/>
  <c r="R38" i="2"/>
  <c r="AY38" i="2"/>
  <c r="AX39" i="2"/>
  <c r="AP39" i="2"/>
  <c r="AT45" i="2"/>
  <c r="X45" i="2"/>
  <c r="AZ46" i="2"/>
  <c r="P45" i="2"/>
  <c r="AG38" i="2"/>
  <c r="AO45" i="2"/>
  <c r="V46" i="2"/>
  <c r="BB58" i="2"/>
  <c r="U45" i="2"/>
  <c r="O39" i="2"/>
  <c r="AM47" i="2"/>
  <c r="AH39" i="2"/>
  <c r="AW38" i="2"/>
  <c r="AP45" i="2"/>
  <c r="W39" i="2"/>
  <c r="AU39" i="2"/>
  <c r="AE39" i="2"/>
  <c r="AX46" i="2"/>
  <c r="BA39" i="2"/>
  <c r="AM39" i="2"/>
  <c r="N38" i="2"/>
  <c r="AN46" i="2"/>
  <c r="W46" i="2"/>
  <c r="AQ39" i="2"/>
  <c r="Z39" i="2"/>
  <c r="BC46" i="2"/>
  <c r="AV45" i="2"/>
  <c r="S46" i="2"/>
  <c r="AI46" i="2"/>
  <c r="AS45" i="2"/>
  <c r="AT39" i="2"/>
  <c r="X38" i="2"/>
  <c r="AA46" i="2"/>
  <c r="N46" i="2"/>
  <c r="AS39" i="2"/>
  <c r="AH45" i="2"/>
  <c r="M39" i="2"/>
  <c r="O46" i="2"/>
  <c r="T39" i="2"/>
  <c r="BC38" i="2"/>
  <c r="AX58" i="2"/>
  <c r="AK45" i="2"/>
  <c r="Z45" i="2"/>
  <c r="S39" i="2"/>
  <c r="AV39" i="2"/>
  <c r="M45" i="2"/>
  <c r="V38" i="2"/>
  <c r="AC45" i="2"/>
  <c r="AI38" i="2"/>
  <c r="Y45" i="2"/>
  <c r="R45" i="2"/>
  <c r="AV58" i="2"/>
  <c r="AA39" i="2"/>
  <c r="AD45" i="2"/>
  <c r="AY46" i="2"/>
  <c r="P39" i="2"/>
  <c r="D7" i="2"/>
  <c r="E7" i="2"/>
  <c r="F7" i="2"/>
  <c r="G7" i="2"/>
  <c r="H7" i="2"/>
  <c r="I7" i="2"/>
  <c r="J7" i="2"/>
  <c r="K7" i="2"/>
  <c r="L7" i="2"/>
  <c r="M7" i="2"/>
  <c r="N7" i="2"/>
  <c r="O7" i="2"/>
  <c r="P7" i="2"/>
  <c r="Q7" i="2"/>
  <c r="R7" i="2"/>
  <c r="S7" i="2"/>
  <c r="T7" i="2"/>
  <c r="U7" i="2"/>
  <c r="V7" i="2"/>
  <c r="W7" i="2"/>
  <c r="X7" i="2"/>
  <c r="Y7" i="2"/>
  <c r="Z7" i="2"/>
  <c r="AA7" i="2"/>
  <c r="AB7" i="2"/>
  <c r="AC7" i="2"/>
  <c r="AD7" i="2"/>
  <c r="AE7" i="2"/>
  <c r="AF7" i="2"/>
  <c r="AG7" i="2"/>
  <c r="AH7" i="2"/>
  <c r="AI7" i="2"/>
  <c r="AJ7" i="2"/>
  <c r="AK7" i="2"/>
  <c r="AL7" i="2"/>
  <c r="AM7" i="2"/>
  <c r="AN7" i="2"/>
  <c r="AO7" i="2"/>
  <c r="AP7" i="2"/>
  <c r="AQ7" i="2"/>
  <c r="AR7" i="2"/>
  <c r="AS7" i="2"/>
  <c r="AT7" i="2"/>
  <c r="AU7" i="2"/>
  <c r="AW7" i="2"/>
  <c r="AX7" i="2"/>
  <c r="AY7" i="2"/>
  <c r="AZ7" i="2"/>
  <c r="BA7" i="2"/>
  <c r="BB7" i="2"/>
  <c r="BC7" i="2"/>
  <c r="BD7" i="2"/>
  <c r="D9" i="2"/>
  <c r="W9" i="2"/>
  <c r="X9" i="2"/>
  <c r="Y9" i="2"/>
  <c r="Z9" i="2"/>
  <c r="AA9" i="2"/>
  <c r="AB9" i="2"/>
  <c r="AC9" i="2"/>
  <c r="AD9" i="2"/>
  <c r="AE9" i="2"/>
  <c r="AF9" i="2"/>
  <c r="AG9" i="2"/>
  <c r="AH9" i="2"/>
  <c r="AI9" i="2"/>
  <c r="AJ9" i="2"/>
  <c r="AK9" i="2"/>
  <c r="AL9" i="2"/>
  <c r="AM9" i="2"/>
  <c r="AN9" i="2"/>
  <c r="AO9" i="2"/>
  <c r="AP9" i="2"/>
  <c r="AQ9" i="2"/>
  <c r="AR9" i="2"/>
  <c r="AS9" i="2"/>
  <c r="AT9" i="2"/>
  <c r="AU9" i="2"/>
  <c r="AW9" i="2"/>
  <c r="AX9" i="2"/>
  <c r="AY9" i="2"/>
  <c r="AZ9" i="2"/>
  <c r="BA9" i="2"/>
  <c r="BB9" i="2"/>
  <c r="BC9" i="2"/>
  <c r="BD9" i="2"/>
  <c r="D12" i="2"/>
  <c r="M12" i="2"/>
  <c r="N12" i="2"/>
  <c r="O12" i="2"/>
  <c r="P12" i="2"/>
  <c r="Q12" i="2"/>
  <c r="R12" i="2"/>
  <c r="S12" i="2"/>
  <c r="T12" i="2"/>
  <c r="U12" i="2"/>
  <c r="V12" i="2"/>
  <c r="W12" i="2"/>
  <c r="X12" i="2"/>
  <c r="Y12" i="2"/>
  <c r="Z12" i="2"/>
  <c r="AA12" i="2"/>
  <c r="AB12" i="2"/>
  <c r="AC12" i="2"/>
  <c r="AD12" i="2"/>
  <c r="AE12" i="2"/>
  <c r="AF12" i="2"/>
  <c r="AG12" i="2"/>
  <c r="AH12" i="2"/>
  <c r="AI12" i="2"/>
  <c r="AJ12" i="2"/>
  <c r="AK12" i="2"/>
  <c r="AL12" i="2"/>
  <c r="AM12" i="2"/>
  <c r="AN12" i="2"/>
  <c r="AO12" i="2"/>
  <c r="AP12" i="2"/>
  <c r="AQ12" i="2"/>
  <c r="AR12" i="2"/>
  <c r="AS12" i="2"/>
  <c r="AT12" i="2"/>
  <c r="AU12" i="2"/>
  <c r="AW12" i="2"/>
  <c r="AX12" i="2"/>
  <c r="AY12" i="2"/>
  <c r="AZ12" i="2"/>
  <c r="BA12" i="2"/>
  <c r="BB12" i="2"/>
  <c r="BC12" i="2"/>
  <c r="BD12" i="2"/>
  <c r="T13" i="2"/>
  <c r="D15" i="2"/>
  <c r="W15" i="2"/>
  <c r="X15" i="2"/>
  <c r="Y15" i="2"/>
  <c r="Z15" i="2"/>
  <c r="AA15" i="2"/>
  <c r="AB15" i="2"/>
  <c r="AC15" i="2"/>
  <c r="AD15" i="2"/>
  <c r="AE15" i="2"/>
  <c r="AF15" i="2"/>
  <c r="AG15" i="2"/>
  <c r="AH15" i="2"/>
  <c r="AI15" i="2"/>
  <c r="AJ15" i="2"/>
  <c r="AK15" i="2"/>
  <c r="AL15" i="2"/>
  <c r="AM15" i="2"/>
  <c r="AN15" i="2"/>
  <c r="AO15" i="2"/>
  <c r="AP15" i="2"/>
  <c r="AQ15" i="2"/>
  <c r="AR15" i="2"/>
  <c r="AS15" i="2"/>
  <c r="AT15" i="2"/>
  <c r="AU15" i="2"/>
  <c r="AW15" i="2"/>
  <c r="AX15" i="2"/>
  <c r="AY15" i="2"/>
  <c r="AZ15" i="2"/>
  <c r="BA15" i="2"/>
  <c r="BB15" i="2"/>
  <c r="BC15" i="2"/>
  <c r="BD15" i="2"/>
  <c r="D18" i="2"/>
  <c r="E18" i="2"/>
  <c r="F18" i="2"/>
  <c r="G18" i="2"/>
  <c r="H18" i="2"/>
  <c r="I18" i="2"/>
  <c r="J18" i="2"/>
  <c r="K18" i="2"/>
  <c r="L18" i="2"/>
  <c r="M18" i="2"/>
  <c r="N18" i="2"/>
  <c r="O18" i="2"/>
  <c r="P18" i="2"/>
  <c r="Q18" i="2"/>
  <c r="R18" i="2"/>
  <c r="S18" i="2"/>
  <c r="T18" i="2"/>
  <c r="U18" i="2"/>
  <c r="V18" i="2"/>
  <c r="AS19" i="2"/>
  <c r="D21" i="2"/>
  <c r="W21" i="2"/>
  <c r="X21" i="2"/>
  <c r="Y21" i="2"/>
  <c r="Z21" i="2"/>
  <c r="AA21" i="2"/>
  <c r="AB21" i="2"/>
  <c r="AC21" i="2"/>
  <c r="AD21" i="2"/>
  <c r="AE21" i="2"/>
  <c r="AF21" i="2"/>
  <c r="AG21" i="2"/>
  <c r="AH21" i="2"/>
  <c r="AI21" i="2"/>
  <c r="AJ21" i="2"/>
  <c r="AK21" i="2"/>
  <c r="AL21" i="2"/>
  <c r="AM21" i="2"/>
  <c r="AN21" i="2"/>
  <c r="AO21" i="2"/>
  <c r="AP21" i="2"/>
  <c r="AQ21" i="2"/>
  <c r="AR21" i="2"/>
  <c r="AS21" i="2"/>
  <c r="AT21" i="2"/>
  <c r="AU21" i="2"/>
  <c r="AW21" i="2"/>
  <c r="AX21" i="2"/>
  <c r="AY21" i="2"/>
  <c r="AZ21" i="2"/>
  <c r="BA21" i="2"/>
  <c r="BB21" i="2"/>
  <c r="BC21" i="2"/>
  <c r="BD21" i="2"/>
  <c r="AJ22" i="2"/>
  <c r="D24" i="2"/>
  <c r="D29" i="2"/>
  <c r="D34" i="2"/>
  <c r="E35" i="2"/>
  <c r="D41" i="2"/>
  <c r="D51" i="2"/>
  <c r="E51" i="2"/>
  <c r="F51" i="2"/>
  <c r="G51" i="2"/>
  <c r="H51" i="2"/>
  <c r="I51" i="2"/>
  <c r="J51" i="2"/>
  <c r="K51" i="2"/>
  <c r="L51" i="2"/>
  <c r="D54" i="2"/>
  <c r="E54" i="2"/>
  <c r="F54" i="2"/>
  <c r="G54" i="2"/>
  <c r="H54" i="2"/>
  <c r="I54" i="2"/>
  <c r="J54" i="2"/>
  <c r="K54" i="2"/>
  <c r="L54" i="2"/>
  <c r="E54" i="104" l="1"/>
  <c r="E54" i="173"/>
  <c r="E54" i="114"/>
  <c r="E54" i="99"/>
  <c r="E54" i="21"/>
  <c r="AJ22" i="150"/>
  <c r="AJ22" i="148"/>
  <c r="AJ22" i="147"/>
  <c r="AJ22" i="174"/>
  <c r="AJ22" i="146"/>
  <c r="AJ22" i="40"/>
  <c r="AJ22" i="77"/>
  <c r="AJ22" i="29"/>
  <c r="AJ22" i="173"/>
  <c r="AJ22" i="115"/>
  <c r="AJ22" i="104"/>
  <c r="AJ22" i="114"/>
  <c r="AJ22" i="99"/>
  <c r="AJ22" i="21"/>
  <c r="BA21" i="150"/>
  <c r="BA21" i="148"/>
  <c r="BA21" i="147"/>
  <c r="BA21" i="174"/>
  <c r="BA21" i="146"/>
  <c r="BA21" i="40"/>
  <c r="BA21" i="77"/>
  <c r="BA21" i="29"/>
  <c r="BA21" i="173"/>
  <c r="BA21" i="115"/>
  <c r="BA21" i="114"/>
  <c r="BA21" i="99"/>
  <c r="BA21" i="21"/>
  <c r="BA21" i="104"/>
  <c r="AW21" i="150"/>
  <c r="AW21" i="148"/>
  <c r="AW21" i="147"/>
  <c r="AW21" i="146"/>
  <c r="AW21" i="174"/>
  <c r="AW21" i="115"/>
  <c r="AW21" i="40"/>
  <c r="AW21" i="77"/>
  <c r="AW21" i="29"/>
  <c r="AW21" i="173"/>
  <c r="AW21" i="104"/>
  <c r="AW21" i="21"/>
  <c r="AW21" i="99"/>
  <c r="AW21" i="114"/>
  <c r="AR21" i="150"/>
  <c r="AR21" i="148"/>
  <c r="AR21" i="147"/>
  <c r="AR21" i="146"/>
  <c r="AR21" i="115"/>
  <c r="AR21" i="40"/>
  <c r="AR21" i="77"/>
  <c r="AR21" i="174"/>
  <c r="AR21" i="29"/>
  <c r="AR21" i="114"/>
  <c r="AR21" i="99"/>
  <c r="AR21" i="104"/>
  <c r="AR21" i="173"/>
  <c r="AR21" i="21"/>
  <c r="AN21" i="150"/>
  <c r="AN21" i="148"/>
  <c r="AN21" i="147"/>
  <c r="AN21" i="146"/>
  <c r="AN21" i="174"/>
  <c r="AN21" i="40"/>
  <c r="AN21" i="77"/>
  <c r="AN21" i="115"/>
  <c r="AN21" i="29"/>
  <c r="AN21" i="173"/>
  <c r="AN21" i="21"/>
  <c r="AN21" i="99"/>
  <c r="AN21" i="104"/>
  <c r="AN21" i="114"/>
  <c r="AJ21" i="150"/>
  <c r="AJ21" i="148"/>
  <c r="AJ21" i="147"/>
  <c r="AJ21" i="146"/>
  <c r="AJ21" i="174"/>
  <c r="AJ21" i="40"/>
  <c r="AJ21" i="77"/>
  <c r="AJ21" i="115"/>
  <c r="AJ21" i="29"/>
  <c r="AJ21" i="173"/>
  <c r="AJ21" i="114"/>
  <c r="AJ21" i="99"/>
  <c r="AJ21" i="104"/>
  <c r="AJ21" i="21"/>
  <c r="AF21" i="150"/>
  <c r="AF21" i="148"/>
  <c r="AF21" i="147"/>
  <c r="AF21" i="146"/>
  <c r="AF21" i="174"/>
  <c r="AF21" i="40"/>
  <c r="AF21" i="77"/>
  <c r="AF21" i="29"/>
  <c r="AF21" i="115"/>
  <c r="AF21" i="173"/>
  <c r="AF21" i="21"/>
  <c r="AF21" i="99"/>
  <c r="AF21" i="104"/>
  <c r="AF21" i="114"/>
  <c r="AB21" i="150"/>
  <c r="AB21" i="148"/>
  <c r="AB21" i="147"/>
  <c r="AB21" i="146"/>
  <c r="AB21" i="115"/>
  <c r="AB21" i="40"/>
  <c r="AB21" i="77"/>
  <c r="AB21" i="29"/>
  <c r="AB21" i="174"/>
  <c r="AB21" i="114"/>
  <c r="AB21" i="99"/>
  <c r="AB21" i="104"/>
  <c r="AB21" i="173"/>
  <c r="AB21" i="21"/>
  <c r="X21" i="150"/>
  <c r="X21" i="148"/>
  <c r="X21" i="147"/>
  <c r="X21" i="146"/>
  <c r="X21" i="174"/>
  <c r="X21" i="40"/>
  <c r="X21" i="77"/>
  <c r="X21" i="115"/>
  <c r="X21" i="29"/>
  <c r="X21" i="173"/>
  <c r="X21" i="21"/>
  <c r="X21" i="99"/>
  <c r="X21" i="104"/>
  <c r="X21" i="114"/>
  <c r="V18" i="150"/>
  <c r="V18" i="148"/>
  <c r="V18" i="147"/>
  <c r="V18" i="146"/>
  <c r="V18" i="174"/>
  <c r="V18" i="40"/>
  <c r="V18" i="77"/>
  <c r="V18" i="115"/>
  <c r="V18" i="29"/>
  <c r="V18" i="173"/>
  <c r="V18" i="114"/>
  <c r="V18" i="99"/>
  <c r="V18" i="21"/>
  <c r="V18" i="104"/>
  <c r="R18" i="150"/>
  <c r="R18" i="148"/>
  <c r="R18" i="147"/>
  <c r="R18" i="146"/>
  <c r="R18" i="40"/>
  <c r="R18" i="77"/>
  <c r="R18" i="174"/>
  <c r="R18" i="29"/>
  <c r="R18" i="115"/>
  <c r="R18" i="173"/>
  <c r="R18" i="21"/>
  <c r="R18" i="99"/>
  <c r="R18" i="104"/>
  <c r="R18" i="114"/>
  <c r="N18" i="150"/>
  <c r="N18" i="148"/>
  <c r="N18" i="147"/>
  <c r="N18" i="146"/>
  <c r="N18" i="115"/>
  <c r="N18" i="40"/>
  <c r="N18" i="77"/>
  <c r="N18" i="174"/>
  <c r="N18" i="29"/>
  <c r="N18" i="114"/>
  <c r="N18" i="99"/>
  <c r="N18" i="173"/>
  <c r="N18" i="21"/>
  <c r="N18" i="104"/>
  <c r="J18" i="150"/>
  <c r="J18" i="148"/>
  <c r="J18" i="147"/>
  <c r="J18" i="146"/>
  <c r="J18" i="174"/>
  <c r="J18" i="40"/>
  <c r="J18" i="77"/>
  <c r="J18" i="115"/>
  <c r="J18" i="29"/>
  <c r="J18" i="173"/>
  <c r="J18" i="21"/>
  <c r="J18" i="99"/>
  <c r="J18" i="104"/>
  <c r="J18" i="114"/>
  <c r="F18" i="150"/>
  <c r="F18" i="148"/>
  <c r="F18" i="147"/>
  <c r="F18" i="146"/>
  <c r="F18" i="174"/>
  <c r="F18" i="40"/>
  <c r="F18" i="77"/>
  <c r="F18" i="115"/>
  <c r="F18" i="29"/>
  <c r="F18" i="173"/>
  <c r="F18" i="114"/>
  <c r="F18" i="99"/>
  <c r="F18" i="21"/>
  <c r="F18" i="104"/>
  <c r="BC15" i="150"/>
  <c r="BC15" i="148"/>
  <c r="BC15" i="147"/>
  <c r="BC15" i="146"/>
  <c r="BC15" i="174"/>
  <c r="BC15" i="115"/>
  <c r="BC15" i="29"/>
  <c r="BC15" i="40"/>
  <c r="BC15" i="77"/>
  <c r="BC15" i="173"/>
  <c r="BC15" i="21"/>
  <c r="BC15" i="104"/>
  <c r="BC15" i="114"/>
  <c r="BC15" i="99"/>
  <c r="AY15" i="150"/>
  <c r="AY15" i="148"/>
  <c r="AY15" i="147"/>
  <c r="AY15" i="146"/>
  <c r="AY15" i="174"/>
  <c r="AY15" i="115"/>
  <c r="AY15" i="77"/>
  <c r="AY15" i="29"/>
  <c r="AY15" i="40"/>
  <c r="AY15" i="173"/>
  <c r="AY15" i="21"/>
  <c r="AY15" i="104"/>
  <c r="AY15" i="114"/>
  <c r="AY15" i="99"/>
  <c r="AT15" i="150"/>
  <c r="AT15" i="148"/>
  <c r="AT15" i="147"/>
  <c r="AT15" i="146"/>
  <c r="AT15" i="174"/>
  <c r="AT15" i="115"/>
  <c r="AT15" i="40"/>
  <c r="AT15" i="77"/>
  <c r="AT15" i="21"/>
  <c r="AT15" i="104"/>
  <c r="AT15" i="114"/>
  <c r="AT15" i="29"/>
  <c r="AT15" i="173"/>
  <c r="AT15" i="99"/>
  <c r="AP15" i="150"/>
  <c r="AP15" i="148"/>
  <c r="AP15" i="147"/>
  <c r="AP15" i="146"/>
  <c r="AP15" i="174"/>
  <c r="AP15" i="115"/>
  <c r="AP15" i="40"/>
  <c r="AP15" i="77"/>
  <c r="AP15" i="29"/>
  <c r="AP15" i="173"/>
  <c r="AP15" i="21"/>
  <c r="AP15" i="104"/>
  <c r="AP15" i="114"/>
  <c r="AP15" i="99"/>
  <c r="AL15" i="150"/>
  <c r="AL15" i="148"/>
  <c r="AL15" i="147"/>
  <c r="AL15" i="146"/>
  <c r="AL15" i="174"/>
  <c r="AL15" i="115"/>
  <c r="AL15" i="40"/>
  <c r="AL15" i="77"/>
  <c r="AL15" i="29"/>
  <c r="AL15" i="21"/>
  <c r="AL15" i="104"/>
  <c r="AL15" i="114"/>
  <c r="AL15" i="173"/>
  <c r="AL15" i="99"/>
  <c r="AH15" i="150"/>
  <c r="AH15" i="148"/>
  <c r="AH15" i="147"/>
  <c r="AH15" i="146"/>
  <c r="AH15" i="174"/>
  <c r="AH15" i="115"/>
  <c r="AH15" i="40"/>
  <c r="AH15" i="29"/>
  <c r="AH15" i="77"/>
  <c r="AH15" i="173"/>
  <c r="AH15" i="21"/>
  <c r="AH15" i="104"/>
  <c r="AH15" i="114"/>
  <c r="AH15" i="99"/>
  <c r="AD15" i="150"/>
  <c r="AD15" i="148"/>
  <c r="AD15" i="147"/>
  <c r="AD15" i="146"/>
  <c r="AD15" i="174"/>
  <c r="AD15" i="115"/>
  <c r="AD15" i="40"/>
  <c r="AD15" i="77"/>
  <c r="AD15" i="29"/>
  <c r="AD15" i="21"/>
  <c r="AD15" i="104"/>
  <c r="AD15" i="114"/>
  <c r="AD15" i="173"/>
  <c r="AD15" i="99"/>
  <c r="Z15" i="150"/>
  <c r="Z15" i="148"/>
  <c r="Z15" i="147"/>
  <c r="Z15" i="146"/>
  <c r="Z15" i="174"/>
  <c r="Z15" i="115"/>
  <c r="Z15" i="40"/>
  <c r="Z15" i="77"/>
  <c r="Z15" i="29"/>
  <c r="Z15" i="173"/>
  <c r="Z15" i="21"/>
  <c r="Z15" i="104"/>
  <c r="Z15" i="114"/>
  <c r="Z15" i="99"/>
  <c r="D15" i="150"/>
  <c r="D15" i="148"/>
  <c r="D15" i="147"/>
  <c r="D15" i="146"/>
  <c r="D15" i="174"/>
  <c r="D15" i="40"/>
  <c r="D15" i="77"/>
  <c r="D15" i="115"/>
  <c r="D15" i="29"/>
  <c r="D15" i="173"/>
  <c r="D15" i="21"/>
  <c r="D15" i="99"/>
  <c r="D15" i="104"/>
  <c r="D15" i="114"/>
  <c r="BB12" i="150"/>
  <c r="BB12" i="148"/>
  <c r="BB12" i="147"/>
  <c r="BB12" i="146"/>
  <c r="BB12" i="40"/>
  <c r="BB12" i="77"/>
  <c r="BB12" i="174"/>
  <c r="BB12" i="115"/>
  <c r="BB12" i="29"/>
  <c r="BB12" i="173"/>
  <c r="BB12" i="21"/>
  <c r="BB12" i="99"/>
  <c r="BB12" i="104"/>
  <c r="BB12" i="114"/>
  <c r="AX12" i="150"/>
  <c r="AX12" i="148"/>
  <c r="AX12" i="147"/>
  <c r="AX12" i="146"/>
  <c r="AX12" i="115"/>
  <c r="AX12" i="40"/>
  <c r="AX12" i="77"/>
  <c r="AX12" i="174"/>
  <c r="AX12" i="29"/>
  <c r="AX12" i="114"/>
  <c r="AX12" i="99"/>
  <c r="AX12" i="173"/>
  <c r="AX12" i="104"/>
  <c r="AX12" i="21"/>
  <c r="AS12" i="150"/>
  <c r="AS12" i="148"/>
  <c r="AS12" i="147"/>
  <c r="AS12" i="146"/>
  <c r="AS12" i="174"/>
  <c r="AS12" i="115"/>
  <c r="AS12" i="77"/>
  <c r="AS12" i="29"/>
  <c r="AS12" i="40"/>
  <c r="AS12" i="173"/>
  <c r="AS12" i="21"/>
  <c r="AS12" i="104"/>
  <c r="AS12" i="114"/>
  <c r="AS12" i="99"/>
  <c r="AO12" i="150"/>
  <c r="AO12" i="148"/>
  <c r="AO12" i="147"/>
  <c r="AO12" i="146"/>
  <c r="AO12" i="174"/>
  <c r="AO12" i="115"/>
  <c r="AO12" i="29"/>
  <c r="AO12" i="40"/>
  <c r="AO12" i="77"/>
  <c r="AO12" i="173"/>
  <c r="AO12" i="21"/>
  <c r="AO12" i="104"/>
  <c r="AO12" i="114"/>
  <c r="AO12" i="99"/>
  <c r="AK12" i="150"/>
  <c r="AK12" i="148"/>
  <c r="AK12" i="147"/>
  <c r="AK12" i="146"/>
  <c r="AK12" i="174"/>
  <c r="AK12" i="115"/>
  <c r="AK12" i="77"/>
  <c r="AK12" i="29"/>
  <c r="AK12" i="40"/>
  <c r="AK12" i="173"/>
  <c r="AK12" i="21"/>
  <c r="AK12" i="104"/>
  <c r="AK12" i="114"/>
  <c r="AK12" i="99"/>
  <c r="AG12" i="150"/>
  <c r="AG12" i="148"/>
  <c r="AG12" i="147"/>
  <c r="AG12" i="146"/>
  <c r="AG12" i="174"/>
  <c r="AG12" i="115"/>
  <c r="AG12" i="40"/>
  <c r="AG12" i="29"/>
  <c r="AG12" i="77"/>
  <c r="AG12" i="173"/>
  <c r="AG12" i="21"/>
  <c r="AG12" i="104"/>
  <c r="AG12" i="114"/>
  <c r="AG12" i="99"/>
  <c r="AC12" i="150"/>
  <c r="AC12" i="148"/>
  <c r="AC12" i="147"/>
  <c r="AC12" i="146"/>
  <c r="AC12" i="174"/>
  <c r="AC12" i="115"/>
  <c r="AC12" i="77"/>
  <c r="AC12" i="29"/>
  <c r="AC12" i="40"/>
  <c r="AC12" i="173"/>
  <c r="AC12" i="21"/>
  <c r="AC12" i="104"/>
  <c r="AC12" i="114"/>
  <c r="AC12" i="99"/>
  <c r="Y12" i="150"/>
  <c r="Y12" i="148"/>
  <c r="Y12" i="147"/>
  <c r="Y12" i="146"/>
  <c r="Y12" i="174"/>
  <c r="Y12" i="115"/>
  <c r="Y12" i="29"/>
  <c r="Y12" i="40"/>
  <c r="Y12" i="77"/>
  <c r="Y12" i="173"/>
  <c r="Y12" i="21"/>
  <c r="Y12" i="104"/>
  <c r="Y12" i="114"/>
  <c r="Y12" i="99"/>
  <c r="U13" i="120"/>
  <c r="U13" i="122"/>
  <c r="U13" i="165"/>
  <c r="U13" i="138"/>
  <c r="U13" i="123"/>
  <c r="U12" i="150"/>
  <c r="U12" i="148"/>
  <c r="U12" i="147"/>
  <c r="U12" i="146"/>
  <c r="U12" i="174"/>
  <c r="U12" i="115"/>
  <c r="U12" i="77"/>
  <c r="U12" i="29"/>
  <c r="U12" i="40"/>
  <c r="U12" i="173"/>
  <c r="U12" i="21"/>
  <c r="U12" i="104"/>
  <c r="U12" i="114"/>
  <c r="U12" i="99"/>
  <c r="Q13" i="120"/>
  <c r="Q13" i="122"/>
  <c r="Q13" i="165"/>
  <c r="Q13" i="138"/>
  <c r="Q13" i="123"/>
  <c r="Q12" i="150"/>
  <c r="Q12" i="148"/>
  <c r="Q12" i="147"/>
  <c r="Q12" i="146"/>
  <c r="Q12" i="174"/>
  <c r="Q12" i="40"/>
  <c r="Q12" i="29"/>
  <c r="Q12" i="115"/>
  <c r="Q12" i="77"/>
  <c r="Q12" i="173"/>
  <c r="Q12" i="21"/>
  <c r="Q12" i="104"/>
  <c r="Q12" i="114"/>
  <c r="Q12" i="99"/>
  <c r="M13" i="120"/>
  <c r="M13" i="122"/>
  <c r="M13" i="165"/>
  <c r="M13" i="138"/>
  <c r="M13" i="123"/>
  <c r="M12" i="150"/>
  <c r="M12" i="148"/>
  <c r="M12" i="147"/>
  <c r="M12" i="146"/>
  <c r="M12" i="174"/>
  <c r="M12" i="115"/>
  <c r="M12" i="77"/>
  <c r="M12" i="29"/>
  <c r="M12" i="40"/>
  <c r="M12" i="173"/>
  <c r="M12" i="21"/>
  <c r="M12" i="104"/>
  <c r="M12" i="114"/>
  <c r="M12" i="99"/>
  <c r="BB9" i="150"/>
  <c r="BB9" i="148"/>
  <c r="BB9" i="147"/>
  <c r="BB9" i="146"/>
  <c r="BB9" i="174"/>
  <c r="BB9" i="115"/>
  <c r="BB9" i="40"/>
  <c r="BB9" i="29"/>
  <c r="BB9" i="173"/>
  <c r="BB9" i="21"/>
  <c r="BB9" i="104"/>
  <c r="BB9" i="114"/>
  <c r="BB9" i="77"/>
  <c r="BB9" i="99"/>
  <c r="AX9" i="150"/>
  <c r="AX9" i="148"/>
  <c r="AX9" i="147"/>
  <c r="AX9" i="146"/>
  <c r="AX9" i="174"/>
  <c r="AX9" i="115"/>
  <c r="AX9" i="40"/>
  <c r="AX9" i="77"/>
  <c r="AX9" i="21"/>
  <c r="AX9" i="104"/>
  <c r="AX9" i="114"/>
  <c r="AX9" i="29"/>
  <c r="AX9" i="173"/>
  <c r="AX9" i="99"/>
  <c r="AS9" i="150"/>
  <c r="AS9" i="148"/>
  <c r="AS9" i="147"/>
  <c r="AS9" i="146"/>
  <c r="AS9" i="174"/>
  <c r="AS9" i="40"/>
  <c r="AS9" i="77"/>
  <c r="AS9" i="115"/>
  <c r="AS9" i="29"/>
  <c r="AS9" i="173"/>
  <c r="AS9" i="114"/>
  <c r="AS9" i="99"/>
  <c r="AS9" i="21"/>
  <c r="AS9" i="104"/>
  <c r="AO9" i="150"/>
  <c r="AO9" i="148"/>
  <c r="AO9" i="147"/>
  <c r="AO9" i="146"/>
  <c r="AO9" i="174"/>
  <c r="AO9" i="115"/>
  <c r="AO9" i="40"/>
  <c r="AO9" i="77"/>
  <c r="AO9" i="29"/>
  <c r="AO9" i="173"/>
  <c r="AO9" i="104"/>
  <c r="AO9" i="21"/>
  <c r="AO9" i="99"/>
  <c r="AO9" i="114"/>
  <c r="AK9" i="150"/>
  <c r="AK9" i="148"/>
  <c r="AK9" i="147"/>
  <c r="AK9" i="146"/>
  <c r="AK9" i="174"/>
  <c r="AK9" i="115"/>
  <c r="AK9" i="40"/>
  <c r="AK9" i="77"/>
  <c r="AK9" i="29"/>
  <c r="AK9" i="173"/>
  <c r="AK9" i="114"/>
  <c r="AK9" i="99"/>
  <c r="AK9" i="104"/>
  <c r="AK9" i="21"/>
  <c r="AG9" i="150"/>
  <c r="AG9" i="148"/>
  <c r="AG9" i="147"/>
  <c r="AG9" i="146"/>
  <c r="AG9" i="174"/>
  <c r="AG9" i="40"/>
  <c r="AG9" i="77"/>
  <c r="AG9" i="115"/>
  <c r="AG9" i="29"/>
  <c r="AG9" i="173"/>
  <c r="AG9" i="104"/>
  <c r="AG9" i="21"/>
  <c r="AG9" i="99"/>
  <c r="AG9" i="114"/>
  <c r="AC9" i="150"/>
  <c r="AC9" i="148"/>
  <c r="AC9" i="147"/>
  <c r="AC9" i="146"/>
  <c r="AC9" i="174"/>
  <c r="AC9" i="40"/>
  <c r="AC9" i="77"/>
  <c r="AC9" i="115"/>
  <c r="AC9" i="29"/>
  <c r="AC9" i="173"/>
  <c r="AC9" i="114"/>
  <c r="AC9" i="99"/>
  <c r="AC9" i="21"/>
  <c r="AC9" i="104"/>
  <c r="Y9" i="150"/>
  <c r="Y9" i="148"/>
  <c r="Y9" i="147"/>
  <c r="Y9" i="146"/>
  <c r="Y9" i="174"/>
  <c r="Y9" i="115"/>
  <c r="Y9" i="40"/>
  <c r="Y9" i="77"/>
  <c r="Y9" i="29"/>
  <c r="Y9" i="173"/>
  <c r="Y9" i="104"/>
  <c r="Y9" i="21"/>
  <c r="Y9" i="99"/>
  <c r="Y9" i="114"/>
  <c r="BD7" i="150"/>
  <c r="BD7" i="148"/>
  <c r="BD7" i="147"/>
  <c r="BD7" i="146"/>
  <c r="BD7" i="174"/>
  <c r="BD7" i="115"/>
  <c r="BD7" i="77"/>
  <c r="BD7" i="29"/>
  <c r="BD7" i="40"/>
  <c r="BD7" i="173"/>
  <c r="BD7" i="21"/>
  <c r="BD7" i="114"/>
  <c r="BD7" i="104"/>
  <c r="BD7" i="99"/>
  <c r="AZ7" i="150"/>
  <c r="AZ7" i="148"/>
  <c r="AZ7" i="147"/>
  <c r="AZ7" i="146"/>
  <c r="AZ7" i="174"/>
  <c r="AZ7" i="40"/>
  <c r="AZ7" i="29"/>
  <c r="AZ7" i="115"/>
  <c r="AZ7" i="77"/>
  <c r="AZ7" i="173"/>
  <c r="AZ7" i="21"/>
  <c r="AZ7" i="114"/>
  <c r="AZ7" i="104"/>
  <c r="AZ7" i="99"/>
  <c r="AU7" i="150"/>
  <c r="AU7" i="148"/>
  <c r="AU7" i="147"/>
  <c r="AU7" i="146"/>
  <c r="AU7" i="174"/>
  <c r="AU7" i="115"/>
  <c r="AU7" i="40"/>
  <c r="AU7" i="77"/>
  <c r="AU7" i="29"/>
  <c r="AU7" i="173"/>
  <c r="AU7" i="21"/>
  <c r="AU7" i="114"/>
  <c r="AU7" i="104"/>
  <c r="AU7" i="99"/>
  <c r="AQ7" i="150"/>
  <c r="AQ7" i="148"/>
  <c r="AQ7" i="147"/>
  <c r="AQ7" i="146"/>
  <c r="AQ7" i="174"/>
  <c r="AQ7" i="115"/>
  <c r="AQ7" i="40"/>
  <c r="AQ7" i="77"/>
  <c r="AQ7" i="29"/>
  <c r="AQ7" i="21"/>
  <c r="AQ7" i="114"/>
  <c r="AQ7" i="104"/>
  <c r="AQ7" i="99"/>
  <c r="AQ7" i="173"/>
  <c r="AM7" i="150"/>
  <c r="AM7" i="148"/>
  <c r="AM7" i="147"/>
  <c r="AM7" i="146"/>
  <c r="AM7" i="174"/>
  <c r="AM7" i="115"/>
  <c r="AM7" i="40"/>
  <c r="AM7" i="29"/>
  <c r="AM7" i="173"/>
  <c r="AM7" i="21"/>
  <c r="AM7" i="114"/>
  <c r="AM7" i="77"/>
  <c r="AM7" i="104"/>
  <c r="AM7" i="99"/>
  <c r="AI7" i="150"/>
  <c r="AI7" i="148"/>
  <c r="AI7" i="147"/>
  <c r="AI7" i="146"/>
  <c r="AI7" i="174"/>
  <c r="AI7" i="115"/>
  <c r="AI7" i="40"/>
  <c r="AI7" i="77"/>
  <c r="AI7" i="21"/>
  <c r="AI7" i="114"/>
  <c r="AI7" i="29"/>
  <c r="AI7" i="173"/>
  <c r="AI7" i="104"/>
  <c r="AI7" i="99"/>
  <c r="AE7" i="150"/>
  <c r="AE7" i="148"/>
  <c r="AE7" i="147"/>
  <c r="AE7" i="146"/>
  <c r="AE7" i="174"/>
  <c r="AE7" i="115"/>
  <c r="AE7" i="40"/>
  <c r="AE7" i="77"/>
  <c r="AE7" i="29"/>
  <c r="AE7" i="173"/>
  <c r="AE7" i="21"/>
  <c r="AE7" i="114"/>
  <c r="AE7" i="104"/>
  <c r="AE7" i="99"/>
  <c r="AA7" i="150"/>
  <c r="AA7" i="148"/>
  <c r="AA7" i="147"/>
  <c r="AA7" i="146"/>
  <c r="AA7" i="174"/>
  <c r="AA7" i="115"/>
  <c r="AA7" i="40"/>
  <c r="AA7" i="77"/>
  <c r="AA7" i="29"/>
  <c r="AA7" i="21"/>
  <c r="AA7" i="114"/>
  <c r="AA7" i="104"/>
  <c r="AA7" i="99"/>
  <c r="AA7" i="173"/>
  <c r="W7" i="150"/>
  <c r="W7" i="148"/>
  <c r="W7" i="147"/>
  <c r="W7" i="146"/>
  <c r="W7" i="174"/>
  <c r="W7" i="115"/>
  <c r="W7" i="40"/>
  <c r="W7" i="29"/>
  <c r="W7" i="77"/>
  <c r="W7" i="173"/>
  <c r="W7" i="21"/>
  <c r="W7" i="114"/>
  <c r="W7" i="99"/>
  <c r="W7" i="104"/>
  <c r="S8" i="120"/>
  <c r="S8" i="122"/>
  <c r="S8" i="165"/>
  <c r="S8" i="138"/>
  <c r="S8" i="123"/>
  <c r="S7" i="150"/>
  <c r="S7" i="148"/>
  <c r="S7" i="147"/>
  <c r="S7" i="146"/>
  <c r="S7" i="174"/>
  <c r="S7" i="115"/>
  <c r="S7" i="40"/>
  <c r="S7" i="77"/>
  <c r="S7" i="21"/>
  <c r="S7" i="114"/>
  <c r="S7" i="173"/>
  <c r="S7" i="104"/>
  <c r="S7" i="99"/>
  <c r="S7" i="29"/>
  <c r="O8" i="120"/>
  <c r="O8" i="122"/>
  <c r="O8" i="165"/>
  <c r="O8" i="138"/>
  <c r="O8" i="123"/>
  <c r="O7" i="150"/>
  <c r="O7" i="148"/>
  <c r="O7" i="147"/>
  <c r="O7" i="146"/>
  <c r="O7" i="174"/>
  <c r="O7" i="115"/>
  <c r="O7" i="40"/>
  <c r="O7" i="77"/>
  <c r="O7" i="29"/>
  <c r="O7" i="173"/>
  <c r="O7" i="21"/>
  <c r="O7" i="114"/>
  <c r="O7" i="104"/>
  <c r="O7" i="99"/>
  <c r="K8" i="120"/>
  <c r="K8" i="122"/>
  <c r="K8" i="165"/>
  <c r="K8" i="138"/>
  <c r="K8" i="123"/>
  <c r="K7" i="150"/>
  <c r="K7" i="148"/>
  <c r="K7" i="147"/>
  <c r="K7" i="146"/>
  <c r="K7" i="174"/>
  <c r="K7" i="115"/>
  <c r="K7" i="40"/>
  <c r="K7" i="77"/>
  <c r="K7" i="29"/>
  <c r="K7" i="21"/>
  <c r="K7" i="114"/>
  <c r="K7" i="104"/>
  <c r="K7" i="173"/>
  <c r="K7" i="99"/>
  <c r="G8" i="120"/>
  <c r="G8" i="122"/>
  <c r="G8" i="165"/>
  <c r="G8" i="138"/>
  <c r="G8" i="175"/>
  <c r="G8" i="123"/>
  <c r="G8" i="93"/>
  <c r="G8" i="118"/>
  <c r="G8" i="92"/>
  <c r="G8" i="91"/>
  <c r="G8" i="94"/>
  <c r="G7" i="150"/>
  <c r="G7" i="148"/>
  <c r="G7" i="147"/>
  <c r="G7" i="146"/>
  <c r="G7" i="174"/>
  <c r="G7" i="115"/>
  <c r="G7" i="40"/>
  <c r="G7" i="29"/>
  <c r="G7" i="173"/>
  <c r="G7" i="21"/>
  <c r="G7" i="114"/>
  <c r="G7" i="99"/>
  <c r="G7" i="77"/>
  <c r="G7" i="104"/>
  <c r="P39" i="150"/>
  <c r="P39" i="148"/>
  <c r="P39" i="147"/>
  <c r="P39" i="146"/>
  <c r="P39" i="174"/>
  <c r="P39" i="77"/>
  <c r="P39" i="29"/>
  <c r="P39" i="40"/>
  <c r="P39" i="115"/>
  <c r="P39" i="173"/>
  <c r="P39" i="21"/>
  <c r="P39" i="104"/>
  <c r="P39" i="99"/>
  <c r="P39" i="114"/>
  <c r="AV58" i="173"/>
  <c r="AV58" i="21"/>
  <c r="AV58" i="104"/>
  <c r="AV58" i="99"/>
  <c r="AV58" i="114"/>
  <c r="AC45" i="173"/>
  <c r="AC45" i="104"/>
  <c r="AC45" i="21"/>
  <c r="AC45" i="114"/>
  <c r="AC45" i="99"/>
  <c r="S39" i="150"/>
  <c r="S39" i="148"/>
  <c r="S39" i="147"/>
  <c r="S39" i="146"/>
  <c r="S39" i="174"/>
  <c r="S39" i="115"/>
  <c r="S39" i="40"/>
  <c r="S39" i="29"/>
  <c r="S39" i="21"/>
  <c r="S39" i="77"/>
  <c r="S39" i="104"/>
  <c r="S39" i="99"/>
  <c r="S39" i="173"/>
  <c r="S39" i="114"/>
  <c r="BC38" i="150"/>
  <c r="BC38" i="148"/>
  <c r="BC38" i="147"/>
  <c r="BC38" i="146"/>
  <c r="BC38" i="115"/>
  <c r="BC38" i="40"/>
  <c r="BC38" i="174"/>
  <c r="BC38" i="77"/>
  <c r="BC38" i="29"/>
  <c r="BC38" i="173"/>
  <c r="BC38" i="104"/>
  <c r="BC38" i="114"/>
  <c r="BC38" i="99"/>
  <c r="BC38" i="21"/>
  <c r="AH45" i="173"/>
  <c r="AH45" i="21"/>
  <c r="AH45" i="104"/>
  <c r="AH45" i="114"/>
  <c r="AH45" i="99"/>
  <c r="X38" i="150"/>
  <c r="X38" i="148"/>
  <c r="X38" i="147"/>
  <c r="X38" i="146"/>
  <c r="X38" i="174"/>
  <c r="X38" i="115"/>
  <c r="X38" i="40"/>
  <c r="X38" i="77"/>
  <c r="X38" i="29"/>
  <c r="X38" i="173"/>
  <c r="X38" i="21"/>
  <c r="X38" i="104"/>
  <c r="X38" i="114"/>
  <c r="X38" i="99"/>
  <c r="S46" i="104"/>
  <c r="S46" i="173"/>
  <c r="S46" i="21"/>
  <c r="S46" i="114"/>
  <c r="S46" i="99"/>
  <c r="AQ39" i="150"/>
  <c r="AQ39" i="148"/>
  <c r="AQ39" i="147"/>
  <c r="AQ39" i="146"/>
  <c r="AQ39" i="174"/>
  <c r="AQ39" i="115"/>
  <c r="AQ39" i="40"/>
  <c r="AQ39" i="77"/>
  <c r="AQ39" i="29"/>
  <c r="AQ39" i="21"/>
  <c r="AQ39" i="173"/>
  <c r="AQ39" i="104"/>
  <c r="AQ39" i="99"/>
  <c r="AQ39" i="114"/>
  <c r="AM39" i="150"/>
  <c r="AM39" i="148"/>
  <c r="AM39" i="147"/>
  <c r="AM39" i="146"/>
  <c r="AM39" i="174"/>
  <c r="AM39" i="115"/>
  <c r="AM39" i="40"/>
  <c r="AM39" i="77"/>
  <c r="AM39" i="29"/>
  <c r="AM39" i="173"/>
  <c r="AM39" i="21"/>
  <c r="AM39" i="104"/>
  <c r="AM39" i="114"/>
  <c r="AM39" i="99"/>
  <c r="AU39" i="150"/>
  <c r="AU39" i="148"/>
  <c r="AU39" i="147"/>
  <c r="AU39" i="146"/>
  <c r="AU39" i="174"/>
  <c r="AU39" i="115"/>
  <c r="AU39" i="40"/>
  <c r="AU39" i="29"/>
  <c r="AU39" i="77"/>
  <c r="AU39" i="173"/>
  <c r="AU39" i="21"/>
  <c r="AU39" i="114"/>
  <c r="AU39" i="104"/>
  <c r="AU39" i="99"/>
  <c r="AH39" i="150"/>
  <c r="AH39" i="148"/>
  <c r="AH39" i="147"/>
  <c r="AH39" i="146"/>
  <c r="AH39" i="174"/>
  <c r="AH39" i="115"/>
  <c r="AH39" i="40"/>
  <c r="AH39" i="77"/>
  <c r="AH39" i="29"/>
  <c r="AH39" i="173"/>
  <c r="AH39" i="104"/>
  <c r="AH39" i="21"/>
  <c r="AH39" i="114"/>
  <c r="AH39" i="99"/>
  <c r="BB58" i="104"/>
  <c r="BB58" i="21"/>
  <c r="BB58" i="114"/>
  <c r="BB58" i="99"/>
  <c r="BB58" i="173"/>
  <c r="P45" i="173"/>
  <c r="P45" i="114"/>
  <c r="P45" i="99"/>
  <c r="P45" i="104"/>
  <c r="P45" i="21"/>
  <c r="AP39" i="150"/>
  <c r="AP39" i="148"/>
  <c r="AP39" i="147"/>
  <c r="AP39" i="146"/>
  <c r="AP39" i="174"/>
  <c r="AP39" i="115"/>
  <c r="AP39" i="40"/>
  <c r="AP39" i="77"/>
  <c r="AP39" i="29"/>
  <c r="AP39" i="173"/>
  <c r="AP39" i="104"/>
  <c r="AP39" i="21"/>
  <c r="AP39" i="114"/>
  <c r="AP39" i="99"/>
  <c r="AB45" i="173"/>
  <c r="AB45" i="21"/>
  <c r="AB45" i="114"/>
  <c r="AB45" i="99"/>
  <c r="AB45" i="104"/>
  <c r="AL45" i="21"/>
  <c r="AL45" i="104"/>
  <c r="AL45" i="173"/>
  <c r="AL45" i="99"/>
  <c r="AL45" i="114"/>
  <c r="BB39" i="150"/>
  <c r="BB39" i="148"/>
  <c r="BB39" i="147"/>
  <c r="BB39" i="146"/>
  <c r="BB39" i="115"/>
  <c r="BB39" i="40"/>
  <c r="BB39" i="174"/>
  <c r="BB39" i="77"/>
  <c r="BB39" i="29"/>
  <c r="BB39" i="173"/>
  <c r="BB39" i="104"/>
  <c r="BB39" i="114"/>
  <c r="BB39" i="99"/>
  <c r="BB39" i="21"/>
  <c r="AQ45" i="173"/>
  <c r="AQ45" i="21"/>
  <c r="AQ45" i="104"/>
  <c r="AQ45" i="114"/>
  <c r="AQ45" i="99"/>
  <c r="Q45" i="173"/>
  <c r="Q45" i="114"/>
  <c r="Q45" i="99"/>
  <c r="Q45" i="21"/>
  <c r="Q45" i="104"/>
  <c r="U39" i="150"/>
  <c r="U39" i="148"/>
  <c r="U39" i="147"/>
  <c r="U39" i="146"/>
  <c r="U39" i="115"/>
  <c r="U39" i="40"/>
  <c r="U39" i="174"/>
  <c r="U39" i="77"/>
  <c r="U39" i="29"/>
  <c r="U39" i="104"/>
  <c r="U39" i="173"/>
  <c r="U39" i="114"/>
  <c r="U39" i="99"/>
  <c r="U39" i="21"/>
  <c r="BB45" i="21"/>
  <c r="BB45" i="104"/>
  <c r="BB45" i="173"/>
  <c r="BB45" i="99"/>
  <c r="BB45" i="114"/>
  <c r="BD38" i="150"/>
  <c r="BD38" i="148"/>
  <c r="BD38" i="147"/>
  <c r="BD38" i="146"/>
  <c r="BD38" i="174"/>
  <c r="BD38" i="115"/>
  <c r="BD38" i="40"/>
  <c r="BD38" i="77"/>
  <c r="BD38" i="29"/>
  <c r="BD38" i="173"/>
  <c r="BD38" i="21"/>
  <c r="BD38" i="104"/>
  <c r="BD38" i="114"/>
  <c r="BD38" i="99"/>
  <c r="AL38" i="150"/>
  <c r="AL38" i="148"/>
  <c r="AL38" i="147"/>
  <c r="AL38" i="146"/>
  <c r="AL38" i="115"/>
  <c r="AL38" i="40"/>
  <c r="AL38" i="174"/>
  <c r="AL38" i="77"/>
  <c r="AL38" i="29"/>
  <c r="AL38" i="173"/>
  <c r="AL38" i="114"/>
  <c r="AL38" i="99"/>
  <c r="AL38" i="21"/>
  <c r="AL38" i="104"/>
  <c r="J51" i="173"/>
  <c r="J51" i="21"/>
  <c r="J51" i="99"/>
  <c r="J51" i="104"/>
  <c r="J51" i="114"/>
  <c r="I51" i="173"/>
  <c r="I51" i="21"/>
  <c r="I51" i="104"/>
  <c r="I51" i="114"/>
  <c r="I51" i="99"/>
  <c r="AU21" i="150"/>
  <c r="AU21" i="148"/>
  <c r="AU21" i="147"/>
  <c r="AU21" i="146"/>
  <c r="AU21" i="174"/>
  <c r="AU21" i="115"/>
  <c r="AU21" i="77"/>
  <c r="AU21" i="29"/>
  <c r="AU21" i="40"/>
  <c r="AU21" i="173"/>
  <c r="AU21" i="21"/>
  <c r="AU21" i="104"/>
  <c r="AU21" i="114"/>
  <c r="AU21" i="99"/>
  <c r="AI21" i="150"/>
  <c r="AI21" i="148"/>
  <c r="AI21" i="147"/>
  <c r="AI21" i="146"/>
  <c r="AI21" i="174"/>
  <c r="AI21" i="115"/>
  <c r="AI21" i="29"/>
  <c r="AI21" i="40"/>
  <c r="AI21" i="77"/>
  <c r="AI21" i="173"/>
  <c r="AI21" i="21"/>
  <c r="AI21" i="104"/>
  <c r="AI21" i="114"/>
  <c r="AI21" i="99"/>
  <c r="W21" i="150"/>
  <c r="W21" i="148"/>
  <c r="W21" i="147"/>
  <c r="W21" i="146"/>
  <c r="W21" i="174"/>
  <c r="W21" i="115"/>
  <c r="W21" i="77"/>
  <c r="W21" i="29"/>
  <c r="W21" i="173"/>
  <c r="W21" i="21"/>
  <c r="W21" i="104"/>
  <c r="W21" i="114"/>
  <c r="W21" i="40"/>
  <c r="W21" i="99"/>
  <c r="Q18" i="150"/>
  <c r="Q18" i="148"/>
  <c r="Q18" i="147"/>
  <c r="Q18" i="146"/>
  <c r="Q18" i="174"/>
  <c r="Q18" i="115"/>
  <c r="Q18" i="77"/>
  <c r="Q18" i="29"/>
  <c r="Q18" i="40"/>
  <c r="Q18" i="173"/>
  <c r="Q18" i="21"/>
  <c r="Q18" i="104"/>
  <c r="Q18" i="114"/>
  <c r="Q18" i="99"/>
  <c r="E18" i="150"/>
  <c r="E18" i="148"/>
  <c r="E18" i="147"/>
  <c r="E18" i="146"/>
  <c r="E18" i="174"/>
  <c r="E18" i="115"/>
  <c r="E18" i="29"/>
  <c r="E18" i="40"/>
  <c r="E18" i="77"/>
  <c r="E18" i="173"/>
  <c r="E18" i="21"/>
  <c r="E18" i="104"/>
  <c r="E18" i="114"/>
  <c r="E18" i="99"/>
  <c r="BB15" i="150"/>
  <c r="BB15" i="148"/>
  <c r="BB15" i="147"/>
  <c r="BB15" i="146"/>
  <c r="BB15" i="174"/>
  <c r="BB15" i="115"/>
  <c r="BB15" i="40"/>
  <c r="BB15" i="77"/>
  <c r="BB15" i="29"/>
  <c r="BB15" i="21"/>
  <c r="BB15" i="104"/>
  <c r="BB15" i="114"/>
  <c r="BB15" i="99"/>
  <c r="BB15" i="173"/>
  <c r="AX15" i="150"/>
  <c r="AX15" i="148"/>
  <c r="AX15" i="147"/>
  <c r="AX15" i="146"/>
  <c r="AX15" i="174"/>
  <c r="AX15" i="115"/>
  <c r="AX15" i="40"/>
  <c r="AX15" i="29"/>
  <c r="AX15" i="77"/>
  <c r="AX15" i="173"/>
  <c r="AX15" i="21"/>
  <c r="AX15" i="104"/>
  <c r="AX15" i="114"/>
  <c r="AX15" i="99"/>
  <c r="AS15" i="150"/>
  <c r="AS15" i="148"/>
  <c r="AS15" i="147"/>
  <c r="AS15" i="146"/>
  <c r="AS15" i="174"/>
  <c r="AS15" i="40"/>
  <c r="AS15" i="77"/>
  <c r="AS15" i="115"/>
  <c r="AS15" i="29"/>
  <c r="AS15" i="173"/>
  <c r="AS15" i="104"/>
  <c r="AS15" i="21"/>
  <c r="AS15" i="99"/>
  <c r="AS15" i="114"/>
  <c r="AO15" i="150"/>
  <c r="AO15" i="148"/>
  <c r="AO15" i="147"/>
  <c r="AO15" i="174"/>
  <c r="AO15" i="146"/>
  <c r="AO15" i="40"/>
  <c r="AO15" i="77"/>
  <c r="AO15" i="115"/>
  <c r="AO15" i="29"/>
  <c r="AO15" i="173"/>
  <c r="AO15" i="114"/>
  <c r="AO15" i="99"/>
  <c r="AO15" i="21"/>
  <c r="AO15" i="104"/>
  <c r="AK15" i="150"/>
  <c r="AK15" i="148"/>
  <c r="AK15" i="147"/>
  <c r="AK15" i="146"/>
  <c r="AK15" i="174"/>
  <c r="AK15" i="115"/>
  <c r="AK15" i="40"/>
  <c r="AK15" i="77"/>
  <c r="AK15" i="29"/>
  <c r="AK15" i="173"/>
  <c r="AK15" i="104"/>
  <c r="AK15" i="21"/>
  <c r="AK15" i="99"/>
  <c r="AK15" i="114"/>
  <c r="AG15" i="150"/>
  <c r="AG15" i="148"/>
  <c r="AG15" i="147"/>
  <c r="AG15" i="146"/>
  <c r="AG15" i="174"/>
  <c r="AG15" i="115"/>
  <c r="AG15" i="40"/>
  <c r="AG15" i="77"/>
  <c r="AG15" i="29"/>
  <c r="AG15" i="173"/>
  <c r="AG15" i="114"/>
  <c r="AG15" i="99"/>
  <c r="AG15" i="21"/>
  <c r="AG15" i="104"/>
  <c r="AC15" i="150"/>
  <c r="AC15" i="148"/>
  <c r="AC15" i="147"/>
  <c r="AC15" i="146"/>
  <c r="AC15" i="174"/>
  <c r="AC15" i="40"/>
  <c r="AC15" i="77"/>
  <c r="AC15" i="115"/>
  <c r="AC15" i="29"/>
  <c r="AC15" i="173"/>
  <c r="AC15" i="104"/>
  <c r="AC15" i="21"/>
  <c r="AC15" i="99"/>
  <c r="AC15" i="114"/>
  <c r="Y15" i="150"/>
  <c r="Y15" i="148"/>
  <c r="Y15" i="147"/>
  <c r="Y15" i="174"/>
  <c r="Y15" i="146"/>
  <c r="Y15" i="40"/>
  <c r="Y15" i="77"/>
  <c r="Y15" i="115"/>
  <c r="Y15" i="29"/>
  <c r="Y15" i="173"/>
  <c r="Y15" i="114"/>
  <c r="Y15" i="99"/>
  <c r="Y15" i="21"/>
  <c r="Y15" i="104"/>
  <c r="T14" i="122"/>
  <c r="T14" i="120"/>
  <c r="T14" i="138"/>
  <c r="T14" i="123"/>
  <c r="T14" i="165"/>
  <c r="T13" i="150"/>
  <c r="T13" i="148"/>
  <c r="T13" i="147"/>
  <c r="T13" i="146"/>
  <c r="T13" i="174"/>
  <c r="T13" i="115"/>
  <c r="T13" i="77"/>
  <c r="T13" i="29"/>
  <c r="T13" i="40"/>
  <c r="T13" i="173"/>
  <c r="T13" i="21"/>
  <c r="T13" i="114"/>
  <c r="T13" i="104"/>
  <c r="T13" i="99"/>
  <c r="BA12" i="150"/>
  <c r="BA12" i="148"/>
  <c r="BA12" i="147"/>
  <c r="BA12" i="146"/>
  <c r="BA12" i="174"/>
  <c r="BA12" i="115"/>
  <c r="BA12" i="77"/>
  <c r="BA12" i="29"/>
  <c r="BA12" i="40"/>
  <c r="BA12" i="173"/>
  <c r="BA12" i="21"/>
  <c r="BA12" i="104"/>
  <c r="BA12" i="114"/>
  <c r="BA12" i="99"/>
  <c r="AW12" i="150"/>
  <c r="AW12" i="148"/>
  <c r="AW12" i="147"/>
  <c r="AW12" i="146"/>
  <c r="AW12" i="174"/>
  <c r="AW12" i="40"/>
  <c r="AW12" i="29"/>
  <c r="AW12" i="77"/>
  <c r="AW12" i="173"/>
  <c r="AW12" i="21"/>
  <c r="AW12" i="104"/>
  <c r="AW12" i="114"/>
  <c r="AW12" i="115"/>
  <c r="AW12" i="99"/>
  <c r="AR12" i="150"/>
  <c r="AR12" i="148"/>
  <c r="AR12" i="147"/>
  <c r="AR12" i="146"/>
  <c r="AR12" i="174"/>
  <c r="AR12" i="115"/>
  <c r="AR12" i="40"/>
  <c r="AR12" i="77"/>
  <c r="AR12" i="29"/>
  <c r="AR12" i="173"/>
  <c r="AR12" i="21"/>
  <c r="AR12" i="104"/>
  <c r="AR12" i="114"/>
  <c r="AR12" i="99"/>
  <c r="AN12" i="150"/>
  <c r="AN12" i="148"/>
  <c r="AN12" i="147"/>
  <c r="AN12" i="146"/>
  <c r="AN12" i="174"/>
  <c r="AN12" i="115"/>
  <c r="AN12" i="40"/>
  <c r="AN12" i="77"/>
  <c r="AN12" i="29"/>
  <c r="AN12" i="21"/>
  <c r="AN12" i="104"/>
  <c r="AN12" i="114"/>
  <c r="AN12" i="173"/>
  <c r="AN12" i="99"/>
  <c r="AJ12" i="150"/>
  <c r="AJ12" i="148"/>
  <c r="AJ12" i="147"/>
  <c r="AJ12" i="146"/>
  <c r="AJ12" i="174"/>
  <c r="AJ12" i="115"/>
  <c r="AJ12" i="40"/>
  <c r="AJ12" i="29"/>
  <c r="AJ12" i="77"/>
  <c r="AJ12" i="173"/>
  <c r="AJ12" i="21"/>
  <c r="AJ12" i="104"/>
  <c r="AJ12" i="114"/>
  <c r="AJ12" i="99"/>
  <c r="AF12" i="150"/>
  <c r="AF12" i="148"/>
  <c r="AF12" i="147"/>
  <c r="AF12" i="146"/>
  <c r="AF12" i="174"/>
  <c r="AF12" i="115"/>
  <c r="AF12" i="40"/>
  <c r="AF12" i="77"/>
  <c r="AF12" i="21"/>
  <c r="AF12" i="104"/>
  <c r="AF12" i="114"/>
  <c r="AF12" i="173"/>
  <c r="AF12" i="29"/>
  <c r="AF12" i="99"/>
  <c r="AB12" i="150"/>
  <c r="AB12" i="148"/>
  <c r="AB12" i="147"/>
  <c r="AB12" i="146"/>
  <c r="AB12" i="174"/>
  <c r="AB12" i="115"/>
  <c r="AB12" i="40"/>
  <c r="AB12" i="77"/>
  <c r="AB12" i="29"/>
  <c r="AB12" i="173"/>
  <c r="AB12" i="21"/>
  <c r="AB12" i="104"/>
  <c r="AB12" i="114"/>
  <c r="AB12" i="99"/>
  <c r="X12" i="150"/>
  <c r="X12" i="148"/>
  <c r="X12" i="147"/>
  <c r="X12" i="146"/>
  <c r="X12" i="174"/>
  <c r="X12" i="115"/>
  <c r="X12" i="40"/>
  <c r="X12" i="77"/>
  <c r="X12" i="29"/>
  <c r="X12" i="21"/>
  <c r="X12" i="104"/>
  <c r="X12" i="114"/>
  <c r="X12" i="173"/>
  <c r="X12" i="99"/>
  <c r="T13" i="165"/>
  <c r="T13" i="122"/>
  <c r="T13" i="120"/>
  <c r="T13" i="138"/>
  <c r="T13" i="123"/>
  <c r="T12" i="150"/>
  <c r="T12" i="148"/>
  <c r="T12" i="147"/>
  <c r="T12" i="146"/>
  <c r="T12" i="174"/>
  <c r="T12" i="115"/>
  <c r="T12" i="40"/>
  <c r="T12" i="29"/>
  <c r="T12" i="173"/>
  <c r="T12" i="21"/>
  <c r="T12" i="104"/>
  <c r="T12" i="114"/>
  <c r="T12" i="99"/>
  <c r="T12" i="77"/>
  <c r="P13" i="122"/>
  <c r="P13" i="120"/>
  <c r="P13" i="165"/>
  <c r="P13" i="123"/>
  <c r="P13" i="138"/>
  <c r="P12" i="150"/>
  <c r="P12" i="148"/>
  <c r="P12" i="147"/>
  <c r="P12" i="146"/>
  <c r="P12" i="174"/>
  <c r="P12" i="115"/>
  <c r="P12" i="40"/>
  <c r="P12" i="77"/>
  <c r="P12" i="21"/>
  <c r="P12" i="104"/>
  <c r="P12" i="114"/>
  <c r="P12" i="29"/>
  <c r="P12" i="173"/>
  <c r="P12" i="99"/>
  <c r="D13" i="165"/>
  <c r="D13" i="122"/>
  <c r="D13" i="120"/>
  <c r="D13" i="175"/>
  <c r="D13" i="93"/>
  <c r="D13" i="118"/>
  <c r="D13" i="92"/>
  <c r="D13" i="91"/>
  <c r="D13" i="94"/>
  <c r="D13" i="138"/>
  <c r="D13" i="123"/>
  <c r="D12" i="150"/>
  <c r="D12" i="148"/>
  <c r="D12" i="147"/>
  <c r="D12" i="146"/>
  <c r="D12" i="174"/>
  <c r="D12" i="115"/>
  <c r="D12" i="40"/>
  <c r="D12" i="29"/>
  <c r="D12" i="77"/>
  <c r="D12" i="173"/>
  <c r="D12" i="21"/>
  <c r="D12" i="104"/>
  <c r="D12" i="114"/>
  <c r="D12" i="99"/>
  <c r="BA9" i="150"/>
  <c r="BA9" i="148"/>
  <c r="BA9" i="147"/>
  <c r="BA9" i="146"/>
  <c r="BA9" i="174"/>
  <c r="BA9" i="115"/>
  <c r="BA9" i="40"/>
  <c r="BA9" i="77"/>
  <c r="BA9" i="29"/>
  <c r="BA9" i="173"/>
  <c r="BA9" i="114"/>
  <c r="BA9" i="99"/>
  <c r="BA9" i="104"/>
  <c r="BA9" i="21"/>
  <c r="AW9" i="150"/>
  <c r="AW9" i="148"/>
  <c r="AW9" i="147"/>
  <c r="AW9" i="146"/>
  <c r="AW9" i="174"/>
  <c r="AW9" i="40"/>
  <c r="AW9" i="77"/>
  <c r="AW9" i="115"/>
  <c r="AW9" i="29"/>
  <c r="AW9" i="173"/>
  <c r="AW9" i="104"/>
  <c r="AW9" i="21"/>
  <c r="AW9" i="99"/>
  <c r="AW9" i="114"/>
  <c r="AR9" i="150"/>
  <c r="AR9" i="148"/>
  <c r="AR9" i="147"/>
  <c r="AR9" i="146"/>
  <c r="AR9" i="174"/>
  <c r="AR9" i="40"/>
  <c r="AR9" i="77"/>
  <c r="AR9" i="115"/>
  <c r="AR9" i="29"/>
  <c r="AR9" i="173"/>
  <c r="AR9" i="114"/>
  <c r="AR9" i="99"/>
  <c r="AR9" i="104"/>
  <c r="AR9" i="21"/>
  <c r="AN9" i="150"/>
  <c r="AN9" i="148"/>
  <c r="AN9" i="147"/>
  <c r="AN9" i="146"/>
  <c r="AN9" i="174"/>
  <c r="AN9" i="40"/>
  <c r="AN9" i="77"/>
  <c r="AN9" i="29"/>
  <c r="AN9" i="115"/>
  <c r="AN9" i="173"/>
  <c r="AN9" i="21"/>
  <c r="AN9" i="99"/>
  <c r="AN9" i="104"/>
  <c r="AN9" i="114"/>
  <c r="AJ9" i="150"/>
  <c r="AJ9" i="148"/>
  <c r="AJ9" i="147"/>
  <c r="AJ9" i="146"/>
  <c r="AJ9" i="115"/>
  <c r="AJ9" i="40"/>
  <c r="AJ9" i="77"/>
  <c r="AJ9" i="29"/>
  <c r="AJ9" i="174"/>
  <c r="AJ9" i="114"/>
  <c r="AJ9" i="99"/>
  <c r="AJ9" i="104"/>
  <c r="AJ9" i="173"/>
  <c r="AJ9" i="21"/>
  <c r="AF9" i="150"/>
  <c r="AF9" i="148"/>
  <c r="AF9" i="147"/>
  <c r="AF9" i="146"/>
  <c r="AF9" i="174"/>
  <c r="AF9" i="40"/>
  <c r="AF9" i="77"/>
  <c r="AF9" i="115"/>
  <c r="AF9" i="29"/>
  <c r="AF9" i="173"/>
  <c r="AF9" i="21"/>
  <c r="AF9" i="99"/>
  <c r="AF9" i="104"/>
  <c r="AF9" i="114"/>
  <c r="AB9" i="150"/>
  <c r="AB9" i="148"/>
  <c r="AB9" i="147"/>
  <c r="AB9" i="146"/>
  <c r="AB9" i="174"/>
  <c r="AB9" i="40"/>
  <c r="AB9" i="77"/>
  <c r="AB9" i="115"/>
  <c r="AB9" i="29"/>
  <c r="AB9" i="173"/>
  <c r="AB9" i="114"/>
  <c r="AB9" i="99"/>
  <c r="AB9" i="104"/>
  <c r="AB9" i="21"/>
  <c r="X9" i="150"/>
  <c r="X9" i="148"/>
  <c r="X9" i="147"/>
  <c r="X9" i="146"/>
  <c r="X9" i="40"/>
  <c r="X9" i="77"/>
  <c r="X9" i="174"/>
  <c r="X9" i="115"/>
  <c r="X9" i="29"/>
  <c r="X9" i="173"/>
  <c r="X9" i="21"/>
  <c r="X9" i="99"/>
  <c r="X9" i="104"/>
  <c r="X9" i="114"/>
  <c r="BC7" i="150"/>
  <c r="BC7" i="148"/>
  <c r="BC7" i="147"/>
  <c r="BC7" i="146"/>
  <c r="BC7" i="174"/>
  <c r="BC7" i="115"/>
  <c r="BC7" i="40"/>
  <c r="BC7" i="29"/>
  <c r="BC7" i="77"/>
  <c r="BC7" i="173"/>
  <c r="BC7" i="21"/>
  <c r="BC7" i="114"/>
  <c r="BC7" i="99"/>
  <c r="BC7" i="104"/>
  <c r="AY7" i="150"/>
  <c r="AY7" i="148"/>
  <c r="AY7" i="147"/>
  <c r="AY7" i="146"/>
  <c r="AY7" i="174"/>
  <c r="AY7" i="115"/>
  <c r="AY7" i="40"/>
  <c r="AY7" i="77"/>
  <c r="AY7" i="29"/>
  <c r="AY7" i="21"/>
  <c r="AY7" i="114"/>
  <c r="AY7" i="173"/>
  <c r="AY7" i="104"/>
  <c r="AY7" i="99"/>
  <c r="AT7" i="150"/>
  <c r="AT7" i="148"/>
  <c r="AT7" i="147"/>
  <c r="AT7" i="146"/>
  <c r="AT7" i="174"/>
  <c r="AT7" i="40"/>
  <c r="AT7" i="77"/>
  <c r="AT7" i="115"/>
  <c r="AT7" i="29"/>
  <c r="AT7" i="173"/>
  <c r="AT7" i="104"/>
  <c r="AT7" i="114"/>
  <c r="AT7" i="99"/>
  <c r="AT7" i="21"/>
  <c r="AP7" i="150"/>
  <c r="AP7" i="148"/>
  <c r="AP7" i="147"/>
  <c r="AP7" i="146"/>
  <c r="AP7" i="174"/>
  <c r="AP7" i="115"/>
  <c r="AP7" i="40"/>
  <c r="AP7" i="77"/>
  <c r="AP7" i="29"/>
  <c r="AP7" i="173"/>
  <c r="AP7" i="104"/>
  <c r="AP7" i="21"/>
  <c r="AP7" i="99"/>
  <c r="AP7" i="114"/>
  <c r="AL7" i="150"/>
  <c r="AL7" i="148"/>
  <c r="AL7" i="147"/>
  <c r="AL7" i="146"/>
  <c r="AL7" i="174"/>
  <c r="AL7" i="40"/>
  <c r="AL7" i="77"/>
  <c r="AL7" i="115"/>
  <c r="AL7" i="29"/>
  <c r="AL7" i="173"/>
  <c r="AL7" i="104"/>
  <c r="AL7" i="114"/>
  <c r="AL7" i="99"/>
  <c r="AL7" i="21"/>
  <c r="AH7" i="150"/>
  <c r="AH7" i="148"/>
  <c r="AH7" i="147"/>
  <c r="AH7" i="146"/>
  <c r="AH7" i="174"/>
  <c r="AH7" i="115"/>
  <c r="AH7" i="40"/>
  <c r="AH7" i="77"/>
  <c r="AH7" i="29"/>
  <c r="AH7" i="173"/>
  <c r="AH7" i="104"/>
  <c r="AH7" i="21"/>
  <c r="AH7" i="99"/>
  <c r="AH7" i="114"/>
  <c r="AD7" i="150"/>
  <c r="AD7" i="148"/>
  <c r="AD7" i="147"/>
  <c r="AD7" i="146"/>
  <c r="AD7" i="174"/>
  <c r="AD7" i="40"/>
  <c r="AD7" i="77"/>
  <c r="AD7" i="115"/>
  <c r="AD7" i="29"/>
  <c r="AD7" i="173"/>
  <c r="AD7" i="104"/>
  <c r="AD7" i="114"/>
  <c r="AD7" i="99"/>
  <c r="AD7" i="21"/>
  <c r="Z7" i="150"/>
  <c r="Z7" i="148"/>
  <c r="Z7" i="147"/>
  <c r="Z7" i="146"/>
  <c r="Z7" i="174"/>
  <c r="Z7" i="115"/>
  <c r="Z7" i="40"/>
  <c r="Z7" i="77"/>
  <c r="Z7" i="29"/>
  <c r="Z7" i="173"/>
  <c r="Z7" i="104"/>
  <c r="Z7" i="21"/>
  <c r="Z7" i="99"/>
  <c r="Z7" i="114"/>
  <c r="V8" i="165"/>
  <c r="V8" i="122"/>
  <c r="V8" i="123"/>
  <c r="V8" i="120"/>
  <c r="V8" i="138"/>
  <c r="V7" i="150"/>
  <c r="V7" i="148"/>
  <c r="V7" i="147"/>
  <c r="V7" i="146"/>
  <c r="V7" i="174"/>
  <c r="V7" i="40"/>
  <c r="V7" i="77"/>
  <c r="V7" i="115"/>
  <c r="V7" i="29"/>
  <c r="V7" i="173"/>
  <c r="V7" i="104"/>
  <c r="V7" i="114"/>
  <c r="V7" i="99"/>
  <c r="V7" i="21"/>
  <c r="R8" i="120"/>
  <c r="R8" i="138"/>
  <c r="R8" i="123"/>
  <c r="R8" i="165"/>
  <c r="R8" i="122"/>
  <c r="R7" i="150"/>
  <c r="R7" i="148"/>
  <c r="R7" i="147"/>
  <c r="R7" i="146"/>
  <c r="R7" i="174"/>
  <c r="R7" i="115"/>
  <c r="R7" i="40"/>
  <c r="R7" i="77"/>
  <c r="R7" i="29"/>
  <c r="R7" i="173"/>
  <c r="R7" i="104"/>
  <c r="R7" i="21"/>
  <c r="R7" i="99"/>
  <c r="R7" i="114"/>
  <c r="N8" i="165"/>
  <c r="N8" i="122"/>
  <c r="N8" i="123"/>
  <c r="N8" i="120"/>
  <c r="N8" i="138"/>
  <c r="N7" i="150"/>
  <c r="N7" i="148"/>
  <c r="N7" i="147"/>
  <c r="N7" i="146"/>
  <c r="N7" i="174"/>
  <c r="N7" i="40"/>
  <c r="N7" i="77"/>
  <c r="N7" i="115"/>
  <c r="N7" i="29"/>
  <c r="N7" i="173"/>
  <c r="N7" i="104"/>
  <c r="N7" i="114"/>
  <c r="N7" i="99"/>
  <c r="N7" i="21"/>
  <c r="J8" i="120"/>
  <c r="J8" i="138"/>
  <c r="J8" i="123"/>
  <c r="J8" i="165"/>
  <c r="J8" i="122"/>
  <c r="J7" i="150"/>
  <c r="J7" i="148"/>
  <c r="J7" i="147"/>
  <c r="J7" i="146"/>
  <c r="J7" i="174"/>
  <c r="J7" i="115"/>
  <c r="J7" i="40"/>
  <c r="J7" i="77"/>
  <c r="J7" i="29"/>
  <c r="J7" i="173"/>
  <c r="J7" i="104"/>
  <c r="J7" i="21"/>
  <c r="J7" i="99"/>
  <c r="J7" i="114"/>
  <c r="F8" i="165"/>
  <c r="F8" i="175"/>
  <c r="F8" i="122"/>
  <c r="F8" i="123"/>
  <c r="F8" i="120"/>
  <c r="F8" i="92"/>
  <c r="F8" i="91"/>
  <c r="F8" i="94"/>
  <c r="F7" i="150"/>
  <c r="F8" i="118"/>
  <c r="F8" i="138"/>
  <c r="F8" i="93"/>
  <c r="F7" i="148"/>
  <c r="F7" i="147"/>
  <c r="F7" i="146"/>
  <c r="F7" i="174"/>
  <c r="F7" i="40"/>
  <c r="F7" i="77"/>
  <c r="F7" i="115"/>
  <c r="F7" i="29"/>
  <c r="F7" i="173"/>
  <c r="F7" i="104"/>
  <c r="F7" i="114"/>
  <c r="F7" i="99"/>
  <c r="F7" i="21"/>
  <c r="AY46" i="104"/>
  <c r="AY46" i="173"/>
  <c r="AY46" i="21"/>
  <c r="AY46" i="114"/>
  <c r="AY46" i="99"/>
  <c r="R45" i="173"/>
  <c r="R45" i="21"/>
  <c r="R45" i="104"/>
  <c r="R45" i="114"/>
  <c r="R45" i="99"/>
  <c r="V38" i="150"/>
  <c r="V38" i="148"/>
  <c r="V38" i="147"/>
  <c r="V38" i="146"/>
  <c r="V38" i="115"/>
  <c r="V38" i="40"/>
  <c r="V38" i="174"/>
  <c r="V38" i="77"/>
  <c r="V38" i="173"/>
  <c r="V38" i="114"/>
  <c r="V38" i="99"/>
  <c r="V38" i="29"/>
  <c r="V38" i="21"/>
  <c r="V38" i="104"/>
  <c r="Z45" i="173"/>
  <c r="Z45" i="21"/>
  <c r="Z45" i="104"/>
  <c r="Z45" i="114"/>
  <c r="Z45" i="99"/>
  <c r="T39" i="150"/>
  <c r="T39" i="148"/>
  <c r="T39" i="147"/>
  <c r="T39" i="146"/>
  <c r="T39" i="174"/>
  <c r="T39" i="115"/>
  <c r="T39" i="77"/>
  <c r="T39" i="29"/>
  <c r="T39" i="40"/>
  <c r="T39" i="173"/>
  <c r="T39" i="21"/>
  <c r="T39" i="99"/>
  <c r="T39" i="104"/>
  <c r="T39" i="114"/>
  <c r="AS39" i="150"/>
  <c r="AS39" i="148"/>
  <c r="AS39" i="147"/>
  <c r="AS39" i="146"/>
  <c r="AS39" i="115"/>
  <c r="AS39" i="40"/>
  <c r="AS39" i="174"/>
  <c r="AS39" i="77"/>
  <c r="AS39" i="104"/>
  <c r="AS39" i="29"/>
  <c r="AS39" i="114"/>
  <c r="AS39" i="99"/>
  <c r="AS39" i="21"/>
  <c r="AS39" i="173"/>
  <c r="AT39" i="150"/>
  <c r="AT39" i="148"/>
  <c r="AT39" i="147"/>
  <c r="AT39" i="146"/>
  <c r="AT39" i="115"/>
  <c r="AT39" i="40"/>
  <c r="AT39" i="174"/>
  <c r="AT39" i="77"/>
  <c r="AT39" i="29"/>
  <c r="AT39" i="173"/>
  <c r="AT39" i="104"/>
  <c r="AT39" i="114"/>
  <c r="AT39" i="99"/>
  <c r="AT39" i="21"/>
  <c r="AV45" i="173"/>
  <c r="AV45" i="114"/>
  <c r="AV45" i="99"/>
  <c r="AV45" i="104"/>
  <c r="AV45" i="21"/>
  <c r="W46" i="104"/>
  <c r="W46" i="114"/>
  <c r="W46" i="99"/>
  <c r="W46" i="21"/>
  <c r="W46" i="173"/>
  <c r="BA39" i="150"/>
  <c r="BA39" i="148"/>
  <c r="BA39" i="147"/>
  <c r="BA39" i="146"/>
  <c r="BA39" i="115"/>
  <c r="BA39" i="40"/>
  <c r="BA39" i="174"/>
  <c r="BA39" i="77"/>
  <c r="BA39" i="29"/>
  <c r="BA39" i="104"/>
  <c r="BA39" i="173"/>
  <c r="BA39" i="114"/>
  <c r="BA39" i="99"/>
  <c r="BA39" i="21"/>
  <c r="W39" i="150"/>
  <c r="W39" i="148"/>
  <c r="W39" i="147"/>
  <c r="W39" i="146"/>
  <c r="W39" i="174"/>
  <c r="W39" i="115"/>
  <c r="W39" i="40"/>
  <c r="W39" i="77"/>
  <c r="W39" i="29"/>
  <c r="W39" i="173"/>
  <c r="W39" i="21"/>
  <c r="W39" i="104"/>
  <c r="W39" i="114"/>
  <c r="W39" i="99"/>
  <c r="AM47" i="173"/>
  <c r="AM47" i="104"/>
  <c r="AM47" i="114"/>
  <c r="AM47" i="99"/>
  <c r="AM47" i="21"/>
  <c r="V46" i="173"/>
  <c r="V46" i="21"/>
  <c r="V46" i="104"/>
  <c r="V46" i="114"/>
  <c r="V46" i="99"/>
  <c r="AZ46" i="173"/>
  <c r="AZ46" i="104"/>
  <c r="AZ46" i="21"/>
  <c r="AZ46" i="114"/>
  <c r="AZ46" i="99"/>
  <c r="AX39" i="150"/>
  <c r="AX39" i="148"/>
  <c r="AX39" i="147"/>
  <c r="AX39" i="146"/>
  <c r="AX39" i="174"/>
  <c r="AX39" i="115"/>
  <c r="AX39" i="40"/>
  <c r="AX39" i="77"/>
  <c r="AX39" i="29"/>
  <c r="AX39" i="173"/>
  <c r="AX39" i="104"/>
  <c r="AX39" i="21"/>
  <c r="AX39" i="114"/>
  <c r="AX39" i="99"/>
  <c r="AD39" i="150"/>
  <c r="AD39" i="148"/>
  <c r="AD39" i="147"/>
  <c r="AD39" i="146"/>
  <c r="AD39" i="115"/>
  <c r="AD39" i="40"/>
  <c r="AD39" i="174"/>
  <c r="AD39" i="77"/>
  <c r="AD39" i="29"/>
  <c r="AD39" i="173"/>
  <c r="AD39" i="104"/>
  <c r="AD39" i="114"/>
  <c r="AD39" i="99"/>
  <c r="AD39" i="21"/>
  <c r="AR38" i="150"/>
  <c r="AR38" i="148"/>
  <c r="AR38" i="147"/>
  <c r="AR38" i="146"/>
  <c r="AR38" i="174"/>
  <c r="AR38" i="115"/>
  <c r="AR38" i="40"/>
  <c r="AR38" i="77"/>
  <c r="AR38" i="29"/>
  <c r="AR38" i="21"/>
  <c r="AR38" i="104"/>
  <c r="AR38" i="173"/>
  <c r="AR38" i="114"/>
  <c r="AR38" i="99"/>
  <c r="AR45" i="173"/>
  <c r="AR45" i="21"/>
  <c r="AR45" i="114"/>
  <c r="AR45" i="99"/>
  <c r="AR45" i="104"/>
  <c r="AJ45" i="173"/>
  <c r="AJ45" i="21"/>
  <c r="AJ45" i="114"/>
  <c r="AJ45" i="99"/>
  <c r="AJ45" i="104"/>
  <c r="AN38" i="150"/>
  <c r="AN38" i="148"/>
  <c r="AN38" i="147"/>
  <c r="AN38" i="146"/>
  <c r="AN38" i="174"/>
  <c r="AN38" i="115"/>
  <c r="AN38" i="40"/>
  <c r="AN38" i="77"/>
  <c r="AN38" i="29"/>
  <c r="AN38" i="173"/>
  <c r="AN38" i="21"/>
  <c r="AN38" i="104"/>
  <c r="AN38" i="114"/>
  <c r="AN38" i="99"/>
  <c r="AJ39" i="150"/>
  <c r="AJ39" i="148"/>
  <c r="AJ39" i="147"/>
  <c r="AJ39" i="146"/>
  <c r="AJ39" i="174"/>
  <c r="AJ39" i="115"/>
  <c r="AJ39" i="77"/>
  <c r="AJ39" i="29"/>
  <c r="AJ39" i="40"/>
  <c r="AJ39" i="173"/>
  <c r="AJ39" i="21"/>
  <c r="AJ39" i="99"/>
  <c r="AJ39" i="114"/>
  <c r="AJ39" i="104"/>
  <c r="BD45" i="114"/>
  <c r="BD45" i="99"/>
  <c r="BD45" i="104"/>
  <c r="BD45" i="173"/>
  <c r="BD45" i="21"/>
  <c r="AZ38" i="150"/>
  <c r="AZ38" i="148"/>
  <c r="AZ38" i="147"/>
  <c r="AZ38" i="146"/>
  <c r="AZ38" i="174"/>
  <c r="AZ38" i="115"/>
  <c r="AZ38" i="40"/>
  <c r="AZ38" i="29"/>
  <c r="AZ38" i="21"/>
  <c r="AZ38" i="104"/>
  <c r="AZ38" i="173"/>
  <c r="AZ38" i="99"/>
  <c r="AZ38" i="77"/>
  <c r="AZ38" i="114"/>
  <c r="O38" i="150"/>
  <c r="O38" i="148"/>
  <c r="O38" i="147"/>
  <c r="O38" i="146"/>
  <c r="O38" i="115"/>
  <c r="O38" i="40"/>
  <c r="O38" i="174"/>
  <c r="O38" i="77"/>
  <c r="O38" i="29"/>
  <c r="O38" i="173"/>
  <c r="O38" i="104"/>
  <c r="O38" i="114"/>
  <c r="O38" i="99"/>
  <c r="O38" i="21"/>
  <c r="E35" i="150"/>
  <c r="E35" i="148"/>
  <c r="E35" i="147"/>
  <c r="E35" i="146"/>
  <c r="E35" i="115"/>
  <c r="E35" i="40"/>
  <c r="E35" i="174"/>
  <c r="E35" i="77"/>
  <c r="E35" i="29"/>
  <c r="E35" i="104"/>
  <c r="E35" i="173"/>
  <c r="E35" i="21"/>
  <c r="E35" i="99"/>
  <c r="E35" i="114"/>
  <c r="L54" i="173"/>
  <c r="L54" i="21"/>
  <c r="L54" i="104"/>
  <c r="L54" i="99"/>
  <c r="L54" i="114"/>
  <c r="D54" i="173"/>
  <c r="D54" i="21"/>
  <c r="D54" i="99"/>
  <c r="D54" i="114"/>
  <c r="D54" i="104"/>
  <c r="D34" i="150"/>
  <c r="D34" i="148"/>
  <c r="D34" i="147"/>
  <c r="D34" i="146"/>
  <c r="D34" i="174"/>
  <c r="D34" i="115"/>
  <c r="D34" i="40"/>
  <c r="D34" i="29"/>
  <c r="D34" i="77"/>
  <c r="D34" i="173"/>
  <c r="D34" i="21"/>
  <c r="D34" i="104"/>
  <c r="D34" i="114"/>
  <c r="D34" i="99"/>
  <c r="AZ21" i="150"/>
  <c r="AZ21" i="148"/>
  <c r="AZ21" i="147"/>
  <c r="AZ21" i="146"/>
  <c r="AZ21" i="174"/>
  <c r="AZ21" i="40"/>
  <c r="AZ21" i="77"/>
  <c r="AZ21" i="115"/>
  <c r="AZ21" i="29"/>
  <c r="AZ21" i="173"/>
  <c r="AZ21" i="114"/>
  <c r="AZ21" i="99"/>
  <c r="AZ21" i="104"/>
  <c r="AZ21" i="21"/>
  <c r="AM21" i="150"/>
  <c r="AM21" i="148"/>
  <c r="AM21" i="147"/>
  <c r="AM21" i="146"/>
  <c r="AM21" i="174"/>
  <c r="AM21" i="115"/>
  <c r="AM21" i="77"/>
  <c r="AM21" i="29"/>
  <c r="AM21" i="40"/>
  <c r="AM21" i="173"/>
  <c r="AM21" i="21"/>
  <c r="AM21" i="104"/>
  <c r="AM21" i="114"/>
  <c r="AM21" i="99"/>
  <c r="AA21" i="150"/>
  <c r="AA21" i="148"/>
  <c r="AA21" i="147"/>
  <c r="AA21" i="146"/>
  <c r="AA21" i="174"/>
  <c r="AA21" i="40"/>
  <c r="AA21" i="29"/>
  <c r="AA21" i="115"/>
  <c r="AA21" i="77"/>
  <c r="AA21" i="173"/>
  <c r="AA21" i="21"/>
  <c r="AA21" i="104"/>
  <c r="AA21" i="114"/>
  <c r="AA21" i="99"/>
  <c r="M18" i="150"/>
  <c r="M18" i="148"/>
  <c r="M18" i="147"/>
  <c r="M18" i="146"/>
  <c r="M18" i="174"/>
  <c r="M18" i="40"/>
  <c r="M18" i="29"/>
  <c r="M18" i="115"/>
  <c r="M18" i="77"/>
  <c r="M18" i="173"/>
  <c r="M18" i="21"/>
  <c r="M18" i="104"/>
  <c r="M18" i="114"/>
  <c r="M18" i="99"/>
  <c r="K54" i="173"/>
  <c r="K54" i="21"/>
  <c r="K54" i="104"/>
  <c r="K54" i="99"/>
  <c r="K54" i="114"/>
  <c r="L51" i="104"/>
  <c r="L51" i="21"/>
  <c r="L51" i="114"/>
  <c r="L51" i="99"/>
  <c r="L51" i="173"/>
  <c r="D29" i="150"/>
  <c r="D29" i="148"/>
  <c r="D29" i="147"/>
  <c r="D29" i="146"/>
  <c r="D29" i="174"/>
  <c r="D29" i="115"/>
  <c r="D29" i="40"/>
  <c r="D29" i="77"/>
  <c r="D29" i="21"/>
  <c r="D29" i="104"/>
  <c r="D29" i="114"/>
  <c r="D29" i="29"/>
  <c r="D29" i="173"/>
  <c r="D29" i="99"/>
  <c r="AY21" i="150"/>
  <c r="AY21" i="148"/>
  <c r="AY21" i="147"/>
  <c r="AY21" i="146"/>
  <c r="AY21" i="174"/>
  <c r="AY21" i="115"/>
  <c r="AY21" i="29"/>
  <c r="AY21" i="40"/>
  <c r="AY21" i="77"/>
  <c r="AY21" i="173"/>
  <c r="AY21" i="21"/>
  <c r="AY21" i="104"/>
  <c r="AY21" i="114"/>
  <c r="AY21" i="99"/>
  <c r="AP21" i="150"/>
  <c r="AP21" i="148"/>
  <c r="AP21" i="147"/>
  <c r="AP21" i="146"/>
  <c r="AP21" i="174"/>
  <c r="AP21" i="115"/>
  <c r="AP21" i="40"/>
  <c r="AP21" i="77"/>
  <c r="AP21" i="21"/>
  <c r="AP21" i="104"/>
  <c r="AP21" i="114"/>
  <c r="AP21" i="29"/>
  <c r="AP21" i="173"/>
  <c r="AP21" i="99"/>
  <c r="AH21" i="150"/>
  <c r="AH21" i="148"/>
  <c r="AH21" i="147"/>
  <c r="AH21" i="146"/>
  <c r="AH21" i="174"/>
  <c r="AH21" i="115"/>
  <c r="AH21" i="40"/>
  <c r="AH21" i="77"/>
  <c r="AH21" i="29"/>
  <c r="AH21" i="21"/>
  <c r="AH21" i="104"/>
  <c r="AH21" i="114"/>
  <c r="AH21" i="173"/>
  <c r="AH21" i="99"/>
  <c r="Z21" i="150"/>
  <c r="Z21" i="148"/>
  <c r="Z21" i="147"/>
  <c r="Z21" i="146"/>
  <c r="Z21" i="174"/>
  <c r="Z21" i="115"/>
  <c r="Z21" i="40"/>
  <c r="Z21" i="77"/>
  <c r="Z21" i="29"/>
  <c r="Z21" i="21"/>
  <c r="Z21" i="104"/>
  <c r="Z21" i="114"/>
  <c r="Z21" i="173"/>
  <c r="Z21" i="99"/>
  <c r="P18" i="150"/>
  <c r="P18" i="148"/>
  <c r="P18" i="147"/>
  <c r="P18" i="146"/>
  <c r="P18" i="174"/>
  <c r="P18" i="115"/>
  <c r="P18" i="40"/>
  <c r="P18" i="29"/>
  <c r="P18" i="77"/>
  <c r="P18" i="173"/>
  <c r="P18" i="21"/>
  <c r="P18" i="104"/>
  <c r="P18" i="114"/>
  <c r="P18" i="99"/>
  <c r="H18" i="150"/>
  <c r="H18" i="148"/>
  <c r="H18" i="147"/>
  <c r="H18" i="146"/>
  <c r="H18" i="174"/>
  <c r="H18" i="115"/>
  <c r="H18" i="40"/>
  <c r="H18" i="77"/>
  <c r="H18" i="29"/>
  <c r="H18" i="173"/>
  <c r="H18" i="21"/>
  <c r="H18" i="104"/>
  <c r="H18" i="114"/>
  <c r="H18" i="99"/>
  <c r="BA15" i="150"/>
  <c r="BA15" i="148"/>
  <c r="BA15" i="147"/>
  <c r="BA15" i="146"/>
  <c r="BA15" i="174"/>
  <c r="BA15" i="115"/>
  <c r="BA15" i="40"/>
  <c r="BA15" i="77"/>
  <c r="BA15" i="29"/>
  <c r="BA15" i="173"/>
  <c r="BA15" i="104"/>
  <c r="BA15" i="21"/>
  <c r="BA15" i="99"/>
  <c r="BA15" i="114"/>
  <c r="AR15" i="150"/>
  <c r="AR15" i="148"/>
  <c r="AR15" i="147"/>
  <c r="AR15" i="146"/>
  <c r="AR15" i="174"/>
  <c r="AR15" i="40"/>
  <c r="AR15" i="77"/>
  <c r="AR15" i="115"/>
  <c r="AR15" i="29"/>
  <c r="AR15" i="173"/>
  <c r="AR15" i="21"/>
  <c r="AR15" i="99"/>
  <c r="AR15" i="114"/>
  <c r="AR15" i="104"/>
  <c r="AJ15" i="150"/>
  <c r="AJ15" i="148"/>
  <c r="AJ15" i="147"/>
  <c r="AJ15" i="146"/>
  <c r="AJ15" i="174"/>
  <c r="AJ15" i="40"/>
  <c r="AJ15" i="77"/>
  <c r="AJ15" i="29"/>
  <c r="AJ15" i="115"/>
  <c r="AJ15" i="173"/>
  <c r="AJ15" i="21"/>
  <c r="AJ15" i="99"/>
  <c r="AJ15" i="104"/>
  <c r="AJ15" i="114"/>
  <c r="X15" i="150"/>
  <c r="X15" i="148"/>
  <c r="X15" i="147"/>
  <c r="X15" i="146"/>
  <c r="X15" i="174"/>
  <c r="X15" i="40"/>
  <c r="X15" i="77"/>
  <c r="X15" i="115"/>
  <c r="X15" i="29"/>
  <c r="X15" i="173"/>
  <c r="X15" i="114"/>
  <c r="X15" i="99"/>
  <c r="X15" i="104"/>
  <c r="X15" i="21"/>
  <c r="AZ12" i="150"/>
  <c r="AZ12" i="148"/>
  <c r="AZ12" i="147"/>
  <c r="AZ12" i="146"/>
  <c r="AZ12" i="174"/>
  <c r="AZ12" i="115"/>
  <c r="AZ12" i="40"/>
  <c r="AZ12" i="29"/>
  <c r="AZ12" i="173"/>
  <c r="AZ12" i="21"/>
  <c r="AZ12" i="104"/>
  <c r="AZ12" i="114"/>
  <c r="AZ12" i="77"/>
  <c r="AZ12" i="99"/>
  <c r="AQ12" i="150"/>
  <c r="AQ12" i="148"/>
  <c r="AQ12" i="147"/>
  <c r="AQ12" i="146"/>
  <c r="AQ12" i="174"/>
  <c r="AQ12" i="40"/>
  <c r="AQ12" i="77"/>
  <c r="AQ12" i="115"/>
  <c r="AQ12" i="29"/>
  <c r="AQ12" i="173"/>
  <c r="AQ12" i="104"/>
  <c r="AQ12" i="114"/>
  <c r="AQ12" i="99"/>
  <c r="AQ12" i="21"/>
  <c r="AI12" i="150"/>
  <c r="AI12" i="148"/>
  <c r="AI12" i="147"/>
  <c r="AI12" i="146"/>
  <c r="AI12" i="174"/>
  <c r="AI12" i="115"/>
  <c r="AI12" i="40"/>
  <c r="AI12" i="77"/>
  <c r="AI12" i="29"/>
  <c r="AI12" i="173"/>
  <c r="AI12" i="104"/>
  <c r="AI12" i="114"/>
  <c r="AI12" i="99"/>
  <c r="AI12" i="21"/>
  <c r="W12" i="150"/>
  <c r="W12" i="148"/>
  <c r="W12" i="147"/>
  <c r="W12" i="146"/>
  <c r="W12" i="174"/>
  <c r="W12" i="115"/>
  <c r="W12" i="40"/>
  <c r="W12" i="77"/>
  <c r="W12" i="29"/>
  <c r="W12" i="173"/>
  <c r="W12" i="21"/>
  <c r="W12" i="99"/>
  <c r="W12" i="104"/>
  <c r="W12" i="114"/>
  <c r="O13" i="120"/>
  <c r="O13" i="122"/>
  <c r="O13" i="165"/>
  <c r="O13" i="138"/>
  <c r="O13" i="123"/>
  <c r="O12" i="150"/>
  <c r="O12" i="148"/>
  <c r="O12" i="147"/>
  <c r="O12" i="146"/>
  <c r="O12" i="174"/>
  <c r="O12" i="40"/>
  <c r="O12" i="77"/>
  <c r="O12" i="115"/>
  <c r="O12" i="29"/>
  <c r="O12" i="173"/>
  <c r="O12" i="21"/>
  <c r="O12" i="99"/>
  <c r="O12" i="114"/>
  <c r="O12" i="104"/>
  <c r="AZ9" i="150"/>
  <c r="AZ9" i="148"/>
  <c r="AZ9" i="147"/>
  <c r="AZ9" i="146"/>
  <c r="AZ9" i="115"/>
  <c r="AZ9" i="40"/>
  <c r="AZ9" i="77"/>
  <c r="AZ9" i="174"/>
  <c r="AZ9" i="29"/>
  <c r="AZ9" i="114"/>
  <c r="AZ9" i="99"/>
  <c r="AZ9" i="104"/>
  <c r="AZ9" i="173"/>
  <c r="AZ9" i="21"/>
  <c r="AQ9" i="150"/>
  <c r="AQ9" i="148"/>
  <c r="AQ9" i="147"/>
  <c r="AQ9" i="146"/>
  <c r="AQ9" i="174"/>
  <c r="AQ9" i="115"/>
  <c r="AQ9" i="29"/>
  <c r="AQ9" i="40"/>
  <c r="AQ9" i="77"/>
  <c r="AQ9" i="173"/>
  <c r="AQ9" i="21"/>
  <c r="AQ9" i="104"/>
  <c r="AQ9" i="114"/>
  <c r="AQ9" i="99"/>
  <c r="AE9" i="150"/>
  <c r="AE9" i="148"/>
  <c r="AE9" i="147"/>
  <c r="AE9" i="174"/>
  <c r="AE9" i="115"/>
  <c r="AE9" i="146"/>
  <c r="AE9" i="77"/>
  <c r="AE9" i="29"/>
  <c r="AE9" i="173"/>
  <c r="AE9" i="40"/>
  <c r="AE9" i="21"/>
  <c r="AE9" i="104"/>
  <c r="AE9" i="114"/>
  <c r="AE9" i="99"/>
  <c r="W9" i="150"/>
  <c r="W9" i="148"/>
  <c r="W9" i="147"/>
  <c r="W9" i="146"/>
  <c r="W9" i="174"/>
  <c r="W9" i="115"/>
  <c r="W9" i="77"/>
  <c r="W9" i="29"/>
  <c r="W9" i="40"/>
  <c r="W9" i="173"/>
  <c r="W9" i="21"/>
  <c r="W9" i="104"/>
  <c r="W9" i="114"/>
  <c r="W9" i="99"/>
  <c r="AX7" i="150"/>
  <c r="AX7" i="148"/>
  <c r="AX7" i="147"/>
  <c r="AX7" i="146"/>
  <c r="AX7" i="174"/>
  <c r="AX7" i="40"/>
  <c r="AX7" i="77"/>
  <c r="AX7" i="115"/>
  <c r="AX7" i="29"/>
  <c r="AX7" i="173"/>
  <c r="AX7" i="104"/>
  <c r="AX7" i="21"/>
  <c r="AX7" i="99"/>
  <c r="AX7" i="114"/>
  <c r="AO7" i="150"/>
  <c r="AO7" i="148"/>
  <c r="AO7" i="147"/>
  <c r="AO7" i="146"/>
  <c r="AO7" i="40"/>
  <c r="AO7" i="77"/>
  <c r="AO7" i="174"/>
  <c r="AO7" i="115"/>
  <c r="AO7" i="29"/>
  <c r="AO7" i="104"/>
  <c r="AO7" i="173"/>
  <c r="AO7" i="21"/>
  <c r="AO7" i="99"/>
  <c r="AO7" i="114"/>
  <c r="AG7" i="150"/>
  <c r="AG7" i="148"/>
  <c r="AG7" i="147"/>
  <c r="AG7" i="146"/>
  <c r="AG7" i="174"/>
  <c r="AG7" i="40"/>
  <c r="AG7" i="77"/>
  <c r="AG7" i="29"/>
  <c r="AG7" i="115"/>
  <c r="AG7" i="104"/>
  <c r="AG7" i="173"/>
  <c r="AG7" i="21"/>
  <c r="AG7" i="99"/>
  <c r="AG7" i="114"/>
  <c r="AC7" i="150"/>
  <c r="AC7" i="148"/>
  <c r="AC7" i="147"/>
  <c r="AC7" i="146"/>
  <c r="AC7" i="174"/>
  <c r="AC7" i="40"/>
  <c r="AC7" i="77"/>
  <c r="AC7" i="115"/>
  <c r="AC7" i="29"/>
  <c r="AC7" i="104"/>
  <c r="AC7" i="173"/>
  <c r="AC7" i="114"/>
  <c r="AC7" i="99"/>
  <c r="AC7" i="21"/>
  <c r="Y7" i="150"/>
  <c r="Y7" i="148"/>
  <c r="Y7" i="147"/>
  <c r="Y7" i="146"/>
  <c r="Y7" i="174"/>
  <c r="Y7" i="40"/>
  <c r="Y7" i="77"/>
  <c r="Y7" i="29"/>
  <c r="Y7" i="115"/>
  <c r="Y7" i="104"/>
  <c r="Y7" i="173"/>
  <c r="Y7" i="21"/>
  <c r="Y7" i="99"/>
  <c r="Y7" i="114"/>
  <c r="Q8" i="120"/>
  <c r="Q8" i="122"/>
  <c r="Q8" i="165"/>
  <c r="Q8" i="138"/>
  <c r="Q8" i="123"/>
  <c r="Q7" i="150"/>
  <c r="Q7" i="148"/>
  <c r="Q7" i="147"/>
  <c r="Q7" i="146"/>
  <c r="Q7" i="174"/>
  <c r="Q7" i="40"/>
  <c r="Q7" i="77"/>
  <c r="Q7" i="115"/>
  <c r="Q7" i="29"/>
  <c r="Q7" i="104"/>
  <c r="Q7" i="173"/>
  <c r="Q7" i="21"/>
  <c r="Q7" i="99"/>
  <c r="Q7" i="114"/>
  <c r="M8" i="120"/>
  <c r="M8" i="122"/>
  <c r="M8" i="165"/>
  <c r="M8" i="138"/>
  <c r="M8" i="123"/>
  <c r="M7" i="150"/>
  <c r="M7" i="148"/>
  <c r="M7" i="147"/>
  <c r="M7" i="146"/>
  <c r="M7" i="174"/>
  <c r="M7" i="40"/>
  <c r="M7" i="77"/>
  <c r="M7" i="115"/>
  <c r="M7" i="29"/>
  <c r="M7" i="104"/>
  <c r="M7" i="173"/>
  <c r="M7" i="114"/>
  <c r="M7" i="99"/>
  <c r="M7" i="21"/>
  <c r="I8" i="120"/>
  <c r="I8" i="122"/>
  <c r="I8" i="165"/>
  <c r="I8" i="138"/>
  <c r="I8" i="123"/>
  <c r="I7" i="150"/>
  <c r="I7" i="148"/>
  <c r="I7" i="147"/>
  <c r="I7" i="146"/>
  <c r="I7" i="40"/>
  <c r="I7" i="77"/>
  <c r="I7" i="174"/>
  <c r="I7" i="115"/>
  <c r="I7" i="29"/>
  <c r="I7" i="104"/>
  <c r="I7" i="173"/>
  <c r="I7" i="21"/>
  <c r="I7" i="99"/>
  <c r="I7" i="114"/>
  <c r="E8" i="120"/>
  <c r="E8" i="122"/>
  <c r="E8" i="165"/>
  <c r="E8" i="138"/>
  <c r="E8" i="123"/>
  <c r="E8" i="93"/>
  <c r="E8" i="118"/>
  <c r="E8" i="92"/>
  <c r="E8" i="91"/>
  <c r="E8" i="94"/>
  <c r="E7" i="150"/>
  <c r="E8" i="175"/>
  <c r="E7" i="148"/>
  <c r="E7" i="147"/>
  <c r="E7" i="146"/>
  <c r="E7" i="40"/>
  <c r="E7" i="77"/>
  <c r="E7" i="174"/>
  <c r="E7" i="115"/>
  <c r="E7" i="29"/>
  <c r="E7" i="104"/>
  <c r="E7" i="114"/>
  <c r="E7" i="99"/>
  <c r="E7" i="173"/>
  <c r="E7" i="21"/>
  <c r="AD45" i="21"/>
  <c r="AD45" i="104"/>
  <c r="AD45" i="173"/>
  <c r="AD45" i="114"/>
  <c r="AD45" i="99"/>
  <c r="Y45" i="173"/>
  <c r="Y45" i="114"/>
  <c r="Y45" i="99"/>
  <c r="Y45" i="21"/>
  <c r="Y45" i="104"/>
  <c r="M45" i="173"/>
  <c r="M45" i="104"/>
  <c r="M45" i="21"/>
  <c r="M45" i="114"/>
  <c r="M45" i="99"/>
  <c r="AK45" i="173"/>
  <c r="AK45" i="104"/>
  <c r="AK45" i="21"/>
  <c r="AK45" i="114"/>
  <c r="AK45" i="99"/>
  <c r="O46" i="104"/>
  <c r="O46" i="173"/>
  <c r="O46" i="114"/>
  <c r="O46" i="99"/>
  <c r="O46" i="21"/>
  <c r="N46" i="173"/>
  <c r="N46" i="21"/>
  <c r="N46" i="104"/>
  <c r="N46" i="99"/>
  <c r="N46" i="114"/>
  <c r="AS45" i="173"/>
  <c r="AS45" i="104"/>
  <c r="AS45" i="21"/>
  <c r="AS45" i="114"/>
  <c r="AS45" i="99"/>
  <c r="BC46" i="104"/>
  <c r="BC46" i="114"/>
  <c r="BC46" i="99"/>
  <c r="BC46" i="21"/>
  <c r="BC46" i="173"/>
  <c r="AN46" i="173"/>
  <c r="AN46" i="104"/>
  <c r="AN46" i="114"/>
  <c r="AN46" i="99"/>
  <c r="AN46" i="21"/>
  <c r="AX46" i="173"/>
  <c r="AX46" i="21"/>
  <c r="AX46" i="99"/>
  <c r="AX46" i="104"/>
  <c r="AX46" i="114"/>
  <c r="AP45" i="173"/>
  <c r="AP45" i="21"/>
  <c r="AP45" i="104"/>
  <c r="AP45" i="114"/>
  <c r="AP45" i="99"/>
  <c r="O39" i="150"/>
  <c r="O39" i="148"/>
  <c r="O39" i="147"/>
  <c r="O39" i="146"/>
  <c r="O39" i="174"/>
  <c r="O39" i="115"/>
  <c r="O39" i="40"/>
  <c r="O39" i="29"/>
  <c r="O39" i="77"/>
  <c r="O39" i="173"/>
  <c r="O39" i="21"/>
  <c r="O39" i="114"/>
  <c r="O39" i="99"/>
  <c r="O39" i="104"/>
  <c r="AO45" i="173"/>
  <c r="AO45" i="114"/>
  <c r="AO45" i="99"/>
  <c r="AO45" i="21"/>
  <c r="AO45" i="104"/>
  <c r="X45" i="114"/>
  <c r="X45" i="99"/>
  <c r="X45" i="104"/>
  <c r="X45" i="173"/>
  <c r="X45" i="21"/>
  <c r="AY38" i="150"/>
  <c r="AY38" i="148"/>
  <c r="AY38" i="147"/>
  <c r="AY38" i="146"/>
  <c r="AY38" i="174"/>
  <c r="AY38" i="115"/>
  <c r="AY38" i="40"/>
  <c r="AY38" i="77"/>
  <c r="AY38" i="29"/>
  <c r="AY38" i="173"/>
  <c r="AY38" i="21"/>
  <c r="AY38" i="114"/>
  <c r="AY38" i="99"/>
  <c r="AY38" i="104"/>
  <c r="AG45" i="173"/>
  <c r="AG45" i="114"/>
  <c r="AG45" i="99"/>
  <c r="AG45" i="21"/>
  <c r="AG45" i="104"/>
  <c r="AU47" i="173"/>
  <c r="AU47" i="104"/>
  <c r="AU47" i="114"/>
  <c r="AU47" i="99"/>
  <c r="AU47" i="21"/>
  <c r="Y39" i="150"/>
  <c r="Y39" i="148"/>
  <c r="Y39" i="147"/>
  <c r="Y39" i="146"/>
  <c r="Y39" i="115"/>
  <c r="Y39" i="40"/>
  <c r="Y39" i="174"/>
  <c r="Y39" i="77"/>
  <c r="Y39" i="29"/>
  <c r="Y39" i="104"/>
  <c r="Y39" i="173"/>
  <c r="Y39" i="21"/>
  <c r="Y39" i="114"/>
  <c r="Y39" i="99"/>
  <c r="AB38" i="150"/>
  <c r="AB38" i="148"/>
  <c r="AB38" i="147"/>
  <c r="AB38" i="146"/>
  <c r="AB38" i="174"/>
  <c r="AB38" i="115"/>
  <c r="AB38" i="40"/>
  <c r="AB38" i="77"/>
  <c r="AB38" i="29"/>
  <c r="AB38" i="21"/>
  <c r="AB38" i="104"/>
  <c r="AB38" i="173"/>
  <c r="AB38" i="114"/>
  <c r="AB38" i="99"/>
  <c r="AW46" i="173"/>
  <c r="AW46" i="21"/>
  <c r="AW46" i="104"/>
  <c r="AW46" i="114"/>
  <c r="AW46" i="99"/>
  <c r="AK39" i="150"/>
  <c r="AK39" i="148"/>
  <c r="AK39" i="147"/>
  <c r="AK39" i="146"/>
  <c r="AK39" i="115"/>
  <c r="AK39" i="40"/>
  <c r="AK39" i="174"/>
  <c r="AK39" i="77"/>
  <c r="AK39" i="104"/>
  <c r="AK39" i="173"/>
  <c r="AK39" i="114"/>
  <c r="AK39" i="99"/>
  <c r="AK39" i="29"/>
  <c r="AK39" i="21"/>
  <c r="AC38" i="150"/>
  <c r="AC38" i="148"/>
  <c r="AC38" i="147"/>
  <c r="AC38" i="146"/>
  <c r="AC38" i="174"/>
  <c r="AC38" i="40"/>
  <c r="AC38" i="77"/>
  <c r="AC38" i="29"/>
  <c r="AC38" i="115"/>
  <c r="AC38" i="173"/>
  <c r="AC38" i="21"/>
  <c r="AC38" i="104"/>
  <c r="AC38" i="99"/>
  <c r="AC38" i="114"/>
  <c r="AO38" i="150"/>
  <c r="AO38" i="148"/>
  <c r="AO38" i="147"/>
  <c r="AO38" i="146"/>
  <c r="AO38" i="174"/>
  <c r="AO38" i="77"/>
  <c r="AO38" i="29"/>
  <c r="AO38" i="115"/>
  <c r="AO38" i="173"/>
  <c r="AO38" i="40"/>
  <c r="AO38" i="21"/>
  <c r="AO38" i="104"/>
  <c r="AO38" i="114"/>
  <c r="AO38" i="99"/>
  <c r="I54" i="104"/>
  <c r="I54" i="114"/>
  <c r="I54" i="99"/>
  <c r="I54" i="21"/>
  <c r="I54" i="173"/>
  <c r="F51" i="173"/>
  <c r="F51" i="21"/>
  <c r="F51" i="104"/>
  <c r="F51" i="114"/>
  <c r="F51" i="99"/>
  <c r="H54" i="173"/>
  <c r="H54" i="21"/>
  <c r="H54" i="104"/>
  <c r="H54" i="114"/>
  <c r="H54" i="99"/>
  <c r="E51" i="173"/>
  <c r="E51" i="21"/>
  <c r="E51" i="104"/>
  <c r="E51" i="114"/>
  <c r="E51" i="99"/>
  <c r="BD21" i="150"/>
  <c r="BD21" i="148"/>
  <c r="BD21" i="147"/>
  <c r="BD21" i="146"/>
  <c r="BD21" i="174"/>
  <c r="BD21" i="40"/>
  <c r="BD21" i="77"/>
  <c r="BD21" i="115"/>
  <c r="BD21" i="29"/>
  <c r="BD21" i="173"/>
  <c r="BD21" i="21"/>
  <c r="BD21" i="99"/>
  <c r="BD21" i="104"/>
  <c r="BD21" i="114"/>
  <c r="AQ21" i="150"/>
  <c r="AQ21" i="148"/>
  <c r="AQ21" i="147"/>
  <c r="AQ21" i="146"/>
  <c r="AQ21" i="174"/>
  <c r="AQ21" i="40"/>
  <c r="AQ21" i="29"/>
  <c r="AQ21" i="115"/>
  <c r="AQ21" i="77"/>
  <c r="AQ21" i="173"/>
  <c r="AQ21" i="21"/>
  <c r="AQ21" i="104"/>
  <c r="AQ21" i="114"/>
  <c r="AQ21" i="99"/>
  <c r="AE21" i="150"/>
  <c r="AE21" i="148"/>
  <c r="AE21" i="147"/>
  <c r="AE21" i="146"/>
  <c r="AE21" i="174"/>
  <c r="AE21" i="115"/>
  <c r="AE21" i="77"/>
  <c r="AE21" i="29"/>
  <c r="AE21" i="40"/>
  <c r="AE21" i="173"/>
  <c r="AE21" i="21"/>
  <c r="AE21" i="104"/>
  <c r="AE21" i="114"/>
  <c r="AE21" i="99"/>
  <c r="U19" i="2"/>
  <c r="U18" i="150"/>
  <c r="U18" i="148"/>
  <c r="U18" i="147"/>
  <c r="U18" i="146"/>
  <c r="U18" i="174"/>
  <c r="U18" i="115"/>
  <c r="U18" i="29"/>
  <c r="U18" i="40"/>
  <c r="U18" i="77"/>
  <c r="U18" i="173"/>
  <c r="U18" i="21"/>
  <c r="U18" i="104"/>
  <c r="U18" i="114"/>
  <c r="U18" i="99"/>
  <c r="I18" i="150"/>
  <c r="I18" i="148"/>
  <c r="I18" i="147"/>
  <c r="I18" i="146"/>
  <c r="I18" i="174"/>
  <c r="I18" i="115"/>
  <c r="I18" i="77"/>
  <c r="I18" i="29"/>
  <c r="I18" i="40"/>
  <c r="I18" i="173"/>
  <c r="I18" i="21"/>
  <c r="I18" i="104"/>
  <c r="I18" i="114"/>
  <c r="I18" i="99"/>
  <c r="G54" i="173"/>
  <c r="G54" i="21"/>
  <c r="G54" i="104"/>
  <c r="G54" i="99"/>
  <c r="G54" i="114"/>
  <c r="H51" i="104"/>
  <c r="H51" i="173"/>
  <c r="H51" i="114"/>
  <c r="H51" i="99"/>
  <c r="H51" i="21"/>
  <c r="D51" i="104"/>
  <c r="D51" i="21"/>
  <c r="D51" i="114"/>
  <c r="D51" i="99"/>
  <c r="D51" i="173"/>
  <c r="BC21" i="150"/>
  <c r="BC21" i="148"/>
  <c r="BC21" i="147"/>
  <c r="BC21" i="146"/>
  <c r="BC21" i="174"/>
  <c r="BC21" i="115"/>
  <c r="BC21" i="77"/>
  <c r="BC21" i="29"/>
  <c r="BC21" i="40"/>
  <c r="BC21" i="173"/>
  <c r="BC21" i="21"/>
  <c r="BC21" i="104"/>
  <c r="BC21" i="114"/>
  <c r="BC21" i="99"/>
  <c r="AT21" i="150"/>
  <c r="AT21" i="148"/>
  <c r="AT21" i="147"/>
  <c r="AT21" i="146"/>
  <c r="AT21" i="174"/>
  <c r="AT21" i="115"/>
  <c r="AT21" i="40"/>
  <c r="AT21" i="29"/>
  <c r="AT21" i="173"/>
  <c r="AT21" i="21"/>
  <c r="AT21" i="104"/>
  <c r="AT21" i="114"/>
  <c r="AT21" i="77"/>
  <c r="AT21" i="99"/>
  <c r="AL21" i="150"/>
  <c r="AL21" i="148"/>
  <c r="AL21" i="147"/>
  <c r="AL21" i="146"/>
  <c r="AL21" i="174"/>
  <c r="AL21" i="115"/>
  <c r="AL21" i="40"/>
  <c r="AL21" i="77"/>
  <c r="AL21" i="29"/>
  <c r="AL21" i="173"/>
  <c r="AL21" i="21"/>
  <c r="AL21" i="104"/>
  <c r="AL21" i="114"/>
  <c r="AL21" i="99"/>
  <c r="AD21" i="150"/>
  <c r="AD21" i="148"/>
  <c r="AD21" i="147"/>
  <c r="AD21" i="146"/>
  <c r="AD21" i="174"/>
  <c r="AD21" i="115"/>
  <c r="AD21" i="40"/>
  <c r="AD21" i="29"/>
  <c r="AD21" i="77"/>
  <c r="AD21" i="173"/>
  <c r="AD21" i="21"/>
  <c r="AD21" i="104"/>
  <c r="AD21" i="114"/>
  <c r="AD21" i="99"/>
  <c r="D21" i="150"/>
  <c r="D21" i="148"/>
  <c r="D21" i="147"/>
  <c r="D21" i="146"/>
  <c r="D21" i="174"/>
  <c r="D21" i="40"/>
  <c r="D21" i="77"/>
  <c r="D21" i="115"/>
  <c r="D21" i="29"/>
  <c r="D21" i="173"/>
  <c r="D21" i="114"/>
  <c r="D21" i="99"/>
  <c r="D21" i="104"/>
  <c r="D21" i="21"/>
  <c r="T18" i="150"/>
  <c r="T18" i="148"/>
  <c r="T18" i="147"/>
  <c r="T18" i="146"/>
  <c r="T18" i="174"/>
  <c r="T18" i="115"/>
  <c r="T18" i="40"/>
  <c r="T18" i="77"/>
  <c r="T18" i="29"/>
  <c r="T18" i="21"/>
  <c r="T18" i="104"/>
  <c r="T18" i="114"/>
  <c r="T18" i="99"/>
  <c r="T18" i="173"/>
  <c r="L18" i="150"/>
  <c r="L18" i="148"/>
  <c r="L18" i="147"/>
  <c r="L18" i="146"/>
  <c r="L18" i="174"/>
  <c r="L18" i="115"/>
  <c r="L18" i="40"/>
  <c r="L18" i="77"/>
  <c r="L18" i="21"/>
  <c r="L18" i="104"/>
  <c r="L18" i="114"/>
  <c r="L18" i="29"/>
  <c r="L18" i="173"/>
  <c r="L18" i="99"/>
  <c r="D18" i="150"/>
  <c r="D18" i="148"/>
  <c r="D18" i="147"/>
  <c r="D18" i="146"/>
  <c r="D18" i="174"/>
  <c r="D18" i="115"/>
  <c r="D18" i="40"/>
  <c r="D18" i="77"/>
  <c r="D18" i="29"/>
  <c r="D18" i="21"/>
  <c r="D18" i="104"/>
  <c r="D18" i="114"/>
  <c r="D18" i="99"/>
  <c r="D18" i="173"/>
  <c r="AW15" i="150"/>
  <c r="AW15" i="148"/>
  <c r="AW15" i="147"/>
  <c r="AW15" i="174"/>
  <c r="AW15" i="146"/>
  <c r="AW15" i="115"/>
  <c r="AW15" i="40"/>
  <c r="AW15" i="77"/>
  <c r="AW15" i="29"/>
  <c r="AW15" i="173"/>
  <c r="AW15" i="114"/>
  <c r="AW15" i="99"/>
  <c r="AW15" i="21"/>
  <c r="AW15" i="104"/>
  <c r="AN15" i="150"/>
  <c r="AN15" i="148"/>
  <c r="AN15" i="147"/>
  <c r="AN15" i="146"/>
  <c r="AN15" i="174"/>
  <c r="AN15" i="40"/>
  <c r="AN15" i="77"/>
  <c r="AN15" i="115"/>
  <c r="AN15" i="29"/>
  <c r="AN15" i="173"/>
  <c r="AN15" i="114"/>
  <c r="AN15" i="99"/>
  <c r="AN15" i="104"/>
  <c r="AN15" i="21"/>
  <c r="AF15" i="150"/>
  <c r="AF15" i="148"/>
  <c r="AF15" i="147"/>
  <c r="AF15" i="146"/>
  <c r="AF15" i="115"/>
  <c r="AF15" i="40"/>
  <c r="AF15" i="77"/>
  <c r="AF15" i="174"/>
  <c r="AF15" i="29"/>
  <c r="AF15" i="114"/>
  <c r="AF15" i="99"/>
  <c r="AF15" i="104"/>
  <c r="AF15" i="173"/>
  <c r="AF15" i="21"/>
  <c r="AB15" i="150"/>
  <c r="AB15" i="148"/>
  <c r="AB15" i="147"/>
  <c r="AB15" i="146"/>
  <c r="AB15" i="174"/>
  <c r="AB15" i="40"/>
  <c r="AB15" i="77"/>
  <c r="AB15" i="115"/>
  <c r="AB15" i="29"/>
  <c r="AB15" i="173"/>
  <c r="AB15" i="21"/>
  <c r="AB15" i="99"/>
  <c r="AB15" i="114"/>
  <c r="AB15" i="104"/>
  <c r="BD12" i="150"/>
  <c r="BD12" i="148"/>
  <c r="BD12" i="147"/>
  <c r="BD12" i="146"/>
  <c r="BD12" i="174"/>
  <c r="BD12" i="115"/>
  <c r="BD12" i="40"/>
  <c r="BD12" i="77"/>
  <c r="BD12" i="29"/>
  <c r="BD12" i="21"/>
  <c r="BD12" i="104"/>
  <c r="BD12" i="114"/>
  <c r="BD12" i="99"/>
  <c r="BD12" i="173"/>
  <c r="AU12" i="150"/>
  <c r="AU12" i="148"/>
  <c r="AU12" i="147"/>
  <c r="AU12" i="146"/>
  <c r="AU12" i="174"/>
  <c r="AU12" i="40"/>
  <c r="AU12" i="77"/>
  <c r="AU12" i="115"/>
  <c r="AU12" i="29"/>
  <c r="AU12" i="173"/>
  <c r="AU12" i="21"/>
  <c r="AU12" i="99"/>
  <c r="AU12" i="114"/>
  <c r="AU12" i="104"/>
  <c r="AM12" i="150"/>
  <c r="AM12" i="148"/>
  <c r="AM12" i="147"/>
  <c r="AM12" i="146"/>
  <c r="AM12" i="174"/>
  <c r="AM12" i="115"/>
  <c r="AM12" i="40"/>
  <c r="AM12" i="77"/>
  <c r="AM12" i="29"/>
  <c r="AM12" i="173"/>
  <c r="AM12" i="21"/>
  <c r="AM12" i="99"/>
  <c r="AM12" i="114"/>
  <c r="AM12" i="104"/>
  <c r="AE12" i="150"/>
  <c r="AE12" i="148"/>
  <c r="AE12" i="147"/>
  <c r="AE12" i="146"/>
  <c r="AE12" i="174"/>
  <c r="AE12" i="40"/>
  <c r="AE12" i="77"/>
  <c r="AE12" i="115"/>
  <c r="AE12" i="29"/>
  <c r="AE12" i="173"/>
  <c r="AE12" i="21"/>
  <c r="AE12" i="99"/>
  <c r="AE12" i="114"/>
  <c r="AE12" i="104"/>
  <c r="AA12" i="150"/>
  <c r="AA12" i="148"/>
  <c r="AA12" i="147"/>
  <c r="AA12" i="146"/>
  <c r="AA12" i="174"/>
  <c r="AA12" i="40"/>
  <c r="AA12" i="77"/>
  <c r="AA12" i="29"/>
  <c r="AA12" i="173"/>
  <c r="AA12" i="115"/>
  <c r="AA12" i="104"/>
  <c r="AA12" i="114"/>
  <c r="AA12" i="99"/>
  <c r="AA12" i="21"/>
  <c r="S13" i="120"/>
  <c r="S13" i="122"/>
  <c r="S13" i="165"/>
  <c r="S13" i="138"/>
  <c r="S13" i="123"/>
  <c r="S12" i="150"/>
  <c r="S12" i="148"/>
  <c r="S12" i="147"/>
  <c r="S12" i="146"/>
  <c r="S12" i="174"/>
  <c r="S12" i="115"/>
  <c r="S12" i="40"/>
  <c r="S12" i="77"/>
  <c r="S12" i="29"/>
  <c r="S12" i="173"/>
  <c r="S12" i="104"/>
  <c r="S12" i="114"/>
  <c r="S12" i="99"/>
  <c r="S12" i="21"/>
  <c r="BD9" i="150"/>
  <c r="BD9" i="148"/>
  <c r="BD9" i="147"/>
  <c r="BD9" i="146"/>
  <c r="BD9" i="40"/>
  <c r="BD9" i="77"/>
  <c r="BD9" i="174"/>
  <c r="BD9" i="29"/>
  <c r="BD9" i="115"/>
  <c r="BD9" i="173"/>
  <c r="BD9" i="21"/>
  <c r="BD9" i="99"/>
  <c r="BD9" i="104"/>
  <c r="BD9" i="114"/>
  <c r="AU9" i="150"/>
  <c r="AU9" i="148"/>
  <c r="AU9" i="147"/>
  <c r="AU9" i="146"/>
  <c r="AU9" i="174"/>
  <c r="AU9" i="115"/>
  <c r="AU9" i="77"/>
  <c r="AU9" i="29"/>
  <c r="AU9" i="40"/>
  <c r="AU9" i="173"/>
  <c r="AU9" i="21"/>
  <c r="AU9" i="104"/>
  <c r="AU9" i="114"/>
  <c r="AU9" i="99"/>
  <c r="AM9" i="150"/>
  <c r="AM9" i="148"/>
  <c r="AM9" i="147"/>
  <c r="AM9" i="146"/>
  <c r="AM9" i="174"/>
  <c r="AM9" i="115"/>
  <c r="AM9" i="77"/>
  <c r="AM9" i="29"/>
  <c r="AM9" i="40"/>
  <c r="AM9" i="173"/>
  <c r="AM9" i="21"/>
  <c r="AM9" i="104"/>
  <c r="AM9" i="114"/>
  <c r="AM9" i="99"/>
  <c r="AI9" i="150"/>
  <c r="AI9" i="148"/>
  <c r="AI9" i="147"/>
  <c r="AI9" i="146"/>
  <c r="AI9" i="174"/>
  <c r="AI9" i="40"/>
  <c r="AI9" i="29"/>
  <c r="AI9" i="115"/>
  <c r="AI9" i="77"/>
  <c r="AI9" i="173"/>
  <c r="AI9" i="21"/>
  <c r="AI9" i="104"/>
  <c r="AI9" i="114"/>
  <c r="AI9" i="99"/>
  <c r="AA9" i="150"/>
  <c r="AA9" i="148"/>
  <c r="AA9" i="147"/>
  <c r="AA9" i="146"/>
  <c r="AA9" i="174"/>
  <c r="AA9" i="115"/>
  <c r="AA9" i="29"/>
  <c r="AA9" i="40"/>
  <c r="AA9" i="77"/>
  <c r="AA9" i="173"/>
  <c r="AA9" i="21"/>
  <c r="AA9" i="104"/>
  <c r="AA9" i="114"/>
  <c r="AA9" i="99"/>
  <c r="BB7" i="150"/>
  <c r="BB7" i="148"/>
  <c r="BB7" i="147"/>
  <c r="BB7" i="146"/>
  <c r="BB7" i="174"/>
  <c r="BB7" i="115"/>
  <c r="BB7" i="40"/>
  <c r="BB7" i="77"/>
  <c r="BB7" i="29"/>
  <c r="BB7" i="173"/>
  <c r="BB7" i="104"/>
  <c r="BB7" i="114"/>
  <c r="BB7" i="99"/>
  <c r="BB7" i="21"/>
  <c r="AS7" i="150"/>
  <c r="AS7" i="148"/>
  <c r="AS7" i="147"/>
  <c r="AS7" i="146"/>
  <c r="AS7" i="174"/>
  <c r="AS7" i="40"/>
  <c r="AS7" i="77"/>
  <c r="AS7" i="115"/>
  <c r="AS7" i="29"/>
  <c r="AS7" i="104"/>
  <c r="AS7" i="173"/>
  <c r="AS7" i="114"/>
  <c r="AS7" i="99"/>
  <c r="AS7" i="21"/>
  <c r="AK7" i="150"/>
  <c r="AK7" i="148"/>
  <c r="AK7" i="147"/>
  <c r="AK7" i="146"/>
  <c r="AK7" i="40"/>
  <c r="AK7" i="77"/>
  <c r="AK7" i="174"/>
  <c r="AK7" i="115"/>
  <c r="AK7" i="29"/>
  <c r="AK7" i="104"/>
  <c r="AK7" i="114"/>
  <c r="AK7" i="99"/>
  <c r="AK7" i="173"/>
  <c r="AK7" i="21"/>
  <c r="U8" i="120"/>
  <c r="U8" i="122"/>
  <c r="U8" i="165"/>
  <c r="U8" i="138"/>
  <c r="U8" i="123"/>
  <c r="U7" i="150"/>
  <c r="U7" i="148"/>
  <c r="U7" i="147"/>
  <c r="U7" i="146"/>
  <c r="U7" i="40"/>
  <c r="U7" i="77"/>
  <c r="U7" i="115"/>
  <c r="U7" i="174"/>
  <c r="U7" i="29"/>
  <c r="U7" i="104"/>
  <c r="U7" i="114"/>
  <c r="U7" i="99"/>
  <c r="U7" i="173"/>
  <c r="U7" i="21"/>
  <c r="J54" i="104"/>
  <c r="J54" i="21"/>
  <c r="J54" i="114"/>
  <c r="J54" i="99"/>
  <c r="J54" i="173"/>
  <c r="F54" i="104"/>
  <c r="F54" i="173"/>
  <c r="F54" i="114"/>
  <c r="F54" i="99"/>
  <c r="F54" i="21"/>
  <c r="K51" i="104"/>
  <c r="K51" i="114"/>
  <c r="K51" i="99"/>
  <c r="K51" i="21"/>
  <c r="K51" i="173"/>
  <c r="G51" i="104"/>
  <c r="G51" i="173"/>
  <c r="G51" i="114"/>
  <c r="G51" i="99"/>
  <c r="G51" i="21"/>
  <c r="D41" i="173"/>
  <c r="D41" i="114"/>
  <c r="D41" i="99"/>
  <c r="D41" i="104"/>
  <c r="D41" i="21"/>
  <c r="D24" i="150"/>
  <c r="D24" i="148"/>
  <c r="D24" i="147"/>
  <c r="D24" i="146"/>
  <c r="D24" i="174"/>
  <c r="D24" i="115"/>
  <c r="D24" i="40"/>
  <c r="D24" i="77"/>
  <c r="D24" i="29"/>
  <c r="D24" i="173"/>
  <c r="D24" i="21"/>
  <c r="D24" i="104"/>
  <c r="D24" i="114"/>
  <c r="D24" i="99"/>
  <c r="BB21" i="150"/>
  <c r="BB21" i="148"/>
  <c r="BB21" i="147"/>
  <c r="BB21" i="146"/>
  <c r="BB21" i="174"/>
  <c r="BB21" i="115"/>
  <c r="BB21" i="40"/>
  <c r="BB21" i="77"/>
  <c r="BB21" i="29"/>
  <c r="BB21" i="173"/>
  <c r="BB21" i="21"/>
  <c r="BB21" i="104"/>
  <c r="BB21" i="114"/>
  <c r="BB21" i="99"/>
  <c r="AX21" i="150"/>
  <c r="AX21" i="148"/>
  <c r="AX21" i="147"/>
  <c r="AX21" i="146"/>
  <c r="AX21" i="174"/>
  <c r="AX21" i="115"/>
  <c r="AX21" i="40"/>
  <c r="AX21" i="77"/>
  <c r="AX21" i="29"/>
  <c r="AX21" i="21"/>
  <c r="AX21" i="104"/>
  <c r="AX21" i="114"/>
  <c r="AX21" i="173"/>
  <c r="AX21" i="99"/>
  <c r="AS21" i="150"/>
  <c r="AS21" i="148"/>
  <c r="AS21" i="147"/>
  <c r="AS21" i="174"/>
  <c r="AS21" i="146"/>
  <c r="AS21" i="115"/>
  <c r="AS21" i="40"/>
  <c r="AS21" i="77"/>
  <c r="AS21" i="29"/>
  <c r="AS21" i="173"/>
  <c r="AS21" i="114"/>
  <c r="AS21" i="99"/>
  <c r="AS21" i="104"/>
  <c r="AS21" i="21"/>
  <c r="AO21" i="150"/>
  <c r="AO21" i="148"/>
  <c r="AO21" i="147"/>
  <c r="AO21" i="146"/>
  <c r="AO21" i="174"/>
  <c r="AO21" i="40"/>
  <c r="AO21" i="77"/>
  <c r="AO21" i="115"/>
  <c r="AO21" i="29"/>
  <c r="AO21" i="173"/>
  <c r="AO21" i="104"/>
  <c r="AO21" i="21"/>
  <c r="AO21" i="99"/>
  <c r="AO21" i="114"/>
  <c r="AK21" i="150"/>
  <c r="AK21" i="148"/>
  <c r="AK21" i="147"/>
  <c r="AK21" i="174"/>
  <c r="AK21" i="146"/>
  <c r="AK21" i="40"/>
  <c r="AK21" i="77"/>
  <c r="AK21" i="115"/>
  <c r="AK21" i="29"/>
  <c r="AK21" i="173"/>
  <c r="AK21" i="114"/>
  <c r="AK21" i="99"/>
  <c r="AK21" i="21"/>
  <c r="AK21" i="104"/>
  <c r="AG21" i="150"/>
  <c r="AG21" i="148"/>
  <c r="AG21" i="147"/>
  <c r="AG21" i="146"/>
  <c r="AG21" i="174"/>
  <c r="AG21" i="115"/>
  <c r="AG21" i="40"/>
  <c r="AG21" i="77"/>
  <c r="AG21" i="29"/>
  <c r="AG21" i="173"/>
  <c r="AG21" i="104"/>
  <c r="AG21" i="21"/>
  <c r="AG21" i="99"/>
  <c r="AG21" i="114"/>
  <c r="AC21" i="150"/>
  <c r="AC21" i="148"/>
  <c r="AC21" i="147"/>
  <c r="AC21" i="146"/>
  <c r="AC21" i="174"/>
  <c r="AC21" i="115"/>
  <c r="AC21" i="40"/>
  <c r="AC21" i="77"/>
  <c r="AC21" i="29"/>
  <c r="AC21" i="173"/>
  <c r="AC21" i="114"/>
  <c r="AC21" i="99"/>
  <c r="AC21" i="104"/>
  <c r="AC21" i="21"/>
  <c r="Y21" i="150"/>
  <c r="Y21" i="148"/>
  <c r="Y21" i="147"/>
  <c r="Y21" i="146"/>
  <c r="Y21" i="174"/>
  <c r="Y21" i="40"/>
  <c r="Y21" i="77"/>
  <c r="Y21" i="115"/>
  <c r="Y21" i="29"/>
  <c r="Y21" i="173"/>
  <c r="Y21" i="104"/>
  <c r="Y21" i="21"/>
  <c r="Y21" i="99"/>
  <c r="Y21" i="114"/>
  <c r="AS19" i="150"/>
  <c r="AS19" i="148"/>
  <c r="AS19" i="147"/>
  <c r="AS19" i="146"/>
  <c r="AS19" i="115"/>
  <c r="AS19" i="40"/>
  <c r="AS19" i="77"/>
  <c r="AS19" i="174"/>
  <c r="AS19" i="29"/>
  <c r="AS19" i="104"/>
  <c r="AS19" i="114"/>
  <c r="AS19" i="99"/>
  <c r="AS19" i="173"/>
  <c r="AS19" i="21"/>
  <c r="S18" i="150"/>
  <c r="S18" i="148"/>
  <c r="S18" i="147"/>
  <c r="S18" i="146"/>
  <c r="S18" i="174"/>
  <c r="S18" i="115"/>
  <c r="S18" i="40"/>
  <c r="S18" i="77"/>
  <c r="S18" i="29"/>
  <c r="S18" i="173"/>
  <c r="S18" i="21"/>
  <c r="S18" i="99"/>
  <c r="S18" i="114"/>
  <c r="S18" i="104"/>
  <c r="O18" i="150"/>
  <c r="O18" i="148"/>
  <c r="O18" i="147"/>
  <c r="O18" i="174"/>
  <c r="O18" i="146"/>
  <c r="O18" i="115"/>
  <c r="O18" i="40"/>
  <c r="O18" i="77"/>
  <c r="O18" i="29"/>
  <c r="O18" i="173"/>
  <c r="O18" i="104"/>
  <c r="O18" i="114"/>
  <c r="O18" i="99"/>
  <c r="O18" i="21"/>
  <c r="K18" i="150"/>
  <c r="K18" i="148"/>
  <c r="K18" i="147"/>
  <c r="K18" i="146"/>
  <c r="K18" i="174"/>
  <c r="K18" i="40"/>
  <c r="K18" i="77"/>
  <c r="K18" i="115"/>
  <c r="K18" i="29"/>
  <c r="K18" i="173"/>
  <c r="K18" i="21"/>
  <c r="K18" i="99"/>
  <c r="K18" i="104"/>
  <c r="K18" i="114"/>
  <c r="G18" i="150"/>
  <c r="G18" i="148"/>
  <c r="G18" i="147"/>
  <c r="G18" i="174"/>
  <c r="G18" i="146"/>
  <c r="G18" i="40"/>
  <c r="G18" i="77"/>
  <c r="G18" i="115"/>
  <c r="G18" i="29"/>
  <c r="G18" i="173"/>
  <c r="G18" i="104"/>
  <c r="G18" i="114"/>
  <c r="G18" i="99"/>
  <c r="G18" i="21"/>
  <c r="BD15" i="150"/>
  <c r="BD15" i="148"/>
  <c r="BD15" i="147"/>
  <c r="BD15" i="146"/>
  <c r="BD15" i="174"/>
  <c r="BD15" i="40"/>
  <c r="BD15" i="77"/>
  <c r="BD15" i="115"/>
  <c r="BD15" i="29"/>
  <c r="BD15" i="173"/>
  <c r="BD15" i="114"/>
  <c r="BD15" i="99"/>
  <c r="BD15" i="104"/>
  <c r="BD15" i="21"/>
  <c r="AZ15" i="150"/>
  <c r="AZ15" i="148"/>
  <c r="AZ15" i="147"/>
  <c r="AZ15" i="146"/>
  <c r="AZ15" i="40"/>
  <c r="AZ15" i="77"/>
  <c r="AZ15" i="174"/>
  <c r="AZ15" i="29"/>
  <c r="AZ15" i="115"/>
  <c r="AZ15" i="173"/>
  <c r="AZ15" i="21"/>
  <c r="AZ15" i="99"/>
  <c r="AZ15" i="104"/>
  <c r="AZ15" i="114"/>
  <c r="AU15" i="150"/>
  <c r="AU15" i="148"/>
  <c r="AU15" i="147"/>
  <c r="AU15" i="146"/>
  <c r="AU15" i="174"/>
  <c r="AU15" i="40"/>
  <c r="AU15" i="29"/>
  <c r="AU15" i="115"/>
  <c r="AU15" i="77"/>
  <c r="AU15" i="173"/>
  <c r="AU15" i="21"/>
  <c r="AU15" i="104"/>
  <c r="AU15" i="114"/>
  <c r="AU15" i="99"/>
  <c r="AQ15" i="150"/>
  <c r="AQ15" i="148"/>
  <c r="AQ15" i="147"/>
  <c r="AQ15" i="146"/>
  <c r="AQ15" i="174"/>
  <c r="AQ15" i="115"/>
  <c r="AQ15" i="77"/>
  <c r="AQ15" i="29"/>
  <c r="AQ15" i="40"/>
  <c r="AQ15" i="173"/>
  <c r="AQ15" i="21"/>
  <c r="AQ15" i="104"/>
  <c r="AQ15" i="114"/>
  <c r="AQ15" i="99"/>
  <c r="AM15" i="150"/>
  <c r="AM15" i="148"/>
  <c r="AM15" i="147"/>
  <c r="AM15" i="146"/>
  <c r="AM15" i="174"/>
  <c r="AM15" i="115"/>
  <c r="AM15" i="29"/>
  <c r="AM15" i="40"/>
  <c r="AM15" i="77"/>
  <c r="AM15" i="173"/>
  <c r="AM15" i="21"/>
  <c r="AM15" i="104"/>
  <c r="AM15" i="114"/>
  <c r="AM15" i="99"/>
  <c r="AI15" i="150"/>
  <c r="AI15" i="148"/>
  <c r="AI15" i="147"/>
  <c r="AI15" i="146"/>
  <c r="AI15" i="174"/>
  <c r="AI15" i="115"/>
  <c r="AI15" i="77"/>
  <c r="AI15" i="29"/>
  <c r="AI15" i="40"/>
  <c r="AI15" i="173"/>
  <c r="AI15" i="21"/>
  <c r="AI15" i="104"/>
  <c r="AI15" i="114"/>
  <c r="AI15" i="99"/>
  <c r="AE15" i="150"/>
  <c r="AE15" i="148"/>
  <c r="AE15" i="147"/>
  <c r="AE15" i="146"/>
  <c r="AE15" i="174"/>
  <c r="AE15" i="40"/>
  <c r="AE15" i="29"/>
  <c r="AE15" i="115"/>
  <c r="AE15" i="77"/>
  <c r="AE15" i="173"/>
  <c r="AE15" i="21"/>
  <c r="AE15" i="104"/>
  <c r="AE15" i="114"/>
  <c r="AE15" i="99"/>
  <c r="AA15" i="150"/>
  <c r="AA15" i="148"/>
  <c r="AA15" i="147"/>
  <c r="AA15" i="146"/>
  <c r="AA15" i="174"/>
  <c r="AA15" i="115"/>
  <c r="AA15" i="77"/>
  <c r="AA15" i="29"/>
  <c r="AA15" i="173"/>
  <c r="AA15" i="40"/>
  <c r="AA15" i="21"/>
  <c r="AA15" i="104"/>
  <c r="AA15" i="114"/>
  <c r="AA15" i="99"/>
  <c r="W15" i="150"/>
  <c r="W15" i="148"/>
  <c r="W15" i="147"/>
  <c r="W15" i="146"/>
  <c r="W15" i="174"/>
  <c r="W15" i="115"/>
  <c r="W15" i="29"/>
  <c r="W15" i="40"/>
  <c r="W15" i="77"/>
  <c r="W15" i="173"/>
  <c r="W15" i="21"/>
  <c r="W15" i="104"/>
  <c r="W15" i="114"/>
  <c r="W15" i="99"/>
  <c r="BC12" i="150"/>
  <c r="BC12" i="148"/>
  <c r="BC12" i="147"/>
  <c r="BC12" i="146"/>
  <c r="BC12" i="174"/>
  <c r="BC12" i="115"/>
  <c r="BC12" i="40"/>
  <c r="BC12" i="77"/>
  <c r="BC12" i="29"/>
  <c r="BC12" i="173"/>
  <c r="BC12" i="21"/>
  <c r="BC12" i="99"/>
  <c r="BC12" i="104"/>
  <c r="BC12" i="114"/>
  <c r="AY12" i="150"/>
  <c r="AY12" i="148"/>
  <c r="AY12" i="147"/>
  <c r="AY12" i="146"/>
  <c r="AY12" i="174"/>
  <c r="AY12" i="115"/>
  <c r="AY12" i="40"/>
  <c r="AY12" i="77"/>
  <c r="AY12" i="29"/>
  <c r="AY12" i="173"/>
  <c r="AY12" i="104"/>
  <c r="AY12" i="114"/>
  <c r="AY12" i="99"/>
  <c r="AY12" i="21"/>
  <c r="AT12" i="150"/>
  <c r="AT12" i="148"/>
  <c r="AT12" i="147"/>
  <c r="AT12" i="146"/>
  <c r="AT12" i="174"/>
  <c r="AT12" i="40"/>
  <c r="AT12" i="77"/>
  <c r="AT12" i="115"/>
  <c r="AT12" i="29"/>
  <c r="AT12" i="173"/>
  <c r="AT12" i="21"/>
  <c r="AT12" i="99"/>
  <c r="AT12" i="104"/>
  <c r="AT12" i="114"/>
  <c r="AP12" i="150"/>
  <c r="AP12" i="148"/>
  <c r="AP12" i="147"/>
  <c r="AP12" i="146"/>
  <c r="AP12" i="174"/>
  <c r="AP12" i="40"/>
  <c r="AP12" i="77"/>
  <c r="AP12" i="115"/>
  <c r="AP12" i="29"/>
  <c r="AP12" i="173"/>
  <c r="AP12" i="114"/>
  <c r="AP12" i="99"/>
  <c r="AP12" i="21"/>
  <c r="AP12" i="104"/>
  <c r="AL12" i="150"/>
  <c r="AL12" i="148"/>
  <c r="AL12" i="147"/>
  <c r="AL12" i="146"/>
  <c r="AL12" i="174"/>
  <c r="AL12" i="40"/>
  <c r="AL12" i="77"/>
  <c r="AL12" i="115"/>
  <c r="AL12" i="29"/>
  <c r="AL12" i="173"/>
  <c r="AL12" i="21"/>
  <c r="AL12" i="99"/>
  <c r="AL12" i="104"/>
  <c r="AL12" i="114"/>
  <c r="AH12" i="150"/>
  <c r="AH12" i="148"/>
  <c r="AH12" i="147"/>
  <c r="AH12" i="146"/>
  <c r="AH12" i="115"/>
  <c r="AH12" i="40"/>
  <c r="AH12" i="77"/>
  <c r="AH12" i="174"/>
  <c r="AH12" i="29"/>
  <c r="AH12" i="114"/>
  <c r="AH12" i="99"/>
  <c r="AH12" i="173"/>
  <c r="AH12" i="104"/>
  <c r="AH12" i="21"/>
  <c r="AD12" i="150"/>
  <c r="AD12" i="148"/>
  <c r="AD12" i="147"/>
  <c r="AD12" i="146"/>
  <c r="AD12" i="174"/>
  <c r="AD12" i="40"/>
  <c r="AD12" i="77"/>
  <c r="AD12" i="115"/>
  <c r="AD12" i="29"/>
  <c r="AD12" i="173"/>
  <c r="AD12" i="21"/>
  <c r="AD12" i="99"/>
  <c r="AD12" i="104"/>
  <c r="AD12" i="114"/>
  <c r="Z12" i="150"/>
  <c r="Z12" i="148"/>
  <c r="Z12" i="147"/>
  <c r="Z12" i="146"/>
  <c r="Z12" i="174"/>
  <c r="Z12" i="40"/>
  <c r="Z12" i="77"/>
  <c r="Z12" i="115"/>
  <c r="Z12" i="29"/>
  <c r="Z12" i="173"/>
  <c r="Z12" i="114"/>
  <c r="Z12" i="99"/>
  <c r="Z12" i="21"/>
  <c r="Z12" i="104"/>
  <c r="V13" i="120"/>
  <c r="V13" i="138"/>
  <c r="V13" i="123"/>
  <c r="V13" i="165"/>
  <c r="V13" i="122"/>
  <c r="V12" i="150"/>
  <c r="V12" i="148"/>
  <c r="V12" i="147"/>
  <c r="V12" i="146"/>
  <c r="V12" i="40"/>
  <c r="V12" i="77"/>
  <c r="V12" i="174"/>
  <c r="V12" i="29"/>
  <c r="V12" i="115"/>
  <c r="V12" i="173"/>
  <c r="V12" i="21"/>
  <c r="V12" i="99"/>
  <c r="V12" i="104"/>
  <c r="V12" i="114"/>
  <c r="R13" i="165"/>
  <c r="R13" i="122"/>
  <c r="R13" i="138"/>
  <c r="R13" i="123"/>
  <c r="R13" i="120"/>
  <c r="R12" i="150"/>
  <c r="R12" i="148"/>
  <c r="R12" i="147"/>
  <c r="R12" i="146"/>
  <c r="R12" i="115"/>
  <c r="R12" i="40"/>
  <c r="R12" i="77"/>
  <c r="R12" i="174"/>
  <c r="R12" i="29"/>
  <c r="R12" i="114"/>
  <c r="R12" i="99"/>
  <c r="R12" i="173"/>
  <c r="R12" i="104"/>
  <c r="R12" i="21"/>
  <c r="N13" i="120"/>
  <c r="N13" i="138"/>
  <c r="N13" i="123"/>
  <c r="N13" i="165"/>
  <c r="N13" i="122"/>
  <c r="N12" i="150"/>
  <c r="N12" i="148"/>
  <c r="N12" i="147"/>
  <c r="N12" i="146"/>
  <c r="N12" i="174"/>
  <c r="N12" i="40"/>
  <c r="N12" i="77"/>
  <c r="N12" i="115"/>
  <c r="N12" i="29"/>
  <c r="N12" i="173"/>
  <c r="N12" i="21"/>
  <c r="N12" i="99"/>
  <c r="N12" i="104"/>
  <c r="N12" i="114"/>
  <c r="BC9" i="150"/>
  <c r="BC9" i="148"/>
  <c r="BC9" i="147"/>
  <c r="BC9" i="146"/>
  <c r="BC9" i="174"/>
  <c r="BC9" i="115"/>
  <c r="BC9" i="77"/>
  <c r="BC9" i="29"/>
  <c r="BC9" i="40"/>
  <c r="BC9" i="173"/>
  <c r="BC9" i="21"/>
  <c r="BC9" i="104"/>
  <c r="BC9" i="114"/>
  <c r="BC9" i="99"/>
  <c r="AY9" i="150"/>
  <c r="AY9" i="148"/>
  <c r="AY9" i="147"/>
  <c r="AY9" i="146"/>
  <c r="AY9" i="174"/>
  <c r="AY9" i="40"/>
  <c r="AY9" i="29"/>
  <c r="AY9" i="115"/>
  <c r="AY9" i="77"/>
  <c r="AY9" i="173"/>
  <c r="AY9" i="21"/>
  <c r="AY9" i="104"/>
  <c r="AY9" i="114"/>
  <c r="AY9" i="99"/>
  <c r="AT9" i="150"/>
  <c r="AT9" i="148"/>
  <c r="AT9" i="147"/>
  <c r="AT9" i="146"/>
  <c r="AT9" i="174"/>
  <c r="AT9" i="115"/>
  <c r="AT9" i="40"/>
  <c r="AT9" i="77"/>
  <c r="AT9" i="29"/>
  <c r="AT9" i="173"/>
  <c r="AT9" i="21"/>
  <c r="AT9" i="104"/>
  <c r="AT9" i="114"/>
  <c r="AT9" i="99"/>
  <c r="AP9" i="150"/>
  <c r="AP9" i="148"/>
  <c r="AP9" i="147"/>
  <c r="AP9" i="146"/>
  <c r="AP9" i="174"/>
  <c r="AP9" i="115"/>
  <c r="AP9" i="40"/>
  <c r="AP9" i="77"/>
  <c r="AP9" i="29"/>
  <c r="AP9" i="21"/>
  <c r="AP9" i="104"/>
  <c r="AP9" i="114"/>
  <c r="AP9" i="173"/>
  <c r="AP9" i="99"/>
  <c r="AL9" i="150"/>
  <c r="AL9" i="148"/>
  <c r="AL9" i="147"/>
  <c r="AL9" i="146"/>
  <c r="AL9" i="174"/>
  <c r="AL9" i="115"/>
  <c r="AL9" i="40"/>
  <c r="AL9" i="29"/>
  <c r="AL9" i="77"/>
  <c r="AL9" i="173"/>
  <c r="AL9" i="21"/>
  <c r="AL9" i="104"/>
  <c r="AL9" i="114"/>
  <c r="AL9" i="99"/>
  <c r="AH9" i="150"/>
  <c r="AH9" i="148"/>
  <c r="AH9" i="147"/>
  <c r="AH9" i="146"/>
  <c r="AH9" i="174"/>
  <c r="AH9" i="115"/>
  <c r="AH9" i="40"/>
  <c r="AH9" i="77"/>
  <c r="AH9" i="29"/>
  <c r="AH9" i="21"/>
  <c r="AH9" i="104"/>
  <c r="AH9" i="114"/>
  <c r="AH9" i="173"/>
  <c r="AH9" i="99"/>
  <c r="AD9" i="150"/>
  <c r="AD9" i="148"/>
  <c r="AD9" i="147"/>
  <c r="AD9" i="146"/>
  <c r="AD9" i="174"/>
  <c r="AD9" i="115"/>
  <c r="AD9" i="40"/>
  <c r="AD9" i="77"/>
  <c r="AD9" i="29"/>
  <c r="AD9" i="173"/>
  <c r="AD9" i="21"/>
  <c r="AD9" i="104"/>
  <c r="AD9" i="114"/>
  <c r="AD9" i="99"/>
  <c r="Z9" i="150"/>
  <c r="Z9" i="148"/>
  <c r="Z9" i="147"/>
  <c r="Z9" i="146"/>
  <c r="Z9" i="174"/>
  <c r="Z9" i="115"/>
  <c r="Z9" i="40"/>
  <c r="Z9" i="77"/>
  <c r="Z9" i="29"/>
  <c r="Z9" i="21"/>
  <c r="Z9" i="104"/>
  <c r="Z9" i="114"/>
  <c r="Z9" i="99"/>
  <c r="Z9" i="173"/>
  <c r="D10" i="138"/>
  <c r="D10" i="165"/>
  <c r="D10" i="122"/>
  <c r="D10" i="175"/>
  <c r="D10" i="93"/>
  <c r="D10" i="118"/>
  <c r="D10" i="92"/>
  <c r="D10" i="91"/>
  <c r="D10" i="94"/>
  <c r="D9" i="150"/>
  <c r="D10" i="123"/>
  <c r="D10" i="120"/>
  <c r="D9" i="148"/>
  <c r="D9" i="147"/>
  <c r="D9" i="146"/>
  <c r="D9" i="115"/>
  <c r="D9" i="40"/>
  <c r="D9" i="77"/>
  <c r="D9" i="29"/>
  <c r="D9" i="174"/>
  <c r="D9" i="114"/>
  <c r="D9" i="99"/>
  <c r="D9" i="104"/>
  <c r="D9" i="173"/>
  <c r="D9" i="21"/>
  <c r="BA7" i="150"/>
  <c r="BA7" i="148"/>
  <c r="BA7" i="147"/>
  <c r="BA7" i="146"/>
  <c r="BA7" i="115"/>
  <c r="BA7" i="40"/>
  <c r="BA7" i="77"/>
  <c r="BA7" i="174"/>
  <c r="BA7" i="29"/>
  <c r="BA7" i="104"/>
  <c r="BA7" i="114"/>
  <c r="BA7" i="99"/>
  <c r="BA7" i="173"/>
  <c r="BA7" i="21"/>
  <c r="AW7" i="150"/>
  <c r="AW7" i="148"/>
  <c r="AW7" i="147"/>
  <c r="AW7" i="146"/>
  <c r="AW7" i="174"/>
  <c r="AW7" i="40"/>
  <c r="AW7" i="77"/>
  <c r="AW7" i="115"/>
  <c r="AW7" i="29"/>
  <c r="AW7" i="104"/>
  <c r="AW7" i="173"/>
  <c r="AW7" i="21"/>
  <c r="AW7" i="99"/>
  <c r="AW7" i="114"/>
  <c r="AR7" i="150"/>
  <c r="AR7" i="148"/>
  <c r="AR7" i="147"/>
  <c r="AR7" i="146"/>
  <c r="AR7" i="174"/>
  <c r="AR7" i="115"/>
  <c r="AR7" i="29"/>
  <c r="AR7" i="40"/>
  <c r="AR7" i="77"/>
  <c r="AR7" i="173"/>
  <c r="AR7" i="21"/>
  <c r="AR7" i="114"/>
  <c r="AR7" i="99"/>
  <c r="AR7" i="104"/>
  <c r="AN7" i="150"/>
  <c r="AN7" i="148"/>
  <c r="AN7" i="147"/>
  <c r="AN7" i="146"/>
  <c r="AN7" i="174"/>
  <c r="AN7" i="115"/>
  <c r="AN7" i="77"/>
  <c r="AN7" i="29"/>
  <c r="AN7" i="40"/>
  <c r="AN7" i="173"/>
  <c r="AN7" i="21"/>
  <c r="AN7" i="114"/>
  <c r="AN7" i="104"/>
  <c r="AN7" i="99"/>
  <c r="AJ7" i="150"/>
  <c r="AJ7" i="148"/>
  <c r="AJ7" i="147"/>
  <c r="AJ7" i="146"/>
  <c r="AJ7" i="174"/>
  <c r="AJ7" i="115"/>
  <c r="AJ7" i="40"/>
  <c r="AJ7" i="29"/>
  <c r="AJ7" i="77"/>
  <c r="AJ7" i="173"/>
  <c r="AJ7" i="21"/>
  <c r="AJ7" i="114"/>
  <c r="AJ7" i="104"/>
  <c r="AJ7" i="99"/>
  <c r="AF7" i="150"/>
  <c r="AF7" i="148"/>
  <c r="AF7" i="147"/>
  <c r="AF7" i="146"/>
  <c r="AF7" i="174"/>
  <c r="AF7" i="115"/>
  <c r="AF7" i="77"/>
  <c r="AF7" i="29"/>
  <c r="AF7" i="40"/>
  <c r="AF7" i="173"/>
  <c r="AF7" i="21"/>
  <c r="AF7" i="114"/>
  <c r="AF7" i="104"/>
  <c r="AF7" i="99"/>
  <c r="AB7" i="150"/>
  <c r="AB7" i="148"/>
  <c r="AB7" i="147"/>
  <c r="AB7" i="146"/>
  <c r="AB7" i="174"/>
  <c r="AB7" i="115"/>
  <c r="AB7" i="29"/>
  <c r="AB7" i="40"/>
  <c r="AB7" i="77"/>
  <c r="AB7" i="173"/>
  <c r="AB7" i="21"/>
  <c r="AB7" i="114"/>
  <c r="AB7" i="99"/>
  <c r="AB7" i="104"/>
  <c r="X7" i="150"/>
  <c r="X7" i="148"/>
  <c r="X7" i="147"/>
  <c r="X7" i="146"/>
  <c r="X7" i="174"/>
  <c r="X7" i="115"/>
  <c r="X7" i="77"/>
  <c r="X7" i="29"/>
  <c r="X7" i="40"/>
  <c r="X7" i="173"/>
  <c r="X7" i="21"/>
  <c r="X7" i="114"/>
  <c r="X7" i="104"/>
  <c r="X7" i="99"/>
  <c r="T8" i="122"/>
  <c r="T8" i="120"/>
  <c r="T8" i="138"/>
  <c r="T8" i="123"/>
  <c r="T8" i="165"/>
  <c r="T7" i="150"/>
  <c r="T7" i="148"/>
  <c r="T7" i="147"/>
  <c r="T7" i="146"/>
  <c r="T7" i="174"/>
  <c r="T7" i="115"/>
  <c r="T7" i="40"/>
  <c r="T7" i="29"/>
  <c r="T7" i="77"/>
  <c r="T7" i="173"/>
  <c r="T7" i="21"/>
  <c r="T7" i="114"/>
  <c r="T7" i="104"/>
  <c r="T7" i="99"/>
  <c r="P8" i="138"/>
  <c r="P8" i="165"/>
  <c r="P8" i="122"/>
  <c r="P8" i="120"/>
  <c r="P7" i="150"/>
  <c r="P8" i="123"/>
  <c r="P7" i="148"/>
  <c r="P7" i="147"/>
  <c r="P7" i="146"/>
  <c r="P7" i="174"/>
  <c r="P7" i="115"/>
  <c r="P7" i="77"/>
  <c r="P7" i="29"/>
  <c r="P7" i="40"/>
  <c r="P7" i="173"/>
  <c r="P7" i="21"/>
  <c r="P7" i="114"/>
  <c r="P7" i="104"/>
  <c r="P7" i="99"/>
  <c r="L8" i="122"/>
  <c r="L8" i="120"/>
  <c r="L8" i="138"/>
  <c r="L8" i="165"/>
  <c r="L8" i="123"/>
  <c r="L7" i="150"/>
  <c r="L7" i="148"/>
  <c r="L7" i="147"/>
  <c r="L7" i="146"/>
  <c r="L7" i="174"/>
  <c r="L7" i="115"/>
  <c r="L7" i="29"/>
  <c r="L7" i="40"/>
  <c r="L7" i="77"/>
  <c r="L7" i="173"/>
  <c r="L7" i="21"/>
  <c r="L7" i="114"/>
  <c r="L7" i="99"/>
  <c r="L7" i="104"/>
  <c r="H8" i="138"/>
  <c r="H8" i="165"/>
  <c r="H8" i="122"/>
  <c r="H8" i="120"/>
  <c r="H8" i="123"/>
  <c r="H7" i="150"/>
  <c r="H7" i="148"/>
  <c r="H7" i="147"/>
  <c r="H7" i="146"/>
  <c r="H7" i="174"/>
  <c r="H7" i="115"/>
  <c r="H7" i="77"/>
  <c r="H7" i="29"/>
  <c r="H7" i="40"/>
  <c r="H7" i="173"/>
  <c r="H7" i="21"/>
  <c r="H7" i="114"/>
  <c r="H7" i="104"/>
  <c r="H7" i="99"/>
  <c r="D8" i="122"/>
  <c r="D8" i="120"/>
  <c r="D8" i="138"/>
  <c r="D8" i="175"/>
  <c r="D8" i="123"/>
  <c r="D8" i="92"/>
  <c r="D8" i="91"/>
  <c r="D8" i="94"/>
  <c r="D7" i="150"/>
  <c r="D8" i="118"/>
  <c r="D8" i="93"/>
  <c r="D8" i="165"/>
  <c r="D7" i="148"/>
  <c r="D7" i="147"/>
  <c r="D7" i="146"/>
  <c r="D7" i="174"/>
  <c r="D7" i="115"/>
  <c r="D7" i="40"/>
  <c r="D7" i="29"/>
  <c r="D7" i="77"/>
  <c r="D7" i="173"/>
  <c r="D7" i="21"/>
  <c r="D7" i="114"/>
  <c r="D7" i="104"/>
  <c r="D7" i="99"/>
  <c r="AA39" i="150"/>
  <c r="AA39" i="148"/>
  <c r="AA39" i="147"/>
  <c r="AA39" i="146"/>
  <c r="AA39" i="174"/>
  <c r="AA39" i="115"/>
  <c r="AA39" i="40"/>
  <c r="AA39" i="77"/>
  <c r="AA39" i="29"/>
  <c r="AA39" i="21"/>
  <c r="AA39" i="173"/>
  <c r="AA39" i="104"/>
  <c r="AA39" i="99"/>
  <c r="AA39" i="114"/>
  <c r="AI38" i="150"/>
  <c r="AI38" i="148"/>
  <c r="AI38" i="147"/>
  <c r="AI38" i="146"/>
  <c r="AI38" i="174"/>
  <c r="AI38" i="115"/>
  <c r="AI38" i="40"/>
  <c r="AI38" i="77"/>
  <c r="AI38" i="29"/>
  <c r="AI38" i="173"/>
  <c r="AI38" i="21"/>
  <c r="AI38" i="114"/>
  <c r="AI38" i="99"/>
  <c r="AI38" i="104"/>
  <c r="AV39" i="150"/>
  <c r="AV39" i="148"/>
  <c r="AV39" i="147"/>
  <c r="AV39" i="146"/>
  <c r="AV39" i="174"/>
  <c r="AV39" i="77"/>
  <c r="AV39" i="29"/>
  <c r="AV39" i="40"/>
  <c r="AV39" i="115"/>
  <c r="AV39" i="173"/>
  <c r="AV39" i="21"/>
  <c r="AV39" i="104"/>
  <c r="AV39" i="99"/>
  <c r="AV39" i="114"/>
  <c r="AX58" i="104"/>
  <c r="AX58" i="99"/>
  <c r="AX58" i="173"/>
  <c r="AX58" i="114"/>
  <c r="AX58" i="21"/>
  <c r="M39" i="150"/>
  <c r="M39" i="148"/>
  <c r="M39" i="147"/>
  <c r="M39" i="146"/>
  <c r="M39" i="115"/>
  <c r="M39" i="40"/>
  <c r="M39" i="174"/>
  <c r="M39" i="77"/>
  <c r="M39" i="104"/>
  <c r="M39" i="114"/>
  <c r="M39" i="99"/>
  <c r="M39" i="29"/>
  <c r="M39" i="21"/>
  <c r="M39" i="173"/>
  <c r="AA46" i="104"/>
  <c r="AA46" i="173"/>
  <c r="AA46" i="21"/>
  <c r="AA46" i="114"/>
  <c r="AA46" i="99"/>
  <c r="AI46" i="104"/>
  <c r="AI46" i="173"/>
  <c r="AI46" i="21"/>
  <c r="AI46" i="114"/>
  <c r="AI46" i="99"/>
  <c r="Z39" i="150"/>
  <c r="Z39" i="148"/>
  <c r="Z39" i="147"/>
  <c r="Z39" i="146"/>
  <c r="Z39" i="174"/>
  <c r="Z39" i="115"/>
  <c r="Z39" i="40"/>
  <c r="Z39" i="77"/>
  <c r="Z39" i="29"/>
  <c r="Z39" i="173"/>
  <c r="Z39" i="104"/>
  <c r="Z39" i="21"/>
  <c r="Z39" i="114"/>
  <c r="Z39" i="99"/>
  <c r="N38" i="150"/>
  <c r="N38" i="148"/>
  <c r="N38" i="147"/>
  <c r="N38" i="146"/>
  <c r="N38" i="115"/>
  <c r="N38" i="40"/>
  <c r="N38" i="174"/>
  <c r="N38" i="77"/>
  <c r="N38" i="29"/>
  <c r="N38" i="114"/>
  <c r="N38" i="99"/>
  <c r="N38" i="21"/>
  <c r="N38" i="104"/>
  <c r="N38" i="173"/>
  <c r="AE39" i="150"/>
  <c r="AE39" i="148"/>
  <c r="AE39" i="147"/>
  <c r="AE39" i="146"/>
  <c r="AE39" i="174"/>
  <c r="AE39" i="115"/>
  <c r="AE39" i="40"/>
  <c r="AE39" i="29"/>
  <c r="AE39" i="77"/>
  <c r="AE39" i="173"/>
  <c r="AE39" i="21"/>
  <c r="AE39" i="114"/>
  <c r="AE39" i="104"/>
  <c r="AE39" i="99"/>
  <c r="AW38" i="150"/>
  <c r="AW38" i="148"/>
  <c r="AW38" i="147"/>
  <c r="AW38" i="146"/>
  <c r="AW38" i="174"/>
  <c r="AW38" i="77"/>
  <c r="AW38" i="29"/>
  <c r="AW38" i="40"/>
  <c r="AW38" i="115"/>
  <c r="AW38" i="173"/>
  <c r="AW38" i="21"/>
  <c r="AW38" i="104"/>
  <c r="AW38" i="114"/>
  <c r="AW38" i="99"/>
  <c r="U45" i="173"/>
  <c r="U45" i="104"/>
  <c r="U45" i="21"/>
  <c r="U45" i="114"/>
  <c r="U45" i="99"/>
  <c r="AG38" i="150"/>
  <c r="AG38" i="148"/>
  <c r="AG38" i="147"/>
  <c r="AG38" i="146"/>
  <c r="AG38" i="174"/>
  <c r="AG38" i="77"/>
  <c r="AG38" i="29"/>
  <c r="AG38" i="40"/>
  <c r="AG38" i="115"/>
  <c r="AG38" i="173"/>
  <c r="AG38" i="21"/>
  <c r="AG38" i="104"/>
  <c r="AG38" i="114"/>
  <c r="AG38" i="99"/>
  <c r="AT45" i="21"/>
  <c r="AT45" i="104"/>
  <c r="AT45" i="173"/>
  <c r="AT45" i="114"/>
  <c r="AT45" i="99"/>
  <c r="R38" i="150"/>
  <c r="R38" i="148"/>
  <c r="R38" i="147"/>
  <c r="R38" i="146"/>
  <c r="R38" i="115"/>
  <c r="R38" i="40"/>
  <c r="R38" i="174"/>
  <c r="R38" i="77"/>
  <c r="R38" i="29"/>
  <c r="R38" i="173"/>
  <c r="R38" i="21"/>
  <c r="R38" i="114"/>
  <c r="R38" i="99"/>
  <c r="R38" i="104"/>
  <c r="AF38" i="150"/>
  <c r="AF38" i="148"/>
  <c r="AF38" i="147"/>
  <c r="AF38" i="146"/>
  <c r="AF38" i="174"/>
  <c r="AF38" i="115"/>
  <c r="AF38" i="40"/>
  <c r="AF38" i="29"/>
  <c r="AF38" i="77"/>
  <c r="AF38" i="173"/>
  <c r="AF38" i="21"/>
  <c r="AF38" i="104"/>
  <c r="AF38" i="114"/>
  <c r="AF38" i="99"/>
  <c r="AE45" i="173"/>
  <c r="AE45" i="21"/>
  <c r="AE45" i="104"/>
  <c r="AE45" i="99"/>
  <c r="AE45" i="114"/>
  <c r="BA45" i="173"/>
  <c r="BA45" i="104"/>
  <c r="BA45" i="21"/>
  <c r="BA45" i="114"/>
  <c r="BA45" i="99"/>
  <c r="AF45" i="173"/>
  <c r="AF45" i="114"/>
  <c r="AF45" i="99"/>
  <c r="AF45" i="104"/>
  <c r="AF45" i="21"/>
  <c r="T45" i="173"/>
  <c r="T45" i="21"/>
  <c r="T45" i="114"/>
  <c r="T45" i="99"/>
  <c r="T45" i="104"/>
  <c r="BD58" i="173"/>
  <c r="BD58" i="21"/>
  <c r="BD58" i="104"/>
  <c r="BD58" i="99"/>
  <c r="BD58" i="114"/>
  <c r="AZ58" i="173"/>
  <c r="AZ58" i="21"/>
  <c r="AZ58" i="104"/>
  <c r="AZ58" i="114"/>
  <c r="AZ58" i="99"/>
  <c r="Q38" i="150"/>
  <c r="Q38" i="148"/>
  <c r="Q38" i="147"/>
  <c r="Q38" i="146"/>
  <c r="Q38" i="174"/>
  <c r="Q38" i="77"/>
  <c r="Q38" i="29"/>
  <c r="Q38" i="40"/>
  <c r="Q38" i="173"/>
  <c r="Q38" i="115"/>
  <c r="Q38" i="21"/>
  <c r="Q38" i="104"/>
  <c r="Q38" i="114"/>
  <c r="Q38" i="99"/>
  <c r="AN45" i="114"/>
  <c r="AN45" i="99"/>
  <c r="AN45" i="104"/>
  <c r="AN45" i="21"/>
  <c r="AN45" i="173"/>
  <c r="AP38" i="150"/>
  <c r="AP38" i="148"/>
  <c r="AP38" i="147"/>
  <c r="AP38" i="146"/>
  <c r="AP38" i="115"/>
  <c r="AP38" i="40"/>
  <c r="AP38" i="174"/>
  <c r="AP38" i="77"/>
  <c r="AP38" i="29"/>
  <c r="AP38" i="173"/>
  <c r="AP38" i="21"/>
  <c r="AP38" i="114"/>
  <c r="AP38" i="99"/>
  <c r="AP38" i="104"/>
  <c r="T19" i="106"/>
  <c r="T19" i="112" s="1"/>
  <c r="G54" i="106"/>
  <c r="G54" i="112" s="1"/>
  <c r="D51" i="106"/>
  <c r="D51" i="112" s="1"/>
  <c r="C34" i="106"/>
  <c r="C34" i="112" s="1"/>
  <c r="E24" i="106"/>
  <c r="E24" i="112" s="1"/>
  <c r="AT21" i="106"/>
  <c r="AT21" i="112" s="1"/>
  <c r="AL21" i="106"/>
  <c r="AL21" i="112" s="1"/>
  <c r="Z21" i="106"/>
  <c r="Z21" i="112" s="1"/>
  <c r="N21" i="106"/>
  <c r="N21" i="112" s="1"/>
  <c r="F21" i="106"/>
  <c r="F21" i="112" s="1"/>
  <c r="AW18" i="106"/>
  <c r="AW18" i="112" s="1"/>
  <c r="AJ18" i="106"/>
  <c r="AJ18" i="112" s="1"/>
  <c r="P18" i="106"/>
  <c r="P18" i="112" s="1"/>
  <c r="D18" i="106"/>
  <c r="D18" i="112" s="1"/>
  <c r="AR15" i="106"/>
  <c r="AR15" i="112" s="1"/>
  <c r="AF15" i="106"/>
  <c r="AF15" i="112" s="1"/>
  <c r="T15" i="106"/>
  <c r="T15" i="112" s="1"/>
  <c r="D15" i="106"/>
  <c r="D15" i="112" s="1"/>
  <c r="AS12" i="106"/>
  <c r="AS12" i="112" s="1"/>
  <c r="AG12" i="106"/>
  <c r="AG12" i="112" s="1"/>
  <c r="U12" i="106"/>
  <c r="U12" i="112" s="1"/>
  <c r="E12" i="106"/>
  <c r="E12" i="112" s="1"/>
  <c r="AS9" i="106"/>
  <c r="AS9" i="112" s="1"/>
  <c r="AC9" i="106"/>
  <c r="AC9" i="112" s="1"/>
  <c r="M9" i="106"/>
  <c r="M9" i="112" s="1"/>
  <c r="E9" i="106"/>
  <c r="E9" i="112" s="1"/>
  <c r="AS7" i="106"/>
  <c r="AS7" i="112" s="1"/>
  <c r="AG7" i="106"/>
  <c r="AG7" i="112" s="1"/>
  <c r="U7" i="106"/>
  <c r="U7" i="112" s="1"/>
  <c r="I7" i="106"/>
  <c r="I7" i="112" s="1"/>
  <c r="AU58" i="106"/>
  <c r="AU58" i="112" s="1"/>
  <c r="AW58" i="106"/>
  <c r="AW58" i="112" s="1"/>
  <c r="AH46" i="106"/>
  <c r="AH46" i="112" s="1"/>
  <c r="AZ39" i="106"/>
  <c r="AZ39" i="112" s="1"/>
  <c r="AW39" i="106"/>
  <c r="AW39" i="112" s="1"/>
  <c r="AC39" i="106"/>
  <c r="AC39" i="112" s="1"/>
  <c r="AP45" i="106"/>
  <c r="AP45" i="112" s="1"/>
  <c r="BC58" i="106"/>
  <c r="BC58" i="112" s="1"/>
  <c r="AB38" i="106"/>
  <c r="AB38" i="112" s="1"/>
  <c r="BC38" i="106"/>
  <c r="BC38" i="112" s="1"/>
  <c r="J54" i="106"/>
  <c r="J54" i="112" s="1"/>
  <c r="F54" i="106"/>
  <c r="F54" i="112" s="1"/>
  <c r="K51" i="106"/>
  <c r="K51" i="112" s="1"/>
  <c r="G51" i="106"/>
  <c r="G51" i="112" s="1"/>
  <c r="C51" i="106"/>
  <c r="C51" i="112" s="1"/>
  <c r="H41" i="106"/>
  <c r="H41" i="112" s="1"/>
  <c r="D41" i="106"/>
  <c r="D41" i="112" s="1"/>
  <c r="J34" i="106"/>
  <c r="J34" i="112" s="1"/>
  <c r="F34" i="106"/>
  <c r="F34" i="112" s="1"/>
  <c r="K29" i="106"/>
  <c r="K29" i="112" s="1"/>
  <c r="G29" i="106"/>
  <c r="G29" i="112" s="1"/>
  <c r="C29" i="106"/>
  <c r="C29" i="112" s="1"/>
  <c r="H24" i="106"/>
  <c r="H24" i="112" s="1"/>
  <c r="D24" i="106"/>
  <c r="D24" i="112" s="1"/>
  <c r="BB21" i="106"/>
  <c r="BB21" i="112" s="1"/>
  <c r="AX21" i="106"/>
  <c r="AX21" i="112" s="1"/>
  <c r="AS21" i="106"/>
  <c r="AS21" i="112" s="1"/>
  <c r="AO21" i="106"/>
  <c r="AO21" i="112" s="1"/>
  <c r="AK21" i="106"/>
  <c r="AK21" i="112" s="1"/>
  <c r="AG21" i="106"/>
  <c r="AG21" i="112" s="1"/>
  <c r="AC21" i="106"/>
  <c r="AC21" i="112" s="1"/>
  <c r="Y21" i="106"/>
  <c r="Y21" i="112" s="1"/>
  <c r="U21" i="106"/>
  <c r="U21" i="112" s="1"/>
  <c r="Q21" i="106"/>
  <c r="Q21" i="112" s="1"/>
  <c r="M21" i="106"/>
  <c r="M21" i="112" s="1"/>
  <c r="I21" i="106"/>
  <c r="I21" i="112" s="1"/>
  <c r="E21" i="106"/>
  <c r="E21" i="112" s="1"/>
  <c r="AZ18" i="106"/>
  <c r="AZ18" i="112" s="1"/>
  <c r="AV18" i="106"/>
  <c r="AV18" i="112" s="1"/>
  <c r="AQ18" i="106"/>
  <c r="AQ18" i="112" s="1"/>
  <c r="AM18" i="106"/>
  <c r="AM18" i="112" s="1"/>
  <c r="AI18" i="106"/>
  <c r="AI18" i="112" s="1"/>
  <c r="AE18" i="106"/>
  <c r="AE18" i="112" s="1"/>
  <c r="AA18" i="106"/>
  <c r="AA18" i="112" s="1"/>
  <c r="W18" i="106"/>
  <c r="W18" i="112" s="1"/>
  <c r="S18" i="106"/>
  <c r="S18" i="112" s="1"/>
  <c r="O18" i="106"/>
  <c r="O18" i="112" s="1"/>
  <c r="K18" i="106"/>
  <c r="K18" i="112" s="1"/>
  <c r="G18" i="106"/>
  <c r="G18" i="112" s="1"/>
  <c r="C18" i="106"/>
  <c r="C18" i="112" s="1"/>
  <c r="AZ15" i="106"/>
  <c r="AZ15" i="112" s="1"/>
  <c r="AV15" i="106"/>
  <c r="AV15" i="112" s="1"/>
  <c r="AQ15" i="106"/>
  <c r="AQ15" i="112" s="1"/>
  <c r="AM15" i="106"/>
  <c r="AM15" i="112" s="1"/>
  <c r="AI15" i="106"/>
  <c r="AI15" i="112" s="1"/>
  <c r="AE15" i="106"/>
  <c r="AE15" i="112" s="1"/>
  <c r="AA15" i="106"/>
  <c r="AA15" i="112" s="1"/>
  <c r="W15" i="106"/>
  <c r="W15" i="112" s="1"/>
  <c r="S15" i="106"/>
  <c r="S15" i="112" s="1"/>
  <c r="O15" i="106"/>
  <c r="O15" i="112" s="1"/>
  <c r="K15" i="106"/>
  <c r="K15" i="112" s="1"/>
  <c r="G15" i="106"/>
  <c r="G15" i="112" s="1"/>
  <c r="C15" i="106"/>
  <c r="C15" i="112" s="1"/>
  <c r="BA12" i="106"/>
  <c r="BA12" i="112" s="1"/>
  <c r="AW12" i="106"/>
  <c r="AW12" i="112" s="1"/>
  <c r="AR12" i="106"/>
  <c r="AR12" i="112" s="1"/>
  <c r="AN12" i="106"/>
  <c r="AN12" i="112" s="1"/>
  <c r="AJ12" i="106"/>
  <c r="AJ12" i="112" s="1"/>
  <c r="AF12" i="106"/>
  <c r="AF12" i="112" s="1"/>
  <c r="AB12" i="106"/>
  <c r="AB12" i="112" s="1"/>
  <c r="X12" i="106"/>
  <c r="X12" i="112" s="1"/>
  <c r="T12" i="106"/>
  <c r="T12" i="112" s="1"/>
  <c r="P12" i="106"/>
  <c r="P12" i="112" s="1"/>
  <c r="L12" i="106"/>
  <c r="L12" i="112" s="1"/>
  <c r="H12" i="106"/>
  <c r="H12" i="112" s="1"/>
  <c r="D12" i="106"/>
  <c r="D12" i="112" s="1"/>
  <c r="BA9" i="106"/>
  <c r="BA9" i="112" s="1"/>
  <c r="AW9" i="106"/>
  <c r="AW9" i="112" s="1"/>
  <c r="AR9" i="106"/>
  <c r="AR9" i="112" s="1"/>
  <c r="AN9" i="106"/>
  <c r="AN9" i="112" s="1"/>
  <c r="AJ9" i="106"/>
  <c r="AJ9" i="112" s="1"/>
  <c r="AF9" i="106"/>
  <c r="AF9" i="112" s="1"/>
  <c r="AB9" i="106"/>
  <c r="AB9" i="112" s="1"/>
  <c r="X9" i="106"/>
  <c r="X9" i="112" s="1"/>
  <c r="T9" i="106"/>
  <c r="T9" i="112" s="1"/>
  <c r="P9" i="106"/>
  <c r="P9" i="112" s="1"/>
  <c r="L9" i="106"/>
  <c r="L9" i="112" s="1"/>
  <c r="H9" i="106"/>
  <c r="H9" i="112" s="1"/>
  <c r="D9" i="106"/>
  <c r="D9" i="112" s="1"/>
  <c r="BA7" i="106"/>
  <c r="BA7" i="112" s="1"/>
  <c r="AW7" i="106"/>
  <c r="AW7" i="112" s="1"/>
  <c r="AR7" i="106"/>
  <c r="AR7" i="112" s="1"/>
  <c r="AN7" i="106"/>
  <c r="AN7" i="112" s="1"/>
  <c r="AJ7" i="106"/>
  <c r="AJ7" i="112" s="1"/>
  <c r="AF7" i="106"/>
  <c r="AF7" i="112" s="1"/>
  <c r="AB7" i="106"/>
  <c r="AB7" i="112" s="1"/>
  <c r="X7" i="106"/>
  <c r="X7" i="112" s="1"/>
  <c r="T7" i="106"/>
  <c r="T7" i="112" s="1"/>
  <c r="P7" i="106"/>
  <c r="P7" i="112" s="1"/>
  <c r="L7" i="106"/>
  <c r="L7" i="112" s="1"/>
  <c r="H7" i="106"/>
  <c r="H7" i="112" s="1"/>
  <c r="D7" i="106"/>
  <c r="D7" i="112" s="1"/>
  <c r="AX46" i="106"/>
  <c r="AX46" i="112" s="1"/>
  <c r="Q45" i="106"/>
  <c r="Q45" i="112" s="1"/>
  <c r="U38" i="106"/>
  <c r="U38" i="112" s="1"/>
  <c r="BB38" i="106"/>
  <c r="BB38" i="112" s="1"/>
  <c r="AG45" i="106"/>
  <c r="AG45" i="112" s="1"/>
  <c r="W38" i="106"/>
  <c r="W38" i="112" s="1"/>
  <c r="R46" i="106"/>
  <c r="R46" i="112" s="1"/>
  <c r="AM46" i="106"/>
  <c r="AM46" i="112" s="1"/>
  <c r="AW46" i="106"/>
  <c r="AW46" i="112" s="1"/>
  <c r="AO45" i="106"/>
  <c r="AO45" i="112" s="1"/>
  <c r="AG39" i="106"/>
  <c r="AG39" i="112" s="1"/>
  <c r="N39" i="106"/>
  <c r="N39" i="112" s="1"/>
  <c r="AN45" i="106"/>
  <c r="AN45" i="112" s="1"/>
  <c r="W45" i="106"/>
  <c r="W45" i="112" s="1"/>
  <c r="AX38" i="106"/>
  <c r="AX38" i="112" s="1"/>
  <c r="AF45" i="106"/>
  <c r="AF45" i="112" s="1"/>
  <c r="AQ45" i="106"/>
  <c r="AQ45" i="112" s="1"/>
  <c r="AI45" i="106"/>
  <c r="AI45" i="112" s="1"/>
  <c r="AM38" i="106"/>
  <c r="AM38" i="112" s="1"/>
  <c r="AY38" i="106"/>
  <c r="AY38" i="112" s="1"/>
  <c r="K54" i="106"/>
  <c r="K54" i="112" s="1"/>
  <c r="H51" i="106"/>
  <c r="H51" i="112" s="1"/>
  <c r="E41" i="106"/>
  <c r="E41" i="112" s="1"/>
  <c r="G34" i="106"/>
  <c r="G34" i="112" s="1"/>
  <c r="H29" i="106"/>
  <c r="H29" i="112" s="1"/>
  <c r="I24" i="106"/>
  <c r="I24" i="112" s="1"/>
  <c r="AY21" i="106"/>
  <c r="AY21" i="112" s="1"/>
  <c r="AH21" i="106"/>
  <c r="AH21" i="112" s="1"/>
  <c r="R21" i="106"/>
  <c r="R21" i="112" s="1"/>
  <c r="AR19" i="106"/>
  <c r="AR19" i="112" s="1"/>
  <c r="AR18" i="106"/>
  <c r="AR18" i="112" s="1"/>
  <c r="AF18" i="106"/>
  <c r="AF18" i="112" s="1"/>
  <c r="T18" i="106"/>
  <c r="T18" i="112" s="1"/>
  <c r="H18" i="106"/>
  <c r="H18" i="112" s="1"/>
  <c r="AW15" i="106"/>
  <c r="AW15" i="112" s="1"/>
  <c r="AJ15" i="106"/>
  <c r="AJ15" i="112" s="1"/>
  <c r="X15" i="106"/>
  <c r="X15" i="112" s="1"/>
  <c r="P15" i="106"/>
  <c r="P15" i="112" s="1"/>
  <c r="H15" i="106"/>
  <c r="H15" i="112" s="1"/>
  <c r="AX12" i="106"/>
  <c r="AX12" i="112" s="1"/>
  <c r="AK12" i="106"/>
  <c r="AK12" i="112" s="1"/>
  <c r="Y12" i="106"/>
  <c r="Y12" i="112" s="1"/>
  <c r="M12" i="106"/>
  <c r="M12" i="112" s="1"/>
  <c r="BB9" i="106"/>
  <c r="BB9" i="112" s="1"/>
  <c r="AK9" i="106"/>
  <c r="AK9" i="112" s="1"/>
  <c r="Y9" i="106"/>
  <c r="Y9" i="112" s="1"/>
  <c r="Q9" i="106"/>
  <c r="Q9" i="112" s="1"/>
  <c r="BB7" i="106"/>
  <c r="BB7" i="112" s="1"/>
  <c r="AO7" i="106"/>
  <c r="AO7" i="112" s="1"/>
  <c r="AC7" i="106"/>
  <c r="AC7" i="112" s="1"/>
  <c r="Q7" i="106"/>
  <c r="Q7" i="112" s="1"/>
  <c r="E7" i="106"/>
  <c r="E7" i="112" s="1"/>
  <c r="AB45" i="106"/>
  <c r="AB45" i="112" s="1"/>
  <c r="L39" i="106"/>
  <c r="L39" i="112" s="1"/>
  <c r="Y39" i="106"/>
  <c r="Y39" i="112" s="1"/>
  <c r="V39" i="106"/>
  <c r="V39" i="112" s="1"/>
  <c r="U46" i="106"/>
  <c r="U46" i="112" s="1"/>
  <c r="BA39" i="106"/>
  <c r="BA39" i="112" s="1"/>
  <c r="P45" i="106"/>
  <c r="P45" i="112" s="1"/>
  <c r="AK38" i="106"/>
  <c r="AK38" i="112" s="1"/>
  <c r="I54" i="106"/>
  <c r="I54" i="112" s="1"/>
  <c r="E54" i="106"/>
  <c r="E54" i="112" s="1"/>
  <c r="J51" i="106"/>
  <c r="J51" i="112" s="1"/>
  <c r="F51" i="106"/>
  <c r="F51" i="112" s="1"/>
  <c r="K41" i="106"/>
  <c r="K41" i="112" s="1"/>
  <c r="G41" i="106"/>
  <c r="G41" i="112" s="1"/>
  <c r="C41" i="106"/>
  <c r="C41" i="112" s="1"/>
  <c r="I34" i="106"/>
  <c r="I34" i="112" s="1"/>
  <c r="E34" i="106"/>
  <c r="E34" i="112" s="1"/>
  <c r="J29" i="106"/>
  <c r="J29" i="112" s="1"/>
  <c r="F29" i="106"/>
  <c r="F29" i="112" s="1"/>
  <c r="K24" i="106"/>
  <c r="K24" i="112" s="1"/>
  <c r="G24" i="106"/>
  <c r="G24" i="112" s="1"/>
  <c r="C24" i="106"/>
  <c r="C24" i="112" s="1"/>
  <c r="BA21" i="106"/>
  <c r="BA21" i="112" s="1"/>
  <c r="AW21" i="106"/>
  <c r="AW21" i="112" s="1"/>
  <c r="AR21" i="106"/>
  <c r="AR21" i="112" s="1"/>
  <c r="AN21" i="106"/>
  <c r="AN21" i="112" s="1"/>
  <c r="AJ21" i="106"/>
  <c r="AJ21" i="112" s="1"/>
  <c r="AF21" i="106"/>
  <c r="AF21" i="112" s="1"/>
  <c r="AB21" i="106"/>
  <c r="AB21" i="112" s="1"/>
  <c r="X21" i="106"/>
  <c r="X21" i="112" s="1"/>
  <c r="T21" i="106"/>
  <c r="T21" i="112" s="1"/>
  <c r="P21" i="106"/>
  <c r="P21" i="112" s="1"/>
  <c r="L21" i="106"/>
  <c r="L21" i="112" s="1"/>
  <c r="H21" i="106"/>
  <c r="H21" i="112" s="1"/>
  <c r="D21" i="106"/>
  <c r="D21" i="112" s="1"/>
  <c r="BC18" i="106"/>
  <c r="BC18" i="112" s="1"/>
  <c r="AY18" i="106"/>
  <c r="AY18" i="112" s="1"/>
  <c r="AT18" i="106"/>
  <c r="AT18" i="112" s="1"/>
  <c r="AP18" i="106"/>
  <c r="AP18" i="112" s="1"/>
  <c r="AL18" i="106"/>
  <c r="AL18" i="112" s="1"/>
  <c r="AH18" i="106"/>
  <c r="AH18" i="112" s="1"/>
  <c r="AD18" i="106"/>
  <c r="AD18" i="112" s="1"/>
  <c r="Z18" i="106"/>
  <c r="Z18" i="112" s="1"/>
  <c r="V18" i="106"/>
  <c r="V18" i="112" s="1"/>
  <c r="R18" i="106"/>
  <c r="R18" i="112" s="1"/>
  <c r="N18" i="106"/>
  <c r="N18" i="112" s="1"/>
  <c r="J18" i="106"/>
  <c r="J18" i="112" s="1"/>
  <c r="F18" i="106"/>
  <c r="F18" i="112" s="1"/>
  <c r="BC15" i="106"/>
  <c r="BC15" i="112" s="1"/>
  <c r="AY15" i="106"/>
  <c r="AY15" i="112" s="1"/>
  <c r="AT15" i="106"/>
  <c r="AT15" i="112" s="1"/>
  <c r="AP15" i="106"/>
  <c r="AP15" i="112" s="1"/>
  <c r="AL15" i="106"/>
  <c r="AL15" i="112" s="1"/>
  <c r="AH15" i="106"/>
  <c r="AH15" i="112" s="1"/>
  <c r="AD15" i="106"/>
  <c r="AD15" i="112" s="1"/>
  <c r="Z15" i="106"/>
  <c r="Z15" i="112" s="1"/>
  <c r="V15" i="106"/>
  <c r="V15" i="112" s="1"/>
  <c r="R15" i="106"/>
  <c r="R15" i="112" s="1"/>
  <c r="N15" i="106"/>
  <c r="N15" i="112" s="1"/>
  <c r="J15" i="106"/>
  <c r="J15" i="112" s="1"/>
  <c r="F15" i="106"/>
  <c r="F15" i="112" s="1"/>
  <c r="S13" i="106"/>
  <c r="S13" i="112" s="1"/>
  <c r="AZ12" i="106"/>
  <c r="AZ12" i="112" s="1"/>
  <c r="AV12" i="106"/>
  <c r="AV12" i="112" s="1"/>
  <c r="AQ12" i="106"/>
  <c r="AQ12" i="112" s="1"/>
  <c r="AM12" i="106"/>
  <c r="AM12" i="112" s="1"/>
  <c r="AI12" i="106"/>
  <c r="AI12" i="112" s="1"/>
  <c r="AE12" i="106"/>
  <c r="AE12" i="112" s="1"/>
  <c r="AA12" i="106"/>
  <c r="AA12" i="112" s="1"/>
  <c r="W12" i="106"/>
  <c r="W12" i="112" s="1"/>
  <c r="S12" i="106"/>
  <c r="S12" i="112" s="1"/>
  <c r="O12" i="106"/>
  <c r="O12" i="112" s="1"/>
  <c r="K12" i="106"/>
  <c r="K12" i="112" s="1"/>
  <c r="G12" i="106"/>
  <c r="G12" i="112" s="1"/>
  <c r="C12" i="106"/>
  <c r="C12" i="112" s="1"/>
  <c r="AZ9" i="106"/>
  <c r="AZ9" i="112" s="1"/>
  <c r="AV9" i="106"/>
  <c r="AV9" i="112" s="1"/>
  <c r="AQ9" i="106"/>
  <c r="AQ9" i="112" s="1"/>
  <c r="AM9" i="106"/>
  <c r="AM9" i="112" s="1"/>
  <c r="AI9" i="106"/>
  <c r="AI9" i="112" s="1"/>
  <c r="AE9" i="106"/>
  <c r="AE9" i="112" s="1"/>
  <c r="AA9" i="106"/>
  <c r="AA9" i="112" s="1"/>
  <c r="W9" i="106"/>
  <c r="W9" i="112" s="1"/>
  <c r="S9" i="106"/>
  <c r="S9" i="112" s="1"/>
  <c r="O9" i="106"/>
  <c r="O9" i="112" s="1"/>
  <c r="K9" i="106"/>
  <c r="K9" i="112" s="1"/>
  <c r="G9" i="106"/>
  <c r="G9" i="112" s="1"/>
  <c r="C9" i="106"/>
  <c r="C9" i="112" s="1"/>
  <c r="AZ7" i="106"/>
  <c r="AZ7" i="112" s="1"/>
  <c r="AV7" i="106"/>
  <c r="AV7" i="112" s="1"/>
  <c r="AQ7" i="106"/>
  <c r="AQ7" i="112" s="1"/>
  <c r="AM7" i="106"/>
  <c r="AM7" i="112" s="1"/>
  <c r="AI7" i="106"/>
  <c r="AI7" i="112" s="1"/>
  <c r="AE7" i="106"/>
  <c r="AE7" i="112" s="1"/>
  <c r="AA7" i="106"/>
  <c r="AA7" i="112" s="1"/>
  <c r="W7" i="106"/>
  <c r="W7" i="112" s="1"/>
  <c r="S7" i="106"/>
  <c r="S7" i="112" s="1"/>
  <c r="O7" i="106"/>
  <c r="O7" i="112" s="1"/>
  <c r="K7" i="106"/>
  <c r="K7" i="112" s="1"/>
  <c r="G7" i="106"/>
  <c r="G7" i="112" s="1"/>
  <c r="C7" i="106"/>
  <c r="C7" i="112" s="1"/>
  <c r="AC45" i="106"/>
  <c r="AC45" i="112" s="1"/>
  <c r="X45" i="106"/>
  <c r="X45" i="112" s="1"/>
  <c r="L45" i="106"/>
  <c r="L45" i="112" s="1"/>
  <c r="Y45" i="106"/>
  <c r="Y45" i="112" s="1"/>
  <c r="S39" i="106"/>
  <c r="S39" i="112" s="1"/>
  <c r="AR39" i="106"/>
  <c r="AR39" i="112" s="1"/>
  <c r="AS39" i="106"/>
  <c r="AS39" i="112" s="1"/>
  <c r="AU45" i="106"/>
  <c r="AU45" i="112" s="1"/>
  <c r="M38" i="106"/>
  <c r="M38" i="112" s="1"/>
  <c r="AD39" i="106"/>
  <c r="AD39" i="112" s="1"/>
  <c r="AL39" i="2"/>
  <c r="T45" i="106"/>
  <c r="T45" i="112" s="1"/>
  <c r="AF38" i="106"/>
  <c r="AF38" i="112" s="1"/>
  <c r="AS45" i="106"/>
  <c r="AS45" i="112" s="1"/>
  <c r="Q38" i="106"/>
  <c r="Q38" i="112" s="1"/>
  <c r="AE38" i="106"/>
  <c r="AE38" i="112" s="1"/>
  <c r="AT47" i="106"/>
  <c r="AT47" i="112" s="1"/>
  <c r="X39" i="106"/>
  <c r="X39" i="112" s="1"/>
  <c r="AA38" i="106"/>
  <c r="AA38" i="112" s="1"/>
  <c r="AV46" i="106"/>
  <c r="AV46" i="112" s="1"/>
  <c r="AI39" i="106"/>
  <c r="AI39" i="112" s="1"/>
  <c r="BA45" i="106"/>
  <c r="BA45" i="112" s="1"/>
  <c r="AN38" i="106"/>
  <c r="AN38" i="112" s="1"/>
  <c r="P38" i="106"/>
  <c r="P38" i="112" s="1"/>
  <c r="C54" i="106"/>
  <c r="C54" i="112" s="1"/>
  <c r="I41" i="106"/>
  <c r="I41" i="112" s="1"/>
  <c r="K34" i="106"/>
  <c r="K34" i="112" s="1"/>
  <c r="D29" i="106"/>
  <c r="D29" i="112" s="1"/>
  <c r="BC21" i="106"/>
  <c r="BC21" i="112" s="1"/>
  <c r="AP21" i="106"/>
  <c r="AP21" i="112" s="1"/>
  <c r="AD21" i="106"/>
  <c r="AD21" i="112" s="1"/>
  <c r="V21" i="106"/>
  <c r="V21" i="112" s="1"/>
  <c r="J21" i="106"/>
  <c r="J21" i="112" s="1"/>
  <c r="BA18" i="106"/>
  <c r="BA18" i="112" s="1"/>
  <c r="AN18" i="106"/>
  <c r="AN18" i="112" s="1"/>
  <c r="AB18" i="106"/>
  <c r="AB18" i="112" s="1"/>
  <c r="X18" i="106"/>
  <c r="X18" i="112" s="1"/>
  <c r="L18" i="106"/>
  <c r="L18" i="112" s="1"/>
  <c r="BA15" i="106"/>
  <c r="BA15" i="112" s="1"/>
  <c r="AN15" i="106"/>
  <c r="AN15" i="112" s="1"/>
  <c r="AB15" i="106"/>
  <c r="AB15" i="112" s="1"/>
  <c r="L15" i="106"/>
  <c r="L15" i="112" s="1"/>
  <c r="BB12" i="106"/>
  <c r="BB12" i="112" s="1"/>
  <c r="AO12" i="106"/>
  <c r="AO12" i="112" s="1"/>
  <c r="AC12" i="106"/>
  <c r="AC12" i="112" s="1"/>
  <c r="Q12" i="106"/>
  <c r="Q12" i="112" s="1"/>
  <c r="I12" i="106"/>
  <c r="I12" i="112" s="1"/>
  <c r="AX9" i="106"/>
  <c r="AX9" i="112" s="1"/>
  <c r="AO9" i="106"/>
  <c r="AO9" i="112" s="1"/>
  <c r="AG9" i="106"/>
  <c r="AG9" i="112" s="1"/>
  <c r="U9" i="106"/>
  <c r="U9" i="112" s="1"/>
  <c r="I9" i="106"/>
  <c r="I9" i="112" s="1"/>
  <c r="AX7" i="106"/>
  <c r="AX7" i="112" s="1"/>
  <c r="AK7" i="106"/>
  <c r="AK7" i="112" s="1"/>
  <c r="Y7" i="106"/>
  <c r="Y7" i="112" s="1"/>
  <c r="M7" i="106"/>
  <c r="M7" i="112" s="1"/>
  <c r="O39" i="106"/>
  <c r="O39" i="112" s="1"/>
  <c r="R39" i="106"/>
  <c r="R39" i="112" s="1"/>
  <c r="Z46" i="106"/>
  <c r="Z46" i="112" s="1"/>
  <c r="V46" i="106"/>
  <c r="V46" i="112" s="1"/>
  <c r="AV38" i="106"/>
  <c r="AV38" i="112" s="1"/>
  <c r="AY46" i="106"/>
  <c r="AY46" i="112" s="1"/>
  <c r="AQ38" i="106"/>
  <c r="AQ38" i="112" s="1"/>
  <c r="T39" i="106"/>
  <c r="T39" i="112" s="1"/>
  <c r="H54" i="106"/>
  <c r="H54" i="112" s="1"/>
  <c r="D54" i="106"/>
  <c r="D54" i="112" s="1"/>
  <c r="I51" i="106"/>
  <c r="I51" i="112" s="1"/>
  <c r="E51" i="106"/>
  <c r="E51" i="112" s="1"/>
  <c r="J41" i="106"/>
  <c r="J41" i="112" s="1"/>
  <c r="F41" i="106"/>
  <c r="F41" i="112" s="1"/>
  <c r="D35" i="106"/>
  <c r="D35" i="112" s="1"/>
  <c r="H34" i="106"/>
  <c r="H34" i="112" s="1"/>
  <c r="D34" i="106"/>
  <c r="D34" i="112" s="1"/>
  <c r="I29" i="106"/>
  <c r="I29" i="112" s="1"/>
  <c r="E29" i="106"/>
  <c r="E29" i="112" s="1"/>
  <c r="J24" i="106"/>
  <c r="J24" i="112" s="1"/>
  <c r="F24" i="106"/>
  <c r="F24" i="112" s="1"/>
  <c r="AI22" i="106"/>
  <c r="AI22" i="112" s="1"/>
  <c r="AZ21" i="106"/>
  <c r="AZ21" i="112" s="1"/>
  <c r="AV21" i="106"/>
  <c r="AV21" i="112" s="1"/>
  <c r="AQ21" i="106"/>
  <c r="AQ21" i="112" s="1"/>
  <c r="AM21" i="106"/>
  <c r="AM21" i="112" s="1"/>
  <c r="AI21" i="106"/>
  <c r="AI21" i="112" s="1"/>
  <c r="AE21" i="106"/>
  <c r="AE21" i="112" s="1"/>
  <c r="AA21" i="106"/>
  <c r="AA21" i="112" s="1"/>
  <c r="W21" i="106"/>
  <c r="W21" i="112" s="1"/>
  <c r="S21" i="106"/>
  <c r="S21" i="112" s="1"/>
  <c r="O21" i="106"/>
  <c r="O21" i="112" s="1"/>
  <c r="K21" i="106"/>
  <c r="K21" i="112" s="1"/>
  <c r="G21" i="106"/>
  <c r="G21" i="112" s="1"/>
  <c r="C21" i="106"/>
  <c r="C21" i="112" s="1"/>
  <c r="BB18" i="106"/>
  <c r="BB18" i="112" s="1"/>
  <c r="AX18" i="106"/>
  <c r="AX18" i="112" s="1"/>
  <c r="AS18" i="106"/>
  <c r="AS18" i="112" s="1"/>
  <c r="AO18" i="106"/>
  <c r="AO18" i="112" s="1"/>
  <c r="AK18" i="106"/>
  <c r="AK18" i="112" s="1"/>
  <c r="AG18" i="106"/>
  <c r="AG18" i="112" s="1"/>
  <c r="AC18" i="106"/>
  <c r="AC18" i="112" s="1"/>
  <c r="Y18" i="106"/>
  <c r="Y18" i="112" s="1"/>
  <c r="U18" i="106"/>
  <c r="U18" i="112" s="1"/>
  <c r="Q18" i="106"/>
  <c r="Q18" i="112" s="1"/>
  <c r="M18" i="106"/>
  <c r="M18" i="112" s="1"/>
  <c r="I18" i="106"/>
  <c r="I18" i="112" s="1"/>
  <c r="E18" i="106"/>
  <c r="E18" i="112" s="1"/>
  <c r="BB15" i="106"/>
  <c r="BB15" i="112" s="1"/>
  <c r="AX15" i="106"/>
  <c r="AX15" i="112" s="1"/>
  <c r="AS15" i="106"/>
  <c r="AS15" i="112" s="1"/>
  <c r="AO15" i="106"/>
  <c r="AO15" i="112" s="1"/>
  <c r="AK15" i="106"/>
  <c r="AK15" i="112" s="1"/>
  <c r="AG15" i="106"/>
  <c r="AG15" i="112" s="1"/>
  <c r="AC15" i="106"/>
  <c r="AC15" i="112" s="1"/>
  <c r="Y15" i="106"/>
  <c r="Y15" i="112" s="1"/>
  <c r="U15" i="106"/>
  <c r="U15" i="112" s="1"/>
  <c r="Q15" i="106"/>
  <c r="Q15" i="112" s="1"/>
  <c r="M15" i="106"/>
  <c r="M15" i="112" s="1"/>
  <c r="I15" i="106"/>
  <c r="I15" i="112" s="1"/>
  <c r="E15" i="106"/>
  <c r="E15" i="112" s="1"/>
  <c r="BC12" i="106"/>
  <c r="BC12" i="112" s="1"/>
  <c r="AY12" i="106"/>
  <c r="AY12" i="112" s="1"/>
  <c r="AT12" i="106"/>
  <c r="AT12" i="112" s="1"/>
  <c r="AP12" i="106"/>
  <c r="AP12" i="112" s="1"/>
  <c r="AL12" i="106"/>
  <c r="AL12" i="112" s="1"/>
  <c r="AH12" i="106"/>
  <c r="AH12" i="112" s="1"/>
  <c r="AD12" i="106"/>
  <c r="AD12" i="112" s="1"/>
  <c r="Z12" i="106"/>
  <c r="Z12" i="112" s="1"/>
  <c r="V12" i="106"/>
  <c r="V12" i="112" s="1"/>
  <c r="R12" i="106"/>
  <c r="R12" i="112" s="1"/>
  <c r="N12" i="106"/>
  <c r="N12" i="112" s="1"/>
  <c r="J12" i="106"/>
  <c r="J12" i="112" s="1"/>
  <c r="F12" i="106"/>
  <c r="F12" i="112" s="1"/>
  <c r="BC9" i="106"/>
  <c r="BC9" i="112" s="1"/>
  <c r="AY9" i="106"/>
  <c r="AY9" i="112" s="1"/>
  <c r="AT9" i="106"/>
  <c r="AT9" i="112" s="1"/>
  <c r="AP9" i="106"/>
  <c r="AP9" i="112" s="1"/>
  <c r="AL9" i="106"/>
  <c r="AL9" i="112" s="1"/>
  <c r="AH9" i="106"/>
  <c r="AH9" i="112" s="1"/>
  <c r="AD9" i="106"/>
  <c r="AD9" i="112" s="1"/>
  <c r="Z9" i="106"/>
  <c r="Z9" i="112" s="1"/>
  <c r="V9" i="106"/>
  <c r="V9" i="112" s="1"/>
  <c r="R9" i="106"/>
  <c r="R9" i="112" s="1"/>
  <c r="N9" i="106"/>
  <c r="N9" i="112" s="1"/>
  <c r="J9" i="106"/>
  <c r="J9" i="112" s="1"/>
  <c r="F9" i="106"/>
  <c r="F9" i="112" s="1"/>
  <c r="BC7" i="106"/>
  <c r="BC7" i="112" s="1"/>
  <c r="AY7" i="106"/>
  <c r="AY7" i="112" s="1"/>
  <c r="AT7" i="106"/>
  <c r="AT7" i="112" s="1"/>
  <c r="AP7" i="106"/>
  <c r="AP7" i="112" s="1"/>
  <c r="AL7" i="106"/>
  <c r="AL7" i="112" s="1"/>
  <c r="AH7" i="106"/>
  <c r="AH7" i="112" s="1"/>
  <c r="AD7" i="106"/>
  <c r="AD7" i="112" s="1"/>
  <c r="Z7" i="106"/>
  <c r="Z7" i="112" s="1"/>
  <c r="V7" i="106"/>
  <c r="V7" i="112" s="1"/>
  <c r="R7" i="106"/>
  <c r="R7" i="112" s="1"/>
  <c r="N7" i="106"/>
  <c r="N7" i="112" s="1"/>
  <c r="J7" i="106"/>
  <c r="J7" i="112" s="1"/>
  <c r="F7" i="106"/>
  <c r="F7" i="112" s="1"/>
  <c r="Z39" i="106"/>
  <c r="Z39" i="112" s="1"/>
  <c r="AH38" i="106"/>
  <c r="AH38" i="112" s="1"/>
  <c r="AU39" i="106"/>
  <c r="AU39" i="112" s="1"/>
  <c r="AJ45" i="106"/>
  <c r="AJ45" i="112" s="1"/>
  <c r="N46" i="106"/>
  <c r="N46" i="112" s="1"/>
  <c r="M46" i="106"/>
  <c r="M46" i="112" s="1"/>
  <c r="AR45" i="106"/>
  <c r="AR45" i="112" s="1"/>
  <c r="BB46" i="106"/>
  <c r="BB46" i="112" s="1"/>
  <c r="AP39" i="106"/>
  <c r="AP39" i="112" s="1"/>
  <c r="AL39" i="106"/>
  <c r="AL39" i="112" s="1"/>
  <c r="AT39" i="106"/>
  <c r="AT39" i="112" s="1"/>
  <c r="AL47" i="106"/>
  <c r="AL47" i="112" s="1"/>
  <c r="BA58" i="106"/>
  <c r="BA58" i="112" s="1"/>
  <c r="O45" i="106"/>
  <c r="O45" i="112" s="1"/>
  <c r="AO39" i="106"/>
  <c r="AO39" i="112" s="1"/>
  <c r="AA45" i="106"/>
  <c r="AA45" i="112" s="1"/>
  <c r="AK45" i="106"/>
  <c r="AK45" i="112" s="1"/>
  <c r="AD45" i="106"/>
  <c r="AD45" i="112" s="1"/>
  <c r="AZ45" i="106"/>
  <c r="AZ45" i="112" s="1"/>
  <c r="AE45" i="106"/>
  <c r="AE45" i="112" s="1"/>
  <c r="S45" i="106"/>
  <c r="S45" i="112" s="1"/>
  <c r="AJ39" i="106"/>
  <c r="AJ39" i="112" s="1"/>
  <c r="BC45" i="106"/>
  <c r="BC45" i="112" s="1"/>
  <c r="AY58" i="106"/>
  <c r="AY58" i="112" s="1"/>
  <c r="AC19" i="2"/>
  <c r="R10" i="2"/>
  <c r="H42" i="2"/>
  <c r="I19" i="2"/>
  <c r="BC16" i="2"/>
  <c r="S10" i="2"/>
  <c r="Q39" i="2"/>
  <c r="H35" i="2"/>
  <c r="H30" i="2"/>
  <c r="AP22" i="2"/>
  <c r="Z22" i="2"/>
  <c r="N22" i="2"/>
  <c r="BC13" i="2"/>
  <c r="AL13" i="2"/>
  <c r="G42" i="2"/>
  <c r="F42" i="2"/>
  <c r="AJ13" i="2"/>
  <c r="L13" i="2"/>
  <c r="BD46" i="2"/>
  <c r="BD39" i="2"/>
  <c r="AZ39" i="2"/>
  <c r="AO39" i="2"/>
  <c r="AH22" i="2"/>
  <c r="AB19" i="2"/>
  <c r="G16" i="2"/>
  <c r="J55" i="2"/>
  <c r="J42" i="2"/>
  <c r="F30" i="2"/>
  <c r="I42" i="2"/>
  <c r="E42" i="2"/>
  <c r="I35" i="2"/>
  <c r="J30" i="2"/>
  <c r="AZ22" i="2"/>
  <c r="AQ22" i="2"/>
  <c r="AI22" i="2"/>
  <c r="G22" i="2"/>
  <c r="BD10" i="2"/>
  <c r="AM10" i="2"/>
  <c r="AI10" i="2"/>
  <c r="G10" i="2"/>
  <c r="BB46" i="2"/>
  <c r="AC39" i="2"/>
  <c r="BC22" i="2"/>
  <c r="AL22" i="2"/>
  <c r="R22" i="2"/>
  <c r="BD16" i="2"/>
  <c r="W16" i="2"/>
  <c r="F13" i="2"/>
  <c r="L42" i="2"/>
  <c r="K42" i="2"/>
  <c r="K35" i="2"/>
  <c r="K30" i="2"/>
  <c r="G30" i="2"/>
  <c r="J25" i="2"/>
  <c r="AY16" i="2"/>
  <c r="AL16" i="2"/>
  <c r="AH16" i="2"/>
  <c r="R16" i="2"/>
  <c r="F16" i="2"/>
  <c r="D30" i="2"/>
  <c r="D42" i="2"/>
  <c r="D35" i="2"/>
  <c r="L35" i="2"/>
  <c r="L30" i="2"/>
  <c r="L31" i="2" s="1"/>
  <c r="L19" i="2"/>
  <c r="BC19" i="2"/>
  <c r="F19" i="2"/>
  <c r="AN13" i="2"/>
  <c r="AP10" i="2"/>
  <c r="AK46" i="2"/>
  <c r="N47" i="2"/>
  <c r="AX47" i="2"/>
  <c r="AZ47" i="2"/>
  <c r="AB39" i="2"/>
  <c r="K31" i="2"/>
  <c r="E25" i="2"/>
  <c r="AD22" i="2"/>
  <c r="BB19" i="2"/>
  <c r="AX19" i="2"/>
  <c r="AO19" i="2"/>
  <c r="AK19" i="2"/>
  <c r="AG19" i="2"/>
  <c r="Y19" i="2"/>
  <c r="Q19" i="2"/>
  <c r="M19" i="2"/>
  <c r="E19" i="2"/>
  <c r="AD46" i="2"/>
  <c r="Y46" i="2"/>
  <c r="AC46" i="2"/>
  <c r="M46" i="2"/>
  <c r="AA47" i="2"/>
  <c r="AI47" i="2"/>
  <c r="N39" i="2"/>
  <c r="AP46" i="2"/>
  <c r="U46" i="2"/>
  <c r="AG39" i="2"/>
  <c r="X46" i="2"/>
  <c r="AL46" i="2"/>
  <c r="AR46" i="2"/>
  <c r="AJ46" i="2"/>
  <c r="AF46" i="2"/>
  <c r="AN39" i="2"/>
  <c r="I36" i="2"/>
  <c r="F22" i="2"/>
  <c r="H13" i="2"/>
  <c r="AH10" i="2"/>
  <c r="F10" i="2"/>
  <c r="AY47" i="2"/>
  <c r="V39" i="2"/>
  <c r="S47" i="2"/>
  <c r="G35" i="2"/>
  <c r="F25" i="2"/>
  <c r="L25" i="2"/>
  <c r="H25" i="2"/>
  <c r="D25" i="2"/>
  <c r="AY22" i="2"/>
  <c r="J22" i="2"/>
  <c r="D22" i="2"/>
  <c r="H19" i="2"/>
  <c r="BA13" i="2"/>
  <c r="AB13" i="2"/>
  <c r="Z10" i="2"/>
  <c r="R46" i="2"/>
  <c r="BC39" i="2"/>
  <c r="AH46" i="2"/>
  <c r="X39" i="2"/>
  <c r="AS46" i="2"/>
  <c r="W47" i="2"/>
  <c r="AN47" i="2"/>
  <c r="AO46" i="2"/>
  <c r="P46" i="2"/>
  <c r="AT46" i="2"/>
  <c r="R39" i="2"/>
  <c r="AF39" i="2"/>
  <c r="AU48" i="2"/>
  <c r="BA46" i="2"/>
  <c r="Q46" i="2"/>
  <c r="AW47" i="2"/>
  <c r="AT22" i="2"/>
  <c r="X13" i="2"/>
  <c r="AY10" i="2"/>
  <c r="AL10" i="2"/>
  <c r="V10" i="2"/>
  <c r="J10" i="2"/>
  <c r="AI39" i="2"/>
  <c r="O47" i="2"/>
  <c r="BC47" i="2"/>
  <c r="AM48" i="2"/>
  <c r="AR39" i="2"/>
  <c r="E36" i="2"/>
  <c r="J35" i="2"/>
  <c r="F35" i="2"/>
  <c r="I30" i="2"/>
  <c r="E30" i="2"/>
  <c r="V22" i="2"/>
  <c r="BD22" i="2"/>
  <c r="AU22" i="2"/>
  <c r="AM22" i="2"/>
  <c r="AA22" i="2"/>
  <c r="S22" i="2"/>
  <c r="O22" i="2"/>
  <c r="K22" i="2"/>
  <c r="V19" i="2"/>
  <c r="AM16" i="2"/>
  <c r="V16" i="2"/>
  <c r="BA16" i="2"/>
  <c r="AJ16" i="2"/>
  <c r="T16" i="2"/>
  <c r="D16" i="2"/>
  <c r="AR13" i="2"/>
  <c r="V13" i="2"/>
  <c r="D13" i="2"/>
  <c r="BB13" i="2"/>
  <c r="AK13" i="2"/>
  <c r="AG13" i="2"/>
  <c r="U13" i="2"/>
  <c r="Q13" i="2"/>
  <c r="E13" i="2"/>
  <c r="BC10" i="2"/>
  <c r="AZ10" i="2"/>
  <c r="AE10" i="2"/>
  <c r="W10" i="2"/>
  <c r="Z46" i="2"/>
  <c r="AV46" i="2"/>
  <c r="AW39" i="2"/>
  <c r="V47" i="2"/>
  <c r="AY39" i="2"/>
  <c r="AB46" i="2"/>
  <c r="AG46" i="2"/>
  <c r="AE46" i="2"/>
  <c r="AQ46" i="2"/>
  <c r="T46" i="2"/>
  <c r="AR22" i="2"/>
  <c r="P19" i="2"/>
  <c r="X10" i="2"/>
  <c r="X22" i="2"/>
  <c r="T22" i="2"/>
  <c r="AR19" i="2"/>
  <c r="AE16" i="2"/>
  <c r="O16" i="2"/>
  <c r="AT16" i="2"/>
  <c r="AD16" i="2"/>
  <c r="N16" i="2"/>
  <c r="F55" i="2"/>
  <c r="BA19" i="2"/>
  <c r="X19" i="2"/>
  <c r="AP19" i="2"/>
  <c r="AD19" i="2"/>
  <c r="Z19" i="2"/>
  <c r="J19" i="2"/>
  <c r="AQ16" i="2"/>
  <c r="AA16" i="2"/>
  <c r="K16" i="2"/>
  <c r="AX13" i="2"/>
  <c r="AU10" i="2"/>
  <c r="O10" i="2"/>
  <c r="AT10" i="2"/>
  <c r="AD10" i="2"/>
  <c r="N10" i="2"/>
  <c r="AB22" i="2"/>
  <c r="AW19" i="2"/>
  <c r="G55" i="2"/>
  <c r="I25" i="2"/>
  <c r="AJ19" i="2"/>
  <c r="T19" i="2"/>
  <c r="D19" i="2"/>
  <c r="AU16" i="2"/>
  <c r="AO13" i="2"/>
  <c r="Y13" i="2"/>
  <c r="I13" i="2"/>
  <c r="K55" i="2"/>
  <c r="D55" i="2"/>
  <c r="D31" i="2"/>
  <c r="K25" i="2"/>
  <c r="G25" i="2"/>
  <c r="BA22" i="2"/>
  <c r="AE22" i="2"/>
  <c r="W22" i="2"/>
  <c r="AN19" i="2"/>
  <c r="AZ16" i="2"/>
  <c r="AP16" i="2"/>
  <c r="AI16" i="2"/>
  <c r="Z16" i="2"/>
  <c r="S16" i="2"/>
  <c r="J16" i="2"/>
  <c r="X16" i="2"/>
  <c r="H16" i="2"/>
  <c r="AS13" i="2"/>
  <c r="AC13" i="2"/>
  <c r="M13" i="2"/>
  <c r="AT13" i="2"/>
  <c r="AP13" i="2"/>
  <c r="BA10" i="2"/>
  <c r="AQ10" i="2"/>
  <c r="AJ10" i="2"/>
  <c r="AA10" i="2"/>
  <c r="T10" i="2"/>
  <c r="K10" i="2"/>
  <c r="D10" i="2"/>
  <c r="AN22" i="2"/>
  <c r="H22" i="2"/>
  <c r="AF19" i="2"/>
  <c r="AN16" i="2"/>
  <c r="AW13" i="2"/>
  <c r="AF13" i="2"/>
  <c r="Z13" i="2"/>
  <c r="P13" i="2"/>
  <c r="J13" i="2"/>
  <c r="AN10" i="2"/>
  <c r="H10" i="2"/>
  <c r="H55" i="2"/>
  <c r="L22" i="2"/>
  <c r="AT19" i="2"/>
  <c r="N19" i="2"/>
  <c r="AR16" i="2"/>
  <c r="AB16" i="2"/>
  <c r="L16" i="2"/>
  <c r="AD13" i="2"/>
  <c r="N13" i="2"/>
  <c r="AR10" i="2"/>
  <c r="AB10" i="2"/>
  <c r="L10" i="2"/>
  <c r="AL19" i="2"/>
  <c r="L55" i="2"/>
  <c r="I55" i="2"/>
  <c r="E55" i="2"/>
  <c r="AW22" i="2"/>
  <c r="AF22" i="2"/>
  <c r="P22" i="2"/>
  <c r="BB22" i="2"/>
  <c r="AX22" i="2"/>
  <c r="AS22" i="2"/>
  <c r="AO22" i="2"/>
  <c r="AK22" i="2"/>
  <c r="AG22" i="2"/>
  <c r="AC22" i="2"/>
  <c r="Y22" i="2"/>
  <c r="U22" i="2"/>
  <c r="Q22" i="2"/>
  <c r="M22" i="2"/>
  <c r="I22" i="2"/>
  <c r="E22" i="2"/>
  <c r="AY19" i="2"/>
  <c r="AH19" i="2"/>
  <c r="R19" i="2"/>
  <c r="BD19" i="2"/>
  <c r="AZ19" i="2"/>
  <c r="AU19" i="2"/>
  <c r="AQ19" i="2"/>
  <c r="AM19" i="2"/>
  <c r="AI19" i="2"/>
  <c r="AE19" i="2"/>
  <c r="AA19" i="2"/>
  <c r="W19" i="2"/>
  <c r="S19" i="2"/>
  <c r="O19" i="2"/>
  <c r="K19" i="2"/>
  <c r="G19" i="2"/>
  <c r="AW16" i="2"/>
  <c r="AF16" i="2"/>
  <c r="P16" i="2"/>
  <c r="BB16" i="2"/>
  <c r="AX16" i="2"/>
  <c r="AS16" i="2"/>
  <c r="AO16" i="2"/>
  <c r="AK16" i="2"/>
  <c r="AG16" i="2"/>
  <c r="AC16" i="2"/>
  <c r="Y16" i="2"/>
  <c r="U16" i="2"/>
  <c r="Q16" i="2"/>
  <c r="M16" i="2"/>
  <c r="I16" i="2"/>
  <c r="E16" i="2"/>
  <c r="AY13" i="2"/>
  <c r="AH13" i="2"/>
  <c r="R13" i="2"/>
  <c r="BD13" i="2"/>
  <c r="AZ13" i="2"/>
  <c r="AU13" i="2"/>
  <c r="AQ13" i="2"/>
  <c r="AM13" i="2"/>
  <c r="AI13" i="2"/>
  <c r="AE13" i="2"/>
  <c r="AA13" i="2"/>
  <c r="W13" i="2"/>
  <c r="S13" i="2"/>
  <c r="O13" i="2"/>
  <c r="K13" i="2"/>
  <c r="G13" i="2"/>
  <c r="AW10" i="2"/>
  <c r="AF10" i="2"/>
  <c r="P10" i="2"/>
  <c r="BB10" i="2"/>
  <c r="AX10" i="2"/>
  <c r="AS10" i="2"/>
  <c r="AO10" i="2"/>
  <c r="AK10" i="2"/>
  <c r="AG10" i="2"/>
  <c r="AC10" i="2"/>
  <c r="Y10" i="2"/>
  <c r="U10" i="2"/>
  <c r="Q10" i="2"/>
  <c r="M10" i="2"/>
  <c r="I10" i="2"/>
  <c r="E10" i="2"/>
  <c r="L31" i="150" l="1"/>
  <c r="L31" i="148"/>
  <c r="L31" i="147"/>
  <c r="L31" i="146"/>
  <c r="L31" i="115"/>
  <c r="L31" i="40"/>
  <c r="L31" i="174"/>
  <c r="L31" i="77"/>
  <c r="L31" i="29"/>
  <c r="L31" i="173"/>
  <c r="L31" i="114"/>
  <c r="L31" i="99"/>
  <c r="L31" i="104"/>
  <c r="L31" i="21"/>
  <c r="AG10" i="150"/>
  <c r="AG10" i="148"/>
  <c r="AG10" i="147"/>
  <c r="AG10" i="146"/>
  <c r="AG10" i="174"/>
  <c r="AG10" i="115"/>
  <c r="AG10" i="40"/>
  <c r="AG10" i="77"/>
  <c r="AG10" i="21"/>
  <c r="AG10" i="114"/>
  <c r="AG10" i="29"/>
  <c r="AG10" i="173"/>
  <c r="AG10" i="104"/>
  <c r="AG10" i="99"/>
  <c r="AZ13" i="150"/>
  <c r="AZ13" i="148"/>
  <c r="AZ13" i="147"/>
  <c r="AZ13" i="146"/>
  <c r="AZ13" i="174"/>
  <c r="AZ13" i="115"/>
  <c r="AZ13" i="77"/>
  <c r="AZ13" i="29"/>
  <c r="AZ13" i="40"/>
  <c r="AZ13" i="173"/>
  <c r="AZ13" i="21"/>
  <c r="AZ13" i="114"/>
  <c r="AZ13" i="104"/>
  <c r="AZ13" i="99"/>
  <c r="E11" i="120"/>
  <c r="E11" i="122"/>
  <c r="E11" i="165"/>
  <c r="E11" i="138"/>
  <c r="E11" i="123"/>
  <c r="E11" i="93"/>
  <c r="E11" i="118"/>
  <c r="E11" i="92"/>
  <c r="E11" i="91"/>
  <c r="E11" i="94"/>
  <c r="E11" i="175"/>
  <c r="E10" i="150"/>
  <c r="E10" i="148"/>
  <c r="E10" i="147"/>
  <c r="E10" i="146"/>
  <c r="E10" i="174"/>
  <c r="E10" i="115"/>
  <c r="E10" i="40"/>
  <c r="E10" i="29"/>
  <c r="E10" i="173"/>
  <c r="E10" i="21"/>
  <c r="E10" i="114"/>
  <c r="E10" i="104"/>
  <c r="E10" i="77"/>
  <c r="E10" i="99"/>
  <c r="BB10" i="150"/>
  <c r="BB10" i="148"/>
  <c r="BB10" i="147"/>
  <c r="BB10" i="146"/>
  <c r="BB10" i="174"/>
  <c r="BB10" i="115"/>
  <c r="BB10" i="77"/>
  <c r="BB10" i="29"/>
  <c r="BB10" i="40"/>
  <c r="BB10" i="173"/>
  <c r="BB10" i="21"/>
  <c r="BB10" i="114"/>
  <c r="BB10" i="99"/>
  <c r="BB10" i="104"/>
  <c r="W13" i="150"/>
  <c r="W13" i="148"/>
  <c r="W13" i="147"/>
  <c r="W13" i="146"/>
  <c r="W13" i="174"/>
  <c r="W13" i="115"/>
  <c r="W13" i="40"/>
  <c r="W13" i="77"/>
  <c r="W13" i="29"/>
  <c r="W13" i="21"/>
  <c r="W13" i="114"/>
  <c r="W13" i="104"/>
  <c r="W13" i="99"/>
  <c r="W13" i="173"/>
  <c r="E16" i="150"/>
  <c r="E16" i="148"/>
  <c r="E16" i="147"/>
  <c r="E16" i="146"/>
  <c r="E16" i="174"/>
  <c r="E16" i="115"/>
  <c r="E16" i="40"/>
  <c r="E16" i="77"/>
  <c r="E16" i="29"/>
  <c r="E16" i="21"/>
  <c r="E16" i="114"/>
  <c r="E16" i="173"/>
  <c r="E16" i="104"/>
  <c r="E16" i="99"/>
  <c r="BB16" i="150"/>
  <c r="BB16" i="148"/>
  <c r="BB16" i="147"/>
  <c r="BB16" i="146"/>
  <c r="BB16" i="174"/>
  <c r="BB16" i="115"/>
  <c r="BB16" i="29"/>
  <c r="BB16" i="40"/>
  <c r="BB16" i="77"/>
  <c r="BB16" i="173"/>
  <c r="BB16" i="21"/>
  <c r="BB16" i="114"/>
  <c r="BB16" i="104"/>
  <c r="BB16" i="99"/>
  <c r="AM19" i="150"/>
  <c r="AM19" i="148"/>
  <c r="AM19" i="147"/>
  <c r="AM19" i="146"/>
  <c r="AM19" i="174"/>
  <c r="AM19" i="115"/>
  <c r="AM19" i="40"/>
  <c r="AM19" i="77"/>
  <c r="AM19" i="29"/>
  <c r="AM19" i="173"/>
  <c r="AM19" i="21"/>
  <c r="AM19" i="114"/>
  <c r="AM19" i="104"/>
  <c r="AM19" i="99"/>
  <c r="AK22" i="150"/>
  <c r="AK22" i="148"/>
  <c r="AK22" i="147"/>
  <c r="AK22" i="146"/>
  <c r="AK22" i="174"/>
  <c r="AK22" i="115"/>
  <c r="AK22" i="40"/>
  <c r="AK22" i="77"/>
  <c r="AK22" i="29"/>
  <c r="AK22" i="173"/>
  <c r="AK22" i="21"/>
  <c r="AK22" i="114"/>
  <c r="AK22" i="104"/>
  <c r="AK22" i="99"/>
  <c r="N19" i="150"/>
  <c r="N19" i="148"/>
  <c r="N19" i="147"/>
  <c r="N19" i="146"/>
  <c r="N19" i="174"/>
  <c r="N19" i="115"/>
  <c r="N19" i="40"/>
  <c r="N19" i="77"/>
  <c r="N19" i="29"/>
  <c r="N19" i="173"/>
  <c r="N19" i="104"/>
  <c r="N19" i="114"/>
  <c r="N19" i="99"/>
  <c r="N19" i="21"/>
  <c r="Y10" i="150"/>
  <c r="Y10" i="148"/>
  <c r="Y10" i="147"/>
  <c r="Y10" i="146"/>
  <c r="Y10" i="174"/>
  <c r="Y10" i="115"/>
  <c r="Y10" i="40"/>
  <c r="Y10" i="77"/>
  <c r="Y10" i="29"/>
  <c r="Y10" i="21"/>
  <c r="Y10" i="114"/>
  <c r="Y10" i="173"/>
  <c r="Y10" i="99"/>
  <c r="Y10" i="104"/>
  <c r="P11" i="165"/>
  <c r="P11" i="122"/>
  <c r="P11" i="120"/>
  <c r="P11" i="123"/>
  <c r="P10" i="150"/>
  <c r="P11" i="138"/>
  <c r="P10" i="148"/>
  <c r="P10" i="147"/>
  <c r="P10" i="146"/>
  <c r="P10" i="174"/>
  <c r="P10" i="40"/>
  <c r="P10" i="77"/>
  <c r="P10" i="115"/>
  <c r="P10" i="29"/>
  <c r="P10" i="173"/>
  <c r="P10" i="104"/>
  <c r="P10" i="21"/>
  <c r="P10" i="99"/>
  <c r="P10" i="114"/>
  <c r="AA13" i="150"/>
  <c r="AA13" i="148"/>
  <c r="AA13" i="147"/>
  <c r="AA13" i="146"/>
  <c r="AA13" i="174"/>
  <c r="AA13" i="115"/>
  <c r="AA13" i="40"/>
  <c r="AA13" i="77"/>
  <c r="AA13" i="29"/>
  <c r="AA13" i="173"/>
  <c r="AA13" i="21"/>
  <c r="AA13" i="114"/>
  <c r="AA13" i="104"/>
  <c r="AA13" i="99"/>
  <c r="R14" i="120"/>
  <c r="R14" i="138"/>
  <c r="R14" i="123"/>
  <c r="R14" i="165"/>
  <c r="R14" i="122"/>
  <c r="R13" i="150"/>
  <c r="R13" i="148"/>
  <c r="R13" i="147"/>
  <c r="R13" i="146"/>
  <c r="R13" i="174"/>
  <c r="R13" i="115"/>
  <c r="R13" i="40"/>
  <c r="R13" i="77"/>
  <c r="R13" i="29"/>
  <c r="R13" i="173"/>
  <c r="R13" i="104"/>
  <c r="R13" i="114"/>
  <c r="R13" i="99"/>
  <c r="R13" i="21"/>
  <c r="Y16" i="150"/>
  <c r="Y16" i="148"/>
  <c r="Y16" i="147"/>
  <c r="Y16" i="146"/>
  <c r="Y16" i="174"/>
  <c r="Y16" i="115"/>
  <c r="Y16" i="40"/>
  <c r="Y16" i="77"/>
  <c r="Y16" i="29"/>
  <c r="Y16" i="173"/>
  <c r="Y16" i="21"/>
  <c r="Y16" i="114"/>
  <c r="Y16" i="104"/>
  <c r="Y16" i="99"/>
  <c r="AO16" i="150"/>
  <c r="AO16" i="148"/>
  <c r="AO16" i="147"/>
  <c r="AO16" i="146"/>
  <c r="AO16" i="174"/>
  <c r="AO16" i="115"/>
  <c r="AO16" i="40"/>
  <c r="AO16" i="77"/>
  <c r="AO16" i="29"/>
  <c r="AO16" i="173"/>
  <c r="AO16" i="21"/>
  <c r="AO16" i="114"/>
  <c r="AO16" i="104"/>
  <c r="AO16" i="99"/>
  <c r="K19" i="150"/>
  <c r="K19" i="148"/>
  <c r="K19" i="147"/>
  <c r="K19" i="146"/>
  <c r="K19" i="174"/>
  <c r="K19" i="115"/>
  <c r="K19" i="40"/>
  <c r="K19" i="77"/>
  <c r="K19" i="21"/>
  <c r="K19" i="114"/>
  <c r="K19" i="173"/>
  <c r="K19" i="104"/>
  <c r="K19" i="29"/>
  <c r="K19" i="99"/>
  <c r="AQ19" i="150"/>
  <c r="AQ19" i="148"/>
  <c r="AQ19" i="147"/>
  <c r="AQ19" i="146"/>
  <c r="AQ19" i="174"/>
  <c r="AQ19" i="115"/>
  <c r="AQ19" i="40"/>
  <c r="AQ19" i="77"/>
  <c r="AQ19" i="29"/>
  <c r="AQ19" i="21"/>
  <c r="AQ19" i="114"/>
  <c r="AQ19" i="173"/>
  <c r="AQ19" i="104"/>
  <c r="AQ19" i="99"/>
  <c r="I22" i="150"/>
  <c r="I22" i="148"/>
  <c r="I22" i="147"/>
  <c r="I22" i="146"/>
  <c r="I22" i="174"/>
  <c r="I22" i="115"/>
  <c r="I22" i="40"/>
  <c r="I22" i="77"/>
  <c r="I22" i="29"/>
  <c r="I22" i="21"/>
  <c r="I22" i="114"/>
  <c r="I22" i="173"/>
  <c r="I22" i="104"/>
  <c r="I22" i="99"/>
  <c r="Y22" i="150"/>
  <c r="Y22" i="148"/>
  <c r="Y22" i="147"/>
  <c r="Y22" i="146"/>
  <c r="Y22" i="174"/>
  <c r="Y22" i="115"/>
  <c r="Y22" i="40"/>
  <c r="Y22" i="77"/>
  <c r="Y22" i="21"/>
  <c r="Y22" i="114"/>
  <c r="Y22" i="29"/>
  <c r="Y22" i="173"/>
  <c r="Y22" i="104"/>
  <c r="Y22" i="99"/>
  <c r="P22" i="150"/>
  <c r="P22" i="148"/>
  <c r="P22" i="147"/>
  <c r="P22" i="146"/>
  <c r="P22" i="174"/>
  <c r="P22" i="115"/>
  <c r="P22" i="40"/>
  <c r="P22" i="77"/>
  <c r="P22" i="29"/>
  <c r="P22" i="173"/>
  <c r="P22" i="104"/>
  <c r="P22" i="21"/>
  <c r="P22" i="99"/>
  <c r="P22" i="114"/>
  <c r="AB10" i="150"/>
  <c r="AB10" i="148"/>
  <c r="AB10" i="147"/>
  <c r="AB10" i="146"/>
  <c r="AB10" i="174"/>
  <c r="AB10" i="40"/>
  <c r="AB10" i="77"/>
  <c r="AB10" i="115"/>
  <c r="AB10" i="29"/>
  <c r="AB10" i="173"/>
  <c r="AB10" i="104"/>
  <c r="AB10" i="114"/>
  <c r="AB10" i="99"/>
  <c r="AB10" i="21"/>
  <c r="L16" i="150"/>
  <c r="L16" i="148"/>
  <c r="L16" i="147"/>
  <c r="L16" i="146"/>
  <c r="L16" i="174"/>
  <c r="L16" i="40"/>
  <c r="L16" i="77"/>
  <c r="L16" i="115"/>
  <c r="L16" i="29"/>
  <c r="L16" i="173"/>
  <c r="L16" i="104"/>
  <c r="L16" i="21"/>
  <c r="L16" i="99"/>
  <c r="L16" i="114"/>
  <c r="AN10" i="150"/>
  <c r="AN10" i="148"/>
  <c r="AN10" i="147"/>
  <c r="AN10" i="146"/>
  <c r="AN10" i="174"/>
  <c r="AN10" i="115"/>
  <c r="AN10" i="40"/>
  <c r="AN10" i="77"/>
  <c r="AN10" i="29"/>
  <c r="AN10" i="173"/>
  <c r="AN10" i="104"/>
  <c r="AN10" i="21"/>
  <c r="AN10" i="99"/>
  <c r="AN10" i="114"/>
  <c r="AF13" i="150"/>
  <c r="AF13" i="148"/>
  <c r="AF13" i="147"/>
  <c r="AF13" i="146"/>
  <c r="AF13" i="174"/>
  <c r="AF13" i="40"/>
  <c r="AF13" i="29"/>
  <c r="AF13" i="77"/>
  <c r="AF13" i="115"/>
  <c r="AF13" i="173"/>
  <c r="AF13" i="21"/>
  <c r="AF13" i="114"/>
  <c r="AF13" i="99"/>
  <c r="AF13" i="104"/>
  <c r="T11" i="122"/>
  <c r="T11" i="120"/>
  <c r="T11" i="123"/>
  <c r="T11" i="165"/>
  <c r="T11" i="138"/>
  <c r="T10" i="150"/>
  <c r="T10" i="148"/>
  <c r="T10" i="147"/>
  <c r="T10" i="146"/>
  <c r="T10" i="174"/>
  <c r="T10" i="115"/>
  <c r="T10" i="40"/>
  <c r="T10" i="77"/>
  <c r="T10" i="29"/>
  <c r="T10" i="173"/>
  <c r="T10" i="104"/>
  <c r="T10" i="114"/>
  <c r="T10" i="99"/>
  <c r="T10" i="21"/>
  <c r="AC13" i="150"/>
  <c r="AC13" i="148"/>
  <c r="AC13" i="147"/>
  <c r="AC13" i="146"/>
  <c r="AC13" i="174"/>
  <c r="AC13" i="40"/>
  <c r="AC13" i="77"/>
  <c r="AC13" i="115"/>
  <c r="AC13" i="29"/>
  <c r="AC13" i="104"/>
  <c r="AC13" i="173"/>
  <c r="AC13" i="21"/>
  <c r="AC13" i="99"/>
  <c r="AC13" i="114"/>
  <c r="AP16" i="150"/>
  <c r="AP16" i="148"/>
  <c r="AP16" i="147"/>
  <c r="AP16" i="146"/>
  <c r="AP16" i="174"/>
  <c r="AP16" i="115"/>
  <c r="AP16" i="77"/>
  <c r="AP16" i="29"/>
  <c r="AP16" i="40"/>
  <c r="AP16" i="173"/>
  <c r="AP16" i="21"/>
  <c r="AP16" i="114"/>
  <c r="AP16" i="99"/>
  <c r="AP16" i="104"/>
  <c r="D31" i="150"/>
  <c r="D31" i="148"/>
  <c r="D31" i="147"/>
  <c r="D31" i="146"/>
  <c r="D31" i="115"/>
  <c r="D31" i="40"/>
  <c r="D31" i="174"/>
  <c r="D31" i="77"/>
  <c r="D31" i="29"/>
  <c r="D31" i="114"/>
  <c r="D31" i="99"/>
  <c r="D31" i="104"/>
  <c r="D31" i="173"/>
  <c r="D31" i="21"/>
  <c r="D19" i="150"/>
  <c r="D19" i="148"/>
  <c r="D19" i="147"/>
  <c r="D19" i="146"/>
  <c r="D19" i="174"/>
  <c r="D19" i="115"/>
  <c r="D19" i="29"/>
  <c r="D19" i="40"/>
  <c r="D19" i="77"/>
  <c r="D19" i="173"/>
  <c r="D19" i="21"/>
  <c r="D19" i="114"/>
  <c r="D19" i="99"/>
  <c r="D19" i="104"/>
  <c r="G55" i="173"/>
  <c r="G55" i="21"/>
  <c r="G55" i="104"/>
  <c r="G55" i="114"/>
  <c r="G55" i="99"/>
  <c r="AX13" i="150"/>
  <c r="AX13" i="148"/>
  <c r="AX13" i="147"/>
  <c r="AX13" i="146"/>
  <c r="AX13" i="174"/>
  <c r="AX13" i="115"/>
  <c r="AX13" i="40"/>
  <c r="AX13" i="77"/>
  <c r="AX13" i="29"/>
  <c r="AX13" i="173"/>
  <c r="AX13" i="104"/>
  <c r="AX13" i="114"/>
  <c r="AX13" i="99"/>
  <c r="AX13" i="21"/>
  <c r="J19" i="150"/>
  <c r="J19" i="148"/>
  <c r="J19" i="147"/>
  <c r="J19" i="146"/>
  <c r="J19" i="174"/>
  <c r="J19" i="40"/>
  <c r="J19" i="77"/>
  <c r="J19" i="115"/>
  <c r="J19" i="29"/>
  <c r="J19" i="173"/>
  <c r="J19" i="104"/>
  <c r="J19" i="21"/>
  <c r="J19" i="99"/>
  <c r="J19" i="114"/>
  <c r="AD16" i="150"/>
  <c r="AD16" i="148"/>
  <c r="AD16" i="147"/>
  <c r="AD16" i="146"/>
  <c r="AD16" i="174"/>
  <c r="AD16" i="40"/>
  <c r="AD16" i="29"/>
  <c r="AD16" i="115"/>
  <c r="AD16" i="77"/>
  <c r="AD16" i="173"/>
  <c r="AD16" i="21"/>
  <c r="AD16" i="114"/>
  <c r="AD16" i="104"/>
  <c r="AD16" i="99"/>
  <c r="P19" i="150"/>
  <c r="P19" i="148"/>
  <c r="P19" i="147"/>
  <c r="P19" i="146"/>
  <c r="P19" i="174"/>
  <c r="P19" i="115"/>
  <c r="P19" i="77"/>
  <c r="P19" i="29"/>
  <c r="P19" i="40"/>
  <c r="P19" i="173"/>
  <c r="P19" i="21"/>
  <c r="P19" i="114"/>
  <c r="P19" i="104"/>
  <c r="P19" i="99"/>
  <c r="V47" i="114"/>
  <c r="V47" i="99"/>
  <c r="V47" i="173"/>
  <c r="V47" i="21"/>
  <c r="V47" i="104"/>
  <c r="W10" i="150"/>
  <c r="W10" i="148"/>
  <c r="W10" i="147"/>
  <c r="W10" i="146"/>
  <c r="W10" i="174"/>
  <c r="W10" i="40"/>
  <c r="W10" i="77"/>
  <c r="W10" i="29"/>
  <c r="W10" i="115"/>
  <c r="W10" i="104"/>
  <c r="W10" i="173"/>
  <c r="W10" i="21"/>
  <c r="W10" i="99"/>
  <c r="W10" i="114"/>
  <c r="AK13" i="150"/>
  <c r="AK13" i="148"/>
  <c r="AK13" i="147"/>
  <c r="AK13" i="146"/>
  <c r="AK13" i="40"/>
  <c r="AK13" i="77"/>
  <c r="AK13" i="174"/>
  <c r="AK13" i="115"/>
  <c r="AK13" i="29"/>
  <c r="AK13" i="104"/>
  <c r="AK13" i="173"/>
  <c r="AK13" i="21"/>
  <c r="AK13" i="99"/>
  <c r="AK13" i="114"/>
  <c r="AR13" i="150"/>
  <c r="AR13" i="148"/>
  <c r="AR13" i="147"/>
  <c r="AR13" i="174"/>
  <c r="AR13" i="115"/>
  <c r="AR13" i="77"/>
  <c r="AR13" i="29"/>
  <c r="AR13" i="146"/>
  <c r="AR13" i="173"/>
  <c r="AR13" i="40"/>
  <c r="AR13" i="21"/>
  <c r="AR13" i="114"/>
  <c r="AR13" i="104"/>
  <c r="AR13" i="99"/>
  <c r="K22" i="150"/>
  <c r="K22" i="148"/>
  <c r="K22" i="147"/>
  <c r="K22" i="146"/>
  <c r="K22" i="115"/>
  <c r="K22" i="40"/>
  <c r="K22" i="77"/>
  <c r="K22" i="174"/>
  <c r="K22" i="29"/>
  <c r="K22" i="104"/>
  <c r="K22" i="114"/>
  <c r="K22" i="99"/>
  <c r="K22" i="173"/>
  <c r="K22" i="21"/>
  <c r="AM22" i="150"/>
  <c r="AM22" i="148"/>
  <c r="AM22" i="147"/>
  <c r="AM22" i="146"/>
  <c r="AM22" i="174"/>
  <c r="AM22" i="40"/>
  <c r="AM22" i="77"/>
  <c r="AM22" i="115"/>
  <c r="AM22" i="29"/>
  <c r="AM22" i="104"/>
  <c r="AM22" i="173"/>
  <c r="AM22" i="21"/>
  <c r="AM22" i="99"/>
  <c r="AM22" i="114"/>
  <c r="E36" i="150"/>
  <c r="E36" i="148"/>
  <c r="E36" i="147"/>
  <c r="E36" i="146"/>
  <c r="E36" i="174"/>
  <c r="E36" i="115"/>
  <c r="E36" i="40"/>
  <c r="E36" i="77"/>
  <c r="E36" i="29"/>
  <c r="E36" i="173"/>
  <c r="E36" i="104"/>
  <c r="E36" i="21"/>
  <c r="E36" i="114"/>
  <c r="E36" i="99"/>
  <c r="O47" i="173"/>
  <c r="O47" i="104"/>
  <c r="O47" i="114"/>
  <c r="O47" i="99"/>
  <c r="O47" i="21"/>
  <c r="AW47" i="21"/>
  <c r="AW47" i="104"/>
  <c r="AW47" i="173"/>
  <c r="AW47" i="114"/>
  <c r="AW47" i="99"/>
  <c r="AF39" i="150"/>
  <c r="AF39" i="148"/>
  <c r="AF39" i="147"/>
  <c r="AF39" i="146"/>
  <c r="AF39" i="174"/>
  <c r="AF39" i="77"/>
  <c r="AF39" i="29"/>
  <c r="AF39" i="40"/>
  <c r="AF39" i="115"/>
  <c r="AF39" i="173"/>
  <c r="AF39" i="21"/>
  <c r="AF39" i="104"/>
  <c r="AF39" i="99"/>
  <c r="AF39" i="114"/>
  <c r="X39" i="150"/>
  <c r="X39" i="148"/>
  <c r="X39" i="147"/>
  <c r="X39" i="146"/>
  <c r="X39" i="174"/>
  <c r="X39" i="77"/>
  <c r="X39" i="29"/>
  <c r="X39" i="115"/>
  <c r="X39" i="173"/>
  <c r="X39" i="40"/>
  <c r="X39" i="21"/>
  <c r="X39" i="104"/>
  <c r="X39" i="99"/>
  <c r="X39" i="114"/>
  <c r="D22" i="150"/>
  <c r="D22" i="148"/>
  <c r="D22" i="147"/>
  <c r="D22" i="174"/>
  <c r="D22" i="40"/>
  <c r="D22" i="77"/>
  <c r="D22" i="146"/>
  <c r="D22" i="115"/>
  <c r="D22" i="29"/>
  <c r="D22" i="173"/>
  <c r="D22" i="104"/>
  <c r="D22" i="114"/>
  <c r="D22" i="99"/>
  <c r="D22" i="21"/>
  <c r="H26" i="2"/>
  <c r="H25" i="150"/>
  <c r="H25" i="148"/>
  <c r="H25" i="147"/>
  <c r="H25" i="146"/>
  <c r="H25" i="174"/>
  <c r="H25" i="115"/>
  <c r="H25" i="40"/>
  <c r="H25" i="29"/>
  <c r="H25" i="77"/>
  <c r="H25" i="173"/>
  <c r="H25" i="21"/>
  <c r="H25" i="114"/>
  <c r="H25" i="99"/>
  <c r="H25" i="104"/>
  <c r="AH10" i="150"/>
  <c r="AH10" i="148"/>
  <c r="AH10" i="147"/>
  <c r="AH10" i="146"/>
  <c r="AH10" i="174"/>
  <c r="AH10" i="40"/>
  <c r="AH10" i="29"/>
  <c r="AH10" i="115"/>
  <c r="AH10" i="77"/>
  <c r="AH10" i="173"/>
  <c r="AH10" i="21"/>
  <c r="AH10" i="114"/>
  <c r="AH10" i="104"/>
  <c r="AH10" i="99"/>
  <c r="AN39" i="150"/>
  <c r="AN39" i="148"/>
  <c r="AN39" i="147"/>
  <c r="AN39" i="146"/>
  <c r="AN39" i="174"/>
  <c r="AN39" i="77"/>
  <c r="AN39" i="29"/>
  <c r="AN39" i="115"/>
  <c r="AN39" i="40"/>
  <c r="AN39" i="173"/>
  <c r="AN39" i="21"/>
  <c r="AN39" i="104"/>
  <c r="AN39" i="99"/>
  <c r="AN39" i="114"/>
  <c r="AP46" i="173"/>
  <c r="AP46" i="21"/>
  <c r="AP46" i="99"/>
  <c r="AP46" i="114"/>
  <c r="AP46" i="104"/>
  <c r="M46" i="21"/>
  <c r="M46" i="104"/>
  <c r="M46" i="99"/>
  <c r="M46" i="173"/>
  <c r="M46" i="114"/>
  <c r="AG19" i="150"/>
  <c r="AG19" i="148"/>
  <c r="AG19" i="147"/>
  <c r="AG19" i="146"/>
  <c r="AG19" i="40"/>
  <c r="AG19" i="77"/>
  <c r="AG19" i="174"/>
  <c r="AG19" i="115"/>
  <c r="AG19" i="29"/>
  <c r="AG19" i="104"/>
  <c r="AG19" i="173"/>
  <c r="AG19" i="21"/>
  <c r="AG19" i="99"/>
  <c r="AG19" i="114"/>
  <c r="BB19" i="150"/>
  <c r="BB19" i="148"/>
  <c r="BB19" i="147"/>
  <c r="BB19" i="174"/>
  <c r="BB19" i="146"/>
  <c r="BB19" i="40"/>
  <c r="BB19" i="77"/>
  <c r="BB19" i="115"/>
  <c r="BB19" i="29"/>
  <c r="BB19" i="173"/>
  <c r="BB19" i="104"/>
  <c r="BB19" i="114"/>
  <c r="BB19" i="99"/>
  <c r="BB19" i="21"/>
  <c r="AK46" i="21"/>
  <c r="AK46" i="173"/>
  <c r="AK46" i="99"/>
  <c r="AK46" i="104"/>
  <c r="AK46" i="114"/>
  <c r="D35" i="150"/>
  <c r="D35" i="148"/>
  <c r="D35" i="147"/>
  <c r="D35" i="146"/>
  <c r="D35" i="174"/>
  <c r="D35" i="77"/>
  <c r="D35" i="29"/>
  <c r="D35" i="40"/>
  <c r="D35" i="173"/>
  <c r="D35" i="115"/>
  <c r="D35" i="21"/>
  <c r="D35" i="114"/>
  <c r="D35" i="104"/>
  <c r="D35" i="99"/>
  <c r="J25" i="150"/>
  <c r="J25" i="148"/>
  <c r="J25" i="147"/>
  <c r="J25" i="146"/>
  <c r="J25" i="174"/>
  <c r="J25" i="115"/>
  <c r="J25" i="40"/>
  <c r="J25" i="77"/>
  <c r="J25" i="29"/>
  <c r="J25" i="173"/>
  <c r="J25" i="104"/>
  <c r="J25" i="114"/>
  <c r="J25" i="99"/>
  <c r="J25" i="21"/>
  <c r="BD16" i="150"/>
  <c r="BD16" i="148"/>
  <c r="BD16" i="147"/>
  <c r="BD16" i="174"/>
  <c r="BD16" i="146"/>
  <c r="BD16" i="40"/>
  <c r="BD16" i="77"/>
  <c r="BD16" i="115"/>
  <c r="BD16" i="29"/>
  <c r="BD16" i="173"/>
  <c r="BD16" i="104"/>
  <c r="BD16" i="114"/>
  <c r="BD16" i="99"/>
  <c r="BD16" i="21"/>
  <c r="AC39" i="150"/>
  <c r="AC39" i="148"/>
  <c r="AC39" i="147"/>
  <c r="AC39" i="146"/>
  <c r="AC39" i="115"/>
  <c r="AC39" i="40"/>
  <c r="AC39" i="174"/>
  <c r="AC39" i="77"/>
  <c r="AC39" i="104"/>
  <c r="AC39" i="29"/>
  <c r="AC39" i="114"/>
  <c r="AC39" i="99"/>
  <c r="AC39" i="21"/>
  <c r="AC39" i="173"/>
  <c r="AQ22" i="150"/>
  <c r="AQ22" i="148"/>
  <c r="AQ22" i="147"/>
  <c r="AQ22" i="146"/>
  <c r="AQ22" i="115"/>
  <c r="AQ22" i="40"/>
  <c r="AQ22" i="77"/>
  <c r="AQ22" i="29"/>
  <c r="AQ22" i="174"/>
  <c r="AQ22" i="104"/>
  <c r="AQ22" i="114"/>
  <c r="AQ22" i="99"/>
  <c r="AQ22" i="173"/>
  <c r="AQ22" i="21"/>
  <c r="J55" i="173"/>
  <c r="J55" i="21"/>
  <c r="J55" i="104"/>
  <c r="J55" i="114"/>
  <c r="J55" i="99"/>
  <c r="AO39" i="150"/>
  <c r="AO39" i="148"/>
  <c r="AO39" i="147"/>
  <c r="AO39" i="146"/>
  <c r="AO39" i="115"/>
  <c r="AO39" i="40"/>
  <c r="AO39" i="77"/>
  <c r="AO39" i="174"/>
  <c r="AO39" i="29"/>
  <c r="AO39" i="104"/>
  <c r="AO39" i="173"/>
  <c r="AO39" i="21"/>
  <c r="AO39" i="114"/>
  <c r="AO39" i="99"/>
  <c r="AL13" i="150"/>
  <c r="AL13" i="148"/>
  <c r="AL13" i="147"/>
  <c r="AL13" i="146"/>
  <c r="AL13" i="174"/>
  <c r="AL13" i="115"/>
  <c r="AL13" i="40"/>
  <c r="AL13" i="77"/>
  <c r="AL13" i="29"/>
  <c r="AL13" i="173"/>
  <c r="AL13" i="104"/>
  <c r="AL13" i="21"/>
  <c r="AL13" i="99"/>
  <c r="AL13" i="114"/>
  <c r="AP22" i="150"/>
  <c r="AP22" i="148"/>
  <c r="AP22" i="147"/>
  <c r="AP22" i="146"/>
  <c r="AP22" i="174"/>
  <c r="AP22" i="115"/>
  <c r="AP22" i="40"/>
  <c r="AP22" i="29"/>
  <c r="AP22" i="77"/>
  <c r="AP22" i="173"/>
  <c r="AP22" i="21"/>
  <c r="AP22" i="114"/>
  <c r="AP22" i="104"/>
  <c r="AP22" i="99"/>
  <c r="R11" i="120"/>
  <c r="R11" i="138"/>
  <c r="R11" i="123"/>
  <c r="R11" i="165"/>
  <c r="R11" i="122"/>
  <c r="R10" i="150"/>
  <c r="R10" i="148"/>
  <c r="R10" i="147"/>
  <c r="R10" i="146"/>
  <c r="R10" i="174"/>
  <c r="R10" i="40"/>
  <c r="R10" i="29"/>
  <c r="R10" i="115"/>
  <c r="R10" i="77"/>
  <c r="R10" i="173"/>
  <c r="R10" i="21"/>
  <c r="R10" i="114"/>
  <c r="R10" i="104"/>
  <c r="R10" i="99"/>
  <c r="M11" i="120"/>
  <c r="M11" i="122"/>
  <c r="M11" i="165"/>
  <c r="M11" i="138"/>
  <c r="M11" i="123"/>
  <c r="M10" i="150"/>
  <c r="M10" i="148"/>
  <c r="M10" i="147"/>
  <c r="M10" i="146"/>
  <c r="M10" i="174"/>
  <c r="M10" i="115"/>
  <c r="M10" i="40"/>
  <c r="M10" i="77"/>
  <c r="M10" i="29"/>
  <c r="M10" i="173"/>
  <c r="M10" i="21"/>
  <c r="M10" i="114"/>
  <c r="M10" i="104"/>
  <c r="M10" i="99"/>
  <c r="AC10" i="150"/>
  <c r="AC10" i="148"/>
  <c r="AC10" i="147"/>
  <c r="AC10" i="146"/>
  <c r="AC10" i="174"/>
  <c r="AC10" i="115"/>
  <c r="AC10" i="40"/>
  <c r="AC10" i="77"/>
  <c r="AC10" i="29"/>
  <c r="AC10" i="173"/>
  <c r="AC10" i="21"/>
  <c r="AC10" i="114"/>
  <c r="AC10" i="104"/>
  <c r="AC10" i="99"/>
  <c r="AS10" i="150"/>
  <c r="AS10" i="148"/>
  <c r="AS10" i="147"/>
  <c r="AS10" i="146"/>
  <c r="AS10" i="174"/>
  <c r="AS10" i="115"/>
  <c r="AS10" i="40"/>
  <c r="AS10" i="77"/>
  <c r="AS10" i="29"/>
  <c r="AS10" i="173"/>
  <c r="AS10" i="21"/>
  <c r="AS10" i="114"/>
  <c r="AS10" i="104"/>
  <c r="AS10" i="99"/>
  <c r="AF10" i="150"/>
  <c r="AF10" i="148"/>
  <c r="AF10" i="147"/>
  <c r="AF10" i="146"/>
  <c r="AF10" i="174"/>
  <c r="AF10" i="40"/>
  <c r="AF10" i="77"/>
  <c r="AF10" i="115"/>
  <c r="AF10" i="29"/>
  <c r="AF10" i="173"/>
  <c r="AF10" i="104"/>
  <c r="AF10" i="21"/>
  <c r="AF10" i="99"/>
  <c r="AF10" i="114"/>
  <c r="O14" i="120"/>
  <c r="O14" i="122"/>
  <c r="O14" i="165"/>
  <c r="O14" i="138"/>
  <c r="O14" i="123"/>
  <c r="O13" i="150"/>
  <c r="O13" i="148"/>
  <c r="O13" i="147"/>
  <c r="O13" i="146"/>
  <c r="O13" i="174"/>
  <c r="O13" i="115"/>
  <c r="O13" i="40"/>
  <c r="O13" i="77"/>
  <c r="O13" i="21"/>
  <c r="O13" i="114"/>
  <c r="O13" i="29"/>
  <c r="O13" i="173"/>
  <c r="O13" i="104"/>
  <c r="O13" i="99"/>
  <c r="AE13" i="150"/>
  <c r="AE13" i="148"/>
  <c r="AE13" i="147"/>
  <c r="AE13" i="146"/>
  <c r="AE13" i="174"/>
  <c r="AE13" i="115"/>
  <c r="AE13" i="40"/>
  <c r="AE13" i="77"/>
  <c r="AE13" i="21"/>
  <c r="AE13" i="114"/>
  <c r="AE13" i="173"/>
  <c r="AE13" i="104"/>
  <c r="AE13" i="29"/>
  <c r="AE13" i="99"/>
  <c r="AU13" i="150"/>
  <c r="AU13" i="148"/>
  <c r="AU13" i="147"/>
  <c r="AU13" i="146"/>
  <c r="AU13" i="174"/>
  <c r="AU13" i="115"/>
  <c r="AU13" i="40"/>
  <c r="AU13" i="77"/>
  <c r="AU13" i="29"/>
  <c r="AU13" i="21"/>
  <c r="AU13" i="114"/>
  <c r="AU13" i="173"/>
  <c r="AU13" i="104"/>
  <c r="AU13" i="99"/>
  <c r="AH13" i="150"/>
  <c r="AH13" i="148"/>
  <c r="AH13" i="147"/>
  <c r="AH13" i="146"/>
  <c r="AH13" i="174"/>
  <c r="AH13" i="115"/>
  <c r="AH13" i="40"/>
  <c r="AH13" i="77"/>
  <c r="AH13" i="29"/>
  <c r="AH13" i="173"/>
  <c r="AH13" i="104"/>
  <c r="AH13" i="114"/>
  <c r="AH13" i="99"/>
  <c r="AH13" i="21"/>
  <c r="M16" i="150"/>
  <c r="M16" i="148"/>
  <c r="M16" i="147"/>
  <c r="M16" i="146"/>
  <c r="M16" i="174"/>
  <c r="M16" i="115"/>
  <c r="M16" i="40"/>
  <c r="M16" i="77"/>
  <c r="M16" i="29"/>
  <c r="M16" i="21"/>
  <c r="M16" i="114"/>
  <c r="M16" i="173"/>
  <c r="M16" i="99"/>
  <c r="M16" i="104"/>
  <c r="AC16" i="150"/>
  <c r="AC16" i="148"/>
  <c r="AC16" i="147"/>
  <c r="AC16" i="146"/>
  <c r="AC16" i="174"/>
  <c r="AC16" i="115"/>
  <c r="AC16" i="40"/>
  <c r="AC16" i="77"/>
  <c r="AC16" i="21"/>
  <c r="AC16" i="114"/>
  <c r="AC16" i="29"/>
  <c r="AC16" i="173"/>
  <c r="AC16" i="99"/>
  <c r="AC16" i="104"/>
  <c r="AS16" i="150"/>
  <c r="AS16" i="148"/>
  <c r="AS16" i="147"/>
  <c r="AS16" i="146"/>
  <c r="AS16" i="174"/>
  <c r="AS16" i="115"/>
  <c r="AS16" i="40"/>
  <c r="AS16" i="77"/>
  <c r="AS16" i="21"/>
  <c r="AS16" i="114"/>
  <c r="AS16" i="173"/>
  <c r="AS16" i="99"/>
  <c r="AS16" i="104"/>
  <c r="AS16" i="29"/>
  <c r="AF16" i="150"/>
  <c r="AF16" i="148"/>
  <c r="AF16" i="147"/>
  <c r="AF16" i="174"/>
  <c r="AF16" i="146"/>
  <c r="AF16" i="115"/>
  <c r="AF16" i="40"/>
  <c r="AF16" i="77"/>
  <c r="AF16" i="29"/>
  <c r="AF16" i="173"/>
  <c r="AF16" i="104"/>
  <c r="AF16" i="114"/>
  <c r="AF16" i="99"/>
  <c r="AF16" i="21"/>
  <c r="O19" i="150"/>
  <c r="O19" i="148"/>
  <c r="O19" i="147"/>
  <c r="O19" i="146"/>
  <c r="O19" i="174"/>
  <c r="O19" i="115"/>
  <c r="O19" i="40"/>
  <c r="O19" i="29"/>
  <c r="O19" i="77"/>
  <c r="O19" i="173"/>
  <c r="O19" i="21"/>
  <c r="O19" i="114"/>
  <c r="O19" i="104"/>
  <c r="O19" i="99"/>
  <c r="AE19" i="150"/>
  <c r="AE19" i="148"/>
  <c r="AE19" i="147"/>
  <c r="AE19" i="146"/>
  <c r="AE19" i="174"/>
  <c r="AE19" i="115"/>
  <c r="AE19" i="40"/>
  <c r="AE19" i="29"/>
  <c r="AE19" i="173"/>
  <c r="AE19" i="21"/>
  <c r="AE19" i="114"/>
  <c r="AE19" i="77"/>
  <c r="AE19" i="104"/>
  <c r="AE19" i="99"/>
  <c r="AU19" i="150"/>
  <c r="AU19" i="148"/>
  <c r="AU19" i="147"/>
  <c r="AU19" i="146"/>
  <c r="AU19" i="174"/>
  <c r="AU19" i="115"/>
  <c r="AU19" i="40"/>
  <c r="AU19" i="29"/>
  <c r="AU19" i="77"/>
  <c r="AU19" i="173"/>
  <c r="AU19" i="21"/>
  <c r="AU19" i="114"/>
  <c r="AU19" i="99"/>
  <c r="AU19" i="104"/>
  <c r="AH19" i="150"/>
  <c r="AH19" i="148"/>
  <c r="AH19" i="147"/>
  <c r="AH19" i="146"/>
  <c r="AH19" i="174"/>
  <c r="AH19" i="115"/>
  <c r="AH19" i="40"/>
  <c r="AH19" i="77"/>
  <c r="AH19" i="29"/>
  <c r="AH19" i="173"/>
  <c r="AH19" i="104"/>
  <c r="AH19" i="21"/>
  <c r="AH19" i="99"/>
  <c r="AH19" i="114"/>
  <c r="M22" i="150"/>
  <c r="M22" i="148"/>
  <c r="M22" i="147"/>
  <c r="M22" i="146"/>
  <c r="M22" i="174"/>
  <c r="M22" i="115"/>
  <c r="M22" i="40"/>
  <c r="M22" i="29"/>
  <c r="M22" i="77"/>
  <c r="M22" i="173"/>
  <c r="M22" i="21"/>
  <c r="M22" i="114"/>
  <c r="M22" i="104"/>
  <c r="M22" i="99"/>
  <c r="AC22" i="150"/>
  <c r="AC22" i="148"/>
  <c r="AC22" i="147"/>
  <c r="AC22" i="146"/>
  <c r="AC22" i="174"/>
  <c r="AC22" i="115"/>
  <c r="AC22" i="40"/>
  <c r="AC22" i="29"/>
  <c r="AC22" i="77"/>
  <c r="AC22" i="173"/>
  <c r="AC22" i="21"/>
  <c r="AC22" i="114"/>
  <c r="AC22" i="104"/>
  <c r="AC22" i="99"/>
  <c r="AS22" i="150"/>
  <c r="AS22" i="148"/>
  <c r="AS22" i="147"/>
  <c r="AS22" i="146"/>
  <c r="AS22" i="174"/>
  <c r="AS22" i="115"/>
  <c r="AS22" i="40"/>
  <c r="AS22" i="29"/>
  <c r="AS22" i="77"/>
  <c r="AS22" i="173"/>
  <c r="AS22" i="21"/>
  <c r="AS22" i="114"/>
  <c r="AS22" i="104"/>
  <c r="AS22" i="99"/>
  <c r="AF22" i="150"/>
  <c r="AF22" i="148"/>
  <c r="AF22" i="147"/>
  <c r="AF22" i="146"/>
  <c r="AF22" i="174"/>
  <c r="AF22" i="115"/>
  <c r="AF22" i="40"/>
  <c r="AF22" i="77"/>
  <c r="AF22" i="29"/>
  <c r="AF22" i="173"/>
  <c r="AF22" i="104"/>
  <c r="AF22" i="21"/>
  <c r="AF22" i="99"/>
  <c r="AF22" i="114"/>
  <c r="L55" i="173"/>
  <c r="L55" i="114"/>
  <c r="L55" i="99"/>
  <c r="L55" i="21"/>
  <c r="L55" i="104"/>
  <c r="AR10" i="150"/>
  <c r="AR10" i="148"/>
  <c r="AR10" i="147"/>
  <c r="AR10" i="146"/>
  <c r="AR10" i="174"/>
  <c r="AR10" i="40"/>
  <c r="AR10" i="77"/>
  <c r="AR10" i="29"/>
  <c r="AR10" i="173"/>
  <c r="AR10" i="104"/>
  <c r="AR10" i="114"/>
  <c r="AR10" i="99"/>
  <c r="AR10" i="115"/>
  <c r="AR10" i="21"/>
  <c r="AB16" i="150"/>
  <c r="AB16" i="148"/>
  <c r="AB16" i="147"/>
  <c r="AB16" i="146"/>
  <c r="AB16" i="174"/>
  <c r="AB16" i="40"/>
  <c r="AB16" i="77"/>
  <c r="AB16" i="115"/>
  <c r="AB16" i="29"/>
  <c r="AB16" i="173"/>
  <c r="AB16" i="104"/>
  <c r="AB16" i="21"/>
  <c r="AB16" i="99"/>
  <c r="AB16" i="114"/>
  <c r="L22" i="150"/>
  <c r="L22" i="148"/>
  <c r="L22" i="147"/>
  <c r="L22" i="146"/>
  <c r="L22" i="174"/>
  <c r="L22" i="115"/>
  <c r="L22" i="40"/>
  <c r="L22" i="77"/>
  <c r="L22" i="29"/>
  <c r="L22" i="173"/>
  <c r="L22" i="104"/>
  <c r="L22" i="114"/>
  <c r="L22" i="99"/>
  <c r="L22" i="21"/>
  <c r="J14" i="120"/>
  <c r="J14" i="138"/>
  <c r="J14" i="123"/>
  <c r="J14" i="165"/>
  <c r="J14" i="122"/>
  <c r="J13" i="150"/>
  <c r="J13" i="148"/>
  <c r="J13" i="147"/>
  <c r="J13" i="146"/>
  <c r="J13" i="174"/>
  <c r="J13" i="40"/>
  <c r="J13" i="77"/>
  <c r="J13" i="29"/>
  <c r="J13" i="173"/>
  <c r="J13" i="115"/>
  <c r="J13" i="104"/>
  <c r="J13" i="114"/>
  <c r="J13" i="99"/>
  <c r="J13" i="21"/>
  <c r="AW13" i="150"/>
  <c r="AW13" i="148"/>
  <c r="AW13" i="147"/>
  <c r="AW13" i="146"/>
  <c r="AW13" i="115"/>
  <c r="AW13" i="40"/>
  <c r="AW13" i="77"/>
  <c r="AW13" i="29"/>
  <c r="AW13" i="174"/>
  <c r="AW13" i="104"/>
  <c r="AW13" i="114"/>
  <c r="AW13" i="99"/>
  <c r="AW13" i="173"/>
  <c r="AW13" i="21"/>
  <c r="AN22" i="150"/>
  <c r="AN22" i="148"/>
  <c r="AN22" i="147"/>
  <c r="AN22" i="146"/>
  <c r="AN22" i="174"/>
  <c r="AN22" i="40"/>
  <c r="AN22" i="77"/>
  <c r="AN22" i="115"/>
  <c r="AN22" i="29"/>
  <c r="AN22" i="173"/>
  <c r="AN22" i="104"/>
  <c r="AN22" i="21"/>
  <c r="AN22" i="99"/>
  <c r="AN22" i="114"/>
  <c r="AA10" i="150"/>
  <c r="AA10" i="148"/>
  <c r="AA10" i="147"/>
  <c r="AA10" i="146"/>
  <c r="AA10" i="174"/>
  <c r="AA10" i="40"/>
  <c r="AA10" i="77"/>
  <c r="AA10" i="115"/>
  <c r="AA10" i="29"/>
  <c r="AA10" i="104"/>
  <c r="AA10" i="173"/>
  <c r="AA10" i="114"/>
  <c r="AA10" i="99"/>
  <c r="AA10" i="21"/>
  <c r="AP13" i="150"/>
  <c r="AP13" i="148"/>
  <c r="AP13" i="147"/>
  <c r="AP13" i="146"/>
  <c r="AP13" i="174"/>
  <c r="AP13" i="40"/>
  <c r="AP13" i="77"/>
  <c r="AP13" i="115"/>
  <c r="AP13" i="29"/>
  <c r="AP13" i="173"/>
  <c r="AP13" i="104"/>
  <c r="AP13" i="114"/>
  <c r="AP13" i="99"/>
  <c r="AP13" i="21"/>
  <c r="AS13" i="150"/>
  <c r="AS13" i="148"/>
  <c r="AS13" i="147"/>
  <c r="AS13" i="146"/>
  <c r="AS13" i="174"/>
  <c r="AS13" i="40"/>
  <c r="AS13" i="77"/>
  <c r="AS13" i="115"/>
  <c r="AS13" i="29"/>
  <c r="AS13" i="104"/>
  <c r="AS13" i="173"/>
  <c r="AS13" i="21"/>
  <c r="AS13" i="99"/>
  <c r="AS13" i="114"/>
  <c r="S16" i="150"/>
  <c r="S16" i="148"/>
  <c r="S16" i="147"/>
  <c r="S16" i="146"/>
  <c r="S16" i="174"/>
  <c r="S16" i="40"/>
  <c r="S16" i="77"/>
  <c r="S16" i="29"/>
  <c r="S16" i="115"/>
  <c r="S16" i="104"/>
  <c r="S16" i="173"/>
  <c r="S16" i="21"/>
  <c r="S16" i="99"/>
  <c r="S16" i="114"/>
  <c r="AZ16" i="150"/>
  <c r="AZ16" i="148"/>
  <c r="AZ16" i="147"/>
  <c r="AZ16" i="146"/>
  <c r="AZ16" i="174"/>
  <c r="AZ16" i="115"/>
  <c r="AZ16" i="40"/>
  <c r="AZ16" i="77"/>
  <c r="AZ16" i="29"/>
  <c r="AZ16" i="173"/>
  <c r="AZ16" i="104"/>
  <c r="AZ16" i="21"/>
  <c r="AZ16" i="99"/>
  <c r="AZ16" i="114"/>
  <c r="BA22" i="150"/>
  <c r="BA22" i="148"/>
  <c r="BA22" i="147"/>
  <c r="BA22" i="146"/>
  <c r="BA22" i="174"/>
  <c r="BA22" i="115"/>
  <c r="BA22" i="40"/>
  <c r="BA22" i="77"/>
  <c r="BA22" i="29"/>
  <c r="BA22" i="173"/>
  <c r="BA22" i="21"/>
  <c r="BA22" i="114"/>
  <c r="BA22" i="104"/>
  <c r="BA22" i="99"/>
  <c r="Y13" i="150"/>
  <c r="Y13" i="148"/>
  <c r="Y13" i="147"/>
  <c r="Y13" i="146"/>
  <c r="Y13" i="174"/>
  <c r="Y13" i="40"/>
  <c r="Y13" i="77"/>
  <c r="Y13" i="115"/>
  <c r="Y13" i="29"/>
  <c r="Y13" i="104"/>
  <c r="Y13" i="173"/>
  <c r="Y13" i="114"/>
  <c r="Y13" i="99"/>
  <c r="Y13" i="21"/>
  <c r="T19" i="150"/>
  <c r="T19" i="148"/>
  <c r="T19" i="147"/>
  <c r="T19" i="146"/>
  <c r="T19" i="174"/>
  <c r="T19" i="115"/>
  <c r="T19" i="29"/>
  <c r="T19" i="40"/>
  <c r="T19" i="77"/>
  <c r="T19" i="173"/>
  <c r="T19" i="21"/>
  <c r="T19" i="114"/>
  <c r="T19" i="99"/>
  <c r="T19" i="104"/>
  <c r="AW19" i="150"/>
  <c r="AW19" i="148"/>
  <c r="AW19" i="147"/>
  <c r="AW19" i="146"/>
  <c r="AW19" i="174"/>
  <c r="AW19" i="40"/>
  <c r="AW19" i="77"/>
  <c r="AW19" i="29"/>
  <c r="AW19" i="115"/>
  <c r="AW19" i="104"/>
  <c r="AW19" i="173"/>
  <c r="AW19" i="21"/>
  <c r="AW19" i="99"/>
  <c r="AW19" i="114"/>
  <c r="AT10" i="150"/>
  <c r="AT10" i="148"/>
  <c r="AT10" i="147"/>
  <c r="AT10" i="146"/>
  <c r="AT10" i="174"/>
  <c r="AT10" i="115"/>
  <c r="AT10" i="77"/>
  <c r="AT10" i="29"/>
  <c r="AT10" i="40"/>
  <c r="AT10" i="173"/>
  <c r="AT10" i="21"/>
  <c r="AT10" i="114"/>
  <c r="AT10" i="99"/>
  <c r="AT10" i="104"/>
  <c r="K16" i="150"/>
  <c r="K16" i="148"/>
  <c r="K16" i="147"/>
  <c r="K16" i="146"/>
  <c r="K16" i="174"/>
  <c r="K16" i="40"/>
  <c r="K16" i="77"/>
  <c r="K16" i="115"/>
  <c r="K16" i="29"/>
  <c r="K16" i="104"/>
  <c r="K16" i="173"/>
  <c r="K16" i="21"/>
  <c r="K16" i="99"/>
  <c r="K16" i="114"/>
  <c r="Z19" i="150"/>
  <c r="Z19" i="148"/>
  <c r="Z19" i="147"/>
  <c r="Z19" i="146"/>
  <c r="Z19" i="174"/>
  <c r="Z19" i="40"/>
  <c r="Z19" i="77"/>
  <c r="Z19" i="115"/>
  <c r="Z19" i="29"/>
  <c r="Z19" i="173"/>
  <c r="Z19" i="104"/>
  <c r="Z19" i="21"/>
  <c r="Z19" i="99"/>
  <c r="Z19" i="114"/>
  <c r="BA19" i="150"/>
  <c r="BA19" i="148"/>
  <c r="BA19" i="147"/>
  <c r="BA19" i="146"/>
  <c r="BA19" i="174"/>
  <c r="BA19" i="40"/>
  <c r="BA19" i="77"/>
  <c r="BA19" i="115"/>
  <c r="BA19" i="29"/>
  <c r="BA19" i="104"/>
  <c r="BA19" i="173"/>
  <c r="BA19" i="114"/>
  <c r="BA19" i="99"/>
  <c r="BA19" i="21"/>
  <c r="AT16" i="150"/>
  <c r="AT16" i="148"/>
  <c r="AT16" i="147"/>
  <c r="AT16" i="146"/>
  <c r="AT16" i="174"/>
  <c r="AT16" i="115"/>
  <c r="AT16" i="40"/>
  <c r="AT16" i="29"/>
  <c r="AT16" i="77"/>
  <c r="AT16" i="173"/>
  <c r="AT16" i="21"/>
  <c r="AT16" i="114"/>
  <c r="AT16" i="104"/>
  <c r="AT16" i="99"/>
  <c r="T22" i="150"/>
  <c r="T22" i="148"/>
  <c r="T22" i="147"/>
  <c r="T22" i="174"/>
  <c r="T22" i="146"/>
  <c r="T22" i="40"/>
  <c r="T22" i="77"/>
  <c r="T22" i="115"/>
  <c r="T22" i="29"/>
  <c r="T22" i="173"/>
  <c r="T22" i="104"/>
  <c r="T22" i="114"/>
  <c r="T22" i="99"/>
  <c r="T22" i="21"/>
  <c r="AR22" i="150"/>
  <c r="AR22" i="148"/>
  <c r="AR22" i="147"/>
  <c r="AR22" i="146"/>
  <c r="AR22" i="174"/>
  <c r="AR22" i="115"/>
  <c r="AR22" i="40"/>
  <c r="AR22" i="77"/>
  <c r="AR22" i="29"/>
  <c r="AR22" i="173"/>
  <c r="AR22" i="104"/>
  <c r="AR22" i="114"/>
  <c r="AR22" i="99"/>
  <c r="AR22" i="21"/>
  <c r="AG46" i="173"/>
  <c r="AG46" i="21"/>
  <c r="AG46" i="104"/>
  <c r="AG46" i="114"/>
  <c r="AG46" i="99"/>
  <c r="AW39" i="150"/>
  <c r="AW39" i="148"/>
  <c r="AW39" i="147"/>
  <c r="AW39" i="146"/>
  <c r="AW39" i="115"/>
  <c r="AW39" i="40"/>
  <c r="AW39" i="77"/>
  <c r="AW39" i="174"/>
  <c r="AW39" i="29"/>
  <c r="AW39" i="104"/>
  <c r="AW39" i="173"/>
  <c r="AW39" i="21"/>
  <c r="AW39" i="114"/>
  <c r="AW39" i="99"/>
  <c r="AE10" i="150"/>
  <c r="AE10" i="148"/>
  <c r="AE10" i="147"/>
  <c r="AE10" i="146"/>
  <c r="AE10" i="174"/>
  <c r="AE10" i="40"/>
  <c r="AE10" i="77"/>
  <c r="AE10" i="115"/>
  <c r="AE10" i="29"/>
  <c r="AE10" i="104"/>
  <c r="AE10" i="173"/>
  <c r="AE10" i="21"/>
  <c r="AE10" i="99"/>
  <c r="AE10" i="114"/>
  <c r="Q14" i="120"/>
  <c r="Q14" i="122"/>
  <c r="Q14" i="165"/>
  <c r="Q14" i="138"/>
  <c r="Q14" i="123"/>
  <c r="Q13" i="150"/>
  <c r="Q13" i="148"/>
  <c r="Q13" i="147"/>
  <c r="Q13" i="146"/>
  <c r="Q13" i="115"/>
  <c r="Q13" i="40"/>
  <c r="Q13" i="77"/>
  <c r="Q13" i="29"/>
  <c r="Q13" i="174"/>
  <c r="Q13" i="104"/>
  <c r="Q13" i="114"/>
  <c r="Q13" i="99"/>
  <c r="Q13" i="173"/>
  <c r="Q13" i="21"/>
  <c r="BB13" i="150"/>
  <c r="BB13" i="148"/>
  <c r="BB13" i="147"/>
  <c r="BB13" i="146"/>
  <c r="BB13" i="174"/>
  <c r="BB13" i="115"/>
  <c r="BB13" i="40"/>
  <c r="BB13" i="77"/>
  <c r="BB13" i="29"/>
  <c r="BB13" i="173"/>
  <c r="BB13" i="104"/>
  <c r="BB13" i="21"/>
  <c r="BB13" i="99"/>
  <c r="BB13" i="114"/>
  <c r="D16" i="150"/>
  <c r="D16" i="148"/>
  <c r="D16" i="147"/>
  <c r="D16" i="146"/>
  <c r="D16" i="174"/>
  <c r="D16" i="115"/>
  <c r="D16" i="40"/>
  <c r="D16" i="77"/>
  <c r="D16" i="29"/>
  <c r="D16" i="173"/>
  <c r="D16" i="104"/>
  <c r="D16" i="21"/>
  <c r="D16" i="99"/>
  <c r="D16" i="114"/>
  <c r="V16" i="150"/>
  <c r="V16" i="148"/>
  <c r="V16" i="147"/>
  <c r="V16" i="146"/>
  <c r="V16" i="174"/>
  <c r="V16" i="115"/>
  <c r="V16" i="29"/>
  <c r="V16" i="40"/>
  <c r="V16" i="77"/>
  <c r="V16" i="173"/>
  <c r="V16" i="21"/>
  <c r="V16" i="114"/>
  <c r="V16" i="104"/>
  <c r="V16" i="99"/>
  <c r="O22" i="150"/>
  <c r="O22" i="148"/>
  <c r="O22" i="147"/>
  <c r="O22" i="146"/>
  <c r="O22" i="174"/>
  <c r="O22" i="40"/>
  <c r="O22" i="77"/>
  <c r="O22" i="29"/>
  <c r="O22" i="115"/>
  <c r="O22" i="104"/>
  <c r="O22" i="173"/>
  <c r="O22" i="21"/>
  <c r="O22" i="99"/>
  <c r="O22" i="114"/>
  <c r="AU22" i="150"/>
  <c r="AU22" i="148"/>
  <c r="AU22" i="147"/>
  <c r="AU22" i="146"/>
  <c r="AU22" i="174"/>
  <c r="AU22" i="40"/>
  <c r="AU22" i="77"/>
  <c r="AU22" i="115"/>
  <c r="AU22" i="29"/>
  <c r="AU22" i="104"/>
  <c r="AU22" i="173"/>
  <c r="AU22" i="21"/>
  <c r="AU22" i="99"/>
  <c r="AU22" i="114"/>
  <c r="I30" i="150"/>
  <c r="I30" i="148"/>
  <c r="I30" i="147"/>
  <c r="I30" i="146"/>
  <c r="I30" i="174"/>
  <c r="I30" i="115"/>
  <c r="I30" i="40"/>
  <c r="I30" i="77"/>
  <c r="I30" i="29"/>
  <c r="I30" i="104"/>
  <c r="I30" i="173"/>
  <c r="I30" i="21"/>
  <c r="I30" i="99"/>
  <c r="I30" i="114"/>
  <c r="AR39" i="150"/>
  <c r="AR39" i="148"/>
  <c r="AR39" i="147"/>
  <c r="AR39" i="174"/>
  <c r="AR39" i="40"/>
  <c r="AR39" i="77"/>
  <c r="AR39" i="29"/>
  <c r="AR39" i="146"/>
  <c r="AR39" i="115"/>
  <c r="AR39" i="173"/>
  <c r="AR39" i="21"/>
  <c r="AR39" i="104"/>
  <c r="AR39" i="114"/>
  <c r="AR39" i="99"/>
  <c r="AI39" i="150"/>
  <c r="AI39" i="148"/>
  <c r="AI39" i="147"/>
  <c r="AI39" i="146"/>
  <c r="AI39" i="174"/>
  <c r="AI39" i="115"/>
  <c r="AI39" i="40"/>
  <c r="AI39" i="29"/>
  <c r="AI39" i="21"/>
  <c r="AI39" i="77"/>
  <c r="AI39" i="104"/>
  <c r="AI39" i="173"/>
  <c r="AI39" i="99"/>
  <c r="AI39" i="114"/>
  <c r="AY10" i="150"/>
  <c r="AY10" i="148"/>
  <c r="AY10" i="147"/>
  <c r="AY10" i="146"/>
  <c r="AY10" i="115"/>
  <c r="AY10" i="40"/>
  <c r="AY10" i="77"/>
  <c r="AY10" i="29"/>
  <c r="AY10" i="174"/>
  <c r="AY10" i="104"/>
  <c r="AY10" i="114"/>
  <c r="AY10" i="99"/>
  <c r="AY10" i="173"/>
  <c r="AY10" i="21"/>
  <c r="Q46" i="173"/>
  <c r="Q46" i="21"/>
  <c r="Q46" i="104"/>
  <c r="Q46" i="114"/>
  <c r="Q46" i="99"/>
  <c r="R39" i="150"/>
  <c r="R39" i="148"/>
  <c r="R39" i="147"/>
  <c r="R39" i="146"/>
  <c r="R39" i="174"/>
  <c r="R39" i="115"/>
  <c r="R39" i="40"/>
  <c r="R39" i="77"/>
  <c r="R39" i="29"/>
  <c r="R39" i="173"/>
  <c r="R39" i="104"/>
  <c r="R39" i="21"/>
  <c r="R39" i="114"/>
  <c r="R39" i="99"/>
  <c r="AN47" i="21"/>
  <c r="AN47" i="104"/>
  <c r="AN47" i="114"/>
  <c r="AN47" i="99"/>
  <c r="AN47" i="173"/>
  <c r="AH46" i="173"/>
  <c r="AH46" i="21"/>
  <c r="AH46" i="99"/>
  <c r="AH46" i="104"/>
  <c r="AH46" i="114"/>
  <c r="AB13" i="150"/>
  <c r="AB13" i="148"/>
  <c r="AB13" i="147"/>
  <c r="AB13" i="146"/>
  <c r="AB13" i="174"/>
  <c r="AB13" i="115"/>
  <c r="AB13" i="77"/>
  <c r="AB13" i="29"/>
  <c r="AB13" i="40"/>
  <c r="AB13" i="173"/>
  <c r="AB13" i="21"/>
  <c r="AB13" i="114"/>
  <c r="AB13" i="104"/>
  <c r="AB13" i="99"/>
  <c r="J22" i="150"/>
  <c r="J22" i="148"/>
  <c r="J22" i="147"/>
  <c r="J22" i="146"/>
  <c r="J22" i="174"/>
  <c r="J22" i="40"/>
  <c r="J22" i="29"/>
  <c r="J22" i="115"/>
  <c r="J22" i="77"/>
  <c r="J22" i="173"/>
  <c r="J22" i="21"/>
  <c r="J22" i="114"/>
  <c r="J22" i="104"/>
  <c r="J22" i="99"/>
  <c r="L25" i="150"/>
  <c r="L25" i="148"/>
  <c r="L25" i="147"/>
  <c r="L25" i="146"/>
  <c r="L25" i="174"/>
  <c r="L25" i="115"/>
  <c r="L25" i="77"/>
  <c r="L25" i="29"/>
  <c r="L25" i="40"/>
  <c r="L25" i="173"/>
  <c r="L25" i="21"/>
  <c r="L25" i="114"/>
  <c r="L25" i="104"/>
  <c r="L25" i="99"/>
  <c r="V39" i="150"/>
  <c r="V39" i="148"/>
  <c r="V39" i="147"/>
  <c r="V39" i="146"/>
  <c r="V39" i="115"/>
  <c r="V39" i="40"/>
  <c r="V39" i="174"/>
  <c r="V39" i="77"/>
  <c r="V39" i="29"/>
  <c r="V39" i="173"/>
  <c r="V39" i="104"/>
  <c r="V39" i="114"/>
  <c r="V39" i="99"/>
  <c r="V39" i="21"/>
  <c r="H14" i="165"/>
  <c r="H14" i="122"/>
  <c r="H14" i="123"/>
  <c r="H14" i="120"/>
  <c r="H14" i="138"/>
  <c r="H13" i="150"/>
  <c r="H13" i="148"/>
  <c r="H13" i="147"/>
  <c r="H13" i="146"/>
  <c r="H13" i="174"/>
  <c r="H13" i="115"/>
  <c r="H13" i="29"/>
  <c r="H13" i="40"/>
  <c r="H13" i="77"/>
  <c r="H13" i="173"/>
  <c r="H13" i="21"/>
  <c r="H13" i="114"/>
  <c r="H13" i="104"/>
  <c r="H13" i="99"/>
  <c r="AF46" i="173"/>
  <c r="AF46" i="104"/>
  <c r="AF46" i="114"/>
  <c r="AF46" i="99"/>
  <c r="AF46" i="21"/>
  <c r="X46" i="173"/>
  <c r="X46" i="104"/>
  <c r="X46" i="114"/>
  <c r="X46" i="99"/>
  <c r="X46" i="21"/>
  <c r="N39" i="150"/>
  <c r="N39" i="148"/>
  <c r="N39" i="147"/>
  <c r="N39" i="146"/>
  <c r="N39" i="115"/>
  <c r="N39" i="40"/>
  <c r="N39" i="174"/>
  <c r="N39" i="77"/>
  <c r="N39" i="29"/>
  <c r="N39" i="173"/>
  <c r="N39" i="104"/>
  <c r="N39" i="114"/>
  <c r="N39" i="99"/>
  <c r="N39" i="21"/>
  <c r="AC46" i="21"/>
  <c r="AC46" i="173"/>
  <c r="AC46" i="104"/>
  <c r="AC46" i="99"/>
  <c r="AC46" i="114"/>
  <c r="M19" i="150"/>
  <c r="M19" i="148"/>
  <c r="M19" i="147"/>
  <c r="M19" i="146"/>
  <c r="M19" i="115"/>
  <c r="M19" i="40"/>
  <c r="M19" i="77"/>
  <c r="M19" i="174"/>
  <c r="M19" i="29"/>
  <c r="M19" i="104"/>
  <c r="M19" i="114"/>
  <c r="M19" i="99"/>
  <c r="M19" i="173"/>
  <c r="M19" i="21"/>
  <c r="AK19" i="150"/>
  <c r="AK19" i="148"/>
  <c r="AK19" i="147"/>
  <c r="AK19" i="146"/>
  <c r="AK19" i="174"/>
  <c r="AK19" i="40"/>
  <c r="AK19" i="77"/>
  <c r="AK19" i="115"/>
  <c r="AK19" i="29"/>
  <c r="AK19" i="104"/>
  <c r="AK19" i="173"/>
  <c r="AK19" i="114"/>
  <c r="AK19" i="99"/>
  <c r="AK19" i="21"/>
  <c r="AD22" i="150"/>
  <c r="AD22" i="148"/>
  <c r="AD22" i="147"/>
  <c r="AD22" i="146"/>
  <c r="AD22" i="174"/>
  <c r="AD22" i="115"/>
  <c r="AD22" i="77"/>
  <c r="AD22" i="29"/>
  <c r="AD22" i="40"/>
  <c r="AD22" i="173"/>
  <c r="AD22" i="21"/>
  <c r="AD22" i="114"/>
  <c r="AD22" i="99"/>
  <c r="AD22" i="104"/>
  <c r="AZ47" i="173"/>
  <c r="AZ47" i="21"/>
  <c r="AZ47" i="104"/>
  <c r="AZ47" i="114"/>
  <c r="AZ47" i="99"/>
  <c r="AP10" i="150"/>
  <c r="AP10" i="148"/>
  <c r="AP10" i="147"/>
  <c r="AP10" i="146"/>
  <c r="AP10" i="174"/>
  <c r="AP10" i="115"/>
  <c r="AP10" i="29"/>
  <c r="AP10" i="40"/>
  <c r="AP10" i="77"/>
  <c r="AP10" i="173"/>
  <c r="AP10" i="21"/>
  <c r="AP10" i="114"/>
  <c r="AP10" i="104"/>
  <c r="AP10" i="99"/>
  <c r="L19" i="150"/>
  <c r="L19" i="148"/>
  <c r="L19" i="147"/>
  <c r="L19" i="146"/>
  <c r="L19" i="174"/>
  <c r="L19" i="115"/>
  <c r="L19" i="40"/>
  <c r="L19" i="29"/>
  <c r="L19" i="77"/>
  <c r="L19" i="173"/>
  <c r="L19" i="21"/>
  <c r="L19" i="114"/>
  <c r="L19" i="104"/>
  <c r="L19" i="99"/>
  <c r="D42" i="173"/>
  <c r="D42" i="104"/>
  <c r="D42" i="114"/>
  <c r="D42" i="99"/>
  <c r="D42" i="21"/>
  <c r="AH16" i="150"/>
  <c r="AH16" i="148"/>
  <c r="AH16" i="147"/>
  <c r="AH16" i="146"/>
  <c r="AH16" i="174"/>
  <c r="AH16" i="115"/>
  <c r="AH16" i="77"/>
  <c r="AH16" i="29"/>
  <c r="AH16" i="40"/>
  <c r="AH16" i="173"/>
  <c r="AH16" i="21"/>
  <c r="AH16" i="114"/>
  <c r="AH16" i="99"/>
  <c r="AH16" i="104"/>
  <c r="G30" i="150"/>
  <c r="G30" i="148"/>
  <c r="G30" i="147"/>
  <c r="G30" i="146"/>
  <c r="G30" i="174"/>
  <c r="G30" i="115"/>
  <c r="G30" i="40"/>
  <c r="G30" i="29"/>
  <c r="G30" i="77"/>
  <c r="G30" i="173"/>
  <c r="G30" i="21"/>
  <c r="G30" i="114"/>
  <c r="G30" i="99"/>
  <c r="G30" i="104"/>
  <c r="L42" i="173"/>
  <c r="L42" i="104"/>
  <c r="L42" i="114"/>
  <c r="L42" i="99"/>
  <c r="L42" i="21"/>
  <c r="R22" i="150"/>
  <c r="R22" i="148"/>
  <c r="R22" i="147"/>
  <c r="R22" i="146"/>
  <c r="R22" i="174"/>
  <c r="R22" i="115"/>
  <c r="R22" i="29"/>
  <c r="R22" i="40"/>
  <c r="R22" i="77"/>
  <c r="R22" i="173"/>
  <c r="R22" i="21"/>
  <c r="R22" i="114"/>
  <c r="R22" i="104"/>
  <c r="R22" i="99"/>
  <c r="BB46" i="173"/>
  <c r="BB46" i="21"/>
  <c r="BB46" i="104"/>
  <c r="BB46" i="99"/>
  <c r="BB46" i="114"/>
  <c r="BD10" i="150"/>
  <c r="BD10" i="148"/>
  <c r="BD10" i="147"/>
  <c r="BD10" i="146"/>
  <c r="BD10" i="174"/>
  <c r="BD10" i="115"/>
  <c r="BD10" i="40"/>
  <c r="BD10" i="77"/>
  <c r="BD10" i="29"/>
  <c r="BD10" i="173"/>
  <c r="BD10" i="104"/>
  <c r="BD10" i="21"/>
  <c r="BD10" i="99"/>
  <c r="BD10" i="114"/>
  <c r="AZ22" i="150"/>
  <c r="AZ22" i="148"/>
  <c r="AZ22" i="147"/>
  <c r="AZ22" i="174"/>
  <c r="AZ22" i="146"/>
  <c r="AZ22" i="40"/>
  <c r="AZ22" i="77"/>
  <c r="AZ22" i="115"/>
  <c r="AZ22" i="29"/>
  <c r="AZ22" i="173"/>
  <c r="AZ22" i="104"/>
  <c r="AZ22" i="114"/>
  <c r="AZ22" i="99"/>
  <c r="AZ22" i="21"/>
  <c r="I42" i="21"/>
  <c r="I42" i="173"/>
  <c r="I42" i="104"/>
  <c r="I42" i="99"/>
  <c r="I42" i="114"/>
  <c r="G16" i="150"/>
  <c r="G16" i="148"/>
  <c r="G16" i="147"/>
  <c r="G16" i="146"/>
  <c r="G16" i="174"/>
  <c r="G16" i="40"/>
  <c r="G16" i="77"/>
  <c r="G16" i="115"/>
  <c r="G16" i="29"/>
  <c r="G16" i="104"/>
  <c r="G16" i="173"/>
  <c r="G16" i="114"/>
  <c r="G16" i="99"/>
  <c r="G16" i="21"/>
  <c r="AZ39" i="150"/>
  <c r="AZ39" i="148"/>
  <c r="AZ39" i="147"/>
  <c r="AZ39" i="146"/>
  <c r="AZ39" i="174"/>
  <c r="AZ39" i="115"/>
  <c r="AZ39" i="77"/>
  <c r="AZ39" i="29"/>
  <c r="AZ39" i="40"/>
  <c r="AZ39" i="173"/>
  <c r="AZ39" i="21"/>
  <c r="AZ39" i="99"/>
  <c r="AZ39" i="104"/>
  <c r="AZ39" i="114"/>
  <c r="AJ13" i="150"/>
  <c r="AJ13" i="148"/>
  <c r="AJ13" i="147"/>
  <c r="AJ13" i="146"/>
  <c r="AJ13" i="174"/>
  <c r="AJ13" i="115"/>
  <c r="AJ13" i="77"/>
  <c r="AJ13" i="29"/>
  <c r="AJ13" i="40"/>
  <c r="AJ13" i="173"/>
  <c r="AJ13" i="21"/>
  <c r="AJ13" i="114"/>
  <c r="AJ13" i="104"/>
  <c r="AJ13" i="99"/>
  <c r="BC13" i="150"/>
  <c r="BC13" i="148"/>
  <c r="BC13" i="147"/>
  <c r="BC13" i="146"/>
  <c r="BC13" i="174"/>
  <c r="BC13" i="115"/>
  <c r="BC13" i="40"/>
  <c r="BC13" i="77"/>
  <c r="BC13" i="29"/>
  <c r="BC13" i="21"/>
  <c r="BC13" i="114"/>
  <c r="BC13" i="104"/>
  <c r="BC13" i="173"/>
  <c r="BC13" i="99"/>
  <c r="H31" i="2"/>
  <c r="H30" i="150"/>
  <c r="H30" i="148"/>
  <c r="H30" i="147"/>
  <c r="H30" i="146"/>
  <c r="H30" i="174"/>
  <c r="H30" i="77"/>
  <c r="H30" i="29"/>
  <c r="H30" i="40"/>
  <c r="H30" i="173"/>
  <c r="H30" i="21"/>
  <c r="H30" i="114"/>
  <c r="H30" i="104"/>
  <c r="H30" i="115"/>
  <c r="H30" i="99"/>
  <c r="BC16" i="150"/>
  <c r="BC16" i="148"/>
  <c r="BC16" i="147"/>
  <c r="BC16" i="146"/>
  <c r="BC16" i="174"/>
  <c r="BC16" i="40"/>
  <c r="BC16" i="77"/>
  <c r="BC16" i="115"/>
  <c r="BC16" i="29"/>
  <c r="BC16" i="104"/>
  <c r="BC16" i="173"/>
  <c r="BC16" i="114"/>
  <c r="BC16" i="99"/>
  <c r="BC16" i="21"/>
  <c r="AC19" i="150"/>
  <c r="AC19" i="148"/>
  <c r="AC19" i="147"/>
  <c r="AC19" i="146"/>
  <c r="AC19" i="115"/>
  <c r="AC19" i="40"/>
  <c r="AC19" i="77"/>
  <c r="AC19" i="174"/>
  <c r="AC19" i="29"/>
  <c r="AC19" i="104"/>
  <c r="AC19" i="114"/>
  <c r="AC19" i="99"/>
  <c r="AC19" i="173"/>
  <c r="AC19" i="21"/>
  <c r="Q11" i="120"/>
  <c r="Q11" i="122"/>
  <c r="Q11" i="165"/>
  <c r="Q11" i="138"/>
  <c r="Q11" i="123"/>
  <c r="Q10" i="150"/>
  <c r="Q10" i="148"/>
  <c r="Q10" i="147"/>
  <c r="Q10" i="146"/>
  <c r="Q10" i="174"/>
  <c r="Q10" i="115"/>
  <c r="Q10" i="40"/>
  <c r="Q10" i="77"/>
  <c r="Q10" i="29"/>
  <c r="Q10" i="21"/>
  <c r="Q10" i="114"/>
  <c r="Q10" i="173"/>
  <c r="Q10" i="104"/>
  <c r="Q10" i="99"/>
  <c r="S14" i="120"/>
  <c r="S14" i="122"/>
  <c r="S14" i="165"/>
  <c r="S14" i="138"/>
  <c r="S14" i="123"/>
  <c r="S13" i="150"/>
  <c r="S13" i="148"/>
  <c r="S13" i="147"/>
  <c r="S13" i="146"/>
  <c r="S13" i="174"/>
  <c r="S13" i="115"/>
  <c r="S13" i="40"/>
  <c r="S13" i="29"/>
  <c r="S13" i="77"/>
  <c r="S13" i="173"/>
  <c r="S13" i="21"/>
  <c r="S13" i="114"/>
  <c r="S13" i="104"/>
  <c r="S13" i="99"/>
  <c r="AY13" i="150"/>
  <c r="AY13" i="148"/>
  <c r="AY13" i="147"/>
  <c r="AY13" i="146"/>
  <c r="AY13" i="174"/>
  <c r="AY13" i="115"/>
  <c r="AY13" i="40"/>
  <c r="AY13" i="29"/>
  <c r="AY13" i="77"/>
  <c r="AY13" i="173"/>
  <c r="AY13" i="21"/>
  <c r="AY13" i="114"/>
  <c r="AY13" i="104"/>
  <c r="AY13" i="99"/>
  <c r="AG16" i="150"/>
  <c r="AG16" i="148"/>
  <c r="AG16" i="147"/>
  <c r="AG16" i="146"/>
  <c r="AG16" i="174"/>
  <c r="AG16" i="115"/>
  <c r="AG16" i="40"/>
  <c r="AG16" i="29"/>
  <c r="AG16" i="173"/>
  <c r="AG16" i="21"/>
  <c r="AG16" i="114"/>
  <c r="AG16" i="104"/>
  <c r="AG16" i="77"/>
  <c r="AG16" i="99"/>
  <c r="AX16" i="150"/>
  <c r="AX16" i="148"/>
  <c r="AX16" i="147"/>
  <c r="AX16" i="146"/>
  <c r="AX16" i="174"/>
  <c r="AX16" i="115"/>
  <c r="AX16" i="77"/>
  <c r="AX16" i="29"/>
  <c r="AX16" i="40"/>
  <c r="AX16" i="173"/>
  <c r="AX16" i="21"/>
  <c r="AX16" i="114"/>
  <c r="AX16" i="99"/>
  <c r="AX16" i="104"/>
  <c r="AW16" i="150"/>
  <c r="AW16" i="148"/>
  <c r="AW16" i="147"/>
  <c r="AW16" i="146"/>
  <c r="AW16" i="174"/>
  <c r="AW16" i="115"/>
  <c r="AW16" i="40"/>
  <c r="AW16" i="29"/>
  <c r="AW16" i="77"/>
  <c r="AW16" i="173"/>
  <c r="AW16" i="21"/>
  <c r="AW16" i="114"/>
  <c r="AW16" i="104"/>
  <c r="AW16" i="99"/>
  <c r="S19" i="150"/>
  <c r="S19" i="148"/>
  <c r="S19" i="147"/>
  <c r="S19" i="146"/>
  <c r="S19" i="174"/>
  <c r="S19" i="115"/>
  <c r="S19" i="40"/>
  <c r="S19" i="77"/>
  <c r="S19" i="29"/>
  <c r="S19" i="21"/>
  <c r="S19" i="114"/>
  <c r="S19" i="104"/>
  <c r="S19" i="173"/>
  <c r="S19" i="99"/>
  <c r="AI19" i="150"/>
  <c r="AI19" i="148"/>
  <c r="AI19" i="147"/>
  <c r="AI19" i="146"/>
  <c r="AI19" i="174"/>
  <c r="AI19" i="115"/>
  <c r="AI19" i="40"/>
  <c r="AI19" i="77"/>
  <c r="AI19" i="29"/>
  <c r="AI19" i="21"/>
  <c r="AI19" i="114"/>
  <c r="AI19" i="104"/>
  <c r="AI19" i="173"/>
  <c r="AI19" i="99"/>
  <c r="AZ19" i="150"/>
  <c r="AZ19" i="148"/>
  <c r="AZ19" i="147"/>
  <c r="AZ19" i="146"/>
  <c r="AZ19" i="174"/>
  <c r="AZ19" i="115"/>
  <c r="AZ19" i="29"/>
  <c r="AZ19" i="40"/>
  <c r="AZ19" i="77"/>
  <c r="AZ19" i="173"/>
  <c r="AZ19" i="21"/>
  <c r="AZ19" i="114"/>
  <c r="AZ19" i="99"/>
  <c r="AZ19" i="104"/>
  <c r="AY19" i="150"/>
  <c r="AY19" i="148"/>
  <c r="AY19" i="147"/>
  <c r="AY19" i="146"/>
  <c r="AY19" i="174"/>
  <c r="AY19" i="115"/>
  <c r="AY19" i="40"/>
  <c r="AY19" i="77"/>
  <c r="AY19" i="29"/>
  <c r="AY19" i="21"/>
  <c r="AY19" i="114"/>
  <c r="AY19" i="104"/>
  <c r="AY19" i="99"/>
  <c r="AY19" i="173"/>
  <c r="Q22" i="150"/>
  <c r="Q22" i="148"/>
  <c r="Q22" i="147"/>
  <c r="Q22" i="146"/>
  <c r="Q22" i="174"/>
  <c r="Q22" i="115"/>
  <c r="Q22" i="40"/>
  <c r="Q22" i="77"/>
  <c r="Q22" i="29"/>
  <c r="Q22" i="21"/>
  <c r="Q22" i="114"/>
  <c r="Q22" i="173"/>
  <c r="Q22" i="99"/>
  <c r="Q22" i="104"/>
  <c r="AG22" i="150"/>
  <c r="AG22" i="148"/>
  <c r="AG22" i="147"/>
  <c r="AG22" i="146"/>
  <c r="AG22" i="174"/>
  <c r="AG22" i="115"/>
  <c r="AG22" i="40"/>
  <c r="AG22" i="77"/>
  <c r="AG22" i="29"/>
  <c r="AG22" i="21"/>
  <c r="AG22" i="114"/>
  <c r="AG22" i="173"/>
  <c r="AG22" i="99"/>
  <c r="AG22" i="104"/>
  <c r="AX22" i="150"/>
  <c r="AX22" i="148"/>
  <c r="AX22" i="147"/>
  <c r="AX22" i="146"/>
  <c r="AX22" i="174"/>
  <c r="AX22" i="115"/>
  <c r="AX22" i="29"/>
  <c r="AX22" i="40"/>
  <c r="AX22" i="77"/>
  <c r="AX22" i="173"/>
  <c r="AX22" i="21"/>
  <c r="AX22" i="114"/>
  <c r="AX22" i="104"/>
  <c r="AX22" i="99"/>
  <c r="AW22" i="150"/>
  <c r="AW22" i="148"/>
  <c r="AW22" i="147"/>
  <c r="AW22" i="146"/>
  <c r="AW22" i="174"/>
  <c r="AW22" i="115"/>
  <c r="AW22" i="40"/>
  <c r="AW22" i="77"/>
  <c r="AW22" i="29"/>
  <c r="AW22" i="21"/>
  <c r="AW22" i="114"/>
  <c r="AW22" i="99"/>
  <c r="AW22" i="173"/>
  <c r="AW22" i="104"/>
  <c r="AL19" i="150"/>
  <c r="AL19" i="148"/>
  <c r="AL19" i="147"/>
  <c r="AL19" i="174"/>
  <c r="AL19" i="146"/>
  <c r="AL19" i="40"/>
  <c r="AL19" i="77"/>
  <c r="AL19" i="115"/>
  <c r="AL19" i="29"/>
  <c r="AL19" i="173"/>
  <c r="AL19" i="104"/>
  <c r="AL19" i="114"/>
  <c r="AL19" i="99"/>
  <c r="AL19" i="21"/>
  <c r="N14" i="165"/>
  <c r="N14" i="122"/>
  <c r="N14" i="138"/>
  <c r="N14" i="123"/>
  <c r="N14" i="120"/>
  <c r="N13" i="150"/>
  <c r="N13" i="148"/>
  <c r="N13" i="147"/>
  <c r="N13" i="146"/>
  <c r="N13" i="174"/>
  <c r="N13" i="40"/>
  <c r="N13" i="77"/>
  <c r="N13" i="115"/>
  <c r="N13" i="29"/>
  <c r="N13" i="173"/>
  <c r="N13" i="104"/>
  <c r="N13" i="21"/>
  <c r="N13" i="99"/>
  <c r="N13" i="114"/>
  <c r="AR16" i="150"/>
  <c r="AR16" i="148"/>
  <c r="AR16" i="147"/>
  <c r="AR16" i="146"/>
  <c r="AR16" i="174"/>
  <c r="AR16" i="40"/>
  <c r="AR16" i="77"/>
  <c r="AR16" i="115"/>
  <c r="AR16" i="29"/>
  <c r="AR16" i="173"/>
  <c r="AR16" i="104"/>
  <c r="AR16" i="21"/>
  <c r="AR16" i="99"/>
  <c r="AR16" i="114"/>
  <c r="H55" i="104"/>
  <c r="H55" i="114"/>
  <c r="H55" i="99"/>
  <c r="H55" i="173"/>
  <c r="H55" i="21"/>
  <c r="P14" i="165"/>
  <c r="P14" i="122"/>
  <c r="P14" i="120"/>
  <c r="P14" i="138"/>
  <c r="P14" i="123"/>
  <c r="P13" i="150"/>
  <c r="P13" i="148"/>
  <c r="P13" i="147"/>
  <c r="P13" i="146"/>
  <c r="P13" i="174"/>
  <c r="P13" i="115"/>
  <c r="P13" i="40"/>
  <c r="P13" i="29"/>
  <c r="P13" i="77"/>
  <c r="P13" i="173"/>
  <c r="P13" i="21"/>
  <c r="P13" i="114"/>
  <c r="P13" i="99"/>
  <c r="P13" i="104"/>
  <c r="AN16" i="150"/>
  <c r="AN16" i="148"/>
  <c r="AN16" i="147"/>
  <c r="AN16" i="174"/>
  <c r="AN16" i="146"/>
  <c r="AN16" i="40"/>
  <c r="AN16" i="77"/>
  <c r="AN16" i="29"/>
  <c r="AN16" i="173"/>
  <c r="AN16" i="115"/>
  <c r="AN16" i="104"/>
  <c r="AN16" i="114"/>
  <c r="AN16" i="99"/>
  <c r="AN16" i="21"/>
  <c r="D11" i="122"/>
  <c r="D11" i="120"/>
  <c r="D11" i="165"/>
  <c r="D11" i="123"/>
  <c r="D11" i="138"/>
  <c r="D11" i="175"/>
  <c r="D11" i="92"/>
  <c r="D11" i="91"/>
  <c r="D11" i="94"/>
  <c r="D11" i="118"/>
  <c r="D10" i="150"/>
  <c r="D11" i="93"/>
  <c r="D10" i="148"/>
  <c r="D10" i="147"/>
  <c r="D10" i="146"/>
  <c r="D10" i="174"/>
  <c r="D10" i="115"/>
  <c r="D10" i="40"/>
  <c r="D10" i="77"/>
  <c r="D10" i="29"/>
  <c r="D10" i="173"/>
  <c r="D10" i="104"/>
  <c r="D10" i="114"/>
  <c r="D10" i="99"/>
  <c r="D10" i="21"/>
  <c r="AJ10" i="150"/>
  <c r="AJ10" i="148"/>
  <c r="AJ10" i="147"/>
  <c r="AJ10" i="146"/>
  <c r="AJ10" i="174"/>
  <c r="AJ10" i="115"/>
  <c r="AJ10" i="40"/>
  <c r="AJ10" i="77"/>
  <c r="AJ10" i="29"/>
  <c r="AJ10" i="173"/>
  <c r="AJ10" i="104"/>
  <c r="AJ10" i="114"/>
  <c r="AJ10" i="99"/>
  <c r="AJ10" i="21"/>
  <c r="AT13" i="150"/>
  <c r="AT13" i="148"/>
  <c r="AT13" i="147"/>
  <c r="AT13" i="146"/>
  <c r="AT13" i="174"/>
  <c r="AT13" i="40"/>
  <c r="AT13" i="77"/>
  <c r="AT13" i="115"/>
  <c r="AT13" i="29"/>
  <c r="AT13" i="173"/>
  <c r="AT13" i="104"/>
  <c r="AT13" i="21"/>
  <c r="AT13" i="99"/>
  <c r="AT13" i="114"/>
  <c r="H16" i="150"/>
  <c r="H16" i="148"/>
  <c r="H16" i="147"/>
  <c r="H16" i="174"/>
  <c r="H16" i="146"/>
  <c r="H16" i="40"/>
  <c r="H16" i="77"/>
  <c r="H16" i="115"/>
  <c r="H16" i="29"/>
  <c r="H16" i="173"/>
  <c r="H16" i="104"/>
  <c r="H16" i="114"/>
  <c r="H16" i="99"/>
  <c r="H16" i="21"/>
  <c r="Z16" i="150"/>
  <c r="Z16" i="148"/>
  <c r="Z16" i="147"/>
  <c r="Z16" i="146"/>
  <c r="Z16" i="174"/>
  <c r="Z16" i="115"/>
  <c r="Z16" i="77"/>
  <c r="Z16" i="29"/>
  <c r="Z16" i="40"/>
  <c r="Z16" i="173"/>
  <c r="Z16" i="21"/>
  <c r="Z16" i="114"/>
  <c r="Z16" i="99"/>
  <c r="Z16" i="104"/>
  <c r="AN19" i="150"/>
  <c r="AN19" i="148"/>
  <c r="AN19" i="147"/>
  <c r="AN19" i="146"/>
  <c r="AN19" i="174"/>
  <c r="AN19" i="115"/>
  <c r="AN19" i="77"/>
  <c r="AN19" i="29"/>
  <c r="AN19" i="173"/>
  <c r="AN19" i="40"/>
  <c r="AN19" i="21"/>
  <c r="AN19" i="114"/>
  <c r="AN19" i="104"/>
  <c r="AN19" i="99"/>
  <c r="G25" i="150"/>
  <c r="G25" i="148"/>
  <c r="G25" i="147"/>
  <c r="G25" i="146"/>
  <c r="G25" i="174"/>
  <c r="G25" i="115"/>
  <c r="G25" i="40"/>
  <c r="G25" i="77"/>
  <c r="G25" i="21"/>
  <c r="G25" i="114"/>
  <c r="G25" i="29"/>
  <c r="G25" i="173"/>
  <c r="G25" i="104"/>
  <c r="G25" i="99"/>
  <c r="D55" i="173"/>
  <c r="D55" i="114"/>
  <c r="D55" i="99"/>
  <c r="D55" i="21"/>
  <c r="D55" i="104"/>
  <c r="AO13" i="150"/>
  <c r="AO13" i="148"/>
  <c r="AO13" i="147"/>
  <c r="AO13" i="146"/>
  <c r="AO13" i="174"/>
  <c r="AO13" i="40"/>
  <c r="AO13" i="77"/>
  <c r="AO13" i="115"/>
  <c r="AO13" i="29"/>
  <c r="AO13" i="104"/>
  <c r="AO13" i="173"/>
  <c r="AO13" i="114"/>
  <c r="AO13" i="99"/>
  <c r="AO13" i="21"/>
  <c r="AJ19" i="150"/>
  <c r="AJ19" i="148"/>
  <c r="AJ19" i="147"/>
  <c r="AJ19" i="146"/>
  <c r="AJ19" i="174"/>
  <c r="AJ19" i="115"/>
  <c r="AJ19" i="29"/>
  <c r="AJ19" i="40"/>
  <c r="AJ19" i="77"/>
  <c r="AJ19" i="173"/>
  <c r="AJ19" i="21"/>
  <c r="AJ19" i="114"/>
  <c r="AJ19" i="99"/>
  <c r="AJ19" i="104"/>
  <c r="AB22" i="150"/>
  <c r="AB22" i="148"/>
  <c r="AB22" i="147"/>
  <c r="AB22" i="174"/>
  <c r="AB22" i="146"/>
  <c r="AB22" i="115"/>
  <c r="AB22" i="40"/>
  <c r="AB22" i="77"/>
  <c r="AB22" i="29"/>
  <c r="AB22" i="173"/>
  <c r="AB22" i="104"/>
  <c r="AB22" i="114"/>
  <c r="AB22" i="99"/>
  <c r="AB22" i="21"/>
  <c r="O11" i="120"/>
  <c r="O11" i="122"/>
  <c r="O11" i="165"/>
  <c r="O11" i="138"/>
  <c r="O11" i="123"/>
  <c r="O10" i="150"/>
  <c r="O10" i="148"/>
  <c r="O10" i="147"/>
  <c r="O10" i="146"/>
  <c r="O10" i="174"/>
  <c r="O10" i="40"/>
  <c r="O10" i="77"/>
  <c r="O10" i="115"/>
  <c r="O10" i="29"/>
  <c r="O10" i="104"/>
  <c r="O10" i="173"/>
  <c r="O10" i="21"/>
  <c r="O10" i="99"/>
  <c r="O10" i="114"/>
  <c r="AA16" i="150"/>
  <c r="AA16" i="148"/>
  <c r="AA16" i="147"/>
  <c r="AA16" i="146"/>
  <c r="AA16" i="174"/>
  <c r="AA16" i="40"/>
  <c r="AA16" i="77"/>
  <c r="AA16" i="115"/>
  <c r="AA16" i="29"/>
  <c r="AA16" i="104"/>
  <c r="AA16" i="173"/>
  <c r="AA16" i="21"/>
  <c r="AA16" i="99"/>
  <c r="AA16" i="114"/>
  <c r="AD19" i="150"/>
  <c r="AD19" i="148"/>
  <c r="AD19" i="147"/>
  <c r="AD19" i="174"/>
  <c r="AD19" i="146"/>
  <c r="AD19" i="115"/>
  <c r="AD19" i="40"/>
  <c r="AD19" i="77"/>
  <c r="AD19" i="29"/>
  <c r="AD19" i="173"/>
  <c r="AD19" i="104"/>
  <c r="AD19" i="114"/>
  <c r="AD19" i="99"/>
  <c r="AD19" i="21"/>
  <c r="F55" i="173"/>
  <c r="F55" i="21"/>
  <c r="F55" i="104"/>
  <c r="F55" i="99"/>
  <c r="F55" i="114"/>
  <c r="O16" i="150"/>
  <c r="O16" i="148"/>
  <c r="O16" i="147"/>
  <c r="O16" i="146"/>
  <c r="O16" i="115"/>
  <c r="O16" i="40"/>
  <c r="O16" i="77"/>
  <c r="O16" i="29"/>
  <c r="O16" i="174"/>
  <c r="O16" i="104"/>
  <c r="O16" i="114"/>
  <c r="O16" i="99"/>
  <c r="O16" i="173"/>
  <c r="O16" i="21"/>
  <c r="X22" i="150"/>
  <c r="X22" i="148"/>
  <c r="X22" i="147"/>
  <c r="X22" i="146"/>
  <c r="X22" i="174"/>
  <c r="X22" i="40"/>
  <c r="X22" i="77"/>
  <c r="X22" i="115"/>
  <c r="X22" i="29"/>
  <c r="X22" i="173"/>
  <c r="X22" i="104"/>
  <c r="X22" i="21"/>
  <c r="X22" i="99"/>
  <c r="X22" i="114"/>
  <c r="T46" i="173"/>
  <c r="T46" i="104"/>
  <c r="T46" i="21"/>
  <c r="T46" i="114"/>
  <c r="T46" i="99"/>
  <c r="AB46" i="173"/>
  <c r="AB46" i="104"/>
  <c r="AB46" i="21"/>
  <c r="AB46" i="114"/>
  <c r="AB46" i="99"/>
  <c r="AV46" i="173"/>
  <c r="AV46" i="104"/>
  <c r="AV46" i="114"/>
  <c r="AV46" i="99"/>
  <c r="AV46" i="21"/>
  <c r="AZ10" i="150"/>
  <c r="AZ10" i="148"/>
  <c r="AZ10" i="147"/>
  <c r="AZ10" i="146"/>
  <c r="AZ10" i="174"/>
  <c r="AZ10" i="115"/>
  <c r="AZ10" i="40"/>
  <c r="AZ10" i="77"/>
  <c r="AZ10" i="29"/>
  <c r="AZ10" i="173"/>
  <c r="AZ10" i="104"/>
  <c r="AZ10" i="114"/>
  <c r="AZ10" i="99"/>
  <c r="AZ10" i="21"/>
  <c r="U14" i="120"/>
  <c r="U14" i="122"/>
  <c r="U14" i="165"/>
  <c r="U14" i="138"/>
  <c r="U14" i="123"/>
  <c r="U13" i="150"/>
  <c r="U13" i="148"/>
  <c r="U13" i="147"/>
  <c r="U13" i="146"/>
  <c r="U13" i="174"/>
  <c r="U13" i="40"/>
  <c r="U13" i="77"/>
  <c r="U13" i="115"/>
  <c r="U13" i="29"/>
  <c r="U13" i="104"/>
  <c r="U13" i="173"/>
  <c r="U13" i="21"/>
  <c r="U13" i="99"/>
  <c r="U13" i="114"/>
  <c r="D14" i="122"/>
  <c r="D14" i="120"/>
  <c r="D14" i="138"/>
  <c r="D14" i="123"/>
  <c r="D14" i="165"/>
  <c r="D14" i="175"/>
  <c r="D14" i="93"/>
  <c r="D14" i="92"/>
  <c r="D14" i="91"/>
  <c r="D14" i="94"/>
  <c r="D14" i="118"/>
  <c r="D13" i="150"/>
  <c r="D13" i="148"/>
  <c r="D13" i="147"/>
  <c r="D13" i="146"/>
  <c r="D13" i="174"/>
  <c r="D13" i="115"/>
  <c r="D13" i="77"/>
  <c r="D13" i="29"/>
  <c r="D13" i="40"/>
  <c r="D13" i="173"/>
  <c r="D13" i="21"/>
  <c r="D13" i="114"/>
  <c r="D13" i="104"/>
  <c r="D13" i="99"/>
  <c r="T16" i="150"/>
  <c r="T16" i="148"/>
  <c r="T16" i="147"/>
  <c r="T16" i="146"/>
  <c r="T16" i="174"/>
  <c r="T16" i="115"/>
  <c r="T16" i="40"/>
  <c r="T16" i="77"/>
  <c r="T16" i="29"/>
  <c r="T16" i="173"/>
  <c r="T16" i="104"/>
  <c r="T16" i="21"/>
  <c r="T16" i="99"/>
  <c r="T16" i="114"/>
  <c r="AM16" i="150"/>
  <c r="AM16" i="148"/>
  <c r="AM16" i="147"/>
  <c r="AM16" i="146"/>
  <c r="AM16" i="174"/>
  <c r="AM16" i="40"/>
  <c r="AM16" i="77"/>
  <c r="AM16" i="115"/>
  <c r="AM16" i="29"/>
  <c r="AM16" i="104"/>
  <c r="AM16" i="173"/>
  <c r="AM16" i="114"/>
  <c r="AM16" i="99"/>
  <c r="AM16" i="21"/>
  <c r="S22" i="150"/>
  <c r="S22" i="148"/>
  <c r="S22" i="147"/>
  <c r="S22" i="146"/>
  <c r="S22" i="174"/>
  <c r="S22" i="40"/>
  <c r="S22" i="77"/>
  <c r="S22" i="115"/>
  <c r="S22" i="29"/>
  <c r="S22" i="104"/>
  <c r="S22" i="173"/>
  <c r="S22" i="114"/>
  <c r="S22" i="99"/>
  <c r="S22" i="21"/>
  <c r="BD22" i="150"/>
  <c r="BD22" i="148"/>
  <c r="BD22" i="147"/>
  <c r="BD22" i="146"/>
  <c r="BD22" i="174"/>
  <c r="BD22" i="40"/>
  <c r="BD22" i="77"/>
  <c r="BD22" i="115"/>
  <c r="BD22" i="29"/>
  <c r="BD22" i="173"/>
  <c r="BD22" i="104"/>
  <c r="BD22" i="21"/>
  <c r="BD22" i="99"/>
  <c r="BD22" i="114"/>
  <c r="F35" i="150"/>
  <c r="F35" i="148"/>
  <c r="F35" i="147"/>
  <c r="F35" i="146"/>
  <c r="F35" i="174"/>
  <c r="F35" i="115"/>
  <c r="F35" i="40"/>
  <c r="F35" i="77"/>
  <c r="F35" i="29"/>
  <c r="F35" i="173"/>
  <c r="F35" i="104"/>
  <c r="F35" i="21"/>
  <c r="F35" i="99"/>
  <c r="F35" i="114"/>
  <c r="AM48" i="21"/>
  <c r="AM48" i="173"/>
  <c r="AM48" i="114"/>
  <c r="AM48" i="104"/>
  <c r="AM48" i="99"/>
  <c r="J11" i="120"/>
  <c r="J11" i="138"/>
  <c r="J11" i="123"/>
  <c r="J11" i="165"/>
  <c r="J10" i="150"/>
  <c r="J11" i="122"/>
  <c r="J10" i="148"/>
  <c r="J10" i="147"/>
  <c r="J10" i="146"/>
  <c r="J10" i="174"/>
  <c r="J10" i="115"/>
  <c r="J10" i="29"/>
  <c r="J10" i="40"/>
  <c r="J10" i="77"/>
  <c r="J10" i="173"/>
  <c r="J10" i="21"/>
  <c r="J10" i="114"/>
  <c r="J10" i="104"/>
  <c r="J10" i="99"/>
  <c r="X13" i="150"/>
  <c r="X13" i="148"/>
  <c r="X13" i="147"/>
  <c r="X13" i="146"/>
  <c r="X13" i="174"/>
  <c r="X13" i="115"/>
  <c r="X13" i="29"/>
  <c r="X13" i="40"/>
  <c r="X13" i="77"/>
  <c r="X13" i="173"/>
  <c r="X13" i="21"/>
  <c r="X13" i="114"/>
  <c r="X13" i="104"/>
  <c r="X13" i="99"/>
  <c r="BA46" i="21"/>
  <c r="BA46" i="173"/>
  <c r="BA46" i="99"/>
  <c r="BA46" i="104"/>
  <c r="BA46" i="114"/>
  <c r="AT46" i="173"/>
  <c r="AT46" i="21"/>
  <c r="AT46" i="104"/>
  <c r="AT46" i="99"/>
  <c r="AT46" i="114"/>
  <c r="W47" i="173"/>
  <c r="W47" i="104"/>
  <c r="W47" i="114"/>
  <c r="W47" i="99"/>
  <c r="W47" i="21"/>
  <c r="BC39" i="150"/>
  <c r="BC39" i="148"/>
  <c r="BC39" i="147"/>
  <c r="BC39" i="146"/>
  <c r="BC39" i="174"/>
  <c r="BC39" i="115"/>
  <c r="BC39" i="40"/>
  <c r="BC39" i="77"/>
  <c r="BC39" i="29"/>
  <c r="BC39" i="173"/>
  <c r="BC39" i="21"/>
  <c r="BC39" i="104"/>
  <c r="BC39" i="114"/>
  <c r="BC39" i="99"/>
  <c r="BA13" i="150"/>
  <c r="BA13" i="148"/>
  <c r="BA13" i="147"/>
  <c r="BA13" i="146"/>
  <c r="BA13" i="174"/>
  <c r="BA13" i="40"/>
  <c r="BA13" i="77"/>
  <c r="BA13" i="29"/>
  <c r="BA13" i="115"/>
  <c r="BA13" i="104"/>
  <c r="BA13" i="173"/>
  <c r="BA13" i="21"/>
  <c r="BA13" i="99"/>
  <c r="BA13" i="114"/>
  <c r="AY22" i="150"/>
  <c r="AY22" i="148"/>
  <c r="AY22" i="147"/>
  <c r="AY22" i="146"/>
  <c r="AY22" i="174"/>
  <c r="AY22" i="40"/>
  <c r="AY22" i="77"/>
  <c r="AY22" i="115"/>
  <c r="AY22" i="29"/>
  <c r="AY22" i="104"/>
  <c r="AY22" i="173"/>
  <c r="AY22" i="114"/>
  <c r="AY22" i="99"/>
  <c r="AY22" i="21"/>
  <c r="F25" i="150"/>
  <c r="F25" i="148"/>
  <c r="F25" i="147"/>
  <c r="F25" i="146"/>
  <c r="F25" i="174"/>
  <c r="F25" i="40"/>
  <c r="F25" i="77"/>
  <c r="F25" i="115"/>
  <c r="F25" i="29"/>
  <c r="F25" i="173"/>
  <c r="F25" i="104"/>
  <c r="F25" i="21"/>
  <c r="F25" i="99"/>
  <c r="F25" i="114"/>
  <c r="AY47" i="173"/>
  <c r="AY47" i="21"/>
  <c r="AY47" i="114"/>
  <c r="AY47" i="99"/>
  <c r="AY47" i="104"/>
  <c r="F22" i="150"/>
  <c r="F22" i="148"/>
  <c r="F22" i="147"/>
  <c r="F22" i="146"/>
  <c r="F22" i="174"/>
  <c r="F22" i="115"/>
  <c r="F22" i="77"/>
  <c r="F22" i="29"/>
  <c r="F22" i="173"/>
  <c r="F22" i="21"/>
  <c r="F22" i="114"/>
  <c r="F22" i="40"/>
  <c r="F22" i="99"/>
  <c r="F22" i="104"/>
  <c r="AJ46" i="173"/>
  <c r="AJ46" i="104"/>
  <c r="AJ46" i="21"/>
  <c r="AJ46" i="114"/>
  <c r="AJ46" i="99"/>
  <c r="AG39" i="150"/>
  <c r="AG39" i="148"/>
  <c r="AG39" i="147"/>
  <c r="AG39" i="146"/>
  <c r="AG39" i="115"/>
  <c r="AG39" i="40"/>
  <c r="AG39" i="174"/>
  <c r="AG39" i="77"/>
  <c r="AG39" i="29"/>
  <c r="AG39" i="104"/>
  <c r="AG39" i="173"/>
  <c r="AG39" i="21"/>
  <c r="AG39" i="114"/>
  <c r="AG39" i="99"/>
  <c r="AI47" i="173"/>
  <c r="AI47" i="21"/>
  <c r="AI47" i="114"/>
  <c r="AI47" i="99"/>
  <c r="AI47" i="104"/>
  <c r="Y46" i="173"/>
  <c r="Y46" i="21"/>
  <c r="Y46" i="104"/>
  <c r="Y46" i="114"/>
  <c r="Y46" i="99"/>
  <c r="Q19" i="150"/>
  <c r="Q19" i="148"/>
  <c r="Q19" i="147"/>
  <c r="Q19" i="146"/>
  <c r="Q19" i="174"/>
  <c r="Q19" i="40"/>
  <c r="Q19" i="77"/>
  <c r="Q19" i="115"/>
  <c r="Q19" i="29"/>
  <c r="Q19" i="104"/>
  <c r="Q19" i="173"/>
  <c r="Q19" i="21"/>
  <c r="Q19" i="99"/>
  <c r="Q19" i="114"/>
  <c r="AO19" i="150"/>
  <c r="AO19" i="148"/>
  <c r="AO19" i="147"/>
  <c r="AO19" i="146"/>
  <c r="AO19" i="174"/>
  <c r="AO19" i="40"/>
  <c r="AO19" i="77"/>
  <c r="AO19" i="115"/>
  <c r="AO19" i="29"/>
  <c r="AO19" i="104"/>
  <c r="AO19" i="173"/>
  <c r="AO19" i="21"/>
  <c r="AO19" i="99"/>
  <c r="AO19" i="114"/>
  <c r="E25" i="150"/>
  <c r="E25" i="148"/>
  <c r="E25" i="147"/>
  <c r="E25" i="146"/>
  <c r="E25" i="174"/>
  <c r="E25" i="40"/>
  <c r="E25" i="77"/>
  <c r="E25" i="115"/>
  <c r="E25" i="29"/>
  <c r="E25" i="104"/>
  <c r="E25" i="173"/>
  <c r="E25" i="21"/>
  <c r="E25" i="99"/>
  <c r="E25" i="114"/>
  <c r="AX47" i="21"/>
  <c r="AX47" i="114"/>
  <c r="AX47" i="99"/>
  <c r="AX47" i="104"/>
  <c r="AX47" i="173"/>
  <c r="AN13" i="150"/>
  <c r="AN13" i="148"/>
  <c r="AN13" i="147"/>
  <c r="AN13" i="146"/>
  <c r="AN13" i="174"/>
  <c r="AN13" i="115"/>
  <c r="AN13" i="29"/>
  <c r="AN13" i="40"/>
  <c r="AN13" i="77"/>
  <c r="AN13" i="173"/>
  <c r="AN13" i="21"/>
  <c r="AN13" i="114"/>
  <c r="AN13" i="104"/>
  <c r="AN13" i="99"/>
  <c r="L30" i="150"/>
  <c r="L30" i="148"/>
  <c r="L30" i="147"/>
  <c r="L30" i="146"/>
  <c r="L30" i="174"/>
  <c r="L30" i="115"/>
  <c r="L30" i="77"/>
  <c r="L30" i="29"/>
  <c r="L30" i="40"/>
  <c r="L30" i="173"/>
  <c r="L30" i="21"/>
  <c r="L30" i="114"/>
  <c r="L30" i="99"/>
  <c r="L30" i="104"/>
  <c r="D30" i="150"/>
  <c r="D30" i="148"/>
  <c r="D30" i="147"/>
  <c r="D30" i="146"/>
  <c r="D30" i="174"/>
  <c r="D30" i="40"/>
  <c r="D30" i="77"/>
  <c r="D30" i="29"/>
  <c r="D30" i="115"/>
  <c r="D30" i="173"/>
  <c r="D30" i="21"/>
  <c r="D30" i="114"/>
  <c r="D30" i="104"/>
  <c r="D30" i="99"/>
  <c r="AL16" i="150"/>
  <c r="AL16" i="148"/>
  <c r="AL16" i="147"/>
  <c r="AL16" i="146"/>
  <c r="AL16" i="174"/>
  <c r="AL16" i="115"/>
  <c r="AL16" i="29"/>
  <c r="AL16" i="40"/>
  <c r="AL16" i="77"/>
  <c r="AL16" i="173"/>
  <c r="AL16" i="21"/>
  <c r="AL16" i="114"/>
  <c r="AL16" i="104"/>
  <c r="AL16" i="99"/>
  <c r="K30" i="150"/>
  <c r="K30" i="148"/>
  <c r="K30" i="147"/>
  <c r="K30" i="146"/>
  <c r="K30" i="174"/>
  <c r="K30" i="115"/>
  <c r="K30" i="40"/>
  <c r="K30" i="29"/>
  <c r="K30" i="77"/>
  <c r="K30" i="21"/>
  <c r="K30" i="114"/>
  <c r="K30" i="104"/>
  <c r="K30" i="173"/>
  <c r="K30" i="99"/>
  <c r="F14" i="165"/>
  <c r="F14" i="122"/>
  <c r="F14" i="138"/>
  <c r="F14" i="123"/>
  <c r="F14" i="120"/>
  <c r="F14" i="118"/>
  <c r="F14" i="175"/>
  <c r="F14" i="93"/>
  <c r="F14" i="92"/>
  <c r="F14" i="91"/>
  <c r="F14" i="94"/>
  <c r="F13" i="150"/>
  <c r="F13" i="148"/>
  <c r="F13" i="147"/>
  <c r="F13" i="146"/>
  <c r="F13" i="174"/>
  <c r="F13" i="115"/>
  <c r="F13" i="40"/>
  <c r="F13" i="77"/>
  <c r="F13" i="29"/>
  <c r="F13" i="173"/>
  <c r="F13" i="104"/>
  <c r="F13" i="21"/>
  <c r="F13" i="99"/>
  <c r="F13" i="114"/>
  <c r="AL22" i="150"/>
  <c r="AL22" i="148"/>
  <c r="AL22" i="147"/>
  <c r="AL22" i="146"/>
  <c r="AL22" i="174"/>
  <c r="AL22" i="115"/>
  <c r="AL22" i="77"/>
  <c r="AL22" i="29"/>
  <c r="AL22" i="40"/>
  <c r="AL22" i="173"/>
  <c r="AL22" i="21"/>
  <c r="AL22" i="114"/>
  <c r="AL22" i="99"/>
  <c r="AL22" i="104"/>
  <c r="G11" i="120"/>
  <c r="G11" i="122"/>
  <c r="G11" i="165"/>
  <c r="G11" i="138"/>
  <c r="G11" i="123"/>
  <c r="G11" i="175"/>
  <c r="G11" i="93"/>
  <c r="G11" i="118"/>
  <c r="G11" i="92"/>
  <c r="G11" i="91"/>
  <c r="G11" i="94"/>
  <c r="G10" i="150"/>
  <c r="G10" i="148"/>
  <c r="G10" i="147"/>
  <c r="G10" i="146"/>
  <c r="G10" i="40"/>
  <c r="G10" i="77"/>
  <c r="G10" i="174"/>
  <c r="G10" i="115"/>
  <c r="G10" i="29"/>
  <c r="G10" i="104"/>
  <c r="G10" i="173"/>
  <c r="G10" i="21"/>
  <c r="G10" i="99"/>
  <c r="G10" i="114"/>
  <c r="G22" i="150"/>
  <c r="G22" i="148"/>
  <c r="G22" i="147"/>
  <c r="G22" i="146"/>
  <c r="G22" i="174"/>
  <c r="G22" i="40"/>
  <c r="G22" i="77"/>
  <c r="G22" i="115"/>
  <c r="G22" i="29"/>
  <c r="G22" i="104"/>
  <c r="G22" i="173"/>
  <c r="G22" i="21"/>
  <c r="G22" i="99"/>
  <c r="G22" i="114"/>
  <c r="J30" i="150"/>
  <c r="J30" i="148"/>
  <c r="J30" i="147"/>
  <c r="J30" i="146"/>
  <c r="J30" i="174"/>
  <c r="J30" i="115"/>
  <c r="J30" i="40"/>
  <c r="J30" i="77"/>
  <c r="J30" i="29"/>
  <c r="J30" i="173"/>
  <c r="J30" i="104"/>
  <c r="J30" i="21"/>
  <c r="J30" i="99"/>
  <c r="J30" i="114"/>
  <c r="F30" i="150"/>
  <c r="F30" i="148"/>
  <c r="F30" i="147"/>
  <c r="F30" i="146"/>
  <c r="F30" i="174"/>
  <c r="F30" i="115"/>
  <c r="F30" i="40"/>
  <c r="F30" i="77"/>
  <c r="F30" i="29"/>
  <c r="F30" i="173"/>
  <c r="F30" i="104"/>
  <c r="F30" i="114"/>
  <c r="F30" i="99"/>
  <c r="F30" i="21"/>
  <c r="AB19" i="150"/>
  <c r="AB19" i="148"/>
  <c r="AB19" i="147"/>
  <c r="AB19" i="146"/>
  <c r="AB19" i="174"/>
  <c r="AB19" i="40"/>
  <c r="AB19" i="29"/>
  <c r="AB19" i="77"/>
  <c r="AB19" i="115"/>
  <c r="AB19" i="173"/>
  <c r="AB19" i="21"/>
  <c r="AB19" i="114"/>
  <c r="AB19" i="104"/>
  <c r="AB19" i="99"/>
  <c r="BD39" i="150"/>
  <c r="BD39" i="148"/>
  <c r="BD39" i="147"/>
  <c r="BD39" i="146"/>
  <c r="BD39" i="174"/>
  <c r="BD39" i="77"/>
  <c r="BD39" i="29"/>
  <c r="BD39" i="115"/>
  <c r="BD39" i="40"/>
  <c r="BD39" i="173"/>
  <c r="BD39" i="21"/>
  <c r="BD39" i="104"/>
  <c r="BD39" i="99"/>
  <c r="BD39" i="114"/>
  <c r="F42" i="173"/>
  <c r="F42" i="21"/>
  <c r="F42" i="99"/>
  <c r="F42" i="114"/>
  <c r="F42" i="104"/>
  <c r="N22" i="150"/>
  <c r="N22" i="148"/>
  <c r="N22" i="147"/>
  <c r="N22" i="146"/>
  <c r="N22" i="174"/>
  <c r="N22" i="115"/>
  <c r="N22" i="77"/>
  <c r="N22" i="29"/>
  <c r="N22" i="40"/>
  <c r="N22" i="173"/>
  <c r="N22" i="21"/>
  <c r="N22" i="114"/>
  <c r="N22" i="99"/>
  <c r="N22" i="104"/>
  <c r="H35" i="150"/>
  <c r="H35" i="148"/>
  <c r="H35" i="147"/>
  <c r="H35" i="146"/>
  <c r="H35" i="174"/>
  <c r="H35" i="115"/>
  <c r="H35" i="77"/>
  <c r="H35" i="29"/>
  <c r="H35" i="40"/>
  <c r="H35" i="173"/>
  <c r="H35" i="21"/>
  <c r="H35" i="114"/>
  <c r="H35" i="104"/>
  <c r="H35" i="99"/>
  <c r="I19" i="150"/>
  <c r="I19" i="148"/>
  <c r="I19" i="147"/>
  <c r="I19" i="146"/>
  <c r="I19" i="174"/>
  <c r="I19" i="40"/>
  <c r="I19" i="77"/>
  <c r="I19" i="115"/>
  <c r="I19" i="29"/>
  <c r="I19" i="104"/>
  <c r="I19" i="173"/>
  <c r="I19" i="21"/>
  <c r="I19" i="99"/>
  <c r="I19" i="114"/>
  <c r="U19" i="150"/>
  <c r="U19" i="148"/>
  <c r="U19" i="147"/>
  <c r="U19" i="146"/>
  <c r="U19" i="174"/>
  <c r="U19" i="40"/>
  <c r="U19" i="77"/>
  <c r="U19" i="115"/>
  <c r="U19" i="29"/>
  <c r="U19" i="104"/>
  <c r="U19" i="173"/>
  <c r="U19" i="114"/>
  <c r="U19" i="99"/>
  <c r="U19" i="21"/>
  <c r="AX10" i="150"/>
  <c r="AX10" i="148"/>
  <c r="AX10" i="147"/>
  <c r="AX10" i="146"/>
  <c r="AX10" i="174"/>
  <c r="AX10" i="115"/>
  <c r="AX10" i="40"/>
  <c r="AX10" i="29"/>
  <c r="AX10" i="77"/>
  <c r="AX10" i="173"/>
  <c r="AX10" i="21"/>
  <c r="AX10" i="114"/>
  <c r="AX10" i="104"/>
  <c r="AX10" i="99"/>
  <c r="AI13" i="150"/>
  <c r="AI13" i="148"/>
  <c r="AI13" i="147"/>
  <c r="AI13" i="146"/>
  <c r="AI13" i="174"/>
  <c r="AI13" i="115"/>
  <c r="AI13" i="40"/>
  <c r="AI13" i="29"/>
  <c r="AI13" i="173"/>
  <c r="AI13" i="21"/>
  <c r="AI13" i="114"/>
  <c r="AI13" i="77"/>
  <c r="AI13" i="104"/>
  <c r="AI13" i="99"/>
  <c r="AK10" i="150"/>
  <c r="AK10" i="148"/>
  <c r="AK10" i="147"/>
  <c r="AK10" i="146"/>
  <c r="AK10" i="174"/>
  <c r="AK10" i="115"/>
  <c r="AK10" i="40"/>
  <c r="AK10" i="29"/>
  <c r="AK10" i="77"/>
  <c r="AK10" i="173"/>
  <c r="AK10" i="21"/>
  <c r="AK10" i="114"/>
  <c r="AK10" i="104"/>
  <c r="AK10" i="99"/>
  <c r="AM13" i="150"/>
  <c r="AM13" i="148"/>
  <c r="AM13" i="147"/>
  <c r="AM13" i="146"/>
  <c r="AM13" i="174"/>
  <c r="AM13" i="115"/>
  <c r="AM13" i="40"/>
  <c r="AM13" i="77"/>
  <c r="AM13" i="29"/>
  <c r="AM13" i="21"/>
  <c r="AM13" i="114"/>
  <c r="AM13" i="104"/>
  <c r="AM13" i="173"/>
  <c r="AM13" i="99"/>
  <c r="U16" i="150"/>
  <c r="U16" i="148"/>
  <c r="U16" i="147"/>
  <c r="U16" i="146"/>
  <c r="U16" i="174"/>
  <c r="U16" i="115"/>
  <c r="U16" i="40"/>
  <c r="U16" i="77"/>
  <c r="U16" i="29"/>
  <c r="U16" i="21"/>
  <c r="U16" i="114"/>
  <c r="U16" i="104"/>
  <c r="U16" i="173"/>
  <c r="U16" i="99"/>
  <c r="W19" i="150"/>
  <c r="W19" i="148"/>
  <c r="W19" i="147"/>
  <c r="W19" i="146"/>
  <c r="W19" i="174"/>
  <c r="W19" i="115"/>
  <c r="W19" i="40"/>
  <c r="W19" i="77"/>
  <c r="W19" i="29"/>
  <c r="W19" i="173"/>
  <c r="W19" i="21"/>
  <c r="W19" i="114"/>
  <c r="W19" i="104"/>
  <c r="W19" i="99"/>
  <c r="E22" i="150"/>
  <c r="E22" i="148"/>
  <c r="E22" i="147"/>
  <c r="E22" i="146"/>
  <c r="E22" i="174"/>
  <c r="E22" i="115"/>
  <c r="E22" i="40"/>
  <c r="E22" i="77"/>
  <c r="E22" i="29"/>
  <c r="E22" i="173"/>
  <c r="E22" i="21"/>
  <c r="E22" i="114"/>
  <c r="E22" i="104"/>
  <c r="E22" i="99"/>
  <c r="BB22" i="150"/>
  <c r="BB22" i="148"/>
  <c r="BB22" i="147"/>
  <c r="BB22" i="146"/>
  <c r="BB22" i="174"/>
  <c r="BB22" i="115"/>
  <c r="BB22" i="77"/>
  <c r="BB22" i="29"/>
  <c r="BB22" i="40"/>
  <c r="BB22" i="173"/>
  <c r="BB22" i="21"/>
  <c r="BB22" i="114"/>
  <c r="BB22" i="99"/>
  <c r="BB22" i="104"/>
  <c r="E55" i="173"/>
  <c r="E55" i="114"/>
  <c r="E55" i="99"/>
  <c r="E55" i="21"/>
  <c r="E55" i="104"/>
  <c r="AD13" i="150"/>
  <c r="AD13" i="148"/>
  <c r="AD13" i="147"/>
  <c r="AD13" i="146"/>
  <c r="AD13" i="174"/>
  <c r="AD13" i="40"/>
  <c r="AD13" i="77"/>
  <c r="AD13" i="115"/>
  <c r="AD13" i="29"/>
  <c r="AD13" i="173"/>
  <c r="AD13" i="104"/>
  <c r="AD13" i="21"/>
  <c r="AD13" i="99"/>
  <c r="AD13" i="114"/>
  <c r="H11" i="165"/>
  <c r="H11" i="122"/>
  <c r="H11" i="120"/>
  <c r="H11" i="138"/>
  <c r="H10" i="150"/>
  <c r="H11" i="123"/>
  <c r="H10" i="148"/>
  <c r="H10" i="147"/>
  <c r="H10" i="146"/>
  <c r="H10" i="174"/>
  <c r="H10" i="115"/>
  <c r="H10" i="40"/>
  <c r="H10" i="77"/>
  <c r="H10" i="29"/>
  <c r="H10" i="173"/>
  <c r="H10" i="104"/>
  <c r="H10" i="21"/>
  <c r="H10" i="99"/>
  <c r="H10" i="114"/>
  <c r="Z13" i="150"/>
  <c r="Z13" i="148"/>
  <c r="Z13" i="147"/>
  <c r="Z13" i="146"/>
  <c r="Z13" i="174"/>
  <c r="Z13" i="40"/>
  <c r="Z13" i="77"/>
  <c r="Z13" i="115"/>
  <c r="Z13" i="29"/>
  <c r="Z13" i="173"/>
  <c r="Z13" i="104"/>
  <c r="Z13" i="114"/>
  <c r="Z13" i="99"/>
  <c r="Z13" i="21"/>
  <c r="AF19" i="150"/>
  <c r="AF19" i="148"/>
  <c r="AF19" i="147"/>
  <c r="AF19" i="146"/>
  <c r="AF19" i="174"/>
  <c r="AF19" i="115"/>
  <c r="AF19" i="77"/>
  <c r="AF19" i="29"/>
  <c r="AF19" i="40"/>
  <c r="AF19" i="173"/>
  <c r="AF19" i="21"/>
  <c r="AF19" i="114"/>
  <c r="AF19" i="104"/>
  <c r="AF19" i="99"/>
  <c r="K11" i="120"/>
  <c r="K11" i="122"/>
  <c r="K11" i="165"/>
  <c r="K11" i="138"/>
  <c r="K11" i="123"/>
  <c r="K10" i="150"/>
  <c r="K10" i="148"/>
  <c r="K10" i="147"/>
  <c r="K10" i="146"/>
  <c r="K10" i="174"/>
  <c r="K10" i="40"/>
  <c r="K10" i="77"/>
  <c r="K10" i="115"/>
  <c r="K10" i="29"/>
  <c r="K10" i="104"/>
  <c r="K10" i="173"/>
  <c r="K10" i="114"/>
  <c r="K10" i="99"/>
  <c r="K10" i="21"/>
  <c r="AQ10" i="150"/>
  <c r="AQ10" i="148"/>
  <c r="AQ10" i="147"/>
  <c r="AQ10" i="146"/>
  <c r="AQ10" i="174"/>
  <c r="AQ10" i="40"/>
  <c r="AQ10" i="77"/>
  <c r="AQ10" i="115"/>
  <c r="AQ10" i="29"/>
  <c r="AQ10" i="104"/>
  <c r="AQ10" i="173"/>
  <c r="AQ10" i="114"/>
  <c r="AQ10" i="99"/>
  <c r="AQ10" i="21"/>
  <c r="M14" i="120"/>
  <c r="M14" i="122"/>
  <c r="M14" i="165"/>
  <c r="M14" i="138"/>
  <c r="M14" i="123"/>
  <c r="M13" i="150"/>
  <c r="M13" i="148"/>
  <c r="M13" i="147"/>
  <c r="M13" i="146"/>
  <c r="M13" i="174"/>
  <c r="M13" i="40"/>
  <c r="M13" i="77"/>
  <c r="M13" i="115"/>
  <c r="M13" i="29"/>
  <c r="M13" i="104"/>
  <c r="M13" i="173"/>
  <c r="M13" i="21"/>
  <c r="M13" i="99"/>
  <c r="M13" i="114"/>
  <c r="X16" i="150"/>
  <c r="X16" i="148"/>
  <c r="X16" i="147"/>
  <c r="X16" i="174"/>
  <c r="X16" i="146"/>
  <c r="X16" i="40"/>
  <c r="X16" i="77"/>
  <c r="X16" i="115"/>
  <c r="X16" i="29"/>
  <c r="X16" i="173"/>
  <c r="X16" i="104"/>
  <c r="X16" i="114"/>
  <c r="X16" i="99"/>
  <c r="X16" i="21"/>
  <c r="AI16" i="150"/>
  <c r="AI16" i="148"/>
  <c r="AI16" i="147"/>
  <c r="AI16" i="146"/>
  <c r="AI16" i="40"/>
  <c r="AI16" i="77"/>
  <c r="AI16" i="174"/>
  <c r="AI16" i="29"/>
  <c r="AI16" i="115"/>
  <c r="AI16" i="104"/>
  <c r="AI16" i="173"/>
  <c r="AI16" i="21"/>
  <c r="AI16" i="99"/>
  <c r="AI16" i="114"/>
  <c r="W22" i="150"/>
  <c r="W22" i="148"/>
  <c r="W22" i="147"/>
  <c r="W22" i="146"/>
  <c r="W22" i="174"/>
  <c r="W22" i="40"/>
  <c r="W22" i="77"/>
  <c r="W22" i="115"/>
  <c r="W22" i="29"/>
  <c r="W22" i="104"/>
  <c r="W22" i="173"/>
  <c r="W22" i="21"/>
  <c r="W22" i="99"/>
  <c r="W22" i="114"/>
  <c r="K25" i="150"/>
  <c r="K25" i="148"/>
  <c r="K25" i="147"/>
  <c r="K25" i="146"/>
  <c r="K25" i="174"/>
  <c r="K25" i="115"/>
  <c r="K25" i="40"/>
  <c r="K25" i="29"/>
  <c r="K25" i="77"/>
  <c r="K25" i="173"/>
  <c r="K25" i="21"/>
  <c r="K25" i="114"/>
  <c r="K25" i="104"/>
  <c r="K25" i="99"/>
  <c r="K55" i="173"/>
  <c r="K55" i="21"/>
  <c r="K55" i="104"/>
  <c r="K55" i="99"/>
  <c r="K55" i="114"/>
  <c r="AU16" i="150"/>
  <c r="AU16" i="148"/>
  <c r="AU16" i="147"/>
  <c r="AU16" i="146"/>
  <c r="AU16" i="115"/>
  <c r="AU16" i="40"/>
  <c r="AU16" i="77"/>
  <c r="AU16" i="174"/>
  <c r="AU16" i="29"/>
  <c r="AU16" i="104"/>
  <c r="AU16" i="114"/>
  <c r="AU16" i="99"/>
  <c r="AU16" i="173"/>
  <c r="AU16" i="21"/>
  <c r="I25" i="150"/>
  <c r="I25" i="148"/>
  <c r="I25" i="147"/>
  <c r="I25" i="146"/>
  <c r="I25" i="115"/>
  <c r="I25" i="40"/>
  <c r="I25" i="77"/>
  <c r="I25" i="174"/>
  <c r="I25" i="29"/>
  <c r="I25" i="104"/>
  <c r="I25" i="114"/>
  <c r="I25" i="99"/>
  <c r="I25" i="173"/>
  <c r="I25" i="21"/>
  <c r="N11" i="165"/>
  <c r="N11" i="122"/>
  <c r="N11" i="138"/>
  <c r="N11" i="123"/>
  <c r="N11" i="120"/>
  <c r="N10" i="150"/>
  <c r="N10" i="148"/>
  <c r="N10" i="147"/>
  <c r="N10" i="174"/>
  <c r="N10" i="115"/>
  <c r="N10" i="146"/>
  <c r="N10" i="77"/>
  <c r="N10" i="29"/>
  <c r="N10" i="173"/>
  <c r="N10" i="40"/>
  <c r="N10" i="21"/>
  <c r="N10" i="114"/>
  <c r="N10" i="99"/>
  <c r="N10" i="104"/>
  <c r="AU10" i="150"/>
  <c r="AU10" i="148"/>
  <c r="AU10" i="147"/>
  <c r="AU10" i="146"/>
  <c r="AU10" i="174"/>
  <c r="AU10" i="40"/>
  <c r="AU10" i="77"/>
  <c r="AU10" i="115"/>
  <c r="AU10" i="29"/>
  <c r="AU10" i="104"/>
  <c r="AU10" i="173"/>
  <c r="AU10" i="21"/>
  <c r="AU10" i="99"/>
  <c r="AU10" i="114"/>
  <c r="AQ16" i="150"/>
  <c r="AQ16" i="148"/>
  <c r="AQ16" i="147"/>
  <c r="AQ16" i="146"/>
  <c r="AQ16" i="174"/>
  <c r="AQ16" i="40"/>
  <c r="AQ16" i="77"/>
  <c r="AQ16" i="115"/>
  <c r="AQ16" i="29"/>
  <c r="AQ16" i="104"/>
  <c r="AQ16" i="173"/>
  <c r="AQ16" i="21"/>
  <c r="AQ16" i="99"/>
  <c r="AQ16" i="114"/>
  <c r="AP19" i="150"/>
  <c r="AP19" i="148"/>
  <c r="AP19" i="147"/>
  <c r="AP19" i="146"/>
  <c r="AP19" i="174"/>
  <c r="AP19" i="40"/>
  <c r="AP19" i="77"/>
  <c r="AP19" i="115"/>
  <c r="AP19" i="29"/>
  <c r="AP19" i="173"/>
  <c r="AP19" i="104"/>
  <c r="AP19" i="21"/>
  <c r="AP19" i="99"/>
  <c r="AP19" i="114"/>
  <c r="N16" i="150"/>
  <c r="N16" i="148"/>
  <c r="N16" i="147"/>
  <c r="N16" i="146"/>
  <c r="N16" i="174"/>
  <c r="N16" i="40"/>
  <c r="N16" i="29"/>
  <c r="N16" i="115"/>
  <c r="N16" i="77"/>
  <c r="N16" i="173"/>
  <c r="N16" i="21"/>
  <c r="N16" i="114"/>
  <c r="N16" i="104"/>
  <c r="N16" i="99"/>
  <c r="AE16" i="150"/>
  <c r="AE16" i="148"/>
  <c r="AE16" i="147"/>
  <c r="AE16" i="146"/>
  <c r="AE16" i="115"/>
  <c r="AE16" i="40"/>
  <c r="AE16" i="77"/>
  <c r="AE16" i="174"/>
  <c r="AE16" i="29"/>
  <c r="AE16" i="104"/>
  <c r="AE16" i="114"/>
  <c r="AE16" i="99"/>
  <c r="AE16" i="173"/>
  <c r="AE16" i="21"/>
  <c r="X10" i="150"/>
  <c r="X10" i="148"/>
  <c r="X10" i="147"/>
  <c r="X10" i="146"/>
  <c r="X10" i="174"/>
  <c r="X10" i="115"/>
  <c r="X10" i="40"/>
  <c r="X10" i="77"/>
  <c r="X10" i="29"/>
  <c r="X10" i="173"/>
  <c r="X10" i="104"/>
  <c r="X10" i="21"/>
  <c r="X10" i="99"/>
  <c r="X10" i="114"/>
  <c r="AQ46" i="104"/>
  <c r="AQ46" i="173"/>
  <c r="AQ46" i="21"/>
  <c r="AQ46" i="114"/>
  <c r="AQ46" i="99"/>
  <c r="AY39" i="150"/>
  <c r="AY39" i="148"/>
  <c r="AY39" i="147"/>
  <c r="AY39" i="146"/>
  <c r="AY39" i="174"/>
  <c r="AY39" i="115"/>
  <c r="AY39" i="40"/>
  <c r="AY39" i="29"/>
  <c r="AY39" i="21"/>
  <c r="AY39" i="104"/>
  <c r="AY39" i="77"/>
  <c r="AY39" i="99"/>
  <c r="AY39" i="173"/>
  <c r="AY39" i="114"/>
  <c r="Z46" i="173"/>
  <c r="Z46" i="21"/>
  <c r="Z46" i="99"/>
  <c r="Z46" i="114"/>
  <c r="Z46" i="104"/>
  <c r="BC10" i="150"/>
  <c r="BC10" i="148"/>
  <c r="BC10" i="147"/>
  <c r="BC10" i="146"/>
  <c r="BC10" i="174"/>
  <c r="BC10" i="40"/>
  <c r="BC10" i="77"/>
  <c r="BC10" i="115"/>
  <c r="BC10" i="29"/>
  <c r="BC10" i="104"/>
  <c r="BC10" i="173"/>
  <c r="BC10" i="21"/>
  <c r="BC10" i="99"/>
  <c r="BC10" i="114"/>
  <c r="AG13" i="150"/>
  <c r="AG13" i="148"/>
  <c r="AG13" i="147"/>
  <c r="AG13" i="146"/>
  <c r="AG13" i="115"/>
  <c r="AG13" i="40"/>
  <c r="AG13" i="77"/>
  <c r="AG13" i="174"/>
  <c r="AG13" i="29"/>
  <c r="AG13" i="104"/>
  <c r="AG13" i="114"/>
  <c r="AG13" i="99"/>
  <c r="AG13" i="173"/>
  <c r="AG13" i="21"/>
  <c r="V14" i="165"/>
  <c r="V14" i="122"/>
  <c r="V14" i="138"/>
  <c r="V14" i="123"/>
  <c r="V14" i="120"/>
  <c r="V13" i="150"/>
  <c r="V13" i="148"/>
  <c r="V13" i="147"/>
  <c r="V13" i="146"/>
  <c r="V13" i="174"/>
  <c r="V13" i="115"/>
  <c r="V13" i="40"/>
  <c r="V13" i="77"/>
  <c r="V13" i="29"/>
  <c r="V13" i="173"/>
  <c r="V13" i="104"/>
  <c r="V13" i="21"/>
  <c r="V13" i="99"/>
  <c r="V13" i="114"/>
  <c r="AJ16" i="150"/>
  <c r="AJ16" i="148"/>
  <c r="AJ16" i="147"/>
  <c r="AJ16" i="146"/>
  <c r="AJ16" i="174"/>
  <c r="AJ16" i="115"/>
  <c r="AJ16" i="40"/>
  <c r="AJ16" i="77"/>
  <c r="AJ16" i="29"/>
  <c r="AJ16" i="173"/>
  <c r="AJ16" i="104"/>
  <c r="AJ16" i="21"/>
  <c r="AJ16" i="99"/>
  <c r="AJ16" i="114"/>
  <c r="V19" i="150"/>
  <c r="V19" i="148"/>
  <c r="V19" i="147"/>
  <c r="V19" i="174"/>
  <c r="V19" i="146"/>
  <c r="V19" i="40"/>
  <c r="V19" i="77"/>
  <c r="V19" i="115"/>
  <c r="V19" i="29"/>
  <c r="V19" i="173"/>
  <c r="V19" i="104"/>
  <c r="V19" i="114"/>
  <c r="V19" i="99"/>
  <c r="V19" i="21"/>
  <c r="AA22" i="150"/>
  <c r="AA22" i="148"/>
  <c r="AA22" i="147"/>
  <c r="AA22" i="146"/>
  <c r="AA22" i="115"/>
  <c r="AA22" i="40"/>
  <c r="AA22" i="77"/>
  <c r="AA22" i="174"/>
  <c r="AA22" i="29"/>
  <c r="AA22" i="104"/>
  <c r="AA22" i="114"/>
  <c r="AA22" i="99"/>
  <c r="AA22" i="173"/>
  <c r="AA22" i="21"/>
  <c r="V22" i="150"/>
  <c r="V22" i="148"/>
  <c r="V22" i="147"/>
  <c r="V22" i="146"/>
  <c r="V22" i="174"/>
  <c r="V22" i="115"/>
  <c r="V22" i="77"/>
  <c r="V22" i="29"/>
  <c r="V22" i="40"/>
  <c r="V22" i="173"/>
  <c r="V22" i="21"/>
  <c r="V22" i="114"/>
  <c r="V22" i="99"/>
  <c r="V22" i="104"/>
  <c r="J35" i="150"/>
  <c r="J35" i="148"/>
  <c r="J35" i="147"/>
  <c r="J35" i="146"/>
  <c r="J35" i="115"/>
  <c r="J35" i="40"/>
  <c r="J35" i="174"/>
  <c r="J35" i="77"/>
  <c r="J35" i="29"/>
  <c r="J35" i="173"/>
  <c r="J35" i="104"/>
  <c r="J35" i="114"/>
  <c r="J35" i="99"/>
  <c r="J35" i="21"/>
  <c r="BC47" i="173"/>
  <c r="BC47" i="104"/>
  <c r="BC47" i="114"/>
  <c r="BC47" i="99"/>
  <c r="BC47" i="21"/>
  <c r="V11" i="165"/>
  <c r="V11" i="122"/>
  <c r="V11" i="138"/>
  <c r="V11" i="123"/>
  <c r="V11" i="120"/>
  <c r="V10" i="150"/>
  <c r="V10" i="148"/>
  <c r="V10" i="147"/>
  <c r="V10" i="146"/>
  <c r="V10" i="174"/>
  <c r="V10" i="115"/>
  <c r="V10" i="77"/>
  <c r="V10" i="29"/>
  <c r="V10" i="40"/>
  <c r="V10" i="173"/>
  <c r="V10" i="21"/>
  <c r="V10" i="114"/>
  <c r="V10" i="99"/>
  <c r="V10" i="104"/>
  <c r="AT22" i="150"/>
  <c r="AT22" i="148"/>
  <c r="AT22" i="147"/>
  <c r="AT22" i="146"/>
  <c r="AT22" i="174"/>
  <c r="AT22" i="115"/>
  <c r="AT22" i="77"/>
  <c r="AT22" i="29"/>
  <c r="AT22" i="40"/>
  <c r="AT22" i="173"/>
  <c r="AT22" i="21"/>
  <c r="AT22" i="114"/>
  <c r="AT22" i="99"/>
  <c r="AT22" i="104"/>
  <c r="AU48" i="21"/>
  <c r="AU48" i="173"/>
  <c r="AU48" i="104"/>
  <c r="AU48" i="114"/>
  <c r="AU48" i="99"/>
  <c r="P46" i="173"/>
  <c r="P46" i="104"/>
  <c r="P46" i="114"/>
  <c r="P46" i="99"/>
  <c r="P46" i="21"/>
  <c r="AS46" i="21"/>
  <c r="AS46" i="104"/>
  <c r="AS46" i="99"/>
  <c r="AS46" i="173"/>
  <c r="AS46" i="114"/>
  <c r="R46" i="173"/>
  <c r="R46" i="21"/>
  <c r="R46" i="99"/>
  <c r="R46" i="104"/>
  <c r="R46" i="114"/>
  <c r="H19" i="150"/>
  <c r="H19" i="148"/>
  <c r="H19" i="147"/>
  <c r="H19" i="146"/>
  <c r="H19" i="174"/>
  <c r="H19" i="115"/>
  <c r="H19" i="77"/>
  <c r="H19" i="29"/>
  <c r="H19" i="40"/>
  <c r="H19" i="173"/>
  <c r="H19" i="21"/>
  <c r="H19" i="114"/>
  <c r="H19" i="104"/>
  <c r="H19" i="99"/>
  <c r="D25" i="150"/>
  <c r="D25" i="148"/>
  <c r="D25" i="147"/>
  <c r="D25" i="146"/>
  <c r="D25" i="174"/>
  <c r="D25" i="115"/>
  <c r="D25" i="77"/>
  <c r="D25" i="29"/>
  <c r="D25" i="40"/>
  <c r="D25" i="173"/>
  <c r="D25" i="21"/>
  <c r="D25" i="114"/>
  <c r="D25" i="104"/>
  <c r="D25" i="99"/>
  <c r="G35" i="150"/>
  <c r="G35" i="148"/>
  <c r="G35" i="147"/>
  <c r="G35" i="146"/>
  <c r="G35" i="174"/>
  <c r="G35" i="115"/>
  <c r="G35" i="40"/>
  <c r="G35" i="29"/>
  <c r="G35" i="77"/>
  <c r="G35" i="21"/>
  <c r="G35" i="114"/>
  <c r="G35" i="104"/>
  <c r="G35" i="173"/>
  <c r="G35" i="99"/>
  <c r="F11" i="165"/>
  <c r="F11" i="122"/>
  <c r="F11" i="138"/>
  <c r="F11" i="123"/>
  <c r="F11" i="120"/>
  <c r="F11" i="175"/>
  <c r="F11" i="93"/>
  <c r="F10" i="150"/>
  <c r="F11" i="92"/>
  <c r="F11" i="91"/>
  <c r="F11" i="94"/>
  <c r="F11" i="118"/>
  <c r="F10" i="148"/>
  <c r="F10" i="147"/>
  <c r="F10" i="146"/>
  <c r="F10" i="174"/>
  <c r="F10" i="115"/>
  <c r="F10" i="77"/>
  <c r="F10" i="29"/>
  <c r="F10" i="40"/>
  <c r="F10" i="173"/>
  <c r="F10" i="21"/>
  <c r="F10" i="114"/>
  <c r="F10" i="99"/>
  <c r="F10" i="104"/>
  <c r="I36" i="150"/>
  <c r="I36" i="148"/>
  <c r="I36" i="147"/>
  <c r="I36" i="146"/>
  <c r="I36" i="115"/>
  <c r="I36" i="40"/>
  <c r="I36" i="174"/>
  <c r="I36" i="77"/>
  <c r="I36" i="29"/>
  <c r="I36" i="173"/>
  <c r="I36" i="114"/>
  <c r="I36" i="99"/>
  <c r="I36" i="21"/>
  <c r="I36" i="104"/>
  <c r="AR46" i="173"/>
  <c r="AR46" i="104"/>
  <c r="AR46" i="21"/>
  <c r="AR46" i="114"/>
  <c r="AR46" i="99"/>
  <c r="U46" i="21"/>
  <c r="U46" i="173"/>
  <c r="U46" i="99"/>
  <c r="U46" i="104"/>
  <c r="U46" i="114"/>
  <c r="AA47" i="173"/>
  <c r="AA47" i="21"/>
  <c r="AA47" i="114"/>
  <c r="AA47" i="99"/>
  <c r="AA47" i="104"/>
  <c r="AD46" i="173"/>
  <c r="AD46" i="21"/>
  <c r="AD46" i="104"/>
  <c r="AD46" i="99"/>
  <c r="AD46" i="114"/>
  <c r="Y19" i="150"/>
  <c r="Y19" i="148"/>
  <c r="Y19" i="147"/>
  <c r="Y19" i="146"/>
  <c r="Y19" i="174"/>
  <c r="Y19" i="40"/>
  <c r="Y19" i="77"/>
  <c r="Y19" i="115"/>
  <c r="Y19" i="29"/>
  <c r="Y19" i="104"/>
  <c r="Y19" i="173"/>
  <c r="Y19" i="21"/>
  <c r="Y19" i="99"/>
  <c r="Y19" i="114"/>
  <c r="AX19" i="150"/>
  <c r="AX19" i="148"/>
  <c r="AX19" i="147"/>
  <c r="AX19" i="146"/>
  <c r="AX19" i="174"/>
  <c r="AX19" i="115"/>
  <c r="AX19" i="40"/>
  <c r="AX19" i="77"/>
  <c r="AX19" i="29"/>
  <c r="AX19" i="173"/>
  <c r="AX19" i="104"/>
  <c r="AX19" i="21"/>
  <c r="AX19" i="99"/>
  <c r="AX19" i="114"/>
  <c r="K31" i="150"/>
  <c r="K31" i="148"/>
  <c r="K31" i="147"/>
  <c r="K31" i="146"/>
  <c r="K31" i="174"/>
  <c r="K31" i="115"/>
  <c r="K31" i="77"/>
  <c r="K31" i="29"/>
  <c r="K31" i="40"/>
  <c r="K31" i="173"/>
  <c r="K31" i="21"/>
  <c r="K31" i="104"/>
  <c r="K31" i="114"/>
  <c r="K31" i="99"/>
  <c r="N47" i="173"/>
  <c r="N47" i="114"/>
  <c r="N47" i="99"/>
  <c r="N47" i="21"/>
  <c r="N47" i="104"/>
  <c r="F19" i="150"/>
  <c r="F19" i="148"/>
  <c r="F19" i="147"/>
  <c r="F19" i="174"/>
  <c r="F19" i="40"/>
  <c r="F19" i="77"/>
  <c r="F19" i="146"/>
  <c r="F19" i="29"/>
  <c r="F19" i="115"/>
  <c r="F19" i="173"/>
  <c r="F19" i="104"/>
  <c r="F19" i="114"/>
  <c r="F19" i="99"/>
  <c r="F19" i="21"/>
  <c r="L35" i="150"/>
  <c r="L35" i="148"/>
  <c r="L35" i="147"/>
  <c r="L35" i="146"/>
  <c r="L35" i="174"/>
  <c r="L35" i="77"/>
  <c r="L35" i="29"/>
  <c r="L35" i="115"/>
  <c r="L35" i="40"/>
  <c r="L35" i="173"/>
  <c r="L35" i="21"/>
  <c r="L35" i="114"/>
  <c r="L35" i="104"/>
  <c r="L35" i="99"/>
  <c r="F16" i="150"/>
  <c r="F16" i="148"/>
  <c r="F16" i="147"/>
  <c r="F16" i="146"/>
  <c r="F16" i="174"/>
  <c r="F16" i="115"/>
  <c r="F16" i="29"/>
  <c r="F16" i="40"/>
  <c r="F16" i="77"/>
  <c r="F16" i="173"/>
  <c r="F16" i="21"/>
  <c r="F16" i="114"/>
  <c r="F16" i="104"/>
  <c r="F16" i="99"/>
  <c r="AY16" i="150"/>
  <c r="AY16" i="148"/>
  <c r="AY16" i="147"/>
  <c r="AY16" i="146"/>
  <c r="AY16" i="174"/>
  <c r="AY16" i="40"/>
  <c r="AY16" i="77"/>
  <c r="AY16" i="115"/>
  <c r="AY16" i="29"/>
  <c r="AY16" i="104"/>
  <c r="AY16" i="173"/>
  <c r="AY16" i="21"/>
  <c r="AY16" i="99"/>
  <c r="AY16" i="114"/>
  <c r="K36" i="2"/>
  <c r="K35" i="150"/>
  <c r="K35" i="148"/>
  <c r="K35" i="147"/>
  <c r="K35" i="146"/>
  <c r="K35" i="174"/>
  <c r="K35" i="115"/>
  <c r="K35" i="40"/>
  <c r="K35" i="77"/>
  <c r="K35" i="29"/>
  <c r="K35" i="173"/>
  <c r="K35" i="21"/>
  <c r="K35" i="114"/>
  <c r="K35" i="104"/>
  <c r="K35" i="99"/>
  <c r="W16" i="150"/>
  <c r="W16" i="148"/>
  <c r="W16" i="147"/>
  <c r="W16" i="146"/>
  <c r="W16" i="174"/>
  <c r="W16" i="40"/>
  <c r="W16" i="77"/>
  <c r="W16" i="115"/>
  <c r="W16" i="29"/>
  <c r="W16" i="104"/>
  <c r="W16" i="173"/>
  <c r="W16" i="114"/>
  <c r="W16" i="99"/>
  <c r="W16" i="21"/>
  <c r="BC22" i="150"/>
  <c r="BC22" i="148"/>
  <c r="BC22" i="147"/>
  <c r="BC22" i="146"/>
  <c r="BC22" i="174"/>
  <c r="BC22" i="40"/>
  <c r="BC22" i="77"/>
  <c r="BC22" i="115"/>
  <c r="BC22" i="29"/>
  <c r="BC22" i="104"/>
  <c r="BC22" i="173"/>
  <c r="BC22" i="21"/>
  <c r="BC22" i="99"/>
  <c r="BC22" i="114"/>
  <c r="AI10" i="150"/>
  <c r="AI10" i="148"/>
  <c r="AI10" i="147"/>
  <c r="AI10" i="146"/>
  <c r="AI10" i="115"/>
  <c r="AI10" i="40"/>
  <c r="AI10" i="77"/>
  <c r="AI10" i="174"/>
  <c r="AI10" i="29"/>
  <c r="AI10" i="104"/>
  <c r="AI10" i="114"/>
  <c r="AI10" i="99"/>
  <c r="AI10" i="173"/>
  <c r="AI10" i="21"/>
  <c r="AI22" i="150"/>
  <c r="AI22" i="148"/>
  <c r="AI22" i="147"/>
  <c r="AI22" i="146"/>
  <c r="AI22" i="174"/>
  <c r="AI22" i="40"/>
  <c r="AI22" i="77"/>
  <c r="AI22" i="115"/>
  <c r="AI22" i="29"/>
  <c r="AI22" i="104"/>
  <c r="AI22" i="173"/>
  <c r="AI22" i="114"/>
  <c r="AI22" i="99"/>
  <c r="AI22" i="21"/>
  <c r="I35" i="150"/>
  <c r="I35" i="148"/>
  <c r="I35" i="147"/>
  <c r="I35" i="146"/>
  <c r="I35" i="115"/>
  <c r="I35" i="40"/>
  <c r="I35" i="174"/>
  <c r="I35" i="77"/>
  <c r="I35" i="29"/>
  <c r="I35" i="104"/>
  <c r="I35" i="173"/>
  <c r="I35" i="114"/>
  <c r="I35" i="99"/>
  <c r="I35" i="21"/>
  <c r="J42" i="173"/>
  <c r="J42" i="21"/>
  <c r="J42" i="104"/>
  <c r="J42" i="114"/>
  <c r="J42" i="99"/>
  <c r="AH22" i="150"/>
  <c r="AH22" i="148"/>
  <c r="AH22" i="147"/>
  <c r="AH22" i="146"/>
  <c r="AH22" i="174"/>
  <c r="AH22" i="115"/>
  <c r="AH22" i="29"/>
  <c r="AH22" i="40"/>
  <c r="AH22" i="77"/>
  <c r="AH22" i="173"/>
  <c r="AH22" i="21"/>
  <c r="AH22" i="114"/>
  <c r="AH22" i="104"/>
  <c r="AH22" i="99"/>
  <c r="BD46" i="173"/>
  <c r="BD46" i="104"/>
  <c r="BD46" i="114"/>
  <c r="BD46" i="99"/>
  <c r="BD46" i="21"/>
  <c r="G42" i="104"/>
  <c r="G42" i="173"/>
  <c r="G42" i="21"/>
  <c r="G42" i="114"/>
  <c r="G42" i="99"/>
  <c r="Z22" i="150"/>
  <c r="Z22" i="148"/>
  <c r="Z22" i="147"/>
  <c r="Z22" i="146"/>
  <c r="Z22" i="174"/>
  <c r="Z22" i="40"/>
  <c r="Z22" i="29"/>
  <c r="Z22" i="115"/>
  <c r="Z22" i="77"/>
  <c r="Z22" i="173"/>
  <c r="Z22" i="21"/>
  <c r="Z22" i="114"/>
  <c r="Z22" i="104"/>
  <c r="Z22" i="99"/>
  <c r="Q39" i="150"/>
  <c r="Q39" i="148"/>
  <c r="Q39" i="147"/>
  <c r="Q39" i="146"/>
  <c r="Q39" i="115"/>
  <c r="Q39" i="40"/>
  <c r="Q39" i="77"/>
  <c r="Q39" i="174"/>
  <c r="Q39" i="29"/>
  <c r="Q39" i="104"/>
  <c r="Q39" i="173"/>
  <c r="Q39" i="21"/>
  <c r="Q39" i="114"/>
  <c r="Q39" i="99"/>
  <c r="H43" i="2"/>
  <c r="H42" i="173"/>
  <c r="H42" i="104"/>
  <c r="H42" i="21"/>
  <c r="H42" i="114"/>
  <c r="H42" i="99"/>
  <c r="AL39" i="150"/>
  <c r="AL39" i="148"/>
  <c r="AL39" i="147"/>
  <c r="AL39" i="146"/>
  <c r="AL39" i="115"/>
  <c r="AL39" i="40"/>
  <c r="AL39" i="174"/>
  <c r="AL39" i="77"/>
  <c r="AL39" i="29"/>
  <c r="AL39" i="173"/>
  <c r="AL39" i="104"/>
  <c r="AL39" i="114"/>
  <c r="AL39" i="99"/>
  <c r="AL39" i="21"/>
  <c r="AW10" i="150"/>
  <c r="AW10" i="148"/>
  <c r="AW10" i="147"/>
  <c r="AW10" i="146"/>
  <c r="AW10" i="174"/>
  <c r="AW10" i="115"/>
  <c r="AW10" i="40"/>
  <c r="AW10" i="77"/>
  <c r="AW10" i="21"/>
  <c r="AW10" i="114"/>
  <c r="AW10" i="29"/>
  <c r="AW10" i="173"/>
  <c r="AW10" i="104"/>
  <c r="AW10" i="99"/>
  <c r="Q16" i="150"/>
  <c r="Q16" i="148"/>
  <c r="Q16" i="147"/>
  <c r="Q16" i="146"/>
  <c r="Q16" i="174"/>
  <c r="Q16" i="115"/>
  <c r="Q16" i="40"/>
  <c r="Q16" i="29"/>
  <c r="Q16" i="77"/>
  <c r="Q16" i="173"/>
  <c r="Q16" i="21"/>
  <c r="Q16" i="114"/>
  <c r="Q16" i="104"/>
  <c r="Q16" i="99"/>
  <c r="U11" i="120"/>
  <c r="U11" i="122"/>
  <c r="U11" i="165"/>
  <c r="U11" i="138"/>
  <c r="U11" i="123"/>
  <c r="U10" i="150"/>
  <c r="U10" i="148"/>
  <c r="U10" i="147"/>
  <c r="U10" i="146"/>
  <c r="U10" i="174"/>
  <c r="U10" i="115"/>
  <c r="U10" i="40"/>
  <c r="U10" i="29"/>
  <c r="U10" i="77"/>
  <c r="U10" i="173"/>
  <c r="U10" i="21"/>
  <c r="U10" i="114"/>
  <c r="U10" i="104"/>
  <c r="U10" i="99"/>
  <c r="G14" i="120"/>
  <c r="G14" i="122"/>
  <c r="G14" i="165"/>
  <c r="G14" i="138"/>
  <c r="G14" i="123"/>
  <c r="G14" i="175"/>
  <c r="G14" i="93"/>
  <c r="G14" i="118"/>
  <c r="G14" i="92"/>
  <c r="G14" i="91"/>
  <c r="G14" i="94"/>
  <c r="G13" i="150"/>
  <c r="G13" i="148"/>
  <c r="G13" i="147"/>
  <c r="G13" i="146"/>
  <c r="G13" i="174"/>
  <c r="G13" i="115"/>
  <c r="G13" i="40"/>
  <c r="G13" i="77"/>
  <c r="G13" i="29"/>
  <c r="G13" i="21"/>
  <c r="G13" i="114"/>
  <c r="G13" i="104"/>
  <c r="G13" i="99"/>
  <c r="G13" i="173"/>
  <c r="BD13" i="150"/>
  <c r="BD13" i="148"/>
  <c r="BD13" i="147"/>
  <c r="BD13" i="146"/>
  <c r="BD13" i="174"/>
  <c r="BD13" i="115"/>
  <c r="BD13" i="29"/>
  <c r="BD13" i="40"/>
  <c r="BD13" i="77"/>
  <c r="BD13" i="173"/>
  <c r="BD13" i="21"/>
  <c r="BD13" i="114"/>
  <c r="BD13" i="104"/>
  <c r="BD13" i="99"/>
  <c r="AK16" i="150"/>
  <c r="AK16" i="148"/>
  <c r="AK16" i="147"/>
  <c r="AK16" i="146"/>
  <c r="AK16" i="174"/>
  <c r="AK16" i="115"/>
  <c r="AK16" i="40"/>
  <c r="AK16" i="77"/>
  <c r="AK16" i="29"/>
  <c r="AK16" i="21"/>
  <c r="AK16" i="114"/>
  <c r="AK16" i="104"/>
  <c r="AK16" i="99"/>
  <c r="AK16" i="173"/>
  <c r="G19" i="150"/>
  <c r="G19" i="148"/>
  <c r="G19" i="147"/>
  <c r="G19" i="146"/>
  <c r="G19" i="174"/>
  <c r="G19" i="115"/>
  <c r="G19" i="40"/>
  <c r="G19" i="77"/>
  <c r="G19" i="29"/>
  <c r="G19" i="173"/>
  <c r="G19" i="21"/>
  <c r="G19" i="114"/>
  <c r="G19" i="104"/>
  <c r="G19" i="99"/>
  <c r="BD19" i="150"/>
  <c r="BD19" i="148"/>
  <c r="BD19" i="147"/>
  <c r="BD19" i="146"/>
  <c r="BD19" i="174"/>
  <c r="BD19" i="115"/>
  <c r="BD19" i="77"/>
  <c r="BD19" i="29"/>
  <c r="BD19" i="40"/>
  <c r="BD19" i="173"/>
  <c r="BD19" i="21"/>
  <c r="BD19" i="114"/>
  <c r="BD19" i="104"/>
  <c r="BD19" i="99"/>
  <c r="U22" i="150"/>
  <c r="U22" i="148"/>
  <c r="U22" i="147"/>
  <c r="U22" i="146"/>
  <c r="U22" i="174"/>
  <c r="U22" i="115"/>
  <c r="U22" i="40"/>
  <c r="U22" i="77"/>
  <c r="U22" i="29"/>
  <c r="U22" i="173"/>
  <c r="U22" i="21"/>
  <c r="U22" i="114"/>
  <c r="U22" i="104"/>
  <c r="U22" i="99"/>
  <c r="L11" i="122"/>
  <c r="L11" i="120"/>
  <c r="L11" i="138"/>
  <c r="L11" i="123"/>
  <c r="L11" i="165"/>
  <c r="L10" i="150"/>
  <c r="L10" i="148"/>
  <c r="L10" i="147"/>
  <c r="L10" i="146"/>
  <c r="L10" i="174"/>
  <c r="L10" i="40"/>
  <c r="L10" i="77"/>
  <c r="L10" i="115"/>
  <c r="L10" i="29"/>
  <c r="L10" i="173"/>
  <c r="L10" i="104"/>
  <c r="L10" i="114"/>
  <c r="L10" i="99"/>
  <c r="L10" i="21"/>
  <c r="I11" i="120"/>
  <c r="I11" i="122"/>
  <c r="I11" i="165"/>
  <c r="I11" i="138"/>
  <c r="I11" i="123"/>
  <c r="I10" i="150"/>
  <c r="I10" i="148"/>
  <c r="I10" i="147"/>
  <c r="I10" i="146"/>
  <c r="I10" i="174"/>
  <c r="I10" i="115"/>
  <c r="I10" i="40"/>
  <c r="I10" i="77"/>
  <c r="I10" i="29"/>
  <c r="I10" i="21"/>
  <c r="I10" i="114"/>
  <c r="I10" i="99"/>
  <c r="I10" i="104"/>
  <c r="I10" i="173"/>
  <c r="AO10" i="150"/>
  <c r="AO10" i="148"/>
  <c r="AO10" i="147"/>
  <c r="AO10" i="146"/>
  <c r="AO10" i="174"/>
  <c r="AO10" i="115"/>
  <c r="AO10" i="40"/>
  <c r="AO10" i="77"/>
  <c r="AO10" i="29"/>
  <c r="AO10" i="21"/>
  <c r="AO10" i="114"/>
  <c r="AO10" i="173"/>
  <c r="AO10" i="99"/>
  <c r="AO10" i="104"/>
  <c r="K14" i="120"/>
  <c r="K14" i="122"/>
  <c r="K14" i="165"/>
  <c r="K14" i="138"/>
  <c r="K14" i="123"/>
  <c r="K13" i="150"/>
  <c r="K13" i="148"/>
  <c r="K13" i="147"/>
  <c r="K13" i="146"/>
  <c r="K13" i="174"/>
  <c r="K13" i="115"/>
  <c r="K13" i="40"/>
  <c r="K13" i="77"/>
  <c r="K13" i="29"/>
  <c r="K13" i="173"/>
  <c r="K13" i="21"/>
  <c r="K13" i="114"/>
  <c r="K13" i="104"/>
  <c r="K13" i="99"/>
  <c r="AQ13" i="150"/>
  <c r="AQ13" i="148"/>
  <c r="AQ13" i="147"/>
  <c r="AQ13" i="146"/>
  <c r="AQ13" i="174"/>
  <c r="AQ13" i="115"/>
  <c r="AQ13" i="40"/>
  <c r="AQ13" i="77"/>
  <c r="AQ13" i="29"/>
  <c r="AQ13" i="173"/>
  <c r="AQ13" i="21"/>
  <c r="AQ13" i="114"/>
  <c r="AQ13" i="104"/>
  <c r="AQ13" i="99"/>
  <c r="I16" i="150"/>
  <c r="I16" i="148"/>
  <c r="I16" i="147"/>
  <c r="I16" i="146"/>
  <c r="I16" i="174"/>
  <c r="I16" i="115"/>
  <c r="I16" i="40"/>
  <c r="I16" i="77"/>
  <c r="I16" i="29"/>
  <c r="I16" i="173"/>
  <c r="I16" i="21"/>
  <c r="I16" i="114"/>
  <c r="I16" i="104"/>
  <c r="I16" i="99"/>
  <c r="P16" i="150"/>
  <c r="P16" i="148"/>
  <c r="P16" i="147"/>
  <c r="P16" i="146"/>
  <c r="P16" i="174"/>
  <c r="P16" i="115"/>
  <c r="P16" i="40"/>
  <c r="P16" i="77"/>
  <c r="P16" i="29"/>
  <c r="P16" i="173"/>
  <c r="P16" i="104"/>
  <c r="P16" i="114"/>
  <c r="P16" i="99"/>
  <c r="P16" i="21"/>
  <c r="AA19" i="150"/>
  <c r="AA19" i="148"/>
  <c r="AA19" i="147"/>
  <c r="AA19" i="146"/>
  <c r="AA19" i="174"/>
  <c r="AA19" i="115"/>
  <c r="AA19" i="40"/>
  <c r="AA19" i="77"/>
  <c r="AA19" i="21"/>
  <c r="AA19" i="114"/>
  <c r="AA19" i="29"/>
  <c r="AA19" i="173"/>
  <c r="AA19" i="104"/>
  <c r="AA19" i="99"/>
  <c r="R19" i="150"/>
  <c r="R19" i="148"/>
  <c r="R19" i="147"/>
  <c r="R19" i="146"/>
  <c r="R19" i="174"/>
  <c r="R19" i="115"/>
  <c r="R19" i="40"/>
  <c r="R19" i="77"/>
  <c r="R19" i="29"/>
  <c r="R19" i="173"/>
  <c r="R19" i="104"/>
  <c r="R19" i="21"/>
  <c r="R19" i="99"/>
  <c r="R19" i="114"/>
  <c r="AO22" i="150"/>
  <c r="AO22" i="148"/>
  <c r="AO22" i="147"/>
  <c r="AO22" i="146"/>
  <c r="AO22" i="174"/>
  <c r="AO22" i="115"/>
  <c r="AO22" i="40"/>
  <c r="AO22" i="77"/>
  <c r="AO22" i="21"/>
  <c r="AO22" i="114"/>
  <c r="AO22" i="29"/>
  <c r="AO22" i="173"/>
  <c r="AO22" i="104"/>
  <c r="AO22" i="99"/>
  <c r="I55" i="21"/>
  <c r="I55" i="104"/>
  <c r="I55" i="114"/>
  <c r="I55" i="99"/>
  <c r="I55" i="173"/>
  <c r="AT19" i="150"/>
  <c r="AT19" i="148"/>
  <c r="AT19" i="147"/>
  <c r="AT19" i="146"/>
  <c r="AT19" i="174"/>
  <c r="AT19" i="115"/>
  <c r="AT19" i="40"/>
  <c r="AT19" i="77"/>
  <c r="AT19" i="29"/>
  <c r="AT19" i="173"/>
  <c r="AT19" i="104"/>
  <c r="AT19" i="114"/>
  <c r="AT19" i="99"/>
  <c r="AT19" i="21"/>
  <c r="H22" i="150"/>
  <c r="H22" i="148"/>
  <c r="H22" i="147"/>
  <c r="H22" i="146"/>
  <c r="H22" i="174"/>
  <c r="H22" i="40"/>
  <c r="H22" i="77"/>
  <c r="H22" i="115"/>
  <c r="H22" i="29"/>
  <c r="H22" i="173"/>
  <c r="H22" i="104"/>
  <c r="H22" i="21"/>
  <c r="H22" i="99"/>
  <c r="H22" i="114"/>
  <c r="BA10" i="150"/>
  <c r="BA10" i="148"/>
  <c r="BA10" i="147"/>
  <c r="BA10" i="146"/>
  <c r="BA10" i="174"/>
  <c r="BA10" i="115"/>
  <c r="BA10" i="40"/>
  <c r="BA10" i="29"/>
  <c r="BA10" i="77"/>
  <c r="BA10" i="173"/>
  <c r="BA10" i="21"/>
  <c r="BA10" i="114"/>
  <c r="BA10" i="104"/>
  <c r="BA10" i="99"/>
  <c r="J16" i="150"/>
  <c r="J16" i="148"/>
  <c r="J16" i="147"/>
  <c r="J16" i="146"/>
  <c r="J16" i="174"/>
  <c r="J16" i="115"/>
  <c r="J16" i="77"/>
  <c r="J16" i="29"/>
  <c r="J16" i="173"/>
  <c r="J16" i="21"/>
  <c r="J16" i="114"/>
  <c r="J16" i="99"/>
  <c r="J16" i="104"/>
  <c r="J16" i="40"/>
  <c r="AE22" i="150"/>
  <c r="AE22" i="148"/>
  <c r="AE22" i="147"/>
  <c r="AE22" i="146"/>
  <c r="AE22" i="40"/>
  <c r="AE22" i="77"/>
  <c r="AE22" i="174"/>
  <c r="AE22" i="29"/>
  <c r="AE22" i="115"/>
  <c r="AE22" i="104"/>
  <c r="AE22" i="173"/>
  <c r="AE22" i="21"/>
  <c r="AE22" i="99"/>
  <c r="AE22" i="114"/>
  <c r="I14" i="120"/>
  <c r="I14" i="122"/>
  <c r="I14" i="165"/>
  <c r="I14" i="138"/>
  <c r="I14" i="123"/>
  <c r="I13" i="150"/>
  <c r="I13" i="148"/>
  <c r="I13" i="147"/>
  <c r="I13" i="146"/>
  <c r="I13" i="174"/>
  <c r="I13" i="40"/>
  <c r="I13" i="77"/>
  <c r="I13" i="115"/>
  <c r="I13" i="29"/>
  <c r="I13" i="104"/>
  <c r="I13" i="173"/>
  <c r="I13" i="114"/>
  <c r="I13" i="99"/>
  <c r="I13" i="21"/>
  <c r="AD10" i="150"/>
  <c r="AD10" i="148"/>
  <c r="AD10" i="147"/>
  <c r="AD10" i="146"/>
  <c r="AD10" i="174"/>
  <c r="AD10" i="115"/>
  <c r="AD10" i="77"/>
  <c r="AD10" i="29"/>
  <c r="AD10" i="40"/>
  <c r="AD10" i="173"/>
  <c r="AD10" i="21"/>
  <c r="AD10" i="114"/>
  <c r="AD10" i="99"/>
  <c r="AD10" i="104"/>
  <c r="X19" i="150"/>
  <c r="X19" i="148"/>
  <c r="X19" i="147"/>
  <c r="X19" i="146"/>
  <c r="X19" i="174"/>
  <c r="X19" i="115"/>
  <c r="X19" i="77"/>
  <c r="X19" i="29"/>
  <c r="X19" i="40"/>
  <c r="X19" i="173"/>
  <c r="X19" i="21"/>
  <c r="X19" i="114"/>
  <c r="X19" i="104"/>
  <c r="X19" i="99"/>
  <c r="AR19" i="150"/>
  <c r="AR19" i="148"/>
  <c r="AR19" i="147"/>
  <c r="AR19" i="146"/>
  <c r="AR19" i="174"/>
  <c r="AR19" i="40"/>
  <c r="AR19" i="29"/>
  <c r="AR19" i="115"/>
  <c r="AR19" i="77"/>
  <c r="AR19" i="173"/>
  <c r="AR19" i="21"/>
  <c r="AR19" i="114"/>
  <c r="AR19" i="104"/>
  <c r="AR19" i="99"/>
  <c r="AE46" i="104"/>
  <c r="AE46" i="173"/>
  <c r="AE46" i="114"/>
  <c r="AE46" i="99"/>
  <c r="AE46" i="21"/>
  <c r="E14" i="120"/>
  <c r="E14" i="122"/>
  <c r="E14" i="165"/>
  <c r="E14" i="138"/>
  <c r="E14" i="123"/>
  <c r="E14" i="175"/>
  <c r="E14" i="93"/>
  <c r="E14" i="118"/>
  <c r="E14" i="92"/>
  <c r="E14" i="91"/>
  <c r="E14" i="94"/>
  <c r="E13" i="150"/>
  <c r="E13" i="148"/>
  <c r="E13" i="147"/>
  <c r="E13" i="146"/>
  <c r="E13" i="40"/>
  <c r="E13" i="77"/>
  <c r="E13" i="174"/>
  <c r="E13" i="29"/>
  <c r="E13" i="115"/>
  <c r="E13" i="104"/>
  <c r="E13" i="173"/>
  <c r="E13" i="21"/>
  <c r="E13" i="99"/>
  <c r="E13" i="114"/>
  <c r="BA16" i="150"/>
  <c r="BA16" i="148"/>
  <c r="BA16" i="147"/>
  <c r="BA16" i="146"/>
  <c r="BA16" i="174"/>
  <c r="BA16" i="115"/>
  <c r="BA16" i="40"/>
  <c r="BA16" i="77"/>
  <c r="BA16" i="29"/>
  <c r="BA16" i="21"/>
  <c r="BA16" i="114"/>
  <c r="BA16" i="104"/>
  <c r="BA16" i="99"/>
  <c r="BA16" i="173"/>
  <c r="E31" i="2"/>
  <c r="E30" i="150"/>
  <c r="E30" i="148"/>
  <c r="E30" i="147"/>
  <c r="E30" i="146"/>
  <c r="E30" i="115"/>
  <c r="E30" i="40"/>
  <c r="E30" i="174"/>
  <c r="E30" i="77"/>
  <c r="E30" i="29"/>
  <c r="E30" i="104"/>
  <c r="E30" i="114"/>
  <c r="E30" i="99"/>
  <c r="E30" i="21"/>
  <c r="E30" i="173"/>
  <c r="AL10" i="150"/>
  <c r="AL10" i="148"/>
  <c r="AL10" i="147"/>
  <c r="AL10" i="146"/>
  <c r="AL10" i="174"/>
  <c r="AL10" i="115"/>
  <c r="AL10" i="77"/>
  <c r="AL10" i="29"/>
  <c r="AL10" i="40"/>
  <c r="AL10" i="173"/>
  <c r="AL10" i="21"/>
  <c r="AL10" i="114"/>
  <c r="AL10" i="99"/>
  <c r="AL10" i="104"/>
  <c r="AO46" i="173"/>
  <c r="AO46" i="21"/>
  <c r="AO46" i="104"/>
  <c r="AO46" i="114"/>
  <c r="AO46" i="99"/>
  <c r="Z10" i="150"/>
  <c r="Z10" i="148"/>
  <c r="Z10" i="147"/>
  <c r="Z10" i="146"/>
  <c r="Z10" i="174"/>
  <c r="Z10" i="115"/>
  <c r="Z10" i="29"/>
  <c r="Z10" i="40"/>
  <c r="Z10" i="77"/>
  <c r="Z10" i="173"/>
  <c r="Z10" i="21"/>
  <c r="Z10" i="114"/>
  <c r="Z10" i="104"/>
  <c r="Z10" i="99"/>
  <c r="S47" i="173"/>
  <c r="S47" i="21"/>
  <c r="S47" i="114"/>
  <c r="S47" i="99"/>
  <c r="S47" i="104"/>
  <c r="AL46" i="173"/>
  <c r="AL46" i="21"/>
  <c r="AL46" i="104"/>
  <c r="AL46" i="114"/>
  <c r="AL46" i="99"/>
  <c r="E19" i="150"/>
  <c r="E19" i="148"/>
  <c r="E19" i="147"/>
  <c r="E19" i="146"/>
  <c r="E19" i="174"/>
  <c r="E19" i="40"/>
  <c r="E19" i="77"/>
  <c r="E19" i="115"/>
  <c r="E19" i="29"/>
  <c r="E19" i="104"/>
  <c r="E19" i="173"/>
  <c r="E19" i="114"/>
  <c r="E19" i="99"/>
  <c r="E19" i="21"/>
  <c r="AB39" i="150"/>
  <c r="AB39" i="148"/>
  <c r="AB39" i="147"/>
  <c r="AB39" i="146"/>
  <c r="AB39" i="174"/>
  <c r="AB39" i="40"/>
  <c r="AB39" i="77"/>
  <c r="AB39" i="29"/>
  <c r="AB39" i="115"/>
  <c r="AB39" i="173"/>
  <c r="AB39" i="21"/>
  <c r="AB39" i="114"/>
  <c r="AB39" i="104"/>
  <c r="AB39" i="99"/>
  <c r="BC19" i="150"/>
  <c r="BC19" i="148"/>
  <c r="BC19" i="147"/>
  <c r="BC19" i="146"/>
  <c r="BC19" i="174"/>
  <c r="BC19" i="115"/>
  <c r="BC19" i="40"/>
  <c r="BC19" i="77"/>
  <c r="BC19" i="29"/>
  <c r="BC19" i="173"/>
  <c r="BC19" i="21"/>
  <c r="BC19" i="114"/>
  <c r="BC19" i="104"/>
  <c r="BC19" i="99"/>
  <c r="R16" i="150"/>
  <c r="R16" i="148"/>
  <c r="R16" i="147"/>
  <c r="R16" i="146"/>
  <c r="R16" i="174"/>
  <c r="R16" i="115"/>
  <c r="R16" i="77"/>
  <c r="R16" i="29"/>
  <c r="R16" i="40"/>
  <c r="R16" i="173"/>
  <c r="R16" i="21"/>
  <c r="R16" i="114"/>
  <c r="R16" i="99"/>
  <c r="R16" i="104"/>
  <c r="K42" i="104"/>
  <c r="K42" i="114"/>
  <c r="K42" i="99"/>
  <c r="K42" i="21"/>
  <c r="K42" i="173"/>
  <c r="AM10" i="150"/>
  <c r="AM10" i="148"/>
  <c r="AM10" i="147"/>
  <c r="AM10" i="146"/>
  <c r="AM10" i="40"/>
  <c r="AM10" i="77"/>
  <c r="AM10" i="174"/>
  <c r="AM10" i="29"/>
  <c r="AM10" i="115"/>
  <c r="AM10" i="104"/>
  <c r="AM10" i="173"/>
  <c r="AM10" i="21"/>
  <c r="AM10" i="99"/>
  <c r="AM10" i="114"/>
  <c r="E42" i="173"/>
  <c r="E42" i="21"/>
  <c r="E42" i="104"/>
  <c r="E42" i="114"/>
  <c r="E42" i="99"/>
  <c r="L14" i="122"/>
  <c r="L14" i="120"/>
  <c r="L14" i="123"/>
  <c r="L14" i="165"/>
  <c r="L14" i="138"/>
  <c r="L13" i="150"/>
  <c r="L13" i="148"/>
  <c r="L13" i="147"/>
  <c r="L13" i="146"/>
  <c r="L13" i="174"/>
  <c r="L13" i="115"/>
  <c r="L13" i="77"/>
  <c r="L13" i="29"/>
  <c r="L13" i="40"/>
  <c r="L13" i="173"/>
  <c r="L13" i="21"/>
  <c r="L13" i="114"/>
  <c r="L13" i="104"/>
  <c r="L13" i="99"/>
  <c r="S11" i="120"/>
  <c r="S11" i="122"/>
  <c r="S11" i="165"/>
  <c r="S11" i="138"/>
  <c r="S11" i="123"/>
  <c r="S10" i="150"/>
  <c r="S10" i="148"/>
  <c r="S10" i="147"/>
  <c r="S10" i="146"/>
  <c r="S10" i="115"/>
  <c r="S10" i="40"/>
  <c r="S10" i="77"/>
  <c r="S10" i="174"/>
  <c r="S10" i="29"/>
  <c r="S10" i="104"/>
  <c r="S10" i="114"/>
  <c r="S10" i="99"/>
  <c r="S10" i="173"/>
  <c r="S10" i="21"/>
  <c r="G31" i="106"/>
  <c r="G31" i="112" s="1"/>
  <c r="G43" i="106"/>
  <c r="G43" i="112" s="1"/>
  <c r="H44" i="2"/>
  <c r="D31" i="106"/>
  <c r="D31" i="112" s="1"/>
  <c r="X10" i="106"/>
  <c r="X10" i="112" s="1"/>
  <c r="J13" i="106"/>
  <c r="J13" i="112" s="1"/>
  <c r="Q13" i="106"/>
  <c r="Q13" i="112" s="1"/>
  <c r="X16" i="106"/>
  <c r="X16" i="112" s="1"/>
  <c r="J19" i="106"/>
  <c r="J19" i="112" s="1"/>
  <c r="Q19" i="106"/>
  <c r="Q19" i="112" s="1"/>
  <c r="AN22" i="106"/>
  <c r="AN22" i="112" s="1"/>
  <c r="K16" i="106"/>
  <c r="K16" i="112" s="1"/>
  <c r="G22" i="106"/>
  <c r="G22" i="112" s="1"/>
  <c r="I16" i="106"/>
  <c r="I16" i="112" s="1"/>
  <c r="C31" i="106"/>
  <c r="C31" i="112" s="1"/>
  <c r="AT16" i="106"/>
  <c r="AT16" i="112" s="1"/>
  <c r="AV19" i="106"/>
  <c r="AV19" i="112" s="1"/>
  <c r="Y19" i="106"/>
  <c r="Y19" i="112" s="1"/>
  <c r="M16" i="106"/>
  <c r="M16" i="112" s="1"/>
  <c r="W22" i="106"/>
  <c r="W22" i="112" s="1"/>
  <c r="AF46" i="106"/>
  <c r="AF46" i="112" s="1"/>
  <c r="BB10" i="106"/>
  <c r="BB10" i="112" s="1"/>
  <c r="S16" i="106"/>
  <c r="S16" i="112" s="1"/>
  <c r="I10" i="106"/>
  <c r="I10" i="112" s="1"/>
  <c r="AZ46" i="106"/>
  <c r="AZ46" i="112" s="1"/>
  <c r="V47" i="106"/>
  <c r="V47" i="112" s="1"/>
  <c r="G19" i="106"/>
  <c r="G19" i="112" s="1"/>
  <c r="R47" i="106"/>
  <c r="R47" i="112" s="1"/>
  <c r="AQ46" i="106"/>
  <c r="AQ46" i="112" s="1"/>
  <c r="X46" i="106"/>
  <c r="X46" i="112" s="1"/>
  <c r="D25" i="106"/>
  <c r="D25" i="112" s="1"/>
  <c r="AJ46" i="106"/>
  <c r="AJ46" i="112" s="1"/>
  <c r="K19" i="106"/>
  <c r="K19" i="112" s="1"/>
  <c r="Q16" i="106"/>
  <c r="Q16" i="112" s="1"/>
  <c r="I25" i="106"/>
  <c r="I25" i="112" s="1"/>
  <c r="AB39" i="106"/>
  <c r="AB39" i="112" s="1"/>
  <c r="I30" i="106"/>
  <c r="I30" i="112" s="1"/>
  <c r="M22" i="106"/>
  <c r="M22" i="112" s="1"/>
  <c r="AB19" i="106"/>
  <c r="AB19" i="112" s="1"/>
  <c r="L10" i="106"/>
  <c r="L10" i="112" s="1"/>
  <c r="AB10" i="106"/>
  <c r="AB10" i="112" s="1"/>
  <c r="AR10" i="106"/>
  <c r="AR10" i="112" s="1"/>
  <c r="AE10" i="106"/>
  <c r="AE10" i="112" s="1"/>
  <c r="N13" i="106"/>
  <c r="N13" i="112" s="1"/>
  <c r="AD13" i="106"/>
  <c r="AD13" i="112" s="1"/>
  <c r="AT13" i="106"/>
  <c r="AT13" i="112" s="1"/>
  <c r="AG13" i="106"/>
  <c r="AG13" i="112" s="1"/>
  <c r="L16" i="106"/>
  <c r="L16" i="112" s="1"/>
  <c r="AB16" i="106"/>
  <c r="AB16" i="112" s="1"/>
  <c r="AR16" i="106"/>
  <c r="AR16" i="112" s="1"/>
  <c r="AE16" i="106"/>
  <c r="AE16" i="112" s="1"/>
  <c r="N19" i="106"/>
  <c r="N19" i="112" s="1"/>
  <c r="AD19" i="106"/>
  <c r="AD19" i="112" s="1"/>
  <c r="AT19" i="106"/>
  <c r="AT19" i="112" s="1"/>
  <c r="AG19" i="106"/>
  <c r="AG19" i="112" s="1"/>
  <c r="L22" i="106"/>
  <c r="L22" i="112" s="1"/>
  <c r="AB22" i="106"/>
  <c r="AB22" i="112" s="1"/>
  <c r="AR22" i="106"/>
  <c r="AR22" i="112" s="1"/>
  <c r="AE22" i="106"/>
  <c r="AE22" i="112" s="1"/>
  <c r="K55" i="106"/>
  <c r="K55" i="112" s="1"/>
  <c r="AQ10" i="106"/>
  <c r="AQ10" i="112" s="1"/>
  <c r="AA16" i="106"/>
  <c r="AA16" i="112" s="1"/>
  <c r="K22" i="106"/>
  <c r="K22" i="112" s="1"/>
  <c r="I13" i="106"/>
  <c r="I13" i="112" s="1"/>
  <c r="AV13" i="106"/>
  <c r="AV13" i="112" s="1"/>
  <c r="AM22" i="106"/>
  <c r="AM22" i="112" s="1"/>
  <c r="Z10" i="106"/>
  <c r="Z10" i="112" s="1"/>
  <c r="AO13" i="106"/>
  <c r="AO13" i="112" s="1"/>
  <c r="AR13" i="106"/>
  <c r="AR13" i="112" s="1"/>
  <c r="R16" i="106"/>
  <c r="R16" i="112" s="1"/>
  <c r="AY16" i="106"/>
  <c r="AY16" i="112" s="1"/>
  <c r="AZ22" i="106"/>
  <c r="AZ22" i="112" s="1"/>
  <c r="H13" i="106"/>
  <c r="H13" i="112" s="1"/>
  <c r="C19" i="106"/>
  <c r="C19" i="112" s="1"/>
  <c r="J31" i="2"/>
  <c r="AA22" i="106"/>
  <c r="AA22" i="112" s="1"/>
  <c r="N10" i="106"/>
  <c r="N10" i="112" s="1"/>
  <c r="Z16" i="106"/>
  <c r="Z16" i="112" s="1"/>
  <c r="AC19" i="106"/>
  <c r="AC19" i="112" s="1"/>
  <c r="AC16" i="106"/>
  <c r="AC16" i="112" s="1"/>
  <c r="AQ19" i="106"/>
  <c r="AQ19" i="112" s="1"/>
  <c r="W10" i="106"/>
  <c r="W10" i="112" s="1"/>
  <c r="S46" i="106"/>
  <c r="S46" i="112" s="1"/>
  <c r="AA46" i="106"/>
  <c r="AA46" i="112" s="1"/>
  <c r="AV39" i="106"/>
  <c r="AV39" i="112" s="1"/>
  <c r="V10" i="106"/>
  <c r="V10" i="112" s="1"/>
  <c r="D13" i="106"/>
  <c r="D13" i="112" s="1"/>
  <c r="AJ13" i="106"/>
  <c r="AJ13" i="112" s="1"/>
  <c r="AQ13" i="106"/>
  <c r="AQ13" i="112" s="1"/>
  <c r="AI16" i="106"/>
  <c r="AI16" i="112" s="1"/>
  <c r="U19" i="106"/>
  <c r="U19" i="112" s="1"/>
  <c r="Z22" i="106"/>
  <c r="Z22" i="112" s="1"/>
  <c r="U22" i="106"/>
  <c r="U22" i="112" s="1"/>
  <c r="E35" i="106"/>
  <c r="E35" i="112" s="1"/>
  <c r="N47" i="106"/>
  <c r="N47" i="112" s="1"/>
  <c r="U10" i="106"/>
  <c r="U10" i="112" s="1"/>
  <c r="AS22" i="106"/>
  <c r="AS22" i="112" s="1"/>
  <c r="AT48" i="106"/>
  <c r="AT48" i="112" s="1"/>
  <c r="O46" i="106"/>
  <c r="O46" i="112" s="1"/>
  <c r="AR46" i="106"/>
  <c r="AR46" i="112" s="1"/>
  <c r="AA13" i="106"/>
  <c r="AA13" i="112" s="1"/>
  <c r="E25" i="106"/>
  <c r="E25" i="112" s="1"/>
  <c r="U39" i="106"/>
  <c r="U39" i="112" s="1"/>
  <c r="G13" i="106"/>
  <c r="G13" i="112" s="1"/>
  <c r="AM39" i="106"/>
  <c r="AM39" i="112" s="1"/>
  <c r="T46" i="106"/>
  <c r="T46" i="112" s="1"/>
  <c r="Z47" i="106"/>
  <c r="Z47" i="112" s="1"/>
  <c r="AC46" i="106"/>
  <c r="AC46" i="112" s="1"/>
  <c r="X19" i="106"/>
  <c r="X19" i="112" s="1"/>
  <c r="AW19" i="106"/>
  <c r="AW19" i="112" s="1"/>
  <c r="AY47" i="106"/>
  <c r="AY47" i="112" s="1"/>
  <c r="AO10" i="106"/>
  <c r="AO10" i="112" s="1"/>
  <c r="BB19" i="106"/>
  <c r="BB19" i="112" s="1"/>
  <c r="K30" i="106"/>
  <c r="K30" i="112" s="1"/>
  <c r="C30" i="106"/>
  <c r="C30" i="112" s="1"/>
  <c r="AG16" i="106"/>
  <c r="AG16" i="112" s="1"/>
  <c r="F30" i="106"/>
  <c r="F30" i="112" s="1"/>
  <c r="K42" i="106"/>
  <c r="K42" i="112" s="1"/>
  <c r="Q22" i="106"/>
  <c r="Q22" i="112" s="1"/>
  <c r="AH10" i="106"/>
  <c r="AH10" i="112" s="1"/>
  <c r="AH22" i="106"/>
  <c r="AH22" i="112" s="1"/>
  <c r="H35" i="106"/>
  <c r="H35" i="112" s="1"/>
  <c r="I42" i="106"/>
  <c r="I42" i="112" s="1"/>
  <c r="AG22" i="106"/>
  <c r="AG22" i="112" s="1"/>
  <c r="BC46" i="106"/>
  <c r="BC46" i="112" s="1"/>
  <c r="F42" i="106"/>
  <c r="F42" i="112" s="1"/>
  <c r="Y22" i="106"/>
  <c r="Y22" i="112" s="1"/>
  <c r="H19" i="106"/>
  <c r="H19" i="112" s="1"/>
  <c r="AK39" i="106"/>
  <c r="AK39" i="112" s="1"/>
  <c r="AN10" i="106"/>
  <c r="AN10" i="112" s="1"/>
  <c r="Z13" i="106"/>
  <c r="Z13" i="112" s="1"/>
  <c r="H16" i="106"/>
  <c r="H16" i="112" s="1"/>
  <c r="O16" i="106"/>
  <c r="O16" i="112" s="1"/>
  <c r="AP19" i="106"/>
  <c r="AP19" i="112" s="1"/>
  <c r="X22" i="106"/>
  <c r="X22" i="112" s="1"/>
  <c r="O22" i="106"/>
  <c r="O22" i="112" s="1"/>
  <c r="AA10" i="106"/>
  <c r="AA10" i="112" s="1"/>
  <c r="AM10" i="106"/>
  <c r="AM10" i="112" s="1"/>
  <c r="S10" i="106"/>
  <c r="S10" i="112" s="1"/>
  <c r="AZ10" i="106"/>
  <c r="AZ10" i="112" s="1"/>
  <c r="AO16" i="106"/>
  <c r="AO16" i="112" s="1"/>
  <c r="J55" i="106"/>
  <c r="J55" i="112" s="1"/>
  <c r="AS10" i="106"/>
  <c r="AS10" i="112" s="1"/>
  <c r="AZ19" i="106"/>
  <c r="AZ19" i="112" s="1"/>
  <c r="G26" i="106"/>
  <c r="G26" i="112" s="1"/>
  <c r="AF13" i="106"/>
  <c r="AF13" i="112" s="1"/>
  <c r="AL16" i="106"/>
  <c r="AL16" i="112" s="1"/>
  <c r="R22" i="106"/>
  <c r="R22" i="112" s="1"/>
  <c r="BC22" i="106"/>
  <c r="BC22" i="112" s="1"/>
  <c r="BB47" i="106"/>
  <c r="BB47" i="112" s="1"/>
  <c r="AS46" i="106"/>
  <c r="AS46" i="112" s="1"/>
  <c r="Y10" i="106"/>
  <c r="Y10" i="112" s="1"/>
  <c r="AX22" i="106"/>
  <c r="AX22" i="112" s="1"/>
  <c r="AG10" i="106"/>
  <c r="AG10" i="112" s="1"/>
  <c r="AF39" i="106"/>
  <c r="AF39" i="112" s="1"/>
  <c r="P19" i="106"/>
  <c r="P19" i="112" s="1"/>
  <c r="AA39" i="106"/>
  <c r="AA39" i="112" s="1"/>
  <c r="BC16" i="106"/>
  <c r="BC16" i="112" s="1"/>
  <c r="F10" i="106"/>
  <c r="F10" i="112" s="1"/>
  <c r="F22" i="106"/>
  <c r="F22" i="112" s="1"/>
  <c r="AA19" i="106"/>
  <c r="AA19" i="112" s="1"/>
  <c r="E42" i="106"/>
  <c r="E42" i="112" s="1"/>
  <c r="BB16" i="106"/>
  <c r="BB16" i="112" s="1"/>
  <c r="P10" i="106"/>
  <c r="P10" i="112" s="1"/>
  <c r="AW10" i="106"/>
  <c r="AW10" i="112" s="1"/>
  <c r="AV10" i="106"/>
  <c r="AV10" i="112" s="1"/>
  <c r="R13" i="106"/>
  <c r="R13" i="112" s="1"/>
  <c r="AH13" i="106"/>
  <c r="AH13" i="112" s="1"/>
  <c r="AY13" i="106"/>
  <c r="AY13" i="112" s="1"/>
  <c r="AX13" i="106"/>
  <c r="AX13" i="112" s="1"/>
  <c r="P16" i="106"/>
  <c r="P16" i="112" s="1"/>
  <c r="AF16" i="106"/>
  <c r="AF16" i="112" s="1"/>
  <c r="AW16" i="106"/>
  <c r="AW16" i="112" s="1"/>
  <c r="AV16" i="106"/>
  <c r="AV16" i="112" s="1"/>
  <c r="R19" i="106"/>
  <c r="R19" i="112" s="1"/>
  <c r="AH19" i="106"/>
  <c r="AH19" i="112" s="1"/>
  <c r="AY19" i="106"/>
  <c r="AY19" i="112" s="1"/>
  <c r="AX19" i="106"/>
  <c r="AX19" i="112" s="1"/>
  <c r="P22" i="106"/>
  <c r="P22" i="112" s="1"/>
  <c r="AF22" i="106"/>
  <c r="AF22" i="112" s="1"/>
  <c r="AW22" i="106"/>
  <c r="AW22" i="112" s="1"/>
  <c r="AV22" i="106"/>
  <c r="AV22" i="112" s="1"/>
  <c r="AK19" i="106"/>
  <c r="AK19" i="112" s="1"/>
  <c r="M13" i="106"/>
  <c r="M13" i="112" s="1"/>
  <c r="AQ16" i="106"/>
  <c r="AQ16" i="112" s="1"/>
  <c r="G55" i="106"/>
  <c r="G55" i="112" s="1"/>
  <c r="O13" i="106"/>
  <c r="O13" i="112" s="1"/>
  <c r="AM16" i="106"/>
  <c r="AM16" i="112" s="1"/>
  <c r="C10" i="106"/>
  <c r="C10" i="112" s="1"/>
  <c r="AI10" i="106"/>
  <c r="AI10" i="112" s="1"/>
  <c r="AS13" i="106"/>
  <c r="AS13" i="112" s="1"/>
  <c r="G16" i="106"/>
  <c r="G16" i="112" s="1"/>
  <c r="Y16" i="106"/>
  <c r="Y16" i="112" s="1"/>
  <c r="AM19" i="106"/>
  <c r="AM19" i="112" s="1"/>
  <c r="F25" i="106"/>
  <c r="F25" i="112" s="1"/>
  <c r="K31" i="106"/>
  <c r="K31" i="112" s="1"/>
  <c r="X13" i="106"/>
  <c r="X13" i="112" s="1"/>
  <c r="S19" i="106"/>
  <c r="S19" i="112" s="1"/>
  <c r="M10" i="106"/>
  <c r="M10" i="112" s="1"/>
  <c r="AT10" i="106"/>
  <c r="AT10" i="112" s="1"/>
  <c r="AP16" i="106"/>
  <c r="AP16" i="112" s="1"/>
  <c r="AO19" i="106"/>
  <c r="AO19" i="112" s="1"/>
  <c r="F43" i="2"/>
  <c r="AS16" i="106"/>
  <c r="AS16" i="112" s="1"/>
  <c r="S22" i="106"/>
  <c r="S22" i="112" s="1"/>
  <c r="O19" i="106"/>
  <c r="O19" i="112" s="1"/>
  <c r="AP46" i="106"/>
  <c r="AP46" i="112" s="1"/>
  <c r="AX39" i="106"/>
  <c r="AX39" i="112" s="1"/>
  <c r="AU46" i="106"/>
  <c r="AU46" i="112" s="1"/>
  <c r="AD10" i="106"/>
  <c r="AD10" i="112" s="1"/>
  <c r="P13" i="106"/>
  <c r="P13" i="112" s="1"/>
  <c r="BA13" i="106"/>
  <c r="BA13" i="112" s="1"/>
  <c r="AZ16" i="106"/>
  <c r="AZ16" i="112" s="1"/>
  <c r="J22" i="106"/>
  <c r="J22" i="112" s="1"/>
  <c r="AL22" i="106"/>
  <c r="AL22" i="112" s="1"/>
  <c r="D30" i="106"/>
  <c r="D30" i="112" s="1"/>
  <c r="I35" i="106"/>
  <c r="I35" i="112" s="1"/>
  <c r="AQ39" i="106"/>
  <c r="AQ39" i="112" s="1"/>
  <c r="AH39" i="106"/>
  <c r="AH39" i="112" s="1"/>
  <c r="AK10" i="106"/>
  <c r="AK10" i="112" s="1"/>
  <c r="AV47" i="106"/>
  <c r="AV47" i="112" s="1"/>
  <c r="AE39" i="106"/>
  <c r="AE39" i="112" s="1"/>
  <c r="AN46" i="106"/>
  <c r="AN46" i="112" s="1"/>
  <c r="W39" i="106"/>
  <c r="W39" i="112" s="1"/>
  <c r="Q46" i="106"/>
  <c r="Q46" i="112" s="1"/>
  <c r="AZ13" i="106"/>
  <c r="AZ13" i="112" s="1"/>
  <c r="C22" i="106"/>
  <c r="C22" i="112" s="1"/>
  <c r="C25" i="106"/>
  <c r="C25" i="112" s="1"/>
  <c r="F35" i="106"/>
  <c r="F35" i="112" s="1"/>
  <c r="AX47" i="106"/>
  <c r="AX47" i="112" s="1"/>
  <c r="E22" i="106"/>
  <c r="E22" i="112" s="1"/>
  <c r="AE46" i="106"/>
  <c r="AE46" i="112" s="1"/>
  <c r="AK46" i="106"/>
  <c r="AK46" i="112" s="1"/>
  <c r="AO46" i="106"/>
  <c r="AO46" i="112" s="1"/>
  <c r="L46" i="106"/>
  <c r="L46" i="112" s="1"/>
  <c r="D19" i="106"/>
  <c r="D19" i="112" s="1"/>
  <c r="AF19" i="106"/>
  <c r="AF19" i="112" s="1"/>
  <c r="BA19" i="106"/>
  <c r="BA19" i="112" s="1"/>
  <c r="J31" i="106"/>
  <c r="J31" i="112" s="1"/>
  <c r="AW47" i="106"/>
  <c r="AW47" i="112" s="1"/>
  <c r="K35" i="106"/>
  <c r="K35" i="112" s="1"/>
  <c r="AK16" i="106"/>
  <c r="AK16" i="112" s="1"/>
  <c r="J30" i="106"/>
  <c r="J30" i="112" s="1"/>
  <c r="E13" i="106"/>
  <c r="E13" i="112" s="1"/>
  <c r="AK22" i="106"/>
  <c r="AK22" i="112" s="1"/>
  <c r="AL10" i="106"/>
  <c r="AL10" i="112" s="1"/>
  <c r="AP22" i="106"/>
  <c r="AP22" i="112" s="1"/>
  <c r="D42" i="106"/>
  <c r="D42" i="112" s="1"/>
  <c r="I55" i="106"/>
  <c r="I55" i="112" s="1"/>
  <c r="AN39" i="106"/>
  <c r="AN39" i="112" s="1"/>
  <c r="K13" i="106"/>
  <c r="K13" i="112" s="1"/>
  <c r="AK13" i="106"/>
  <c r="AK13" i="112" s="1"/>
  <c r="AO22" i="106"/>
  <c r="AO22" i="112" s="1"/>
  <c r="P39" i="106"/>
  <c r="P39" i="112" s="1"/>
  <c r="G42" i="106"/>
  <c r="G42" i="112" s="1"/>
  <c r="H10" i="106"/>
  <c r="H10" i="112" s="1"/>
  <c r="O10" i="106"/>
  <c r="O10" i="112" s="1"/>
  <c r="AP13" i="106"/>
  <c r="AP13" i="112" s="1"/>
  <c r="AN16" i="106"/>
  <c r="AN16" i="112" s="1"/>
  <c r="Z19" i="106"/>
  <c r="Z19" i="112" s="1"/>
  <c r="H22" i="106"/>
  <c r="H22" i="112" s="1"/>
  <c r="H55" i="106"/>
  <c r="H55" i="112" s="1"/>
  <c r="AS19" i="106"/>
  <c r="AS19" i="112" s="1"/>
  <c r="AE13" i="106"/>
  <c r="AE13" i="112" s="1"/>
  <c r="AB13" i="106"/>
  <c r="AB13" i="112" s="1"/>
  <c r="AD22" i="106"/>
  <c r="AD22" i="112" s="1"/>
  <c r="H25" i="106"/>
  <c r="H25" i="112" s="1"/>
  <c r="J16" i="106"/>
  <c r="J16" i="112" s="1"/>
  <c r="AD16" i="106"/>
  <c r="AD16" i="112" s="1"/>
  <c r="U13" i="106"/>
  <c r="U13" i="112" s="1"/>
  <c r="W13" i="106"/>
  <c r="W13" i="112" s="1"/>
  <c r="BB39" i="106"/>
  <c r="BB39" i="112" s="1"/>
  <c r="K25" i="106"/>
  <c r="K25" i="112" s="1"/>
  <c r="AH47" i="106"/>
  <c r="AH47" i="112" s="1"/>
  <c r="AN19" i="106"/>
  <c r="AN19" i="112" s="1"/>
  <c r="E19" i="106"/>
  <c r="E19" i="112" s="1"/>
  <c r="C42" i="106"/>
  <c r="C42" i="112" s="1"/>
  <c r="J42" i="106"/>
  <c r="J42" i="112" s="1"/>
  <c r="E30" i="106"/>
  <c r="E30" i="112" s="1"/>
  <c r="BC39" i="106"/>
  <c r="BC39" i="112" s="1"/>
  <c r="G35" i="106"/>
  <c r="G35" i="112" s="1"/>
  <c r="AF10" i="106"/>
  <c r="AF10" i="112" s="1"/>
  <c r="D10" i="106"/>
  <c r="D10" i="112" s="1"/>
  <c r="T10" i="106"/>
  <c r="T10" i="112" s="1"/>
  <c r="AJ10" i="106"/>
  <c r="AJ10" i="112" s="1"/>
  <c r="BA10" i="106"/>
  <c r="BA10" i="112" s="1"/>
  <c r="F13" i="106"/>
  <c r="F13" i="112" s="1"/>
  <c r="V13" i="106"/>
  <c r="V13" i="112" s="1"/>
  <c r="AL13" i="106"/>
  <c r="AL13" i="112" s="1"/>
  <c r="BC13" i="106"/>
  <c r="BC13" i="112" s="1"/>
  <c r="D16" i="106"/>
  <c r="D16" i="112" s="1"/>
  <c r="T16" i="106"/>
  <c r="T16" i="112" s="1"/>
  <c r="AJ16" i="106"/>
  <c r="AJ16" i="112" s="1"/>
  <c r="BA16" i="106"/>
  <c r="BA16" i="112" s="1"/>
  <c r="F19" i="106"/>
  <c r="F19" i="112" s="1"/>
  <c r="V19" i="106"/>
  <c r="V19" i="112" s="1"/>
  <c r="AL19" i="106"/>
  <c r="AL19" i="112" s="1"/>
  <c r="BC19" i="106"/>
  <c r="BC19" i="112" s="1"/>
  <c r="D22" i="106"/>
  <c r="D22" i="112" s="1"/>
  <c r="T22" i="106"/>
  <c r="T22" i="112" s="1"/>
  <c r="AJ22" i="106"/>
  <c r="AJ22" i="112" s="1"/>
  <c r="BA22" i="106"/>
  <c r="BA22" i="112" s="1"/>
  <c r="D55" i="106"/>
  <c r="D55" i="112" s="1"/>
  <c r="K10" i="106"/>
  <c r="K10" i="112" s="1"/>
  <c r="AC13" i="106"/>
  <c r="AC13" i="112" s="1"/>
  <c r="M19" i="106"/>
  <c r="M19" i="112" s="1"/>
  <c r="G10" i="106"/>
  <c r="G10" i="112" s="1"/>
  <c r="Y13" i="106"/>
  <c r="Y13" i="112" s="1"/>
  <c r="AE19" i="106"/>
  <c r="AE19" i="112" s="1"/>
  <c r="J10" i="106"/>
  <c r="J10" i="112" s="1"/>
  <c r="AP10" i="106"/>
  <c r="AP10" i="112" s="1"/>
  <c r="L13" i="106"/>
  <c r="L13" i="112" s="1"/>
  <c r="W16" i="106"/>
  <c r="W16" i="112" s="1"/>
  <c r="AH16" i="106"/>
  <c r="AH16" i="112" s="1"/>
  <c r="V22" i="106"/>
  <c r="V22" i="112" s="1"/>
  <c r="J25" i="106"/>
  <c r="J25" i="112" s="1"/>
  <c r="C55" i="106"/>
  <c r="C55" i="112" s="1"/>
  <c r="AN13" i="106"/>
  <c r="AN13" i="112" s="1"/>
  <c r="AI19" i="106"/>
  <c r="AI19" i="112" s="1"/>
  <c r="F55" i="106"/>
  <c r="F55" i="112" s="1"/>
  <c r="AC10" i="106"/>
  <c r="AC10" i="112" s="1"/>
  <c r="AW13" i="106"/>
  <c r="AW13" i="112" s="1"/>
  <c r="I19" i="106"/>
  <c r="I19" i="112" s="1"/>
  <c r="W19" i="106"/>
  <c r="W19" i="112" s="1"/>
  <c r="E55" i="106"/>
  <c r="E55" i="112" s="1"/>
  <c r="N16" i="106"/>
  <c r="N16" i="112" s="1"/>
  <c r="F31" i="2"/>
  <c r="AQ22" i="106"/>
  <c r="AQ22" i="112" s="1"/>
  <c r="AD46" i="106"/>
  <c r="AD46" i="112" s="1"/>
  <c r="U47" i="106"/>
  <c r="U47" i="112" s="1"/>
  <c r="Y46" i="106"/>
  <c r="Y46" i="112" s="1"/>
  <c r="AY10" i="106"/>
  <c r="AY10" i="112" s="1"/>
  <c r="T13" i="106"/>
  <c r="T13" i="112" s="1"/>
  <c r="C13" i="106"/>
  <c r="C13" i="112" s="1"/>
  <c r="C16" i="106"/>
  <c r="C16" i="112" s="1"/>
  <c r="U16" i="106"/>
  <c r="U16" i="112" s="1"/>
  <c r="N22" i="106"/>
  <c r="N22" i="112" s="1"/>
  <c r="AT22" i="106"/>
  <c r="AT22" i="112" s="1"/>
  <c r="H30" i="106"/>
  <c r="H30" i="112" s="1"/>
  <c r="D36" i="106"/>
  <c r="D36" i="112" s="1"/>
  <c r="AL48" i="106"/>
  <c r="AL48" i="112" s="1"/>
  <c r="AX10" i="106"/>
  <c r="AX10" i="112" s="1"/>
  <c r="P46" i="106"/>
  <c r="P46" i="112" s="1"/>
  <c r="Q39" i="106"/>
  <c r="Q39" i="112" s="1"/>
  <c r="AM47" i="106"/>
  <c r="AM47" i="112" s="1"/>
  <c r="AG46" i="106"/>
  <c r="AG46" i="112" s="1"/>
  <c r="I22" i="106"/>
  <c r="I22" i="112" s="1"/>
  <c r="G25" i="106"/>
  <c r="G25" i="112" s="1"/>
  <c r="E10" i="106"/>
  <c r="E10" i="112" s="1"/>
  <c r="H36" i="106"/>
  <c r="H36" i="112" s="1"/>
  <c r="AI46" i="106"/>
  <c r="AI46" i="112" s="1"/>
  <c r="W46" i="106"/>
  <c r="W46" i="112" s="1"/>
  <c r="M39" i="106"/>
  <c r="M39" i="112" s="1"/>
  <c r="AB46" i="106"/>
  <c r="AB46" i="112" s="1"/>
  <c r="L19" i="106"/>
  <c r="L19" i="112" s="1"/>
  <c r="AJ19" i="106"/>
  <c r="AJ19" i="112" s="1"/>
  <c r="AC22" i="106"/>
  <c r="AC22" i="112" s="1"/>
  <c r="M47" i="106"/>
  <c r="M47" i="112" s="1"/>
  <c r="AM13" i="106"/>
  <c r="AM13" i="112" s="1"/>
  <c r="J36" i="106"/>
  <c r="J36" i="112" s="1"/>
  <c r="C35" i="106"/>
  <c r="C35" i="112" s="1"/>
  <c r="E16" i="106"/>
  <c r="E16" i="112" s="1"/>
  <c r="AX16" i="106"/>
  <c r="AX16" i="112" s="1"/>
  <c r="J35" i="106"/>
  <c r="J35" i="112" s="1"/>
  <c r="V16" i="106"/>
  <c r="V16" i="112" s="1"/>
  <c r="BB22" i="106"/>
  <c r="BB22" i="112" s="1"/>
  <c r="BA46" i="106"/>
  <c r="BA46" i="112" s="1"/>
  <c r="BC10" i="106"/>
  <c r="BC10" i="112" s="1"/>
  <c r="AY22" i="106"/>
  <c r="AY22" i="112" s="1"/>
  <c r="H42" i="106"/>
  <c r="H42" i="112" s="1"/>
  <c r="F16" i="106"/>
  <c r="F16" i="112" s="1"/>
  <c r="AY39" i="106"/>
  <c r="AY39" i="112" s="1"/>
  <c r="AI13" i="106"/>
  <c r="AI13" i="112" s="1"/>
  <c r="BB13" i="106"/>
  <c r="BB13" i="112" s="1"/>
  <c r="G30" i="106"/>
  <c r="G30" i="112" s="1"/>
  <c r="R10" i="106"/>
  <c r="R10" i="112" s="1"/>
  <c r="Q10" i="106"/>
  <c r="Q10" i="112" s="1"/>
  <c r="J26" i="2"/>
  <c r="F56" i="2"/>
  <c r="G43" i="2"/>
  <c r="D26" i="2"/>
  <c r="K43" i="2"/>
  <c r="J56" i="2"/>
  <c r="L43" i="2"/>
  <c r="I43" i="2"/>
  <c r="BD47" i="2"/>
  <c r="H36" i="2"/>
  <c r="K56" i="2"/>
  <c r="D56" i="2"/>
  <c r="G56" i="2"/>
  <c r="J43" i="2"/>
  <c r="G31" i="2"/>
  <c r="BB47" i="2"/>
  <c r="E43" i="2"/>
  <c r="D36" i="2"/>
  <c r="D43" i="2"/>
  <c r="L36" i="2"/>
  <c r="K32" i="2"/>
  <c r="W48" i="2"/>
  <c r="AA48" i="2"/>
  <c r="L26" i="2"/>
  <c r="AG47" i="2"/>
  <c r="AV47" i="2"/>
  <c r="Q47" i="2"/>
  <c r="P47" i="2"/>
  <c r="AS47" i="2"/>
  <c r="AH47" i="2"/>
  <c r="I37" i="2"/>
  <c r="AJ47" i="2"/>
  <c r="AI48" i="2"/>
  <c r="Y47" i="2"/>
  <c r="N48" i="2"/>
  <c r="AZ48" i="2"/>
  <c r="E26" i="2"/>
  <c r="T47" i="2"/>
  <c r="AB47" i="2"/>
  <c r="Z47" i="2"/>
  <c r="F36" i="2"/>
  <c r="E37" i="2"/>
  <c r="BA47" i="2"/>
  <c r="AO47" i="2"/>
  <c r="F26" i="2"/>
  <c r="S48" i="2"/>
  <c r="X47" i="2"/>
  <c r="U47" i="2"/>
  <c r="AD47" i="2"/>
  <c r="AK47" i="2"/>
  <c r="K37" i="2"/>
  <c r="AE47" i="2"/>
  <c r="V48" i="2"/>
  <c r="AW48" i="2"/>
  <c r="AT47" i="2"/>
  <c r="R47" i="2"/>
  <c r="G36" i="2"/>
  <c r="AC47" i="2"/>
  <c r="AX48" i="2"/>
  <c r="AQ47" i="2"/>
  <c r="I31" i="2"/>
  <c r="J36" i="2"/>
  <c r="BC48" i="2"/>
  <c r="O48" i="2"/>
  <c r="AN48" i="2"/>
  <c r="AY48" i="2"/>
  <c r="AF47" i="2"/>
  <c r="AR47" i="2"/>
  <c r="AL47" i="2"/>
  <c r="AP47" i="2"/>
  <c r="M47" i="2"/>
  <c r="G26" i="2"/>
  <c r="H27" i="2"/>
  <c r="D32" i="2"/>
  <c r="I26" i="2"/>
  <c r="H32" i="2"/>
  <c r="K26" i="2"/>
  <c r="L32" i="2"/>
  <c r="J32" i="2"/>
  <c r="E32" i="2"/>
  <c r="F32" i="2"/>
  <c r="F57" i="2"/>
  <c r="L56" i="2"/>
  <c r="E56" i="2"/>
  <c r="I56" i="2"/>
  <c r="H56" i="2"/>
  <c r="M47" i="21" l="1"/>
  <c r="M47" i="104"/>
  <c r="M47" i="173"/>
  <c r="M47" i="99"/>
  <c r="M47" i="114"/>
  <c r="K37" i="150"/>
  <c r="K37" i="148"/>
  <c r="K37" i="147"/>
  <c r="K37" i="146"/>
  <c r="K37" i="115"/>
  <c r="K37" i="40"/>
  <c r="K37" i="77"/>
  <c r="K37" i="174"/>
  <c r="K37" i="29"/>
  <c r="K37" i="104"/>
  <c r="K37" i="173"/>
  <c r="K37" i="21"/>
  <c r="K37" i="114"/>
  <c r="K37" i="99"/>
  <c r="N48" i="173"/>
  <c r="N48" i="104"/>
  <c r="N48" i="114"/>
  <c r="N48" i="99"/>
  <c r="N48" i="21"/>
  <c r="AA48" i="21"/>
  <c r="AA48" i="104"/>
  <c r="AA48" i="173"/>
  <c r="AA48" i="99"/>
  <c r="AA48" i="114"/>
  <c r="G31" i="150"/>
  <c r="G31" i="148"/>
  <c r="G31" i="147"/>
  <c r="G31" i="146"/>
  <c r="G31" i="174"/>
  <c r="G31" i="77"/>
  <c r="G31" i="29"/>
  <c r="G31" i="40"/>
  <c r="G31" i="115"/>
  <c r="G31" i="173"/>
  <c r="G31" i="21"/>
  <c r="G31" i="104"/>
  <c r="G31" i="114"/>
  <c r="G31" i="99"/>
  <c r="K57" i="2"/>
  <c r="K56" i="104"/>
  <c r="K56" i="173"/>
  <c r="K56" i="114"/>
  <c r="K56" i="99"/>
  <c r="K56" i="21"/>
  <c r="L43" i="173"/>
  <c r="L43" i="21"/>
  <c r="L43" i="104"/>
  <c r="L43" i="114"/>
  <c r="L43" i="99"/>
  <c r="G43" i="173"/>
  <c r="G43" i="21"/>
  <c r="G43" i="114"/>
  <c r="G43" i="99"/>
  <c r="G43" i="104"/>
  <c r="I26" i="150"/>
  <c r="I26" i="148"/>
  <c r="I26" i="147"/>
  <c r="I26" i="174"/>
  <c r="I26" i="146"/>
  <c r="I26" i="115"/>
  <c r="I26" i="40"/>
  <c r="I26" i="77"/>
  <c r="I26" i="29"/>
  <c r="I26" i="173"/>
  <c r="I26" i="114"/>
  <c r="I26" i="99"/>
  <c r="I26" i="21"/>
  <c r="I26" i="104"/>
  <c r="AX48" i="173"/>
  <c r="AX48" i="104"/>
  <c r="AX48" i="21"/>
  <c r="AX48" i="114"/>
  <c r="AX48" i="99"/>
  <c r="BA47" i="173"/>
  <c r="BA47" i="21"/>
  <c r="BA47" i="104"/>
  <c r="BA47" i="99"/>
  <c r="BA47" i="114"/>
  <c r="Q47" i="21"/>
  <c r="Q47" i="104"/>
  <c r="Q47" i="173"/>
  <c r="Q47" i="114"/>
  <c r="Q47" i="99"/>
  <c r="L32" i="150"/>
  <c r="L32" i="148"/>
  <c r="L32" i="147"/>
  <c r="L32" i="146"/>
  <c r="L32" i="115"/>
  <c r="L32" i="40"/>
  <c r="L32" i="174"/>
  <c r="L32" i="77"/>
  <c r="L32" i="29"/>
  <c r="L32" i="173"/>
  <c r="L32" i="104"/>
  <c r="L32" i="114"/>
  <c r="L32" i="99"/>
  <c r="L32" i="21"/>
  <c r="AC47" i="21"/>
  <c r="AC47" i="104"/>
  <c r="AC47" i="99"/>
  <c r="AC47" i="173"/>
  <c r="AC47" i="114"/>
  <c r="E37" i="150"/>
  <c r="E37" i="148"/>
  <c r="E37" i="147"/>
  <c r="E37" i="146"/>
  <c r="E37" i="174"/>
  <c r="E37" i="115"/>
  <c r="E37" i="40"/>
  <c r="E37" i="29"/>
  <c r="E37" i="21"/>
  <c r="E37" i="77"/>
  <c r="E37" i="173"/>
  <c r="E37" i="104"/>
  <c r="E37" i="99"/>
  <c r="E37" i="114"/>
  <c r="AH47" i="173"/>
  <c r="AH47" i="21"/>
  <c r="AH47" i="114"/>
  <c r="AH47" i="99"/>
  <c r="AH47" i="104"/>
  <c r="J43" i="114"/>
  <c r="J43" i="99"/>
  <c r="J43" i="104"/>
  <c r="J43" i="21"/>
  <c r="J43" i="173"/>
  <c r="F56" i="173"/>
  <c r="F56" i="21"/>
  <c r="F56" i="114"/>
  <c r="F56" i="99"/>
  <c r="F56" i="104"/>
  <c r="F31" i="150"/>
  <c r="F31" i="148"/>
  <c r="F31" i="147"/>
  <c r="F31" i="146"/>
  <c r="F31" i="174"/>
  <c r="F31" i="115"/>
  <c r="F31" i="40"/>
  <c r="F31" i="29"/>
  <c r="F31" i="77"/>
  <c r="F31" i="173"/>
  <c r="F31" i="21"/>
  <c r="F31" i="104"/>
  <c r="F31" i="114"/>
  <c r="F31" i="99"/>
  <c r="F43" i="173"/>
  <c r="F43" i="21"/>
  <c r="F43" i="114"/>
  <c r="F43" i="99"/>
  <c r="F43" i="104"/>
  <c r="J31" i="150"/>
  <c r="J31" i="148"/>
  <c r="J31" i="147"/>
  <c r="J31" i="146"/>
  <c r="J31" i="174"/>
  <c r="J31" i="115"/>
  <c r="J31" i="40"/>
  <c r="J31" i="29"/>
  <c r="J31" i="21"/>
  <c r="J31" i="104"/>
  <c r="J31" i="114"/>
  <c r="J31" i="77"/>
  <c r="J31" i="173"/>
  <c r="J31" i="99"/>
  <c r="H45" i="2"/>
  <c r="H44" i="173"/>
  <c r="H44" i="21"/>
  <c r="H44" i="114"/>
  <c r="H44" i="99"/>
  <c r="H44" i="104"/>
  <c r="H31" i="150"/>
  <c r="H31" i="148"/>
  <c r="H31" i="147"/>
  <c r="H31" i="146"/>
  <c r="H31" i="115"/>
  <c r="H31" i="40"/>
  <c r="H31" i="77"/>
  <c r="H31" i="29"/>
  <c r="H31" i="174"/>
  <c r="H31" i="173"/>
  <c r="H31" i="21"/>
  <c r="H31" i="99"/>
  <c r="H31" i="104"/>
  <c r="H31" i="114"/>
  <c r="H26" i="150"/>
  <c r="H26" i="148"/>
  <c r="H26" i="147"/>
  <c r="H26" i="146"/>
  <c r="H26" i="115"/>
  <c r="H26" i="40"/>
  <c r="H26" i="174"/>
  <c r="H26" i="77"/>
  <c r="H26" i="29"/>
  <c r="H26" i="114"/>
  <c r="H26" i="99"/>
  <c r="H26" i="104"/>
  <c r="H26" i="173"/>
  <c r="H26" i="21"/>
  <c r="J32" i="150"/>
  <c r="J32" i="148"/>
  <c r="J32" i="147"/>
  <c r="J32" i="146"/>
  <c r="J32" i="174"/>
  <c r="J32" i="115"/>
  <c r="J32" i="77"/>
  <c r="J32" i="29"/>
  <c r="J32" i="40"/>
  <c r="J32" i="173"/>
  <c r="J32" i="21"/>
  <c r="J32" i="114"/>
  <c r="J32" i="104"/>
  <c r="J32" i="99"/>
  <c r="BC48" i="21"/>
  <c r="BC48" i="114"/>
  <c r="BC48" i="173"/>
  <c r="BC48" i="99"/>
  <c r="BC48" i="104"/>
  <c r="X47" i="21"/>
  <c r="X47" i="104"/>
  <c r="X47" i="173"/>
  <c r="X47" i="114"/>
  <c r="X47" i="99"/>
  <c r="D43" i="173"/>
  <c r="D43" i="21"/>
  <c r="D43" i="104"/>
  <c r="D43" i="114"/>
  <c r="D43" i="99"/>
  <c r="F57" i="114"/>
  <c r="F57" i="99"/>
  <c r="F57" i="173"/>
  <c r="F57" i="21"/>
  <c r="F57" i="104"/>
  <c r="AP47" i="173"/>
  <c r="AP47" i="21"/>
  <c r="AP47" i="114"/>
  <c r="AP47" i="99"/>
  <c r="AP47" i="104"/>
  <c r="J36" i="150"/>
  <c r="J36" i="148"/>
  <c r="J36" i="147"/>
  <c r="J36" i="146"/>
  <c r="J36" i="174"/>
  <c r="J36" i="115"/>
  <c r="J36" i="40"/>
  <c r="J36" i="77"/>
  <c r="J36" i="29"/>
  <c r="J36" i="173"/>
  <c r="J36" i="21"/>
  <c r="J36" i="104"/>
  <c r="J36" i="114"/>
  <c r="J36" i="99"/>
  <c r="AK47" i="173"/>
  <c r="AK47" i="21"/>
  <c r="AK47" i="104"/>
  <c r="AK47" i="99"/>
  <c r="AK47" i="114"/>
  <c r="Y47" i="173"/>
  <c r="Y47" i="21"/>
  <c r="Y47" i="104"/>
  <c r="Y47" i="114"/>
  <c r="Y47" i="99"/>
  <c r="W48" i="21"/>
  <c r="W48" i="114"/>
  <c r="W48" i="99"/>
  <c r="W48" i="104"/>
  <c r="W48" i="173"/>
  <c r="H36" i="150"/>
  <c r="H36" i="148"/>
  <c r="H36" i="147"/>
  <c r="H36" i="146"/>
  <c r="H36" i="115"/>
  <c r="H36" i="40"/>
  <c r="H36" i="174"/>
  <c r="H36" i="77"/>
  <c r="H36" i="29"/>
  <c r="H36" i="173"/>
  <c r="H36" i="114"/>
  <c r="H36" i="99"/>
  <c r="H36" i="104"/>
  <c r="H36" i="21"/>
  <c r="I56" i="173"/>
  <c r="I56" i="21"/>
  <c r="I56" i="104"/>
  <c r="I56" i="99"/>
  <c r="I56" i="114"/>
  <c r="K26" i="150"/>
  <c r="K26" i="148"/>
  <c r="K26" i="147"/>
  <c r="K26" i="146"/>
  <c r="K26" i="174"/>
  <c r="K26" i="115"/>
  <c r="K26" i="77"/>
  <c r="K26" i="29"/>
  <c r="K26" i="40"/>
  <c r="K26" i="173"/>
  <c r="K26" i="21"/>
  <c r="K26" i="104"/>
  <c r="K26" i="114"/>
  <c r="K26" i="99"/>
  <c r="AL47" i="114"/>
  <c r="AL47" i="99"/>
  <c r="AL47" i="173"/>
  <c r="AL47" i="21"/>
  <c r="AL47" i="104"/>
  <c r="I31" i="150"/>
  <c r="I31" i="148"/>
  <c r="I31" i="147"/>
  <c r="I31" i="146"/>
  <c r="I31" i="174"/>
  <c r="I31" i="115"/>
  <c r="I31" i="40"/>
  <c r="I31" i="77"/>
  <c r="I31" i="29"/>
  <c r="I31" i="173"/>
  <c r="I31" i="104"/>
  <c r="I31" i="21"/>
  <c r="I31" i="99"/>
  <c r="I31" i="114"/>
  <c r="AD47" i="173"/>
  <c r="AD47" i="114"/>
  <c r="AD47" i="99"/>
  <c r="AD47" i="21"/>
  <c r="AD47" i="104"/>
  <c r="F36" i="150"/>
  <c r="F36" i="148"/>
  <c r="F36" i="147"/>
  <c r="F36" i="146"/>
  <c r="F36" i="174"/>
  <c r="F36" i="115"/>
  <c r="F36" i="40"/>
  <c r="F36" i="29"/>
  <c r="F36" i="21"/>
  <c r="F36" i="104"/>
  <c r="F36" i="77"/>
  <c r="F36" i="99"/>
  <c r="F36" i="173"/>
  <c r="F36" i="114"/>
  <c r="AS47" i="21"/>
  <c r="AS47" i="104"/>
  <c r="AS47" i="173"/>
  <c r="AS47" i="99"/>
  <c r="AS47" i="114"/>
  <c r="E43" i="173"/>
  <c r="E43" i="21"/>
  <c r="E43" i="104"/>
  <c r="E43" i="114"/>
  <c r="E43" i="99"/>
  <c r="K43" i="173"/>
  <c r="K43" i="104"/>
  <c r="K43" i="114"/>
  <c r="K43" i="99"/>
  <c r="K43" i="21"/>
  <c r="H43" i="21"/>
  <c r="H43" i="104"/>
  <c r="H43" i="173"/>
  <c r="H43" i="114"/>
  <c r="H43" i="99"/>
  <c r="K36" i="150"/>
  <c r="K36" i="148"/>
  <c r="K36" i="147"/>
  <c r="K36" i="146"/>
  <c r="K36" i="174"/>
  <c r="K36" i="77"/>
  <c r="K36" i="29"/>
  <c r="K36" i="115"/>
  <c r="K36" i="173"/>
  <c r="K36" i="40"/>
  <c r="K36" i="21"/>
  <c r="K36" i="104"/>
  <c r="K36" i="114"/>
  <c r="K36" i="99"/>
  <c r="L56" i="104"/>
  <c r="L56" i="173"/>
  <c r="L56" i="114"/>
  <c r="L56" i="99"/>
  <c r="L56" i="21"/>
  <c r="AF47" i="21"/>
  <c r="AF47" i="104"/>
  <c r="AF47" i="173"/>
  <c r="AF47" i="114"/>
  <c r="AF47" i="99"/>
  <c r="AT47" i="173"/>
  <c r="AT47" i="114"/>
  <c r="AT47" i="99"/>
  <c r="AT47" i="21"/>
  <c r="AT47" i="104"/>
  <c r="AB47" i="21"/>
  <c r="AB47" i="104"/>
  <c r="AB47" i="173"/>
  <c r="AB47" i="99"/>
  <c r="AB47" i="114"/>
  <c r="I37" i="150"/>
  <c r="I37" i="148"/>
  <c r="I37" i="147"/>
  <c r="I37" i="146"/>
  <c r="I37" i="174"/>
  <c r="I37" i="115"/>
  <c r="I37" i="40"/>
  <c r="I37" i="77"/>
  <c r="I37" i="29"/>
  <c r="I37" i="173"/>
  <c r="I37" i="21"/>
  <c r="I37" i="104"/>
  <c r="I37" i="114"/>
  <c r="I37" i="99"/>
  <c r="H56" i="104"/>
  <c r="H56" i="21"/>
  <c r="H56" i="114"/>
  <c r="H56" i="99"/>
  <c r="H56" i="173"/>
  <c r="D32" i="150"/>
  <c r="D32" i="148"/>
  <c r="D32" i="147"/>
  <c r="D32" i="146"/>
  <c r="D32" i="115"/>
  <c r="D32" i="40"/>
  <c r="D32" i="174"/>
  <c r="D32" i="77"/>
  <c r="D32" i="29"/>
  <c r="D32" i="173"/>
  <c r="D32" i="104"/>
  <c r="D32" i="114"/>
  <c r="D32" i="99"/>
  <c r="D32" i="21"/>
  <c r="AY48" i="173"/>
  <c r="AY48" i="21"/>
  <c r="AY48" i="104"/>
  <c r="AY48" i="99"/>
  <c r="AY48" i="114"/>
  <c r="AW48" i="104"/>
  <c r="AW48" i="173"/>
  <c r="AW48" i="21"/>
  <c r="AW48" i="114"/>
  <c r="AW48" i="99"/>
  <c r="S48" i="173"/>
  <c r="S48" i="21"/>
  <c r="S48" i="104"/>
  <c r="S48" i="99"/>
  <c r="S48" i="114"/>
  <c r="T47" i="173"/>
  <c r="T47" i="21"/>
  <c r="T47" i="104"/>
  <c r="T47" i="114"/>
  <c r="T47" i="99"/>
  <c r="AV47" i="21"/>
  <c r="AV47" i="104"/>
  <c r="AV47" i="173"/>
  <c r="AV47" i="114"/>
  <c r="AV47" i="99"/>
  <c r="D36" i="150"/>
  <c r="D36" i="148"/>
  <c r="D36" i="147"/>
  <c r="D36" i="146"/>
  <c r="D36" i="115"/>
  <c r="D36" i="40"/>
  <c r="D36" i="77"/>
  <c r="D36" i="29"/>
  <c r="D36" i="174"/>
  <c r="D36" i="173"/>
  <c r="D36" i="21"/>
  <c r="D36" i="114"/>
  <c r="D36" i="99"/>
  <c r="D36" i="104"/>
  <c r="J56" i="173"/>
  <c r="J56" i="21"/>
  <c r="J56" i="104"/>
  <c r="J56" i="99"/>
  <c r="J56" i="114"/>
  <c r="F32" i="150"/>
  <c r="F32" i="148"/>
  <c r="F32" i="147"/>
  <c r="F32" i="146"/>
  <c r="F32" i="174"/>
  <c r="F32" i="77"/>
  <c r="F32" i="29"/>
  <c r="F32" i="40"/>
  <c r="F32" i="115"/>
  <c r="F32" i="173"/>
  <c r="F32" i="21"/>
  <c r="F32" i="114"/>
  <c r="F32" i="99"/>
  <c r="F32" i="104"/>
  <c r="H27" i="150"/>
  <c r="H27" i="148"/>
  <c r="H27" i="147"/>
  <c r="H27" i="146"/>
  <c r="H27" i="174"/>
  <c r="H27" i="115"/>
  <c r="H27" i="40"/>
  <c r="H27" i="77"/>
  <c r="H27" i="29"/>
  <c r="H27" i="173"/>
  <c r="H27" i="104"/>
  <c r="H27" i="114"/>
  <c r="H27" i="99"/>
  <c r="H27" i="21"/>
  <c r="AN48" i="173"/>
  <c r="AN48" i="21"/>
  <c r="AN48" i="104"/>
  <c r="AN48" i="99"/>
  <c r="AN48" i="114"/>
  <c r="G36" i="150"/>
  <c r="G36" i="148"/>
  <c r="G36" i="147"/>
  <c r="G36" i="146"/>
  <c r="G36" i="174"/>
  <c r="G36" i="115"/>
  <c r="G36" i="77"/>
  <c r="G36" i="29"/>
  <c r="G36" i="40"/>
  <c r="G36" i="173"/>
  <c r="G36" i="21"/>
  <c r="G36" i="104"/>
  <c r="G36" i="99"/>
  <c r="G36" i="114"/>
  <c r="V48" i="173"/>
  <c r="V48" i="104"/>
  <c r="V48" i="114"/>
  <c r="V48" i="99"/>
  <c r="V48" i="21"/>
  <c r="F26" i="150"/>
  <c r="F26" i="148"/>
  <c r="F26" i="147"/>
  <c r="F26" i="146"/>
  <c r="F26" i="174"/>
  <c r="F26" i="115"/>
  <c r="F26" i="40"/>
  <c r="F26" i="77"/>
  <c r="F26" i="21"/>
  <c r="F26" i="104"/>
  <c r="F26" i="114"/>
  <c r="F26" i="29"/>
  <c r="F26" i="173"/>
  <c r="F26" i="99"/>
  <c r="E26" i="150"/>
  <c r="E26" i="148"/>
  <c r="E26" i="147"/>
  <c r="E26" i="146"/>
  <c r="E26" i="174"/>
  <c r="E26" i="40"/>
  <c r="E26" i="115"/>
  <c r="E26" i="77"/>
  <c r="E26" i="29"/>
  <c r="E26" i="173"/>
  <c r="E26" i="104"/>
  <c r="E26" i="21"/>
  <c r="E26" i="99"/>
  <c r="E26" i="114"/>
  <c r="AI48" i="173"/>
  <c r="AI48" i="21"/>
  <c r="AI48" i="104"/>
  <c r="AI48" i="99"/>
  <c r="AI48" i="114"/>
  <c r="AG47" i="21"/>
  <c r="AG47" i="104"/>
  <c r="AG47" i="114"/>
  <c r="AG47" i="173"/>
  <c r="AG47" i="99"/>
  <c r="K32" i="150"/>
  <c r="K32" i="148"/>
  <c r="K32" i="147"/>
  <c r="K32" i="146"/>
  <c r="K32" i="115"/>
  <c r="K32" i="40"/>
  <c r="K32" i="174"/>
  <c r="K32" i="77"/>
  <c r="K32" i="29"/>
  <c r="K32" i="104"/>
  <c r="K32" i="173"/>
  <c r="K32" i="114"/>
  <c r="K32" i="99"/>
  <c r="K32" i="21"/>
  <c r="G57" i="2"/>
  <c r="G56" i="104"/>
  <c r="G56" i="114"/>
  <c r="G56" i="99"/>
  <c r="G56" i="21"/>
  <c r="G56" i="173"/>
  <c r="BD47" i="21"/>
  <c r="BD47" i="104"/>
  <c r="BD47" i="173"/>
  <c r="BD47" i="114"/>
  <c r="BD47" i="99"/>
  <c r="J27" i="2"/>
  <c r="J26" i="150"/>
  <c r="J26" i="148"/>
  <c r="J26" i="147"/>
  <c r="J26" i="146"/>
  <c r="J26" i="174"/>
  <c r="J26" i="115"/>
  <c r="J26" i="40"/>
  <c r="J26" i="29"/>
  <c r="J26" i="77"/>
  <c r="J26" i="173"/>
  <c r="J26" i="21"/>
  <c r="J26" i="104"/>
  <c r="J26" i="114"/>
  <c r="J26" i="99"/>
  <c r="E56" i="173"/>
  <c r="E56" i="21"/>
  <c r="E56" i="104"/>
  <c r="E56" i="99"/>
  <c r="E56" i="114"/>
  <c r="E32" i="150"/>
  <c r="E32" i="148"/>
  <c r="E32" i="147"/>
  <c r="E32" i="146"/>
  <c r="E32" i="174"/>
  <c r="E32" i="115"/>
  <c r="E32" i="40"/>
  <c r="E32" i="29"/>
  <c r="E32" i="77"/>
  <c r="E32" i="173"/>
  <c r="E32" i="21"/>
  <c r="E32" i="114"/>
  <c r="E32" i="104"/>
  <c r="E32" i="99"/>
  <c r="H32" i="150"/>
  <c r="H32" i="148"/>
  <c r="H32" i="147"/>
  <c r="H32" i="146"/>
  <c r="H32" i="174"/>
  <c r="H32" i="115"/>
  <c r="H32" i="40"/>
  <c r="H32" i="77"/>
  <c r="H32" i="29"/>
  <c r="H32" i="173"/>
  <c r="H32" i="104"/>
  <c r="H32" i="21"/>
  <c r="H32" i="99"/>
  <c r="H32" i="114"/>
  <c r="G26" i="150"/>
  <c r="G26" i="148"/>
  <c r="G26" i="147"/>
  <c r="G26" i="146"/>
  <c r="G26" i="174"/>
  <c r="G26" i="40"/>
  <c r="G26" i="77"/>
  <c r="G26" i="29"/>
  <c r="G26" i="173"/>
  <c r="G26" i="115"/>
  <c r="G26" i="21"/>
  <c r="G26" i="104"/>
  <c r="G26" i="114"/>
  <c r="G26" i="99"/>
  <c r="AR47" i="21"/>
  <c r="AR47" i="104"/>
  <c r="AR47" i="173"/>
  <c r="AR47" i="114"/>
  <c r="AR47" i="99"/>
  <c r="O48" i="21"/>
  <c r="O48" i="173"/>
  <c r="O48" i="104"/>
  <c r="O48" i="114"/>
  <c r="O48" i="99"/>
  <c r="AQ47" i="173"/>
  <c r="AQ47" i="21"/>
  <c r="AQ47" i="114"/>
  <c r="AQ47" i="99"/>
  <c r="AQ47" i="104"/>
  <c r="R47" i="21"/>
  <c r="R47" i="114"/>
  <c r="R47" i="99"/>
  <c r="R47" i="104"/>
  <c r="R47" i="173"/>
  <c r="AE47" i="173"/>
  <c r="AE47" i="104"/>
  <c r="AE47" i="114"/>
  <c r="AE47" i="99"/>
  <c r="AE47" i="21"/>
  <c r="U47" i="173"/>
  <c r="U47" i="21"/>
  <c r="U47" i="104"/>
  <c r="U47" i="99"/>
  <c r="U47" i="114"/>
  <c r="AO47" i="173"/>
  <c r="AO47" i="21"/>
  <c r="AO47" i="104"/>
  <c r="AO47" i="114"/>
  <c r="AO47" i="99"/>
  <c r="Z47" i="173"/>
  <c r="Z47" i="21"/>
  <c r="Z47" i="114"/>
  <c r="Z47" i="99"/>
  <c r="Z47" i="104"/>
  <c r="AZ48" i="173"/>
  <c r="AZ48" i="21"/>
  <c r="AZ48" i="104"/>
  <c r="AZ48" i="114"/>
  <c r="AZ48" i="99"/>
  <c r="AJ47" i="173"/>
  <c r="AJ47" i="21"/>
  <c r="AJ47" i="104"/>
  <c r="AJ47" i="99"/>
  <c r="AJ47" i="114"/>
  <c r="P47" i="21"/>
  <c r="P47" i="104"/>
  <c r="P47" i="173"/>
  <c r="P47" i="114"/>
  <c r="P47" i="99"/>
  <c r="L26" i="150"/>
  <c r="L26" i="148"/>
  <c r="L26" i="147"/>
  <c r="L26" i="146"/>
  <c r="L26" i="174"/>
  <c r="L26" i="40"/>
  <c r="L26" i="115"/>
  <c r="L26" i="77"/>
  <c r="L26" i="29"/>
  <c r="L26" i="173"/>
  <c r="L26" i="21"/>
  <c r="L26" i="99"/>
  <c r="L26" i="104"/>
  <c r="L26" i="114"/>
  <c r="L36" i="150"/>
  <c r="L36" i="148"/>
  <c r="L36" i="147"/>
  <c r="L36" i="146"/>
  <c r="L36" i="115"/>
  <c r="L36" i="40"/>
  <c r="L36" i="174"/>
  <c r="L36" i="77"/>
  <c r="L36" i="29"/>
  <c r="L36" i="173"/>
  <c r="L36" i="21"/>
  <c r="L36" i="114"/>
  <c r="L36" i="99"/>
  <c r="L36" i="104"/>
  <c r="BB47" i="114"/>
  <c r="BB47" i="99"/>
  <c r="BB47" i="173"/>
  <c r="BB47" i="21"/>
  <c r="BB47" i="104"/>
  <c r="D56" i="104"/>
  <c r="D56" i="173"/>
  <c r="D56" i="114"/>
  <c r="D56" i="99"/>
  <c r="D56" i="21"/>
  <c r="I43" i="173"/>
  <c r="I43" i="21"/>
  <c r="I43" i="104"/>
  <c r="I43" i="99"/>
  <c r="I43" i="114"/>
  <c r="D27" i="2"/>
  <c r="D26" i="150"/>
  <c r="D26" i="148"/>
  <c r="D26" i="147"/>
  <c r="D26" i="146"/>
  <c r="D26" i="174"/>
  <c r="D26" i="40"/>
  <c r="D26" i="115"/>
  <c r="D26" i="77"/>
  <c r="D26" i="29"/>
  <c r="D26" i="173"/>
  <c r="D26" i="21"/>
  <c r="D26" i="99"/>
  <c r="D26" i="114"/>
  <c r="D26" i="104"/>
  <c r="E31" i="150"/>
  <c r="E31" i="148"/>
  <c r="E31" i="147"/>
  <c r="E31" i="146"/>
  <c r="E31" i="115"/>
  <c r="E31" i="40"/>
  <c r="E31" i="174"/>
  <c r="E31" i="77"/>
  <c r="E31" i="29"/>
  <c r="E31" i="173"/>
  <c r="E31" i="114"/>
  <c r="E31" i="99"/>
  <c r="E31" i="104"/>
  <c r="E31" i="21"/>
  <c r="I27" i="106"/>
  <c r="I27" i="112" s="1"/>
  <c r="C27" i="106"/>
  <c r="C27" i="112" s="1"/>
  <c r="G32" i="106"/>
  <c r="G32" i="112" s="1"/>
  <c r="AE47" i="106"/>
  <c r="AE47" i="112" s="1"/>
  <c r="AN47" i="106"/>
  <c r="AN47" i="112" s="1"/>
  <c r="AY48" i="106"/>
  <c r="AY48" i="112" s="1"/>
  <c r="BA47" i="106"/>
  <c r="BA47" i="112" s="1"/>
  <c r="C56" i="106"/>
  <c r="C56" i="112" s="1"/>
  <c r="F43" i="106"/>
  <c r="F43" i="112" s="1"/>
  <c r="G44" i="106"/>
  <c r="G44" i="112" s="1"/>
  <c r="H56" i="106"/>
  <c r="H56" i="112" s="1"/>
  <c r="I32" i="106"/>
  <c r="I32" i="112" s="1"/>
  <c r="G44" i="2"/>
  <c r="AO47" i="106"/>
  <c r="AO47" i="112" s="1"/>
  <c r="AX48" i="106"/>
  <c r="AX48" i="112" s="1"/>
  <c r="BB48" i="106"/>
  <c r="BB48" i="112" s="1"/>
  <c r="Q47" i="106"/>
  <c r="Q47" i="112" s="1"/>
  <c r="U48" i="106"/>
  <c r="U48" i="112" s="1"/>
  <c r="AZ47" i="106"/>
  <c r="AZ47" i="112" s="1"/>
  <c r="AA47" i="106"/>
  <c r="AA47" i="112" s="1"/>
  <c r="M48" i="106"/>
  <c r="M48" i="112" s="1"/>
  <c r="H37" i="106"/>
  <c r="H37" i="112" s="1"/>
  <c r="P47" i="106"/>
  <c r="P47" i="112" s="1"/>
  <c r="AF47" i="106"/>
  <c r="AF47" i="112" s="1"/>
  <c r="V48" i="106"/>
  <c r="V48" i="112" s="1"/>
  <c r="C43" i="106"/>
  <c r="C43" i="112" s="1"/>
  <c r="F31" i="106"/>
  <c r="F31" i="112" s="1"/>
  <c r="J56" i="106"/>
  <c r="J56" i="112" s="1"/>
  <c r="K43" i="106"/>
  <c r="K43" i="112" s="1"/>
  <c r="E56" i="106"/>
  <c r="E56" i="112" s="1"/>
  <c r="I31" i="106"/>
  <c r="I31" i="112" s="1"/>
  <c r="E57" i="106"/>
  <c r="E57" i="112" s="1"/>
  <c r="G27" i="106"/>
  <c r="G27" i="112" s="1"/>
  <c r="F36" i="106"/>
  <c r="F36" i="112" s="1"/>
  <c r="O47" i="106"/>
  <c r="O47" i="112" s="1"/>
  <c r="K36" i="106"/>
  <c r="K36" i="112" s="1"/>
  <c r="E43" i="106"/>
  <c r="E43" i="112" s="1"/>
  <c r="G56" i="106"/>
  <c r="G56" i="112" s="1"/>
  <c r="D56" i="106"/>
  <c r="D56" i="112" s="1"/>
  <c r="E32" i="106"/>
  <c r="E32" i="112" s="1"/>
  <c r="K32" i="106"/>
  <c r="K32" i="112" s="1"/>
  <c r="H26" i="106"/>
  <c r="H26" i="112" s="1"/>
  <c r="F26" i="106"/>
  <c r="F26" i="112" s="1"/>
  <c r="AK47" i="106"/>
  <c r="AK47" i="112" s="1"/>
  <c r="AM48" i="106"/>
  <c r="AM48" i="112" s="1"/>
  <c r="I36" i="106"/>
  <c r="I36" i="112" s="1"/>
  <c r="AW48" i="106"/>
  <c r="AW48" i="112" s="1"/>
  <c r="AS47" i="106"/>
  <c r="AS47" i="112" s="1"/>
  <c r="AD47" i="106"/>
  <c r="AD47" i="112" s="1"/>
  <c r="AC47" i="106"/>
  <c r="AC47" i="112" s="1"/>
  <c r="R48" i="106"/>
  <c r="R48" i="112" s="1"/>
  <c r="D37" i="106"/>
  <c r="D37" i="112" s="1"/>
  <c r="S47" i="106"/>
  <c r="S47" i="112" s="1"/>
  <c r="X47" i="106"/>
  <c r="X47" i="112" s="1"/>
  <c r="AG47" i="106"/>
  <c r="AG47" i="112" s="1"/>
  <c r="K26" i="106"/>
  <c r="K26" i="112" s="1"/>
  <c r="C36" i="106"/>
  <c r="C36" i="112" s="1"/>
  <c r="I43" i="106"/>
  <c r="I43" i="112" s="1"/>
  <c r="G36" i="106"/>
  <c r="G36" i="112" s="1"/>
  <c r="I56" i="106"/>
  <c r="I56" i="112" s="1"/>
  <c r="I26" i="106"/>
  <c r="I26" i="112" s="1"/>
  <c r="J57" i="106"/>
  <c r="J57" i="112" s="1"/>
  <c r="G45" i="106"/>
  <c r="G45" i="112" s="1"/>
  <c r="L47" i="106"/>
  <c r="L47" i="112" s="1"/>
  <c r="N48" i="106"/>
  <c r="N48" i="112" s="1"/>
  <c r="AP47" i="106"/>
  <c r="AP47" i="112" s="1"/>
  <c r="AJ47" i="106"/>
  <c r="AJ47" i="112" s="1"/>
  <c r="W47" i="106"/>
  <c r="W47" i="112" s="1"/>
  <c r="Y47" i="106"/>
  <c r="Y47" i="112" s="1"/>
  <c r="AI47" i="106"/>
  <c r="AI47" i="112" s="1"/>
  <c r="Z48" i="106"/>
  <c r="Z48" i="112" s="1"/>
  <c r="H43" i="106"/>
  <c r="H43" i="112" s="1"/>
  <c r="F57" i="106"/>
  <c r="F57" i="112" s="1"/>
  <c r="K56" i="106"/>
  <c r="K56" i="112" s="1"/>
  <c r="D32" i="106"/>
  <c r="D32" i="112" s="1"/>
  <c r="J26" i="106"/>
  <c r="J26" i="112" s="1"/>
  <c r="C32" i="106"/>
  <c r="C32" i="112" s="1"/>
  <c r="F44" i="2"/>
  <c r="AQ47" i="106"/>
  <c r="AQ47" i="112" s="1"/>
  <c r="H31" i="106"/>
  <c r="H31" i="112" s="1"/>
  <c r="AB47" i="106"/>
  <c r="AB47" i="112" s="1"/>
  <c r="AV48" i="106"/>
  <c r="AV48" i="112" s="1"/>
  <c r="J37" i="106"/>
  <c r="J37" i="112" s="1"/>
  <c r="T47" i="106"/>
  <c r="T47" i="112" s="1"/>
  <c r="E26" i="106"/>
  <c r="E26" i="112" s="1"/>
  <c r="E36" i="106"/>
  <c r="E36" i="112" s="1"/>
  <c r="D26" i="106"/>
  <c r="D26" i="112" s="1"/>
  <c r="AH48" i="106"/>
  <c r="AH48" i="112" s="1"/>
  <c r="AR47" i="106"/>
  <c r="AR47" i="112" s="1"/>
  <c r="AU47" i="106"/>
  <c r="AU47" i="112" s="1"/>
  <c r="J32" i="106"/>
  <c r="J32" i="112" s="1"/>
  <c r="D43" i="106"/>
  <c r="D43" i="112" s="1"/>
  <c r="F56" i="106"/>
  <c r="F56" i="112" s="1"/>
  <c r="BC47" i="106"/>
  <c r="BC47" i="112" s="1"/>
  <c r="J43" i="106"/>
  <c r="J43" i="112" s="1"/>
  <c r="C26" i="106"/>
  <c r="C26" i="112" s="1"/>
  <c r="E31" i="106"/>
  <c r="E31" i="112" s="1"/>
  <c r="D57" i="2"/>
  <c r="G32" i="2"/>
  <c r="BD48" i="2"/>
  <c r="E44" i="2"/>
  <c r="L44" i="2"/>
  <c r="K44" i="2"/>
  <c r="I44" i="2"/>
  <c r="L27" i="2"/>
  <c r="BB48" i="2"/>
  <c r="J44" i="2"/>
  <c r="H37" i="2"/>
  <c r="J57" i="2"/>
  <c r="D44" i="2"/>
  <c r="D37" i="2"/>
  <c r="L37" i="2"/>
  <c r="F27" i="2"/>
  <c r="AB48" i="2"/>
  <c r="E27" i="2"/>
  <c r="AL48" i="2"/>
  <c r="I32" i="2"/>
  <c r="AQ48" i="2"/>
  <c r="X48" i="2"/>
  <c r="F37" i="2"/>
  <c r="Z48" i="2"/>
  <c r="T48" i="2"/>
  <c r="AH48" i="2"/>
  <c r="AV48" i="2"/>
  <c r="AG48" i="2"/>
  <c r="AP48" i="2"/>
  <c r="J37" i="2"/>
  <c r="K38" i="2"/>
  <c r="U48" i="2"/>
  <c r="Q48" i="2"/>
  <c r="AR48" i="2"/>
  <c r="AT48" i="2"/>
  <c r="AD48" i="2"/>
  <c r="BA48" i="2"/>
  <c r="I38" i="2"/>
  <c r="AS48" i="2"/>
  <c r="AC48" i="2"/>
  <c r="E38" i="2"/>
  <c r="M48" i="2"/>
  <c r="AF48" i="2"/>
  <c r="G37" i="2"/>
  <c r="R48" i="2"/>
  <c r="AE48" i="2"/>
  <c r="AK48" i="2"/>
  <c r="AO48" i="2"/>
  <c r="Y48" i="2"/>
  <c r="AJ48" i="2"/>
  <c r="P48" i="2"/>
  <c r="G45" i="2"/>
  <c r="I27" i="2"/>
  <c r="F45" i="2"/>
  <c r="H46" i="2"/>
  <c r="K27" i="2"/>
  <c r="G27" i="2"/>
  <c r="I57" i="2"/>
  <c r="H57" i="2"/>
  <c r="K58" i="2"/>
  <c r="E57" i="2"/>
  <c r="L57" i="2"/>
  <c r="F58" i="2"/>
  <c r="G58" i="2"/>
  <c r="L57" i="173" l="1"/>
  <c r="L57" i="21"/>
  <c r="L57" i="104"/>
  <c r="L57" i="99"/>
  <c r="L57" i="114"/>
  <c r="G27" i="150"/>
  <c r="G27" i="148"/>
  <c r="G27" i="147"/>
  <c r="G27" i="146"/>
  <c r="G27" i="115"/>
  <c r="G27" i="40"/>
  <c r="G27" i="174"/>
  <c r="G27" i="77"/>
  <c r="G27" i="29"/>
  <c r="G27" i="104"/>
  <c r="G27" i="114"/>
  <c r="G27" i="99"/>
  <c r="G27" i="173"/>
  <c r="G27" i="21"/>
  <c r="Y48" i="104"/>
  <c r="Y48" i="173"/>
  <c r="Y48" i="21"/>
  <c r="Y48" i="114"/>
  <c r="Y48" i="99"/>
  <c r="G58" i="173"/>
  <c r="G58" i="21"/>
  <c r="G58" i="99"/>
  <c r="G58" i="114"/>
  <c r="G58" i="104"/>
  <c r="K58" i="173"/>
  <c r="K58" i="21"/>
  <c r="K58" i="104"/>
  <c r="K58" i="99"/>
  <c r="K58" i="114"/>
  <c r="K27" i="150"/>
  <c r="K27" i="148"/>
  <c r="K27" i="147"/>
  <c r="K27" i="146"/>
  <c r="K27" i="174"/>
  <c r="K27" i="40"/>
  <c r="K27" i="77"/>
  <c r="K27" i="29"/>
  <c r="K27" i="104"/>
  <c r="K27" i="115"/>
  <c r="K27" i="173"/>
  <c r="K27" i="21"/>
  <c r="K27" i="99"/>
  <c r="K27" i="114"/>
  <c r="G45" i="173"/>
  <c r="G45" i="21"/>
  <c r="G45" i="104"/>
  <c r="G45" i="99"/>
  <c r="G45" i="114"/>
  <c r="AO48" i="104"/>
  <c r="AO48" i="173"/>
  <c r="AO48" i="21"/>
  <c r="AO48" i="114"/>
  <c r="AO48" i="99"/>
  <c r="G37" i="150"/>
  <c r="G37" i="148"/>
  <c r="G37" i="147"/>
  <c r="G37" i="146"/>
  <c r="G37" i="115"/>
  <c r="G37" i="40"/>
  <c r="G37" i="174"/>
  <c r="G37" i="77"/>
  <c r="G37" i="104"/>
  <c r="G37" i="173"/>
  <c r="G37" i="114"/>
  <c r="G37" i="99"/>
  <c r="G37" i="29"/>
  <c r="G37" i="21"/>
  <c r="AC48" i="173"/>
  <c r="AC48" i="104"/>
  <c r="AC48" i="114"/>
  <c r="AC48" i="99"/>
  <c r="AC48" i="21"/>
  <c r="AD48" i="173"/>
  <c r="AD48" i="104"/>
  <c r="AD48" i="114"/>
  <c r="AD48" i="99"/>
  <c r="AD48" i="21"/>
  <c r="U48" i="104"/>
  <c r="U48" i="114"/>
  <c r="U48" i="99"/>
  <c r="U48" i="173"/>
  <c r="U48" i="21"/>
  <c r="AG48" i="104"/>
  <c r="AG48" i="21"/>
  <c r="AG48" i="114"/>
  <c r="AG48" i="99"/>
  <c r="AG48" i="173"/>
  <c r="Z48" i="173"/>
  <c r="Z48" i="104"/>
  <c r="Z48" i="21"/>
  <c r="Z48" i="114"/>
  <c r="Z48" i="99"/>
  <c r="I32" i="150"/>
  <c r="I32" i="148"/>
  <c r="I32" i="147"/>
  <c r="I32" i="146"/>
  <c r="I32" i="174"/>
  <c r="I32" i="115"/>
  <c r="I32" i="40"/>
  <c r="I32" i="29"/>
  <c r="I32" i="21"/>
  <c r="I32" i="114"/>
  <c r="I32" i="77"/>
  <c r="I32" i="173"/>
  <c r="I32" i="99"/>
  <c r="I32" i="104"/>
  <c r="F27" i="150"/>
  <c r="F27" i="148"/>
  <c r="F27" i="147"/>
  <c r="F27" i="146"/>
  <c r="F27" i="174"/>
  <c r="F27" i="40"/>
  <c r="F27" i="77"/>
  <c r="F27" i="29"/>
  <c r="F27" i="115"/>
  <c r="F27" i="173"/>
  <c r="F27" i="21"/>
  <c r="F27" i="114"/>
  <c r="F27" i="104"/>
  <c r="F27" i="99"/>
  <c r="J57" i="173"/>
  <c r="J57" i="104"/>
  <c r="J57" i="114"/>
  <c r="J57" i="99"/>
  <c r="J57" i="21"/>
  <c r="L27" i="150"/>
  <c r="L27" i="148"/>
  <c r="L27" i="147"/>
  <c r="L27" i="146"/>
  <c r="L27" i="174"/>
  <c r="L27" i="115"/>
  <c r="L27" i="40"/>
  <c r="L27" i="77"/>
  <c r="L27" i="29"/>
  <c r="L27" i="173"/>
  <c r="L27" i="104"/>
  <c r="L27" i="21"/>
  <c r="L27" i="99"/>
  <c r="L27" i="114"/>
  <c r="E44" i="104"/>
  <c r="E44" i="173"/>
  <c r="E44" i="21"/>
  <c r="E44" i="114"/>
  <c r="E44" i="99"/>
  <c r="G44" i="21"/>
  <c r="G44" i="173"/>
  <c r="G44" i="104"/>
  <c r="G44" i="99"/>
  <c r="G44" i="114"/>
  <c r="G57" i="21"/>
  <c r="G57" i="114"/>
  <c r="G57" i="99"/>
  <c r="G57" i="173"/>
  <c r="G57" i="104"/>
  <c r="H45" i="114"/>
  <c r="H45" i="99"/>
  <c r="H45" i="104"/>
  <c r="H45" i="21"/>
  <c r="H45" i="173"/>
  <c r="K57" i="173"/>
  <c r="K57" i="104"/>
  <c r="K57" i="114"/>
  <c r="K57" i="99"/>
  <c r="K57" i="21"/>
  <c r="F58" i="104"/>
  <c r="F58" i="21"/>
  <c r="F58" i="99"/>
  <c r="F58" i="114"/>
  <c r="F58" i="173"/>
  <c r="H57" i="173"/>
  <c r="H57" i="21"/>
  <c r="H57" i="104"/>
  <c r="H57" i="114"/>
  <c r="H57" i="99"/>
  <c r="H46" i="173"/>
  <c r="H46" i="104"/>
  <c r="H46" i="114"/>
  <c r="H46" i="99"/>
  <c r="H46" i="21"/>
  <c r="P48" i="21"/>
  <c r="P48" i="104"/>
  <c r="P48" i="99"/>
  <c r="P48" i="114"/>
  <c r="P48" i="173"/>
  <c r="AK48" i="104"/>
  <c r="AK48" i="114"/>
  <c r="AK48" i="99"/>
  <c r="AK48" i="21"/>
  <c r="AK48" i="173"/>
  <c r="AF48" i="21"/>
  <c r="AF48" i="104"/>
  <c r="AF48" i="173"/>
  <c r="AF48" i="99"/>
  <c r="AF48" i="114"/>
  <c r="AS48" i="173"/>
  <c r="AS48" i="104"/>
  <c r="AS48" i="114"/>
  <c r="AS48" i="99"/>
  <c r="AS48" i="21"/>
  <c r="AT48" i="173"/>
  <c r="AT48" i="104"/>
  <c r="AT48" i="114"/>
  <c r="AT48" i="99"/>
  <c r="AT48" i="21"/>
  <c r="K38" i="150"/>
  <c r="K38" i="148"/>
  <c r="K38" i="147"/>
  <c r="K38" i="146"/>
  <c r="K38" i="174"/>
  <c r="K38" i="115"/>
  <c r="K38" i="40"/>
  <c r="K38" i="77"/>
  <c r="K38" i="29"/>
  <c r="K38" i="173"/>
  <c r="K38" i="21"/>
  <c r="K38" i="114"/>
  <c r="K38" i="99"/>
  <c r="K38" i="104"/>
  <c r="AV48" i="21"/>
  <c r="AV48" i="104"/>
  <c r="AV48" i="173"/>
  <c r="AV48" i="99"/>
  <c r="AV48" i="114"/>
  <c r="F37" i="150"/>
  <c r="F37" i="148"/>
  <c r="F37" i="147"/>
  <c r="F37" i="146"/>
  <c r="F37" i="174"/>
  <c r="F37" i="115"/>
  <c r="F37" i="77"/>
  <c r="F37" i="29"/>
  <c r="F37" i="40"/>
  <c r="F37" i="173"/>
  <c r="F37" i="21"/>
  <c r="F37" i="104"/>
  <c r="F37" i="99"/>
  <c r="F37" i="114"/>
  <c r="AL48" i="173"/>
  <c r="AL48" i="104"/>
  <c r="AL48" i="114"/>
  <c r="AL48" i="99"/>
  <c r="AL48" i="21"/>
  <c r="L37" i="150"/>
  <c r="L37" i="148"/>
  <c r="L37" i="147"/>
  <c r="L37" i="146"/>
  <c r="L37" i="174"/>
  <c r="L37" i="115"/>
  <c r="L37" i="40"/>
  <c r="L37" i="77"/>
  <c r="L37" i="29"/>
  <c r="L37" i="173"/>
  <c r="L37" i="104"/>
  <c r="L37" i="21"/>
  <c r="L37" i="114"/>
  <c r="L37" i="99"/>
  <c r="H37" i="150"/>
  <c r="H37" i="148"/>
  <c r="H37" i="147"/>
  <c r="H37" i="146"/>
  <c r="H37" i="115"/>
  <c r="H37" i="40"/>
  <c r="H37" i="174"/>
  <c r="H37" i="77"/>
  <c r="H37" i="29"/>
  <c r="H37" i="173"/>
  <c r="H37" i="104"/>
  <c r="H37" i="114"/>
  <c r="H37" i="99"/>
  <c r="H37" i="21"/>
  <c r="I44" i="104"/>
  <c r="I44" i="114"/>
  <c r="I44" i="99"/>
  <c r="I44" i="21"/>
  <c r="I44" i="173"/>
  <c r="BD48" i="173"/>
  <c r="BD48" i="21"/>
  <c r="BD48" i="104"/>
  <c r="BD48" i="99"/>
  <c r="BD48" i="114"/>
  <c r="D27" i="150"/>
  <c r="D27" i="148"/>
  <c r="D27" i="147"/>
  <c r="D27" i="146"/>
  <c r="D27" i="174"/>
  <c r="D27" i="40"/>
  <c r="D27" i="115"/>
  <c r="D27" i="77"/>
  <c r="D27" i="29"/>
  <c r="D27" i="173"/>
  <c r="D27" i="104"/>
  <c r="D27" i="21"/>
  <c r="D27" i="99"/>
  <c r="D27" i="114"/>
  <c r="J27" i="150"/>
  <c r="J27" i="148"/>
  <c r="J27" i="147"/>
  <c r="J27" i="146"/>
  <c r="J27" i="174"/>
  <c r="J27" i="115"/>
  <c r="J27" i="77"/>
  <c r="J27" i="29"/>
  <c r="J27" i="40"/>
  <c r="J27" i="173"/>
  <c r="J27" i="21"/>
  <c r="J27" i="114"/>
  <c r="J27" i="99"/>
  <c r="J27" i="104"/>
  <c r="I57" i="173"/>
  <c r="I57" i="21"/>
  <c r="I57" i="104"/>
  <c r="I57" i="114"/>
  <c r="I57" i="99"/>
  <c r="F45" i="21"/>
  <c r="F45" i="104"/>
  <c r="F45" i="173"/>
  <c r="F45" i="114"/>
  <c r="F45" i="99"/>
  <c r="AJ48" i="173"/>
  <c r="AJ48" i="21"/>
  <c r="AJ48" i="114"/>
  <c r="AJ48" i="104"/>
  <c r="AJ48" i="99"/>
  <c r="AE48" i="21"/>
  <c r="AE48" i="173"/>
  <c r="AE48" i="104"/>
  <c r="AE48" i="114"/>
  <c r="AE48" i="99"/>
  <c r="M48" i="173"/>
  <c r="M48" i="104"/>
  <c r="M48" i="114"/>
  <c r="M48" i="99"/>
  <c r="M48" i="21"/>
  <c r="I38" i="150"/>
  <c r="I38" i="148"/>
  <c r="I38" i="147"/>
  <c r="I38" i="146"/>
  <c r="I38" i="174"/>
  <c r="I38" i="77"/>
  <c r="I38" i="29"/>
  <c r="I38" i="115"/>
  <c r="I38" i="40"/>
  <c r="I38" i="173"/>
  <c r="I38" i="21"/>
  <c r="I38" i="104"/>
  <c r="I38" i="114"/>
  <c r="I38" i="99"/>
  <c r="AR48" i="21"/>
  <c r="AR48" i="99"/>
  <c r="AR48" i="114"/>
  <c r="AR48" i="173"/>
  <c r="AR48" i="104"/>
  <c r="J37" i="150"/>
  <c r="J37" i="148"/>
  <c r="J37" i="147"/>
  <c r="J37" i="146"/>
  <c r="J37" i="174"/>
  <c r="J37" i="77"/>
  <c r="J37" i="29"/>
  <c r="J37" i="115"/>
  <c r="J37" i="40"/>
  <c r="J37" i="173"/>
  <c r="J37" i="21"/>
  <c r="J37" i="99"/>
  <c r="J37" i="104"/>
  <c r="J37" i="114"/>
  <c r="AH48" i="173"/>
  <c r="AH48" i="104"/>
  <c r="AH48" i="21"/>
  <c r="AH48" i="114"/>
  <c r="AH48" i="99"/>
  <c r="X48" i="173"/>
  <c r="X48" i="21"/>
  <c r="X48" i="104"/>
  <c r="X48" i="99"/>
  <c r="X48" i="114"/>
  <c r="E27" i="150"/>
  <c r="E27" i="148"/>
  <c r="E27" i="147"/>
  <c r="E27" i="146"/>
  <c r="E27" i="174"/>
  <c r="E27" i="115"/>
  <c r="E27" i="40"/>
  <c r="E27" i="77"/>
  <c r="E27" i="29"/>
  <c r="E27" i="21"/>
  <c r="E27" i="114"/>
  <c r="E27" i="173"/>
  <c r="E27" i="99"/>
  <c r="E27" i="104"/>
  <c r="D37" i="150"/>
  <c r="D37" i="148"/>
  <c r="D37" i="147"/>
  <c r="D37" i="146"/>
  <c r="D37" i="174"/>
  <c r="D37" i="115"/>
  <c r="D37" i="40"/>
  <c r="D37" i="77"/>
  <c r="D37" i="29"/>
  <c r="D37" i="173"/>
  <c r="D37" i="104"/>
  <c r="D37" i="21"/>
  <c r="D37" i="114"/>
  <c r="D37" i="99"/>
  <c r="J44" i="173"/>
  <c r="J44" i="104"/>
  <c r="J44" i="114"/>
  <c r="J44" i="99"/>
  <c r="J44" i="21"/>
  <c r="K44" i="173"/>
  <c r="K44" i="21"/>
  <c r="K44" i="104"/>
  <c r="K44" i="114"/>
  <c r="K44" i="99"/>
  <c r="G32" i="150"/>
  <c r="G32" i="148"/>
  <c r="G32" i="147"/>
  <c r="G32" i="146"/>
  <c r="G32" i="115"/>
  <c r="G32" i="40"/>
  <c r="G32" i="174"/>
  <c r="G32" i="77"/>
  <c r="G32" i="29"/>
  <c r="G32" i="104"/>
  <c r="G32" i="173"/>
  <c r="G32" i="21"/>
  <c r="G32" i="99"/>
  <c r="G32" i="114"/>
  <c r="E57" i="173"/>
  <c r="E57" i="21"/>
  <c r="E57" i="104"/>
  <c r="E57" i="114"/>
  <c r="E57" i="99"/>
  <c r="I27" i="150"/>
  <c r="I27" i="148"/>
  <c r="I27" i="147"/>
  <c r="I27" i="146"/>
  <c r="I27" i="174"/>
  <c r="I27" i="115"/>
  <c r="I27" i="40"/>
  <c r="I27" i="29"/>
  <c r="I27" i="77"/>
  <c r="I27" i="173"/>
  <c r="I27" i="21"/>
  <c r="I27" i="114"/>
  <c r="I27" i="104"/>
  <c r="I27" i="99"/>
  <c r="R48" i="173"/>
  <c r="R48" i="104"/>
  <c r="R48" i="21"/>
  <c r="R48" i="114"/>
  <c r="R48" i="99"/>
  <c r="E38" i="150"/>
  <c r="E38" i="148"/>
  <c r="E38" i="147"/>
  <c r="E38" i="146"/>
  <c r="E38" i="174"/>
  <c r="E38" i="115"/>
  <c r="E38" i="77"/>
  <c r="E38" i="29"/>
  <c r="E38" i="40"/>
  <c r="E38" i="173"/>
  <c r="E38" i="21"/>
  <c r="E38" i="104"/>
  <c r="E38" i="99"/>
  <c r="E38" i="114"/>
  <c r="BA48" i="104"/>
  <c r="BA48" i="114"/>
  <c r="BA48" i="99"/>
  <c r="BA48" i="173"/>
  <c r="BA48" i="21"/>
  <c r="Q48" i="104"/>
  <c r="Q48" i="173"/>
  <c r="Q48" i="21"/>
  <c r="Q48" i="114"/>
  <c r="Q48" i="99"/>
  <c r="AP48" i="173"/>
  <c r="AP48" i="104"/>
  <c r="AP48" i="21"/>
  <c r="AP48" i="114"/>
  <c r="AP48" i="99"/>
  <c r="T48" i="173"/>
  <c r="T48" i="21"/>
  <c r="T48" i="104"/>
  <c r="T48" i="114"/>
  <c r="T48" i="99"/>
  <c r="AQ48" i="21"/>
  <c r="AQ48" i="173"/>
  <c r="AQ48" i="104"/>
  <c r="AQ48" i="99"/>
  <c r="AQ48" i="114"/>
  <c r="AB48" i="21"/>
  <c r="AB48" i="173"/>
  <c r="AB48" i="99"/>
  <c r="AB48" i="104"/>
  <c r="AB48" i="114"/>
  <c r="D44" i="173"/>
  <c r="D44" i="21"/>
  <c r="D44" i="104"/>
  <c r="D44" i="99"/>
  <c r="D44" i="114"/>
  <c r="BB48" i="173"/>
  <c r="BB48" i="104"/>
  <c r="BB48" i="114"/>
  <c r="BB48" i="99"/>
  <c r="BB48" i="21"/>
  <c r="L44" i="173"/>
  <c r="L44" i="21"/>
  <c r="L44" i="104"/>
  <c r="L44" i="99"/>
  <c r="L44" i="114"/>
  <c r="D58" i="2"/>
  <c r="D57" i="173"/>
  <c r="D57" i="21"/>
  <c r="D57" i="104"/>
  <c r="D57" i="99"/>
  <c r="D57" i="114"/>
  <c r="F44" i="173"/>
  <c r="F44" i="104"/>
  <c r="F44" i="21"/>
  <c r="F44" i="114"/>
  <c r="F44" i="99"/>
  <c r="C58" i="106"/>
  <c r="C58" i="112" s="1"/>
  <c r="AJ48" i="106"/>
  <c r="AJ48" i="112" s="1"/>
  <c r="P48" i="106"/>
  <c r="P48" i="112" s="1"/>
  <c r="E27" i="106"/>
  <c r="E27" i="112" s="1"/>
  <c r="F58" i="106"/>
  <c r="F58" i="112" s="1"/>
  <c r="J58" i="106"/>
  <c r="J58" i="112" s="1"/>
  <c r="F27" i="106"/>
  <c r="F27" i="112" s="1"/>
  <c r="H27" i="106"/>
  <c r="H27" i="112" s="1"/>
  <c r="AI48" i="106"/>
  <c r="AI48" i="112" s="1"/>
  <c r="AD48" i="106"/>
  <c r="AD48" i="112" s="1"/>
  <c r="L48" i="106"/>
  <c r="L48" i="112" s="1"/>
  <c r="AR48" i="106"/>
  <c r="AR48" i="112" s="1"/>
  <c r="AS48" i="106"/>
  <c r="AS48" i="112" s="1"/>
  <c r="T48" i="106"/>
  <c r="T48" i="112" s="1"/>
  <c r="AF48" i="106"/>
  <c r="AF48" i="112" s="1"/>
  <c r="S48" i="106"/>
  <c r="S48" i="112" s="1"/>
  <c r="D27" i="106"/>
  <c r="D27" i="112" s="1"/>
  <c r="C44" i="106"/>
  <c r="C44" i="112" s="1"/>
  <c r="BA48" i="106"/>
  <c r="BA48" i="112" s="1"/>
  <c r="K27" i="106"/>
  <c r="K27" i="112" s="1"/>
  <c r="D44" i="106"/>
  <c r="D44" i="112" s="1"/>
  <c r="E44" i="106"/>
  <c r="E44" i="112" s="1"/>
  <c r="D57" i="106"/>
  <c r="D57" i="112" s="1"/>
  <c r="O48" i="106"/>
  <c r="O48" i="112" s="1"/>
  <c r="AO48" i="106"/>
  <c r="AO48" i="112" s="1"/>
  <c r="AK48" i="106"/>
  <c r="AK48" i="112" s="1"/>
  <c r="I44" i="106"/>
  <c r="I44" i="112" s="1"/>
  <c r="E58" i="106"/>
  <c r="E58" i="112" s="1"/>
  <c r="J27" i="106"/>
  <c r="J27" i="112" s="1"/>
  <c r="X48" i="106"/>
  <c r="X48" i="112" s="1"/>
  <c r="D38" i="106"/>
  <c r="D38" i="112" s="1"/>
  <c r="H38" i="106"/>
  <c r="H38" i="112" s="1"/>
  <c r="AQ48" i="106"/>
  <c r="AQ48" i="112" s="1"/>
  <c r="J38" i="106"/>
  <c r="J38" i="112" s="1"/>
  <c r="AU48" i="106"/>
  <c r="AU48" i="112" s="1"/>
  <c r="Y48" i="106"/>
  <c r="Y48" i="112" s="1"/>
  <c r="AP48" i="106"/>
  <c r="AP48" i="112" s="1"/>
  <c r="I57" i="106"/>
  <c r="I57" i="112" s="1"/>
  <c r="H44" i="106"/>
  <c r="H44" i="112" s="1"/>
  <c r="BC48" i="106"/>
  <c r="BC48" i="112" s="1"/>
  <c r="C57" i="106"/>
  <c r="C57" i="112" s="1"/>
  <c r="E45" i="106"/>
  <c r="E45" i="112" s="1"/>
  <c r="AE48" i="106"/>
  <c r="AE48" i="112" s="1"/>
  <c r="AC48" i="106"/>
  <c r="AC48" i="112" s="1"/>
  <c r="AG48" i="106"/>
  <c r="AG48" i="112" s="1"/>
  <c r="W48" i="106"/>
  <c r="W48" i="112" s="1"/>
  <c r="C37" i="106"/>
  <c r="C37" i="112" s="1"/>
  <c r="K44" i="106"/>
  <c r="K44" i="112" s="1"/>
  <c r="G57" i="106"/>
  <c r="G57" i="112" s="1"/>
  <c r="F45" i="106"/>
  <c r="F45" i="112" s="1"/>
  <c r="Q48" i="106"/>
  <c r="Q48" i="112" s="1"/>
  <c r="K57" i="106"/>
  <c r="K57" i="112" s="1"/>
  <c r="H57" i="106"/>
  <c r="H57" i="112" s="1"/>
  <c r="G46" i="106"/>
  <c r="G46" i="112" s="1"/>
  <c r="AN48" i="106"/>
  <c r="AN48" i="112" s="1"/>
  <c r="F37" i="106"/>
  <c r="F37" i="112" s="1"/>
  <c r="AB48" i="106"/>
  <c r="AB48" i="112" s="1"/>
  <c r="AZ48" i="106"/>
  <c r="AZ48" i="112" s="1"/>
  <c r="I37" i="106"/>
  <c r="I37" i="112" s="1"/>
  <c r="E37" i="106"/>
  <c r="E37" i="112" s="1"/>
  <c r="H32" i="106"/>
  <c r="H32" i="112" s="1"/>
  <c r="AA48" i="106"/>
  <c r="AA48" i="112" s="1"/>
  <c r="K37" i="106"/>
  <c r="K37" i="112" s="1"/>
  <c r="G37" i="106"/>
  <c r="G37" i="112" s="1"/>
  <c r="J44" i="106"/>
  <c r="J44" i="112" s="1"/>
  <c r="F32" i="106"/>
  <c r="F32" i="112" s="1"/>
  <c r="F44" i="106"/>
  <c r="F44" i="112" s="1"/>
  <c r="J45" i="2"/>
  <c r="E45" i="2"/>
  <c r="J58" i="2"/>
  <c r="I45" i="2"/>
  <c r="L45" i="2"/>
  <c r="H38" i="2"/>
  <c r="K45" i="2"/>
  <c r="D38" i="2"/>
  <c r="D45" i="2"/>
  <c r="L38" i="2"/>
  <c r="G38" i="2"/>
  <c r="E39" i="2"/>
  <c r="J38" i="2"/>
  <c r="I39" i="2"/>
  <c r="F38" i="2"/>
  <c r="K39" i="2"/>
  <c r="H47" i="2"/>
  <c r="F46" i="2"/>
  <c r="G46" i="2"/>
  <c r="H58" i="2"/>
  <c r="L58" i="2"/>
  <c r="E58" i="2"/>
  <c r="I58" i="2"/>
  <c r="G46" i="104" l="1"/>
  <c r="G46" i="114"/>
  <c r="G46" i="99"/>
  <c r="G46" i="21"/>
  <c r="G46" i="173"/>
  <c r="K45" i="173"/>
  <c r="K45" i="21"/>
  <c r="K45" i="104"/>
  <c r="K45" i="114"/>
  <c r="K45" i="99"/>
  <c r="E58" i="104"/>
  <c r="E58" i="114"/>
  <c r="E58" i="99"/>
  <c r="E58" i="21"/>
  <c r="E58" i="173"/>
  <c r="L38" i="150"/>
  <c r="L38" i="148"/>
  <c r="L38" i="147"/>
  <c r="L38" i="146"/>
  <c r="L38" i="174"/>
  <c r="L38" i="115"/>
  <c r="L38" i="40"/>
  <c r="L38" i="77"/>
  <c r="L38" i="29"/>
  <c r="L38" i="21"/>
  <c r="L38" i="104"/>
  <c r="L38" i="173"/>
  <c r="L38" i="114"/>
  <c r="L38" i="99"/>
  <c r="L58" i="173"/>
  <c r="L58" i="21"/>
  <c r="L58" i="104"/>
  <c r="L58" i="114"/>
  <c r="L58" i="99"/>
  <c r="H47" i="21"/>
  <c r="H47" i="104"/>
  <c r="H47" i="114"/>
  <c r="H47" i="173"/>
  <c r="H47" i="99"/>
  <c r="D45" i="173"/>
  <c r="D45" i="21"/>
  <c r="D45" i="114"/>
  <c r="D45" i="99"/>
  <c r="D45" i="104"/>
  <c r="L45" i="173"/>
  <c r="L45" i="21"/>
  <c r="L45" i="114"/>
  <c r="L45" i="99"/>
  <c r="L45" i="104"/>
  <c r="J45" i="173"/>
  <c r="J45" i="21"/>
  <c r="J45" i="104"/>
  <c r="J45" i="114"/>
  <c r="J45" i="99"/>
  <c r="H58" i="173"/>
  <c r="H58" i="21"/>
  <c r="H58" i="99"/>
  <c r="H58" i="104"/>
  <c r="H58" i="114"/>
  <c r="K39" i="150"/>
  <c r="K39" i="148"/>
  <c r="K39" i="147"/>
  <c r="K39" i="146"/>
  <c r="K39" i="174"/>
  <c r="K39" i="115"/>
  <c r="K39" i="40"/>
  <c r="K39" i="77"/>
  <c r="K39" i="29"/>
  <c r="K39" i="21"/>
  <c r="K39" i="173"/>
  <c r="K39" i="104"/>
  <c r="K39" i="99"/>
  <c r="K39" i="114"/>
  <c r="E39" i="150"/>
  <c r="E39" i="148"/>
  <c r="E39" i="147"/>
  <c r="E39" i="146"/>
  <c r="E39" i="115"/>
  <c r="E39" i="40"/>
  <c r="E39" i="174"/>
  <c r="E39" i="77"/>
  <c r="E39" i="104"/>
  <c r="E39" i="173"/>
  <c r="E39" i="114"/>
  <c r="E39" i="99"/>
  <c r="E39" i="29"/>
  <c r="E39" i="21"/>
  <c r="D38" i="150"/>
  <c r="D38" i="148"/>
  <c r="D38" i="147"/>
  <c r="D38" i="146"/>
  <c r="D38" i="174"/>
  <c r="D38" i="115"/>
  <c r="D38" i="40"/>
  <c r="D38" i="29"/>
  <c r="D38" i="21"/>
  <c r="D38" i="104"/>
  <c r="D38" i="77"/>
  <c r="D38" i="173"/>
  <c r="D38" i="114"/>
  <c r="D38" i="99"/>
  <c r="I45" i="173"/>
  <c r="I45" i="114"/>
  <c r="I45" i="99"/>
  <c r="I45" i="21"/>
  <c r="I45" i="104"/>
  <c r="G38" i="150"/>
  <c r="G38" i="148"/>
  <c r="G38" i="147"/>
  <c r="G38" i="146"/>
  <c r="G38" i="115"/>
  <c r="G38" i="40"/>
  <c r="G38" i="174"/>
  <c r="G38" i="77"/>
  <c r="G38" i="29"/>
  <c r="G38" i="173"/>
  <c r="G38" i="104"/>
  <c r="G38" i="114"/>
  <c r="G38" i="99"/>
  <c r="G38" i="21"/>
  <c r="D58" i="173"/>
  <c r="D58" i="21"/>
  <c r="D58" i="104"/>
  <c r="D58" i="114"/>
  <c r="D58" i="99"/>
  <c r="F38" i="150"/>
  <c r="F38" i="148"/>
  <c r="F38" i="147"/>
  <c r="F38" i="146"/>
  <c r="F38" i="115"/>
  <c r="F38" i="40"/>
  <c r="F38" i="174"/>
  <c r="F38" i="77"/>
  <c r="F38" i="29"/>
  <c r="F38" i="173"/>
  <c r="F38" i="114"/>
  <c r="F38" i="99"/>
  <c r="F38" i="21"/>
  <c r="F38" i="104"/>
  <c r="I39" i="150"/>
  <c r="I39" i="148"/>
  <c r="I39" i="147"/>
  <c r="I39" i="146"/>
  <c r="I39" i="115"/>
  <c r="I39" i="40"/>
  <c r="I39" i="77"/>
  <c r="I39" i="174"/>
  <c r="I39" i="29"/>
  <c r="I39" i="104"/>
  <c r="I39" i="173"/>
  <c r="I39" i="21"/>
  <c r="I39" i="114"/>
  <c r="I39" i="99"/>
  <c r="E45" i="173"/>
  <c r="E45" i="104"/>
  <c r="E45" i="21"/>
  <c r="E45" i="114"/>
  <c r="E45" i="99"/>
  <c r="I58" i="104"/>
  <c r="I58" i="173"/>
  <c r="I58" i="114"/>
  <c r="I58" i="99"/>
  <c r="I58" i="21"/>
  <c r="J58" i="104"/>
  <c r="J58" i="173"/>
  <c r="J58" i="114"/>
  <c r="J58" i="99"/>
  <c r="J58" i="21"/>
  <c r="F46" i="173"/>
  <c r="F46" i="21"/>
  <c r="F46" i="104"/>
  <c r="F46" i="99"/>
  <c r="F46" i="114"/>
  <c r="H38" i="150"/>
  <c r="H38" i="148"/>
  <c r="H38" i="147"/>
  <c r="H38" i="146"/>
  <c r="H38" i="174"/>
  <c r="H38" i="115"/>
  <c r="H38" i="40"/>
  <c r="H38" i="77"/>
  <c r="H38" i="29"/>
  <c r="H38" i="173"/>
  <c r="H38" i="21"/>
  <c r="H38" i="104"/>
  <c r="H38" i="114"/>
  <c r="H38" i="99"/>
  <c r="J38" i="150"/>
  <c r="J38" i="148"/>
  <c r="J38" i="147"/>
  <c r="J38" i="146"/>
  <c r="J38" i="115"/>
  <c r="J38" i="40"/>
  <c r="J38" i="174"/>
  <c r="J38" i="77"/>
  <c r="J38" i="29"/>
  <c r="J38" i="173"/>
  <c r="J38" i="21"/>
  <c r="J38" i="114"/>
  <c r="J38" i="99"/>
  <c r="J38" i="104"/>
  <c r="E46" i="106"/>
  <c r="E46" i="112" s="1"/>
  <c r="F38" i="106"/>
  <c r="F38" i="112" s="1"/>
  <c r="K58" i="106"/>
  <c r="K58" i="112" s="1"/>
  <c r="G47" i="106"/>
  <c r="G47" i="112" s="1"/>
  <c r="I38" i="106"/>
  <c r="I38" i="112" s="1"/>
  <c r="K38" i="106"/>
  <c r="K38" i="112" s="1"/>
  <c r="G38" i="106"/>
  <c r="G38" i="112" s="1"/>
  <c r="I58" i="106"/>
  <c r="I58" i="112" s="1"/>
  <c r="D45" i="106"/>
  <c r="D45" i="112" s="1"/>
  <c r="D58" i="106"/>
  <c r="D58" i="112" s="1"/>
  <c r="E38" i="106"/>
  <c r="E38" i="112" s="1"/>
  <c r="G58" i="106"/>
  <c r="G58" i="112" s="1"/>
  <c r="J39" i="106"/>
  <c r="J39" i="112" s="1"/>
  <c r="H39" i="106"/>
  <c r="H39" i="112" s="1"/>
  <c r="C45" i="106"/>
  <c r="C45" i="112" s="1"/>
  <c r="I45" i="106"/>
  <c r="I45" i="112" s="1"/>
  <c r="J45" i="106"/>
  <c r="J45" i="112" s="1"/>
  <c r="H45" i="106"/>
  <c r="H45" i="112" s="1"/>
  <c r="H58" i="106"/>
  <c r="H58" i="112" s="1"/>
  <c r="F46" i="106"/>
  <c r="F46" i="112" s="1"/>
  <c r="D39" i="106"/>
  <c r="D39" i="112" s="1"/>
  <c r="C38" i="106"/>
  <c r="C38" i="112" s="1"/>
  <c r="K45" i="106"/>
  <c r="K45" i="112" s="1"/>
  <c r="H39" i="2"/>
  <c r="K46" i="2"/>
  <c r="L46" i="2"/>
  <c r="E46" i="2"/>
  <c r="J46" i="2"/>
  <c r="I46" i="2"/>
  <c r="D46" i="2"/>
  <c r="D39" i="2"/>
  <c r="L39" i="2"/>
  <c r="G39" i="2"/>
  <c r="F39" i="2"/>
  <c r="J39" i="2"/>
  <c r="G47" i="2"/>
  <c r="F47" i="2"/>
  <c r="H48" i="2"/>
  <c r="G39" i="150" l="1"/>
  <c r="G39" i="148"/>
  <c r="G39" i="147"/>
  <c r="G39" i="146"/>
  <c r="G39" i="174"/>
  <c r="G39" i="115"/>
  <c r="G39" i="40"/>
  <c r="G39" i="77"/>
  <c r="G39" i="29"/>
  <c r="G39" i="173"/>
  <c r="G39" i="21"/>
  <c r="G39" i="104"/>
  <c r="G39" i="114"/>
  <c r="G39" i="99"/>
  <c r="I46" i="173"/>
  <c r="I46" i="21"/>
  <c r="I46" i="104"/>
  <c r="I46" i="114"/>
  <c r="I46" i="99"/>
  <c r="K46" i="104"/>
  <c r="K46" i="173"/>
  <c r="K46" i="21"/>
  <c r="K46" i="114"/>
  <c r="K46" i="99"/>
  <c r="G47" i="173"/>
  <c r="G47" i="104"/>
  <c r="G47" i="114"/>
  <c r="G47" i="99"/>
  <c r="G47" i="21"/>
  <c r="J46" i="173"/>
  <c r="J46" i="21"/>
  <c r="J46" i="99"/>
  <c r="J46" i="114"/>
  <c r="J46" i="104"/>
  <c r="H39" i="150"/>
  <c r="H39" i="148"/>
  <c r="H39" i="147"/>
  <c r="H39" i="146"/>
  <c r="H39" i="174"/>
  <c r="H39" i="77"/>
  <c r="H39" i="29"/>
  <c r="H39" i="115"/>
  <c r="H39" i="40"/>
  <c r="H39" i="173"/>
  <c r="H39" i="21"/>
  <c r="H39" i="104"/>
  <c r="H39" i="99"/>
  <c r="H39" i="114"/>
  <c r="L39" i="150"/>
  <c r="L39" i="148"/>
  <c r="L39" i="147"/>
  <c r="L39" i="146"/>
  <c r="L39" i="174"/>
  <c r="L39" i="40"/>
  <c r="L39" i="77"/>
  <c r="L39" i="29"/>
  <c r="L39" i="115"/>
  <c r="L39" i="173"/>
  <c r="L39" i="21"/>
  <c r="L39" i="104"/>
  <c r="L39" i="114"/>
  <c r="L39" i="99"/>
  <c r="J39" i="150"/>
  <c r="J39" i="148"/>
  <c r="J39" i="147"/>
  <c r="J39" i="146"/>
  <c r="J39" i="174"/>
  <c r="J39" i="115"/>
  <c r="J39" i="40"/>
  <c r="J39" i="77"/>
  <c r="J39" i="29"/>
  <c r="J39" i="173"/>
  <c r="J39" i="104"/>
  <c r="J39" i="21"/>
  <c r="J39" i="114"/>
  <c r="J39" i="99"/>
  <c r="D39" i="150"/>
  <c r="D39" i="148"/>
  <c r="D39" i="147"/>
  <c r="D39" i="146"/>
  <c r="D39" i="174"/>
  <c r="D39" i="115"/>
  <c r="D39" i="77"/>
  <c r="D39" i="29"/>
  <c r="D39" i="40"/>
  <c r="D39" i="173"/>
  <c r="D39" i="21"/>
  <c r="D39" i="99"/>
  <c r="D39" i="114"/>
  <c r="D39" i="104"/>
  <c r="E46" i="21"/>
  <c r="E46" i="173"/>
  <c r="E46" i="99"/>
  <c r="E46" i="104"/>
  <c r="E46" i="114"/>
  <c r="F47" i="114"/>
  <c r="F47" i="99"/>
  <c r="F47" i="173"/>
  <c r="F47" i="21"/>
  <c r="F47" i="104"/>
  <c r="H48" i="173"/>
  <c r="H48" i="21"/>
  <c r="H48" i="104"/>
  <c r="H48" i="99"/>
  <c r="H48" i="114"/>
  <c r="F39" i="150"/>
  <c r="F39" i="148"/>
  <c r="F39" i="147"/>
  <c r="F39" i="146"/>
  <c r="F39" i="115"/>
  <c r="F39" i="40"/>
  <c r="F39" i="174"/>
  <c r="F39" i="77"/>
  <c r="F39" i="29"/>
  <c r="F39" i="173"/>
  <c r="F39" i="104"/>
  <c r="F39" i="114"/>
  <c r="F39" i="99"/>
  <c r="F39" i="21"/>
  <c r="D46" i="173"/>
  <c r="D46" i="104"/>
  <c r="D46" i="21"/>
  <c r="D46" i="114"/>
  <c r="D46" i="99"/>
  <c r="L46" i="173"/>
  <c r="L46" i="104"/>
  <c r="L46" i="21"/>
  <c r="L46" i="114"/>
  <c r="L46" i="99"/>
  <c r="C39" i="106"/>
  <c r="C39" i="112" s="1"/>
  <c r="G39" i="106"/>
  <c r="G39" i="112" s="1"/>
  <c r="I39" i="106"/>
  <c r="I39" i="112" s="1"/>
  <c r="F39" i="106"/>
  <c r="F39" i="112" s="1"/>
  <c r="C46" i="106"/>
  <c r="C46" i="112" s="1"/>
  <c r="K46" i="106"/>
  <c r="K46" i="112" s="1"/>
  <c r="G48" i="106"/>
  <c r="G48" i="112" s="1"/>
  <c r="E39" i="106"/>
  <c r="E39" i="112" s="1"/>
  <c r="H46" i="106"/>
  <c r="H46" i="112" s="1"/>
  <c r="E47" i="106"/>
  <c r="E47" i="112" s="1"/>
  <c r="K39" i="106"/>
  <c r="K39" i="112" s="1"/>
  <c r="I46" i="106"/>
  <c r="I46" i="112" s="1"/>
  <c r="J46" i="106"/>
  <c r="J46" i="112" s="1"/>
  <c r="F47" i="106"/>
  <c r="F47" i="112" s="1"/>
  <c r="D46" i="106"/>
  <c r="D46" i="112" s="1"/>
  <c r="I47" i="2"/>
  <c r="J47" i="2"/>
  <c r="L47" i="2"/>
  <c r="E47" i="2"/>
  <c r="K47" i="2"/>
  <c r="D47" i="2"/>
  <c r="G48" i="2"/>
  <c r="F48" i="2"/>
  <c r="B4" i="155"/>
  <c r="B5" i="155"/>
  <c r="B7" i="155"/>
  <c r="F48" i="173" l="1"/>
  <c r="F48" i="104"/>
  <c r="F48" i="114"/>
  <c r="F48" i="99"/>
  <c r="F48" i="21"/>
  <c r="E47" i="173"/>
  <c r="E47" i="21"/>
  <c r="E47" i="104"/>
  <c r="E47" i="99"/>
  <c r="E47" i="114"/>
  <c r="G48" i="21"/>
  <c r="G48" i="173"/>
  <c r="G48" i="114"/>
  <c r="G48" i="104"/>
  <c r="G48" i="99"/>
  <c r="L47" i="21"/>
  <c r="L47" i="104"/>
  <c r="L47" i="173"/>
  <c r="L47" i="114"/>
  <c r="L47" i="99"/>
  <c r="D47" i="173"/>
  <c r="D47" i="21"/>
  <c r="D47" i="104"/>
  <c r="D47" i="99"/>
  <c r="D47" i="114"/>
  <c r="J47" i="173"/>
  <c r="J47" i="21"/>
  <c r="J47" i="114"/>
  <c r="J47" i="99"/>
  <c r="J47" i="104"/>
  <c r="K47" i="173"/>
  <c r="K47" i="21"/>
  <c r="K47" i="114"/>
  <c r="K47" i="99"/>
  <c r="K47" i="104"/>
  <c r="I47" i="173"/>
  <c r="I47" i="21"/>
  <c r="I47" i="104"/>
  <c r="I47" i="114"/>
  <c r="I47" i="99"/>
  <c r="F48" i="106"/>
  <c r="F48" i="112" s="1"/>
  <c r="D47" i="106"/>
  <c r="D47" i="112" s="1"/>
  <c r="H47" i="106"/>
  <c r="H47" i="112" s="1"/>
  <c r="C47" i="106"/>
  <c r="C47" i="112" s="1"/>
  <c r="K47" i="106"/>
  <c r="K47" i="112" s="1"/>
  <c r="J47" i="106"/>
  <c r="J47" i="112" s="1"/>
  <c r="E48" i="106"/>
  <c r="E48" i="112" s="1"/>
  <c r="I47" i="106"/>
  <c r="I47" i="112" s="1"/>
  <c r="K48" i="2"/>
  <c r="E48" i="2"/>
  <c r="J48" i="2"/>
  <c r="L48" i="2"/>
  <c r="I48" i="2"/>
  <c r="D48" i="2"/>
  <c r="C4" i="155"/>
  <c r="C5" i="155"/>
  <c r="C7" i="155"/>
  <c r="E48" i="104" l="1"/>
  <c r="E48" i="114"/>
  <c r="E48" i="99"/>
  <c r="E48" i="173"/>
  <c r="E48" i="21"/>
  <c r="L48" i="21"/>
  <c r="L48" i="173"/>
  <c r="L48" i="99"/>
  <c r="L48" i="114"/>
  <c r="L48" i="104"/>
  <c r="J48" i="173"/>
  <c r="J48" i="104"/>
  <c r="J48" i="21"/>
  <c r="J48" i="114"/>
  <c r="J48" i="99"/>
  <c r="D48" i="173"/>
  <c r="D48" i="21"/>
  <c r="D48" i="114"/>
  <c r="D48" i="104"/>
  <c r="D48" i="99"/>
  <c r="I48" i="104"/>
  <c r="I48" i="173"/>
  <c r="I48" i="21"/>
  <c r="I48" i="114"/>
  <c r="I48" i="99"/>
  <c r="K48" i="21"/>
  <c r="K48" i="173"/>
  <c r="K48" i="104"/>
  <c r="K48" i="99"/>
  <c r="K48" i="114"/>
  <c r="D48" i="106"/>
  <c r="D48" i="112" s="1"/>
  <c r="H48" i="106"/>
  <c r="H48" i="112" s="1"/>
  <c r="K48" i="106"/>
  <c r="K48" i="112" s="1"/>
  <c r="I48" i="106"/>
  <c r="I48" i="112" s="1"/>
  <c r="C48" i="106"/>
  <c r="C48" i="112" s="1"/>
  <c r="J48" i="106"/>
  <c r="J48" i="112" s="1"/>
  <c r="B8" i="162"/>
  <c r="B9" i="162"/>
  <c r="B10" i="162"/>
  <c r="B11" i="162"/>
  <c r="B12" i="162"/>
  <c r="B13" i="162"/>
  <c r="B14" i="162"/>
  <c r="B15" i="162"/>
  <c r="B16" i="162"/>
  <c r="B17" i="162"/>
  <c r="B18" i="162"/>
  <c r="B19" i="162"/>
  <c r="B20" i="162"/>
  <c r="B21" i="162"/>
  <c r="B22" i="162"/>
  <c r="B23" i="162"/>
  <c r="B24" i="162"/>
  <c r="B25" i="162"/>
  <c r="B26" i="162"/>
  <c r="B27" i="162"/>
  <c r="B7" i="162"/>
  <c r="B7" i="153"/>
  <c r="C7" i="153"/>
  <c r="B7" i="154"/>
  <c r="C7" i="154"/>
  <c r="C7" i="151"/>
  <c r="C7" i="152" s="1"/>
  <c r="B7" i="151"/>
  <c r="B7" i="152" s="1"/>
  <c r="B5" i="162" l="1"/>
  <c r="B4" i="162"/>
  <c r="C5" i="152" l="1"/>
  <c r="C5" i="154"/>
  <c r="C5" i="153"/>
  <c r="C5" i="151"/>
  <c r="C4" i="152"/>
  <c r="C4" i="153"/>
  <c r="C4" i="151"/>
  <c r="C4" i="154"/>
  <c r="B4" i="161" l="1"/>
  <c r="B5" i="161"/>
  <c r="B7" i="161"/>
  <c r="B4" i="160"/>
  <c r="B5" i="160"/>
  <c r="B7" i="160"/>
  <c r="B4" i="158"/>
  <c r="B5" i="158"/>
  <c r="B7" i="158"/>
  <c r="B4" i="157"/>
  <c r="B5" i="157"/>
  <c r="B7" i="157"/>
  <c r="B4" i="164" l="1"/>
  <c r="C4" i="164"/>
  <c r="D4" i="164"/>
  <c r="B5" i="164"/>
  <c r="C5" i="164"/>
  <c r="D5" i="164"/>
  <c r="B7" i="164"/>
  <c r="C7" i="164"/>
  <c r="D7" i="164"/>
  <c r="B3" i="163"/>
  <c r="C3" i="163"/>
  <c r="D3" i="163"/>
  <c r="B4" i="163"/>
  <c r="C4" i="163"/>
  <c r="D4" i="163"/>
  <c r="B6" i="163"/>
  <c r="C6" i="163"/>
  <c r="D6" i="163"/>
  <c r="B8" i="125"/>
  <c r="C8" i="125"/>
  <c r="D8" i="125"/>
  <c r="E8" i="125"/>
  <c r="F8" i="125"/>
  <c r="G8" i="125"/>
  <c r="B7" i="97"/>
  <c r="C7" i="97"/>
  <c r="D7" i="97"/>
  <c r="E7" i="97"/>
  <c r="F7" i="97"/>
  <c r="G7" i="97"/>
  <c r="B7" i="95"/>
  <c r="B8" i="96" s="1"/>
  <c r="C7" i="95"/>
  <c r="C8" i="96" s="1"/>
  <c r="D7" i="95"/>
  <c r="D8" i="96" s="1"/>
  <c r="E7" i="95"/>
  <c r="E8" i="96" s="1"/>
  <c r="F7" i="95"/>
  <c r="F8" i="96" s="1"/>
  <c r="G7" i="95"/>
  <c r="G8" i="96" s="1"/>
  <c r="B4" i="98"/>
  <c r="B4" i="95" s="1"/>
  <c r="B5" i="96" s="1"/>
  <c r="B5" i="125" s="1"/>
  <c r="C4" i="98"/>
  <c r="C4" i="97" s="1"/>
  <c r="D4" i="98"/>
  <c r="D4" i="97" s="1"/>
  <c r="E4" i="98"/>
  <c r="E4" i="97" s="1"/>
  <c r="F4" i="98"/>
  <c r="F4" i="97" s="1"/>
  <c r="G4" i="98"/>
  <c r="G4" i="97" s="1"/>
  <c r="B5" i="98"/>
  <c r="B5" i="97" s="1"/>
  <c r="C5" i="98"/>
  <c r="C5" i="97" s="1"/>
  <c r="D5" i="98"/>
  <c r="D5" i="97" s="1"/>
  <c r="E5" i="98"/>
  <c r="E5" i="97" s="1"/>
  <c r="F5" i="98"/>
  <c r="F5" i="97" s="1"/>
  <c r="G5" i="98"/>
  <c r="G5" i="95" s="1"/>
  <c r="G6" i="96" s="1"/>
  <c r="G6" i="125" s="1"/>
  <c r="B7" i="98"/>
  <c r="C7" i="98"/>
  <c r="D7" i="98"/>
  <c r="E7" i="98"/>
  <c r="F7" i="98"/>
  <c r="G7" i="98"/>
  <c r="C5" i="95" l="1"/>
  <c r="C6" i="96" s="1"/>
  <c r="C6" i="125" s="1"/>
  <c r="G5" i="97"/>
  <c r="B4" i="97"/>
  <c r="F5" i="95"/>
  <c r="F6" i="96" s="1"/>
  <c r="F6" i="125" s="1"/>
  <c r="B5" i="95"/>
  <c r="B6" i="96" s="1"/>
  <c r="B6" i="125" s="1"/>
  <c r="E4" i="95"/>
  <c r="E5" i="96" s="1"/>
  <c r="E5" i="125" s="1"/>
  <c r="F4" i="95"/>
  <c r="F5" i="96" s="1"/>
  <c r="F5" i="125" s="1"/>
  <c r="E5" i="95"/>
  <c r="E6" i="96" s="1"/>
  <c r="E6" i="125" s="1"/>
  <c r="D4" i="95"/>
  <c r="D5" i="96" s="1"/>
  <c r="D5" i="125" s="1"/>
  <c r="D5" i="95"/>
  <c r="D6" i="96" s="1"/>
  <c r="D6" i="125" s="1"/>
  <c r="G4" i="95"/>
  <c r="G5" i="96" s="1"/>
  <c r="G5" i="125" s="1"/>
  <c r="C4" i="95"/>
  <c r="C5" i="96" s="1"/>
  <c r="C5" i="125" s="1"/>
  <c r="B13" i="155" l="1"/>
  <c r="B10" i="155"/>
  <c r="C11" i="155"/>
  <c r="C10" i="155"/>
  <c r="C14" i="155"/>
  <c r="C13" i="155"/>
  <c r="C14" i="154"/>
  <c r="C14" i="153"/>
  <c r="C14" i="151"/>
  <c r="C14" i="152" s="1"/>
  <c r="C13" i="153"/>
  <c r="C13" i="151"/>
  <c r="C13" i="152" s="1"/>
  <c r="C13" i="154"/>
  <c r="B10" i="151"/>
  <c r="B10" i="152" s="1"/>
  <c r="B10" i="153"/>
  <c r="B10" i="154"/>
  <c r="B13" i="153"/>
  <c r="B13" i="154"/>
  <c r="B13" i="151"/>
  <c r="B13" i="152" s="1"/>
  <c r="C11" i="153"/>
  <c r="C11" i="151"/>
  <c r="C11" i="152" s="1"/>
  <c r="C11" i="154"/>
  <c r="C10" i="154"/>
  <c r="C10" i="153"/>
  <c r="C10" i="151"/>
  <c r="C10" i="152" s="1"/>
  <c r="B4" i="167"/>
  <c r="C4" i="167"/>
  <c r="B5" i="167"/>
  <c r="C5" i="167"/>
  <c r="B7" i="167"/>
  <c r="C7" i="167"/>
  <c r="B4" i="166"/>
  <c r="C4" i="166"/>
  <c r="B5" i="166"/>
  <c r="C5" i="166"/>
  <c r="B7" i="166"/>
  <c r="C7" i="166"/>
  <c r="B14" i="155" l="1"/>
  <c r="B11" i="155"/>
  <c r="B11" i="153"/>
  <c r="B11" i="151"/>
  <c r="B11" i="152" s="1"/>
  <c r="B11" i="154"/>
  <c r="B14" i="151"/>
  <c r="B14" i="152" s="1"/>
  <c r="B14" i="153"/>
  <c r="B14" i="154"/>
  <c r="B16" i="160" l="1"/>
  <c r="B16" i="157"/>
  <c r="B16" i="161"/>
  <c r="B16" i="158"/>
  <c r="B20" i="160"/>
  <c r="B20" i="161"/>
  <c r="B20" i="158"/>
  <c r="B20" i="157"/>
  <c r="B10" i="160"/>
  <c r="B10" i="157"/>
  <c r="B10" i="161"/>
  <c r="B10" i="158"/>
  <c r="B24" i="161"/>
  <c r="B24" i="158"/>
  <c r="B24" i="160"/>
  <c r="B24" i="157"/>
  <c r="B13" i="161"/>
  <c r="B13" i="158"/>
  <c r="B13" i="160"/>
  <c r="B13" i="157"/>
  <c r="B8" i="161"/>
  <c r="B8" i="158"/>
  <c r="B8" i="160"/>
  <c r="B8" i="157"/>
  <c r="B19" i="161"/>
  <c r="B19" i="158"/>
  <c r="B19" i="160"/>
  <c r="B19" i="157"/>
  <c r="B25" i="157" l="1"/>
  <c r="B25" i="161"/>
  <c r="B25" i="158"/>
  <c r="B25" i="160"/>
  <c r="B17" i="160"/>
  <c r="B17" i="157"/>
  <c r="B17" i="161"/>
  <c r="B17" i="158"/>
  <c r="B14" i="161"/>
  <c r="B14" i="158"/>
  <c r="B14" i="160"/>
  <c r="B14" i="157"/>
  <c r="B11" i="160"/>
  <c r="B11" i="157"/>
  <c r="B11" i="161"/>
  <c r="B11" i="158"/>
  <c r="B21" i="160"/>
  <c r="B21" i="157"/>
  <c r="B21" i="161"/>
  <c r="B21" i="158"/>
  <c r="B22" i="160"/>
  <c r="B22" i="157"/>
  <c r="B22" i="161"/>
  <c r="B22" i="158"/>
  <c r="B26" i="160" l="1"/>
  <c r="B26" i="157"/>
  <c r="B26" i="161"/>
  <c r="B26" i="158"/>
  <c r="D4" i="167"/>
  <c r="D5" i="167"/>
  <c r="D7" i="167"/>
  <c r="D4" i="166"/>
  <c r="D5" i="166"/>
  <c r="D7" i="166"/>
  <c r="B27" i="158" l="1"/>
  <c r="B27" i="160"/>
  <c r="B27" i="157"/>
  <c r="B27" i="161"/>
  <c r="B8" i="155" l="1"/>
  <c r="C8" i="155"/>
  <c r="C8" i="154"/>
  <c r="C8" i="151"/>
  <c r="C8" i="152" s="1"/>
  <c r="C8" i="153"/>
  <c r="B8" i="153"/>
  <c r="B8" i="151"/>
  <c r="B8" i="152" s="1"/>
  <c r="B8" i="154"/>
  <c r="C13" i="97"/>
  <c r="C12" i="163"/>
  <c r="C14" i="125"/>
  <c r="C13" i="95"/>
  <c r="C14" i="96" s="1"/>
  <c r="C13" i="98"/>
  <c r="C13" i="164"/>
  <c r="D13" i="164"/>
  <c r="D13" i="97"/>
  <c r="D12" i="163"/>
  <c r="D14" i="125"/>
  <c r="D13" i="95"/>
  <c r="D14" i="96" s="1"/>
  <c r="D13" i="98"/>
  <c r="D9" i="163"/>
  <c r="D10" i="164"/>
  <c r="D11" i="125"/>
  <c r="D10" i="95"/>
  <c r="D11" i="96" s="1"/>
  <c r="D10" i="98"/>
  <c r="D10" i="97"/>
  <c r="F9" i="125"/>
  <c r="F8" i="95"/>
  <c r="F9" i="96" s="1"/>
  <c r="F8" i="98"/>
  <c r="F8" i="97"/>
  <c r="B7" i="163"/>
  <c r="B8" i="164"/>
  <c r="B9" i="125"/>
  <c r="B8" i="95"/>
  <c r="B9" i="96" s="1"/>
  <c r="B8" i="98"/>
  <c r="B8" i="97"/>
  <c r="G11" i="125"/>
  <c r="G10" i="95"/>
  <c r="G11" i="96" s="1"/>
  <c r="G10" i="98"/>
  <c r="G10" i="97"/>
  <c r="C9" i="163"/>
  <c r="C10" i="164"/>
  <c r="C11" i="125"/>
  <c r="C10" i="95"/>
  <c r="C11" i="96" s="1"/>
  <c r="C10" i="98"/>
  <c r="C10" i="97"/>
  <c r="E8" i="97"/>
  <c r="E8" i="98"/>
  <c r="E9" i="125"/>
  <c r="E8" i="95"/>
  <c r="E9" i="96" s="1"/>
  <c r="F14" i="125"/>
  <c r="F13" i="95"/>
  <c r="F14" i="96" s="1"/>
  <c r="F13" i="98"/>
  <c r="F13" i="97"/>
  <c r="B12" i="163"/>
  <c r="B14" i="125"/>
  <c r="B13" i="95"/>
  <c r="B14" i="96" s="1"/>
  <c r="B13" i="98"/>
  <c r="B13" i="164"/>
  <c r="B13" i="97"/>
  <c r="F10" i="97"/>
  <c r="F11" i="125"/>
  <c r="F10" i="95"/>
  <c r="F11" i="96" s="1"/>
  <c r="F10" i="98"/>
  <c r="B10" i="164"/>
  <c r="B10" i="97"/>
  <c r="B11" i="125"/>
  <c r="B10" i="95"/>
  <c r="B11" i="96" s="1"/>
  <c r="B10" i="98"/>
  <c r="B9" i="163"/>
  <c r="D8" i="164"/>
  <c r="D8" i="97"/>
  <c r="D7" i="163"/>
  <c r="D9" i="125"/>
  <c r="D8" i="95"/>
  <c r="D9" i="96" s="1"/>
  <c r="D8" i="98"/>
  <c r="G13" i="97"/>
  <c r="G14" i="125"/>
  <c r="G13" i="95"/>
  <c r="G14" i="96" s="1"/>
  <c r="G13" i="98"/>
  <c r="E14" i="125"/>
  <c r="E13" i="95"/>
  <c r="E14" i="96" s="1"/>
  <c r="E13" i="98"/>
  <c r="E13" i="97"/>
  <c r="E10" i="97"/>
  <c r="E11" i="125"/>
  <c r="E10" i="95"/>
  <c r="E11" i="96" s="1"/>
  <c r="E10" i="98"/>
  <c r="G9" i="125"/>
  <c r="G8" i="95"/>
  <c r="G9" i="96" s="1"/>
  <c r="G8" i="98"/>
  <c r="G8" i="97"/>
  <c r="C7" i="163"/>
  <c r="C8" i="164"/>
  <c r="C9" i="125"/>
  <c r="C8" i="95"/>
  <c r="C9" i="96" s="1"/>
  <c r="C8" i="98"/>
  <c r="C8" i="97"/>
  <c r="B8" i="167"/>
  <c r="B8" i="166"/>
  <c r="C13" i="167"/>
  <c r="C13" i="166"/>
  <c r="B13" i="167"/>
  <c r="B13" i="166"/>
  <c r="C10" i="167"/>
  <c r="C10" i="166"/>
  <c r="B10" i="167"/>
  <c r="B10" i="166"/>
  <c r="C8" i="167"/>
  <c r="C8" i="166"/>
  <c r="D13" i="167"/>
  <c r="D13" i="166"/>
  <c r="D10" i="167"/>
  <c r="D10" i="166"/>
  <c r="D8" i="167"/>
  <c r="D8" i="166"/>
  <c r="E12" i="125" l="1"/>
  <c r="E11" i="95"/>
  <c r="E12" i="96" s="1"/>
  <c r="E11" i="98"/>
  <c r="E11" i="97"/>
  <c r="C13" i="163"/>
  <c r="C14" i="164"/>
  <c r="C15" i="125"/>
  <c r="C14" i="95"/>
  <c r="C15" i="96" s="1"/>
  <c r="C14" i="98"/>
  <c r="C14" i="97"/>
  <c r="G11" i="97"/>
  <c r="G11" i="98"/>
  <c r="G11" i="95"/>
  <c r="G12" i="96" s="1"/>
  <c r="G12" i="125"/>
  <c r="G15" i="125"/>
  <c r="G14" i="95"/>
  <c r="G15" i="96" s="1"/>
  <c r="G14" i="98"/>
  <c r="G14" i="97"/>
  <c r="D13" i="163"/>
  <c r="D14" i="97"/>
  <c r="D14" i="164"/>
  <c r="D15" i="125"/>
  <c r="D14" i="95"/>
  <c r="D15" i="96" s="1"/>
  <c r="D14" i="98"/>
  <c r="B11" i="164"/>
  <c r="B10" i="163"/>
  <c r="B11" i="97"/>
  <c r="B12" i="125"/>
  <c r="B11" i="95"/>
  <c r="B12" i="96" s="1"/>
  <c r="B11" i="98"/>
  <c r="D10" i="163"/>
  <c r="D11" i="164"/>
  <c r="D12" i="125"/>
  <c r="D11" i="95"/>
  <c r="D12" i="96" s="1"/>
  <c r="D11" i="98"/>
  <c r="D11" i="97"/>
  <c r="B13" i="163"/>
  <c r="B14" i="164"/>
  <c r="B15" i="125"/>
  <c r="B14" i="95"/>
  <c r="B15" i="96" s="1"/>
  <c r="B14" i="98"/>
  <c r="B14" i="97"/>
  <c r="E14" i="97"/>
  <c r="E14" i="98"/>
  <c r="E15" i="125"/>
  <c r="E14" i="95"/>
  <c r="E15" i="96" s="1"/>
  <c r="F15" i="125"/>
  <c r="F14" i="95"/>
  <c r="F15" i="96" s="1"/>
  <c r="F14" i="98"/>
  <c r="F14" i="97"/>
  <c r="C11" i="164"/>
  <c r="C10" i="163"/>
  <c r="C11" i="97"/>
  <c r="C11" i="98"/>
  <c r="C12" i="125"/>
  <c r="C11" i="95"/>
  <c r="C12" i="96" s="1"/>
  <c r="F11" i="97"/>
  <c r="F12" i="125"/>
  <c r="F11" i="95"/>
  <c r="F12" i="96" s="1"/>
  <c r="F11" i="98"/>
  <c r="C14" i="167"/>
  <c r="C14" i="166"/>
  <c r="B11" i="167"/>
  <c r="B11" i="166"/>
  <c r="B14" i="167"/>
  <c r="B14" i="166"/>
  <c r="C11" i="167"/>
  <c r="C11" i="166"/>
  <c r="D11" i="166"/>
  <c r="D11" i="167"/>
  <c r="D14" i="167"/>
  <c r="D14" i="166"/>
  <c r="B7" i="41" l="1"/>
  <c r="C7" i="41"/>
  <c r="D7" i="41"/>
  <c r="B7" i="38"/>
  <c r="C7" i="38"/>
  <c r="D7" i="38"/>
  <c r="B4" i="145"/>
  <c r="C4" i="145"/>
  <c r="D4" i="145"/>
  <c r="B5" i="145"/>
  <c r="C5" i="145"/>
  <c r="D5" i="145"/>
  <c r="B7" i="145"/>
  <c r="C7" i="145"/>
  <c r="D7" i="145"/>
  <c r="B4" i="127"/>
  <c r="C4" i="127"/>
  <c r="D4" i="127"/>
  <c r="B5" i="127"/>
  <c r="C5" i="127"/>
  <c r="D5" i="127"/>
  <c r="B7" i="127"/>
  <c r="C7" i="127"/>
  <c r="D7" i="127"/>
  <c r="B4" i="37"/>
  <c r="B4" i="41" s="1"/>
  <c r="C4" i="37"/>
  <c r="C4" i="41" s="1"/>
  <c r="D4" i="37"/>
  <c r="D4" i="41" s="1"/>
  <c r="B5" i="37"/>
  <c r="B5" i="41" s="1"/>
  <c r="C5" i="37"/>
  <c r="C5" i="38" s="1"/>
  <c r="D5" i="37"/>
  <c r="D5" i="41" s="1"/>
  <c r="B7" i="37"/>
  <c r="C7" i="37"/>
  <c r="D7" i="37"/>
  <c r="C5" i="41" l="1"/>
  <c r="B5" i="38"/>
  <c r="D4" i="38"/>
  <c r="C4" i="38"/>
  <c r="D5" i="38"/>
  <c r="B4" i="38"/>
  <c r="C10" i="41" l="1"/>
  <c r="C10" i="38"/>
  <c r="C10" i="145"/>
  <c r="C10" i="127"/>
  <c r="C10" i="37"/>
  <c r="D13" i="41"/>
  <c r="D13" i="38"/>
  <c r="D13" i="145"/>
  <c r="D13" i="127"/>
  <c r="D13" i="37"/>
  <c r="D8" i="41"/>
  <c r="D8" i="38"/>
  <c r="D8" i="145"/>
  <c r="D8" i="127"/>
  <c r="D8" i="37"/>
  <c r="C13" i="41"/>
  <c r="C13" i="38"/>
  <c r="C13" i="145"/>
  <c r="C13" i="127"/>
  <c r="C13" i="37"/>
  <c r="C8" i="41"/>
  <c r="C8" i="145"/>
  <c r="C8" i="37"/>
  <c r="C8" i="127"/>
  <c r="C8" i="38"/>
  <c r="D10" i="41"/>
  <c r="D10" i="38"/>
  <c r="D10" i="145"/>
  <c r="D10" i="127"/>
  <c r="D10" i="37"/>
  <c r="D14" i="41" l="1"/>
  <c r="D14" i="38"/>
  <c r="D14" i="145"/>
  <c r="D14" i="127"/>
  <c r="D14" i="37"/>
  <c r="D11" i="41"/>
  <c r="D11" i="38"/>
  <c r="D11" i="145"/>
  <c r="D11" i="127"/>
  <c r="D11" i="37"/>
  <c r="C14" i="38"/>
  <c r="C14" i="145"/>
  <c r="C14" i="127"/>
  <c r="C14" i="37"/>
  <c r="C14" i="41"/>
  <c r="C11" i="38"/>
  <c r="C11" i="145"/>
  <c r="C11" i="127"/>
  <c r="C11" i="37"/>
  <c r="C11" i="41"/>
  <c r="B5" i="151"/>
  <c r="B5" i="154" l="1"/>
  <c r="B5" i="153"/>
  <c r="B4" i="154"/>
  <c r="B4" i="153"/>
  <c r="B4" i="152"/>
  <c r="B4" i="151"/>
  <c r="B5" i="152"/>
  <c r="B13" i="41" l="1"/>
  <c r="B13" i="38"/>
  <c r="B13" i="145"/>
  <c r="B13" i="127"/>
  <c r="B13" i="37"/>
  <c r="B8" i="41"/>
  <c r="B8" i="38"/>
  <c r="B8" i="145"/>
  <c r="B8" i="127"/>
  <c r="B8" i="37"/>
  <c r="B10" i="41"/>
  <c r="B10" i="38"/>
  <c r="B10" i="145"/>
  <c r="B10" i="127"/>
  <c r="B10" i="37"/>
  <c r="B11" i="41" l="1"/>
  <c r="B11" i="38"/>
  <c r="B11" i="145"/>
  <c r="B11" i="127"/>
  <c r="B11" i="37"/>
  <c r="B14" i="41"/>
  <c r="B14" i="38"/>
  <c r="B14" i="145"/>
  <c r="B14" i="127"/>
  <c r="B14" i="37"/>
  <c r="E7" i="38" l="1"/>
  <c r="E7" i="41"/>
  <c r="E4" i="145"/>
  <c r="E5" i="145"/>
  <c r="E7" i="145"/>
  <c r="E4" i="127"/>
  <c r="E5" i="127"/>
  <c r="E7" i="127"/>
  <c r="E4" i="37"/>
  <c r="E5" i="37"/>
  <c r="E7" i="37"/>
  <c r="E5" i="41" l="1"/>
  <c r="E5" i="38"/>
  <c r="E4" i="41"/>
  <c r="E4" i="38"/>
  <c r="C8" i="126" l="1"/>
  <c r="C5" i="126"/>
  <c r="C6" i="126"/>
  <c r="Q8" i="128"/>
  <c r="O10" i="128"/>
  <c r="O13" i="129"/>
  <c r="B8" i="126"/>
  <c r="C4" i="129"/>
  <c r="D4" i="129"/>
  <c r="E4" i="129"/>
  <c r="F4" i="129"/>
  <c r="G4" i="129"/>
  <c r="H4" i="129"/>
  <c r="I4" i="129"/>
  <c r="J4" i="129"/>
  <c r="K4" i="129"/>
  <c r="L4" i="129"/>
  <c r="M4" i="129"/>
  <c r="N4" i="129"/>
  <c r="O4" i="129"/>
  <c r="P4" i="129"/>
  <c r="Q4" i="129"/>
  <c r="R4" i="129"/>
  <c r="S4" i="129"/>
  <c r="T4" i="129"/>
  <c r="U4" i="129"/>
  <c r="V4" i="129"/>
  <c r="W4" i="129"/>
  <c r="X4" i="129"/>
  <c r="Y4" i="129"/>
  <c r="Z4" i="129"/>
  <c r="C5" i="129"/>
  <c r="D5" i="129"/>
  <c r="E5" i="129"/>
  <c r="F5" i="129"/>
  <c r="G5" i="129"/>
  <c r="H5" i="129"/>
  <c r="I5" i="129"/>
  <c r="J5" i="129"/>
  <c r="K5" i="129"/>
  <c r="L5" i="129"/>
  <c r="M5" i="129"/>
  <c r="N5" i="129"/>
  <c r="O5" i="129"/>
  <c r="P5" i="129"/>
  <c r="Q5" i="129"/>
  <c r="R5" i="129"/>
  <c r="S5" i="129"/>
  <c r="T5" i="129"/>
  <c r="U5" i="129"/>
  <c r="V5" i="129"/>
  <c r="W5" i="129"/>
  <c r="X5" i="129"/>
  <c r="Y5" i="129"/>
  <c r="Z5" i="129"/>
  <c r="C7" i="129"/>
  <c r="D7" i="129"/>
  <c r="E7" i="129"/>
  <c r="F7" i="129"/>
  <c r="G7" i="129"/>
  <c r="H7" i="129"/>
  <c r="I7" i="129"/>
  <c r="J7" i="129"/>
  <c r="K7" i="129"/>
  <c r="L7" i="129"/>
  <c r="M7" i="129"/>
  <c r="N7" i="129"/>
  <c r="O7" i="129"/>
  <c r="P7" i="129"/>
  <c r="Q7" i="129"/>
  <c r="R7" i="129"/>
  <c r="S7" i="129"/>
  <c r="T7" i="129"/>
  <c r="U7" i="129"/>
  <c r="V7" i="129"/>
  <c r="W7" i="129"/>
  <c r="X7" i="129"/>
  <c r="Y7" i="129"/>
  <c r="Z7" i="129"/>
  <c r="B7" i="129"/>
  <c r="B5" i="129"/>
  <c r="B4" i="129"/>
  <c r="C4" i="128"/>
  <c r="D4" i="128"/>
  <c r="E4" i="128"/>
  <c r="F4" i="128"/>
  <c r="G4" i="128"/>
  <c r="H4" i="128"/>
  <c r="I4" i="128"/>
  <c r="J4" i="128"/>
  <c r="K4" i="128"/>
  <c r="L4" i="128"/>
  <c r="M4" i="128"/>
  <c r="N4" i="128"/>
  <c r="O4" i="128"/>
  <c r="P4" i="128"/>
  <c r="Q4" i="128"/>
  <c r="R4" i="128"/>
  <c r="S4" i="128"/>
  <c r="T4" i="128"/>
  <c r="U4" i="128"/>
  <c r="V4" i="128"/>
  <c r="W4" i="128"/>
  <c r="X4" i="128"/>
  <c r="Y4" i="128"/>
  <c r="Z4" i="128"/>
  <c r="C5" i="128"/>
  <c r="D5" i="128"/>
  <c r="E5" i="128"/>
  <c r="F5" i="128"/>
  <c r="G5" i="128"/>
  <c r="H5" i="128"/>
  <c r="I5" i="128"/>
  <c r="J5" i="128"/>
  <c r="K5" i="128"/>
  <c r="L5" i="128"/>
  <c r="M5" i="128"/>
  <c r="N5" i="128"/>
  <c r="O5" i="128"/>
  <c r="P5" i="128"/>
  <c r="Q5" i="128"/>
  <c r="R5" i="128"/>
  <c r="S5" i="128"/>
  <c r="T5" i="128"/>
  <c r="U5" i="128"/>
  <c r="V5" i="128"/>
  <c r="W5" i="128"/>
  <c r="X5" i="128"/>
  <c r="Y5" i="128"/>
  <c r="Z5" i="128"/>
  <c r="C7" i="128"/>
  <c r="D7" i="128"/>
  <c r="E7" i="128"/>
  <c r="F7" i="128"/>
  <c r="G7" i="128"/>
  <c r="H7" i="128"/>
  <c r="I7" i="128"/>
  <c r="J7" i="128"/>
  <c r="K7" i="128"/>
  <c r="L7" i="128"/>
  <c r="M7" i="128"/>
  <c r="N7" i="128"/>
  <c r="O7" i="128"/>
  <c r="P7" i="128"/>
  <c r="Q7" i="128"/>
  <c r="R7" i="128"/>
  <c r="S7" i="128"/>
  <c r="T7" i="128"/>
  <c r="U7" i="128"/>
  <c r="V7" i="128"/>
  <c r="W7" i="128"/>
  <c r="X7" i="128"/>
  <c r="Y7" i="128"/>
  <c r="Z7" i="128"/>
  <c r="B7" i="128"/>
  <c r="B5" i="128"/>
  <c r="B4" i="128"/>
  <c r="B7" i="144"/>
  <c r="B4" i="143"/>
  <c r="B5" i="143"/>
  <c r="B7" i="143"/>
  <c r="B4" i="142"/>
  <c r="B5" i="142"/>
  <c r="B7" i="142"/>
  <c r="B4" i="140"/>
  <c r="B5" i="140"/>
  <c r="B7" i="140"/>
  <c r="B4" i="141"/>
  <c r="B5" i="141"/>
  <c r="B7" i="141"/>
  <c r="B4" i="139"/>
  <c r="B5" i="139"/>
  <c r="B7" i="139"/>
  <c r="C4" i="121"/>
  <c r="D4" i="121"/>
  <c r="C5" i="121"/>
  <c r="D5" i="121"/>
  <c r="C7" i="121"/>
  <c r="D7" i="121"/>
  <c r="C8" i="121"/>
  <c r="D8" i="121"/>
  <c r="C10" i="121"/>
  <c r="D10" i="121"/>
  <c r="C11" i="121"/>
  <c r="D11" i="121"/>
  <c r="C13" i="121"/>
  <c r="D13" i="121"/>
  <c r="C14" i="121"/>
  <c r="D14" i="121"/>
  <c r="C4" i="119"/>
  <c r="D4" i="119"/>
  <c r="C5" i="119"/>
  <c r="D5" i="119"/>
  <c r="C7" i="119"/>
  <c r="D7" i="119"/>
  <c r="C8" i="119"/>
  <c r="D8" i="119"/>
  <c r="C10" i="119"/>
  <c r="D10" i="119"/>
  <c r="C11" i="119"/>
  <c r="D11" i="119"/>
  <c r="C13" i="119"/>
  <c r="D13" i="119"/>
  <c r="C14" i="119"/>
  <c r="D14" i="119"/>
  <c r="B4" i="121"/>
  <c r="B5" i="121"/>
  <c r="B7" i="121"/>
  <c r="B4" i="119"/>
  <c r="B5" i="119"/>
  <c r="B7" i="119"/>
  <c r="B13" i="142"/>
  <c r="B13" i="141"/>
  <c r="B13" i="143"/>
  <c r="B13" i="139"/>
  <c r="B13" i="140"/>
  <c r="B8" i="143"/>
  <c r="B8" i="140"/>
  <c r="B8" i="139"/>
  <c r="B8" i="142"/>
  <c r="B8" i="141"/>
  <c r="B10" i="143"/>
  <c r="B10" i="140"/>
  <c r="B10" i="139"/>
  <c r="B10" i="141"/>
  <c r="B10" i="142"/>
  <c r="B11" i="142"/>
  <c r="B11" i="141"/>
  <c r="B11" i="140"/>
  <c r="B11" i="143"/>
  <c r="B11" i="139"/>
  <c r="B14" i="143"/>
  <c r="B14" i="140"/>
  <c r="B14" i="139"/>
  <c r="B14" i="142"/>
  <c r="B14" i="141"/>
  <c r="B31" i="116"/>
  <c r="C31" i="116"/>
  <c r="D31" i="116"/>
  <c r="E31" i="116"/>
  <c r="F31" i="116"/>
  <c r="G31" i="116"/>
  <c r="H31" i="116"/>
  <c r="I31" i="116"/>
  <c r="J31" i="116"/>
  <c r="K31" i="116"/>
  <c r="L31" i="116"/>
  <c r="M31" i="116"/>
  <c r="N31" i="116"/>
  <c r="O31" i="116"/>
  <c r="P31" i="116"/>
  <c r="Q31" i="116"/>
  <c r="R31" i="116"/>
  <c r="S31" i="116"/>
  <c r="T31" i="116"/>
  <c r="U31" i="116"/>
  <c r="V31" i="116"/>
  <c r="W31" i="116"/>
  <c r="X31" i="116"/>
  <c r="X15" i="116"/>
  <c r="W15" i="116"/>
  <c r="V15" i="116"/>
  <c r="U15" i="116"/>
  <c r="T15" i="116"/>
  <c r="S15" i="116"/>
  <c r="R15" i="116"/>
  <c r="Q15" i="116"/>
  <c r="P15" i="116"/>
  <c r="O15" i="116"/>
  <c r="N15" i="116"/>
  <c r="M15" i="116"/>
  <c r="L15" i="116"/>
  <c r="K15" i="116"/>
  <c r="J15" i="116"/>
  <c r="I15" i="116"/>
  <c r="H15" i="116"/>
  <c r="G15" i="116"/>
  <c r="F15" i="116"/>
  <c r="E15" i="116"/>
  <c r="D15" i="116"/>
  <c r="C15" i="116"/>
  <c r="B15" i="116"/>
  <c r="X14" i="116"/>
  <c r="X32" i="116" s="1"/>
  <c r="W14" i="116"/>
  <c r="W32" i="116"/>
  <c r="V14" i="116"/>
  <c r="V32" i="116"/>
  <c r="U14" i="116"/>
  <c r="U32" i="116"/>
  <c r="T14" i="116"/>
  <c r="T32" i="116"/>
  <c r="S14" i="116"/>
  <c r="S32" i="116"/>
  <c r="R14" i="116"/>
  <c r="R32" i="116"/>
  <c r="Q14" i="116"/>
  <c r="Q32" i="116"/>
  <c r="P14" i="116"/>
  <c r="P32" i="116"/>
  <c r="O14" i="116"/>
  <c r="O32" i="116"/>
  <c r="N14" i="116"/>
  <c r="N32" i="116"/>
  <c r="M14" i="116"/>
  <c r="M32" i="116"/>
  <c r="L14" i="116"/>
  <c r="L32" i="116" s="1"/>
  <c r="K14" i="116"/>
  <c r="K32" i="116" s="1"/>
  <c r="J14" i="116"/>
  <c r="J32" i="116" s="1"/>
  <c r="I14" i="116"/>
  <c r="I32" i="116" s="1"/>
  <c r="H14" i="116"/>
  <c r="H32" i="116" s="1"/>
  <c r="G14" i="116"/>
  <c r="G32" i="116" s="1"/>
  <c r="F14" i="116"/>
  <c r="F32" i="116" s="1"/>
  <c r="E14" i="116"/>
  <c r="E32" i="116" s="1"/>
  <c r="D14" i="116"/>
  <c r="D32" i="116" s="1"/>
  <c r="C14" i="116"/>
  <c r="C32" i="116" s="1"/>
  <c r="B14" i="116"/>
  <c r="B32" i="116" s="1"/>
  <c r="A12" i="116"/>
  <c r="A11" i="116"/>
  <c r="A10" i="116"/>
  <c r="A9" i="116"/>
  <c r="A8" i="116"/>
  <c r="A7" i="116"/>
  <c r="A6" i="116"/>
  <c r="X5" i="116"/>
  <c r="X22" i="116" s="1"/>
  <c r="X39" i="116" s="1"/>
  <c r="W5" i="116"/>
  <c r="W22" i="116" s="1"/>
  <c r="W39" i="116" s="1"/>
  <c r="V5" i="116"/>
  <c r="V22" i="116" s="1"/>
  <c r="V39" i="116" s="1"/>
  <c r="U5" i="116"/>
  <c r="U22" i="116" s="1"/>
  <c r="U39" i="116" s="1"/>
  <c r="T5" i="116"/>
  <c r="T22" i="116" s="1"/>
  <c r="T39" i="116" s="1"/>
  <c r="S5" i="116"/>
  <c r="S22" i="116" s="1"/>
  <c r="S39" i="116" s="1"/>
  <c r="R5" i="116"/>
  <c r="R22" i="116" s="1"/>
  <c r="R39" i="116" s="1"/>
  <c r="Q5" i="116"/>
  <c r="Q22" i="116" s="1"/>
  <c r="Q39" i="116" s="1"/>
  <c r="P5" i="116"/>
  <c r="P22" i="116" s="1"/>
  <c r="P39" i="116" s="1"/>
  <c r="O5" i="116"/>
  <c r="O22" i="116" s="1"/>
  <c r="O39" i="116" s="1"/>
  <c r="N5" i="116"/>
  <c r="N22" i="116" s="1"/>
  <c r="N39" i="116" s="1"/>
  <c r="M5" i="116"/>
  <c r="M22" i="116" s="1"/>
  <c r="M39" i="116" s="1"/>
  <c r="L5" i="116"/>
  <c r="L22" i="116" s="1"/>
  <c r="L39" i="116" s="1"/>
  <c r="K5" i="116"/>
  <c r="K22" i="116" s="1"/>
  <c r="K39" i="116" s="1"/>
  <c r="J5" i="116"/>
  <c r="J22" i="116" s="1"/>
  <c r="J39" i="116" s="1"/>
  <c r="I5" i="116"/>
  <c r="I22" i="116" s="1"/>
  <c r="I39" i="116" s="1"/>
  <c r="H5" i="116"/>
  <c r="H22" i="116" s="1"/>
  <c r="H39" i="116" s="1"/>
  <c r="G5" i="116"/>
  <c r="G22" i="116" s="1"/>
  <c r="G39" i="116" s="1"/>
  <c r="F5" i="116"/>
  <c r="F22" i="116" s="1"/>
  <c r="F39" i="116" s="1"/>
  <c r="E5" i="116"/>
  <c r="E22" i="116" s="1"/>
  <c r="E39" i="116" s="1"/>
  <c r="D5" i="116"/>
  <c r="D22" i="116" s="1"/>
  <c r="D39" i="116" s="1"/>
  <c r="C5" i="116"/>
  <c r="C22" i="116" s="1"/>
  <c r="C39" i="116" s="1"/>
  <c r="B5" i="116"/>
  <c r="B22" i="116" s="1"/>
  <c r="B39" i="116" s="1"/>
  <c r="A5" i="116"/>
  <c r="A4" i="116"/>
  <c r="X3" i="116"/>
  <c r="X20" i="116" s="1"/>
  <c r="W3" i="116"/>
  <c r="W37" i="116" s="1"/>
  <c r="V3" i="116"/>
  <c r="V20" i="116" s="1"/>
  <c r="U3" i="116"/>
  <c r="U37" i="116" s="1"/>
  <c r="T3" i="116"/>
  <c r="T20" i="116" s="1"/>
  <c r="S3" i="116"/>
  <c r="S37" i="116" s="1"/>
  <c r="R3" i="116"/>
  <c r="R37" i="116" s="1"/>
  <c r="Q3" i="116"/>
  <c r="Q37" i="116" s="1"/>
  <c r="P3" i="116"/>
  <c r="P37" i="116" s="1"/>
  <c r="O3" i="116"/>
  <c r="O20" i="116" s="1"/>
  <c r="N3" i="116"/>
  <c r="N37" i="116" s="1"/>
  <c r="M3" i="116"/>
  <c r="M37" i="116" s="1"/>
  <c r="L3" i="116"/>
  <c r="L37" i="116" s="1"/>
  <c r="K3" i="116"/>
  <c r="K37" i="116" s="1"/>
  <c r="J3" i="116"/>
  <c r="J20" i="116" s="1"/>
  <c r="I3" i="116"/>
  <c r="I37" i="116" s="1"/>
  <c r="H3" i="116"/>
  <c r="G3" i="116"/>
  <c r="G37" i="116" s="1"/>
  <c r="F3" i="116"/>
  <c r="F37" i="116" s="1"/>
  <c r="E3" i="116"/>
  <c r="E20" i="116" s="1"/>
  <c r="D3" i="116"/>
  <c r="D20" i="116" s="1"/>
  <c r="C3" i="116"/>
  <c r="C37" i="116" s="1"/>
  <c r="B3" i="116"/>
  <c r="B20" i="116" s="1"/>
  <c r="X2" i="116"/>
  <c r="X19" i="116" s="1"/>
  <c r="W2" i="116"/>
  <c r="W19" i="116" s="1"/>
  <c r="V2" i="116"/>
  <c r="V36" i="116" s="1"/>
  <c r="U2" i="116"/>
  <c r="U19" i="116" s="1"/>
  <c r="T2" i="116"/>
  <c r="T19" i="116" s="1"/>
  <c r="S2" i="116"/>
  <c r="S36" i="116" s="1"/>
  <c r="R2" i="116"/>
  <c r="R36" i="116" s="1"/>
  <c r="Q2" i="116"/>
  <c r="Q36" i="116" s="1"/>
  <c r="P2" i="116"/>
  <c r="P19" i="116" s="1"/>
  <c r="O2" i="116"/>
  <c r="O19" i="116" s="1"/>
  <c r="N2" i="116"/>
  <c r="N36" i="116" s="1"/>
  <c r="M2" i="116"/>
  <c r="M36" i="116" s="1"/>
  <c r="L2" i="116"/>
  <c r="L19" i="116" s="1"/>
  <c r="K2" i="116"/>
  <c r="K19" i="116" s="1"/>
  <c r="J2" i="116"/>
  <c r="J36" i="116" s="1"/>
  <c r="I2" i="116"/>
  <c r="I36" i="116" s="1"/>
  <c r="H2" i="116"/>
  <c r="H19" i="116" s="1"/>
  <c r="G2" i="116"/>
  <c r="F2" i="116"/>
  <c r="F36" i="116" s="1"/>
  <c r="E2" i="116"/>
  <c r="E36" i="116" s="1"/>
  <c r="D2" i="116"/>
  <c r="D19" i="116" s="1"/>
  <c r="C2" i="116"/>
  <c r="B2" i="116"/>
  <c r="B19" i="116" s="1"/>
  <c r="A1" i="114"/>
  <c r="B6" i="113"/>
  <c r="C6" i="113"/>
  <c r="D6" i="113"/>
  <c r="E6" i="113"/>
  <c r="F6" i="113"/>
  <c r="G6" i="113"/>
  <c r="H6" i="113"/>
  <c r="I6" i="113"/>
  <c r="J6" i="113"/>
  <c r="K6" i="113"/>
  <c r="L6" i="113"/>
  <c r="M6" i="113"/>
  <c r="N6" i="113"/>
  <c r="O6" i="113"/>
  <c r="P6" i="113"/>
  <c r="Q6" i="113"/>
  <c r="R6" i="113"/>
  <c r="S6" i="113"/>
  <c r="T6" i="113"/>
  <c r="U6" i="113"/>
  <c r="V6" i="113"/>
  <c r="W6" i="113"/>
  <c r="X6" i="113"/>
  <c r="Y6" i="113"/>
  <c r="Z6" i="113"/>
  <c r="AA6" i="113"/>
  <c r="AB6" i="113"/>
  <c r="AC6" i="113"/>
  <c r="AD6" i="113"/>
  <c r="AE6" i="113"/>
  <c r="AF6" i="113"/>
  <c r="AG6" i="113"/>
  <c r="AH6" i="113"/>
  <c r="AI6" i="113"/>
  <c r="AJ6" i="113"/>
  <c r="AK6" i="113"/>
  <c r="AL6" i="113"/>
  <c r="AM6" i="113"/>
  <c r="AN6" i="113"/>
  <c r="AO6" i="113"/>
  <c r="AP6" i="113"/>
  <c r="AQ6" i="113"/>
  <c r="AR6" i="113"/>
  <c r="AS6" i="113"/>
  <c r="AT6" i="113"/>
  <c r="AU6" i="113"/>
  <c r="AV6" i="113"/>
  <c r="AW6" i="113"/>
  <c r="AX6" i="113"/>
  <c r="AY6" i="113"/>
  <c r="AZ6" i="113"/>
  <c r="BA6" i="113"/>
  <c r="BB6" i="113"/>
  <c r="BC6" i="113"/>
  <c r="BD6" i="113"/>
  <c r="BE6" i="113"/>
  <c r="BF6" i="113"/>
  <c r="BG6" i="113"/>
  <c r="BH6" i="113"/>
  <c r="BI6" i="113"/>
  <c r="BJ6" i="113"/>
  <c r="BK6" i="113"/>
  <c r="BL6" i="113"/>
  <c r="BM6" i="113"/>
  <c r="BN6" i="113"/>
  <c r="BO6" i="113"/>
  <c r="BP6" i="113"/>
  <c r="BQ6" i="113"/>
  <c r="BR6" i="113"/>
  <c r="BS6" i="113"/>
  <c r="BT6" i="113"/>
  <c r="BU6" i="113"/>
  <c r="BV6" i="113"/>
  <c r="BW6" i="113"/>
  <c r="BX6" i="113"/>
  <c r="BY6" i="113"/>
  <c r="BZ6" i="113"/>
  <c r="B30" i="113"/>
  <c r="C30" i="113"/>
  <c r="D30" i="113"/>
  <c r="E30" i="113"/>
  <c r="F30" i="113"/>
  <c r="G30" i="113"/>
  <c r="H30" i="113"/>
  <c r="I30" i="113"/>
  <c r="J30" i="113"/>
  <c r="K30" i="113"/>
  <c r="L30" i="113"/>
  <c r="M30" i="113"/>
  <c r="N30" i="113"/>
  <c r="O30" i="113"/>
  <c r="P30" i="113"/>
  <c r="Q30" i="113"/>
  <c r="R30" i="113"/>
  <c r="S30" i="113"/>
  <c r="T30" i="113"/>
  <c r="U30" i="113"/>
  <c r="V30" i="113"/>
  <c r="W30" i="113"/>
  <c r="X30" i="113"/>
  <c r="Y30" i="113"/>
  <c r="Z30" i="113"/>
  <c r="AA30" i="113"/>
  <c r="AB30" i="113"/>
  <c r="AC30" i="113"/>
  <c r="AD30" i="113"/>
  <c r="AE30" i="113"/>
  <c r="AF30" i="113"/>
  <c r="AG30" i="113"/>
  <c r="AH30" i="113"/>
  <c r="AI30" i="113"/>
  <c r="AJ30" i="113"/>
  <c r="AK30" i="113"/>
  <c r="AL30" i="113"/>
  <c r="AM30" i="113"/>
  <c r="AN30" i="113"/>
  <c r="AO30" i="113"/>
  <c r="AP30" i="113"/>
  <c r="AQ30" i="113"/>
  <c r="AR30" i="113"/>
  <c r="AS30" i="113"/>
  <c r="AT30" i="113"/>
  <c r="AU30" i="113"/>
  <c r="AV30" i="113"/>
  <c r="AW30" i="113"/>
  <c r="AX30" i="113"/>
  <c r="AY30" i="113"/>
  <c r="AZ30" i="113"/>
  <c r="BA30" i="113"/>
  <c r="BB30" i="113"/>
  <c r="BC30" i="113"/>
  <c r="BD30" i="113"/>
  <c r="BE30" i="113"/>
  <c r="BF30" i="113"/>
  <c r="BG30" i="113"/>
  <c r="BH30" i="113"/>
  <c r="BI30" i="113"/>
  <c r="BJ30" i="113"/>
  <c r="BK30" i="113"/>
  <c r="BL30" i="113"/>
  <c r="BM30" i="113"/>
  <c r="BN30" i="113"/>
  <c r="BO30" i="113"/>
  <c r="BP30" i="113"/>
  <c r="BQ30" i="113"/>
  <c r="BR30" i="113"/>
  <c r="BS30" i="113"/>
  <c r="BT30" i="113"/>
  <c r="BU30" i="113"/>
  <c r="BV30" i="113"/>
  <c r="BW30" i="113"/>
  <c r="BX30" i="113"/>
  <c r="BY30" i="113"/>
  <c r="BZ30" i="113"/>
  <c r="B32" i="113"/>
  <c r="C32" i="113"/>
  <c r="D32" i="113"/>
  <c r="E32" i="113"/>
  <c r="F32" i="113"/>
  <c r="G32" i="113"/>
  <c r="H32" i="113"/>
  <c r="I32" i="113"/>
  <c r="J32" i="113"/>
  <c r="K32" i="113"/>
  <c r="L32" i="113"/>
  <c r="M32" i="113"/>
  <c r="N32" i="113"/>
  <c r="O32" i="113"/>
  <c r="P32" i="113"/>
  <c r="Q32" i="113"/>
  <c r="R32" i="113"/>
  <c r="S32" i="113"/>
  <c r="T32" i="113"/>
  <c r="U32" i="113"/>
  <c r="V32" i="113"/>
  <c r="W32" i="113"/>
  <c r="X32" i="113"/>
  <c r="Y32" i="113"/>
  <c r="Z32" i="113"/>
  <c r="AA32" i="113"/>
  <c r="AB32" i="113"/>
  <c r="AC32" i="113"/>
  <c r="AD32" i="113"/>
  <c r="AE32" i="113"/>
  <c r="AF32" i="113"/>
  <c r="AG32" i="113"/>
  <c r="AH32" i="113"/>
  <c r="AI32" i="113"/>
  <c r="AJ32" i="113"/>
  <c r="AK32" i="113"/>
  <c r="AL32" i="113"/>
  <c r="AM32" i="113"/>
  <c r="AN32" i="113"/>
  <c r="AO32" i="113"/>
  <c r="AP32" i="113"/>
  <c r="AQ32" i="113"/>
  <c r="AR32" i="113"/>
  <c r="AS32" i="113"/>
  <c r="AT32" i="113"/>
  <c r="AU32" i="113"/>
  <c r="AV32" i="113"/>
  <c r="AW32" i="113"/>
  <c r="AX32" i="113"/>
  <c r="AY32" i="113"/>
  <c r="AZ32" i="113"/>
  <c r="BA32" i="113"/>
  <c r="BB32" i="113"/>
  <c r="BC32" i="113"/>
  <c r="BD32" i="113"/>
  <c r="BE32" i="113"/>
  <c r="BF32" i="113"/>
  <c r="BG32" i="113"/>
  <c r="BH32" i="113"/>
  <c r="BI32" i="113"/>
  <c r="BJ32" i="113"/>
  <c r="BK32" i="113"/>
  <c r="BL32" i="113"/>
  <c r="BM32" i="113"/>
  <c r="BN32" i="113"/>
  <c r="BO32" i="113"/>
  <c r="BP32" i="113"/>
  <c r="BQ32" i="113"/>
  <c r="BR32" i="113"/>
  <c r="BS32" i="113"/>
  <c r="BT32" i="113"/>
  <c r="BU32" i="113"/>
  <c r="BV32" i="113"/>
  <c r="BW32" i="113"/>
  <c r="BX32" i="113"/>
  <c r="BY32" i="113"/>
  <c r="BZ32" i="113"/>
  <c r="A32" i="113"/>
  <c r="A31" i="113"/>
  <c r="A30" i="113"/>
  <c r="A29" i="113"/>
  <c r="A28" i="113"/>
  <c r="A27" i="113"/>
  <c r="A26" i="113"/>
  <c r="A25" i="113"/>
  <c r="A24" i="113"/>
  <c r="A23" i="113"/>
  <c r="A22" i="113"/>
  <c r="A21" i="113"/>
  <c r="A20" i="113"/>
  <c r="A19" i="113"/>
  <c r="A18" i="113"/>
  <c r="A17" i="113"/>
  <c r="A16" i="113"/>
  <c r="A15" i="113"/>
  <c r="A14" i="113"/>
  <c r="A13" i="113"/>
  <c r="A12" i="113"/>
  <c r="A11" i="113"/>
  <c r="A10" i="113"/>
  <c r="A9" i="113"/>
  <c r="A8" i="113"/>
  <c r="A7" i="113"/>
  <c r="A6" i="113"/>
  <c r="A5" i="113"/>
  <c r="BZ4" i="113"/>
  <c r="BY4" i="113"/>
  <c r="BX4" i="113"/>
  <c r="BW4" i="113"/>
  <c r="BV4" i="113"/>
  <c r="BU4" i="113"/>
  <c r="BT4" i="113"/>
  <c r="BS4" i="113"/>
  <c r="BR4" i="113"/>
  <c r="BQ4" i="113"/>
  <c r="BP4" i="113"/>
  <c r="BO4" i="113"/>
  <c r="BN4" i="113"/>
  <c r="BM4" i="113"/>
  <c r="BL4" i="113"/>
  <c r="BK4" i="113"/>
  <c r="BJ4" i="113"/>
  <c r="BI4" i="113"/>
  <c r="BH4" i="113"/>
  <c r="BG4" i="113"/>
  <c r="BF4" i="113"/>
  <c r="BE4" i="113"/>
  <c r="BD4" i="113"/>
  <c r="BC4" i="113"/>
  <c r="BB4" i="113"/>
  <c r="BA4" i="113"/>
  <c r="AZ4" i="113"/>
  <c r="AY4" i="113"/>
  <c r="AX4" i="113"/>
  <c r="AW4" i="113"/>
  <c r="AV4" i="113"/>
  <c r="AU4" i="113"/>
  <c r="AT4" i="113"/>
  <c r="AS4" i="113"/>
  <c r="AR4" i="113"/>
  <c r="AQ4" i="113"/>
  <c r="AP4" i="113"/>
  <c r="AO4" i="113"/>
  <c r="AN4" i="113"/>
  <c r="AM4" i="113"/>
  <c r="AL4" i="113"/>
  <c r="AK4" i="113"/>
  <c r="AJ4" i="113"/>
  <c r="AI4" i="113"/>
  <c r="AH4" i="113"/>
  <c r="AG4" i="113"/>
  <c r="AF4" i="113"/>
  <c r="AE4" i="113"/>
  <c r="AD4" i="113"/>
  <c r="AC4" i="113"/>
  <c r="AB4" i="113"/>
  <c r="AA4" i="113"/>
  <c r="Z4" i="113"/>
  <c r="Y4" i="113"/>
  <c r="X4" i="113"/>
  <c r="W4" i="113"/>
  <c r="V4" i="113"/>
  <c r="U4" i="113"/>
  <c r="T4" i="113"/>
  <c r="S4" i="113"/>
  <c r="R4" i="113"/>
  <c r="Q4" i="113"/>
  <c r="P4" i="113"/>
  <c r="O4" i="113"/>
  <c r="N4" i="113"/>
  <c r="M4" i="113"/>
  <c r="L4" i="113"/>
  <c r="K4" i="113"/>
  <c r="J4" i="113"/>
  <c r="I4" i="113"/>
  <c r="H4" i="113"/>
  <c r="G4" i="113"/>
  <c r="F4" i="113"/>
  <c r="E4" i="113"/>
  <c r="D4" i="113"/>
  <c r="C4" i="113"/>
  <c r="B4" i="113"/>
  <c r="BZ3" i="113"/>
  <c r="BY3" i="113"/>
  <c r="BX3" i="113"/>
  <c r="BW3" i="113"/>
  <c r="BV3" i="113"/>
  <c r="BU3" i="113"/>
  <c r="BT3" i="113"/>
  <c r="BS3" i="113"/>
  <c r="BR3" i="113"/>
  <c r="BQ3" i="113"/>
  <c r="BP3" i="113"/>
  <c r="BO3" i="113"/>
  <c r="BN3" i="113"/>
  <c r="BM3" i="113"/>
  <c r="BL3" i="113"/>
  <c r="BK3" i="113"/>
  <c r="BJ3" i="113"/>
  <c r="BI3" i="113"/>
  <c r="BH3" i="113"/>
  <c r="BG3" i="113"/>
  <c r="BF3" i="113"/>
  <c r="BE3" i="113"/>
  <c r="BD3" i="113"/>
  <c r="BC3" i="113"/>
  <c r="BB3" i="113"/>
  <c r="BA3" i="113"/>
  <c r="AZ3" i="113"/>
  <c r="AY3" i="113"/>
  <c r="AX3" i="113"/>
  <c r="AW3" i="113"/>
  <c r="AV3" i="113"/>
  <c r="AU3" i="113"/>
  <c r="AT3" i="113"/>
  <c r="AS3" i="113"/>
  <c r="AR3" i="113"/>
  <c r="AQ3" i="113"/>
  <c r="AP3" i="113"/>
  <c r="AO3" i="113"/>
  <c r="AN3" i="113"/>
  <c r="AM3" i="113"/>
  <c r="AL3" i="113"/>
  <c r="AK3" i="113"/>
  <c r="AJ3" i="113"/>
  <c r="AI3" i="113"/>
  <c r="AH3" i="113"/>
  <c r="AG3" i="113"/>
  <c r="AF3" i="113"/>
  <c r="AE3" i="113"/>
  <c r="AD3" i="113"/>
  <c r="AC3" i="113"/>
  <c r="AB3" i="113"/>
  <c r="AA3" i="113"/>
  <c r="Z3" i="113"/>
  <c r="Y3" i="113"/>
  <c r="X3" i="113"/>
  <c r="W3" i="113"/>
  <c r="V3" i="113"/>
  <c r="U3" i="113"/>
  <c r="T3" i="113"/>
  <c r="S3" i="113"/>
  <c r="R3" i="113"/>
  <c r="Q3" i="113"/>
  <c r="P3" i="113"/>
  <c r="O3" i="113"/>
  <c r="N3" i="113"/>
  <c r="M3" i="113"/>
  <c r="L3" i="113"/>
  <c r="K3" i="113"/>
  <c r="J3" i="113"/>
  <c r="I3" i="113"/>
  <c r="H3" i="113"/>
  <c r="G3" i="113"/>
  <c r="F3" i="113"/>
  <c r="E3" i="113"/>
  <c r="D3" i="113"/>
  <c r="C3" i="113"/>
  <c r="B3" i="113"/>
  <c r="A1" i="113"/>
  <c r="BY7" i="113"/>
  <c r="BY18" i="113"/>
  <c r="BY22" i="113"/>
  <c r="BY26" i="113"/>
  <c r="BY12" i="113"/>
  <c r="BZ12" i="113"/>
  <c r="BZ22" i="113"/>
  <c r="BZ26" i="113"/>
  <c r="BZ7" i="113"/>
  <c r="BZ18" i="113"/>
  <c r="BY9" i="113"/>
  <c r="BY15" i="113"/>
  <c r="BY20" i="113"/>
  <c r="BY24" i="113"/>
  <c r="BY28" i="113"/>
  <c r="BZ9" i="113"/>
  <c r="BZ15" i="113"/>
  <c r="BZ20" i="113"/>
  <c r="BZ24" i="113"/>
  <c r="BZ28" i="113"/>
  <c r="BX7" i="113"/>
  <c r="BX12" i="113"/>
  <c r="BX18" i="113"/>
  <c r="BX24" i="113"/>
  <c r="BR7" i="113"/>
  <c r="BV7" i="113"/>
  <c r="BR9" i="113"/>
  <c r="BV9" i="113"/>
  <c r="BR12" i="113"/>
  <c r="BV12" i="113"/>
  <c r="BR15" i="113"/>
  <c r="BV15" i="113"/>
  <c r="BR18" i="113"/>
  <c r="BV18" i="113"/>
  <c r="BR20" i="113"/>
  <c r="BV20" i="113"/>
  <c r="BR22" i="113"/>
  <c r="BV22" i="113"/>
  <c r="BR24" i="113"/>
  <c r="BV24" i="113"/>
  <c r="BR26" i="113"/>
  <c r="BV26" i="113"/>
  <c r="BR28" i="113"/>
  <c r="BV28" i="113"/>
  <c r="AX18" i="113"/>
  <c r="AX26" i="113"/>
  <c r="BA7" i="113"/>
  <c r="BE7" i="113"/>
  <c r="BI7" i="113"/>
  <c r="BB9" i="113"/>
  <c r="BF9" i="113"/>
  <c r="AY12" i="113"/>
  <c r="BC12" i="113"/>
  <c r="BG12" i="113"/>
  <c r="AZ15" i="113"/>
  <c r="BD15" i="113"/>
  <c r="BH15" i="113"/>
  <c r="BA18" i="113"/>
  <c r="BE18" i="113"/>
  <c r="BI18" i="113"/>
  <c r="BB20" i="113"/>
  <c r="BF20" i="113"/>
  <c r="AY22" i="113"/>
  <c r="BC22" i="113"/>
  <c r="BG22" i="113"/>
  <c r="AZ24" i="113"/>
  <c r="BD24" i="113"/>
  <c r="BH24" i="113"/>
  <c r="BA26" i="113"/>
  <c r="BE26" i="113"/>
  <c r="BI26" i="113"/>
  <c r="BB28" i="113"/>
  <c r="BF28" i="113"/>
  <c r="BJ7" i="113"/>
  <c r="BN7" i="113"/>
  <c r="BK9" i="113"/>
  <c r="BO9" i="113"/>
  <c r="BL12" i="113"/>
  <c r="BP12" i="113"/>
  <c r="BM15" i="113"/>
  <c r="BJ18" i="113"/>
  <c r="BN18" i="113"/>
  <c r="BK20" i="113"/>
  <c r="BO20" i="113"/>
  <c r="BL22" i="113"/>
  <c r="BP22" i="113"/>
  <c r="BM24" i="113"/>
  <c r="BJ26" i="113"/>
  <c r="BN26" i="113"/>
  <c r="BK28" i="113"/>
  <c r="BO28" i="113"/>
  <c r="BZ16" i="113"/>
  <c r="BZ10" i="113"/>
  <c r="BT12" i="113"/>
  <c r="BT20" i="113"/>
  <c r="BX26" i="113"/>
  <c r="BS7" i="113"/>
  <c r="BW7" i="113"/>
  <c r="BS9" i="113"/>
  <c r="BW9" i="113"/>
  <c r="BS12" i="113"/>
  <c r="BW12" i="113"/>
  <c r="BS15" i="113"/>
  <c r="BW15" i="113"/>
  <c r="BS18" i="113"/>
  <c r="BW18" i="113"/>
  <c r="BS20" i="113"/>
  <c r="BW20" i="113"/>
  <c r="BS22" i="113"/>
  <c r="BW22" i="113"/>
  <c r="BS24" i="113"/>
  <c r="BW24" i="113"/>
  <c r="BS26" i="113"/>
  <c r="BW26" i="113"/>
  <c r="BS28" i="113"/>
  <c r="BW28" i="113"/>
  <c r="AX20" i="113"/>
  <c r="AX28" i="113"/>
  <c r="BB7" i="113"/>
  <c r="BF7" i="113"/>
  <c r="AY9" i="113"/>
  <c r="BC9" i="113"/>
  <c r="BG9" i="113"/>
  <c r="AZ12" i="113"/>
  <c r="BD12" i="113"/>
  <c r="BH12" i="113"/>
  <c r="BA15" i="113"/>
  <c r="BE15" i="113"/>
  <c r="BI15" i="113"/>
  <c r="BB18" i="113"/>
  <c r="BF18" i="113"/>
  <c r="AY20" i="113"/>
  <c r="BC20" i="113"/>
  <c r="BG20" i="113"/>
  <c r="AZ22" i="113"/>
  <c r="BD22" i="113"/>
  <c r="BH22" i="113"/>
  <c r="BA24" i="113"/>
  <c r="BE24" i="113"/>
  <c r="BI24" i="113"/>
  <c r="BB26" i="113"/>
  <c r="BF26" i="113"/>
  <c r="AY28" i="113"/>
  <c r="BC28" i="113"/>
  <c r="BG28" i="113"/>
  <c r="BK7" i="113"/>
  <c r="BO7" i="113"/>
  <c r="BL9" i="113"/>
  <c r="BP9" i="113"/>
  <c r="BM12" i="113"/>
  <c r="BJ15" i="113"/>
  <c r="BN15" i="113"/>
  <c r="BK18" i="113"/>
  <c r="BO18" i="113"/>
  <c r="BL20" i="113"/>
  <c r="BP20" i="113"/>
  <c r="BM22" i="113"/>
  <c r="BJ24" i="113"/>
  <c r="BN24" i="113"/>
  <c r="BK26" i="113"/>
  <c r="BO26" i="113"/>
  <c r="BL28" i="113"/>
  <c r="BP28" i="113"/>
  <c r="BY13" i="113"/>
  <c r="BT7" i="113"/>
  <c r="BX9" i="113"/>
  <c r="BX15" i="113"/>
  <c r="BX20" i="113"/>
  <c r="BX22" i="113"/>
  <c r="BT26" i="113"/>
  <c r="BT28" i="113"/>
  <c r="AX22" i="113"/>
  <c r="AY7" i="113"/>
  <c r="BC7" i="113"/>
  <c r="BG7" i="113"/>
  <c r="AZ9" i="113"/>
  <c r="BD9" i="113"/>
  <c r="BA12" i="113"/>
  <c r="BE12" i="113"/>
  <c r="BI12" i="113"/>
  <c r="BB15" i="113"/>
  <c r="BF15" i="113"/>
  <c r="AY18" i="113"/>
  <c r="BC18" i="113"/>
  <c r="BG18" i="113"/>
  <c r="AZ20" i="113"/>
  <c r="BD20" i="113"/>
  <c r="BH20" i="113"/>
  <c r="BA22" i="113"/>
  <c r="BE22" i="113"/>
  <c r="BI22" i="113"/>
  <c r="BB24" i="113"/>
  <c r="BF24" i="113"/>
  <c r="AY26" i="113"/>
  <c r="BC26" i="113"/>
  <c r="BG26" i="113"/>
  <c r="AZ28" i="113"/>
  <c r="BD28" i="113"/>
  <c r="BH28" i="113"/>
  <c r="BL7" i="113"/>
  <c r="BP7" i="113"/>
  <c r="BM9" i="113"/>
  <c r="BJ12" i="113"/>
  <c r="BN12" i="113"/>
  <c r="BK15" i="113"/>
  <c r="BO15" i="113"/>
  <c r="BL18" i="113"/>
  <c r="BP18" i="113"/>
  <c r="BM20" i="113"/>
  <c r="BJ22" i="113"/>
  <c r="BN22" i="113"/>
  <c r="BK24" i="113"/>
  <c r="BO24" i="113"/>
  <c r="BL26" i="113"/>
  <c r="BP26" i="113"/>
  <c r="BM28" i="113"/>
  <c r="BY16" i="113"/>
  <c r="BZ13" i="113"/>
  <c r="BT9" i="113"/>
  <c r="BT15" i="113"/>
  <c r="BT18" i="113"/>
  <c r="BT22" i="113"/>
  <c r="BT24" i="113"/>
  <c r="BX28" i="113"/>
  <c r="BH9" i="113"/>
  <c r="BQ7" i="113"/>
  <c r="BU7" i="113"/>
  <c r="BQ9" i="113"/>
  <c r="BU9" i="113"/>
  <c r="BQ12" i="113"/>
  <c r="BU12" i="113"/>
  <c r="BQ15" i="113"/>
  <c r="BU15" i="113"/>
  <c r="BQ18" i="113"/>
  <c r="BU18" i="113"/>
  <c r="BQ20" i="113"/>
  <c r="BU20" i="113"/>
  <c r="BQ22" i="113"/>
  <c r="BU22" i="113"/>
  <c r="BQ24" i="113"/>
  <c r="BU24" i="113"/>
  <c r="BQ26" i="113"/>
  <c r="BU26" i="113"/>
  <c r="BQ28" i="113"/>
  <c r="BU28" i="113"/>
  <c r="AX15" i="113"/>
  <c r="AX24" i="113"/>
  <c r="AZ7" i="113"/>
  <c r="BD7" i="113"/>
  <c r="BH7" i="113"/>
  <c r="BA9" i="113"/>
  <c r="BE9" i="113"/>
  <c r="BI9" i="113"/>
  <c r="BB12" i="113"/>
  <c r="BF12" i="113"/>
  <c r="AY15" i="113"/>
  <c r="BC15" i="113"/>
  <c r="BG15" i="113"/>
  <c r="AZ18" i="113"/>
  <c r="BD18" i="113"/>
  <c r="BH18" i="113"/>
  <c r="BA20" i="113"/>
  <c r="BE20" i="113"/>
  <c r="BI20" i="113"/>
  <c r="BB22" i="113"/>
  <c r="BF22" i="113"/>
  <c r="AY24" i="113"/>
  <c r="BC24" i="113"/>
  <c r="BG24" i="113"/>
  <c r="AZ26" i="113"/>
  <c r="BD26" i="113"/>
  <c r="BH26" i="113"/>
  <c r="BA28" i="113"/>
  <c r="BE28" i="113"/>
  <c r="BI28" i="113"/>
  <c r="BM7" i="113"/>
  <c r="BJ9" i="113"/>
  <c r="BN9" i="113"/>
  <c r="BK12" i="113"/>
  <c r="BO12" i="113"/>
  <c r="BL15" i="113"/>
  <c r="BP15" i="113"/>
  <c r="BM18" i="113"/>
  <c r="BJ20" i="113"/>
  <c r="BN20" i="113"/>
  <c r="BK22" i="113"/>
  <c r="BO22" i="113"/>
  <c r="BL24" i="113"/>
  <c r="BP24" i="113"/>
  <c r="BM26" i="113"/>
  <c r="BJ28" i="113"/>
  <c r="BN28" i="113"/>
  <c r="BY10" i="113"/>
  <c r="AZ10" i="113"/>
  <c r="AX12" i="113"/>
  <c r="BH13" i="113"/>
  <c r="BT16" i="113"/>
  <c r="BO10" i="113"/>
  <c r="AZ16" i="113"/>
  <c r="BG10" i="113"/>
  <c r="BW16" i="113"/>
  <c r="BW10" i="113"/>
  <c r="AZ13" i="113"/>
  <c r="BP16" i="113"/>
  <c r="BN10" i="113"/>
  <c r="AY16" i="113"/>
  <c r="BB10" i="113"/>
  <c r="BR16" i="113"/>
  <c r="BR10" i="113"/>
  <c r="BP10" i="113"/>
  <c r="BD13" i="113"/>
  <c r="BT10" i="113"/>
  <c r="BK16" i="113"/>
  <c r="BI13" i="113"/>
  <c r="BE10" i="113"/>
  <c r="BU16" i="113"/>
  <c r="BU10" i="113"/>
  <c r="BM13" i="113"/>
  <c r="AY10" i="113"/>
  <c r="BJ16" i="113"/>
  <c r="AX9" i="113"/>
  <c r="BL13" i="113"/>
  <c r="BD16" i="113"/>
  <c r="AY13" i="113"/>
  <c r="BS13" i="113"/>
  <c r="BE16" i="113"/>
  <c r="BX13" i="113"/>
  <c r="BK13" i="113"/>
  <c r="BC16" i="113"/>
  <c r="BF10" i="113"/>
  <c r="BV16" i="113"/>
  <c r="BV10" i="113"/>
  <c r="BN16" i="113"/>
  <c r="BI16" i="113"/>
  <c r="BX10" i="113"/>
  <c r="BO16" i="113"/>
  <c r="BM10" i="113"/>
  <c r="BB16" i="113"/>
  <c r="BI10" i="113"/>
  <c r="BQ13" i="113"/>
  <c r="BT13" i="113"/>
  <c r="AX16" i="113"/>
  <c r="AX7" i="113"/>
  <c r="BP13" i="113"/>
  <c r="BH16" i="113"/>
  <c r="BC13" i="113"/>
  <c r="BW13" i="113"/>
  <c r="BL10" i="113"/>
  <c r="BO13" i="113"/>
  <c r="BG16" i="113"/>
  <c r="BB13" i="113"/>
  <c r="BR13" i="113"/>
  <c r="BX16" i="113"/>
  <c r="BJ13" i="113"/>
  <c r="BF16" i="113"/>
  <c r="BA13" i="113"/>
  <c r="BU13" i="113"/>
  <c r="BH10" i="113"/>
  <c r="BM16" i="113"/>
  <c r="BK10" i="113"/>
  <c r="BG13" i="113"/>
  <c r="BC10" i="113"/>
  <c r="BS16" i="113"/>
  <c r="BS10" i="113"/>
  <c r="BL16" i="113"/>
  <c r="BJ10" i="113"/>
  <c r="BF13" i="113"/>
  <c r="BV13" i="113"/>
  <c r="BD10" i="113"/>
  <c r="BN13" i="113"/>
  <c r="BE13" i="113"/>
  <c r="BA10" i="113"/>
  <c r="BQ16" i="113"/>
  <c r="BQ10" i="113"/>
  <c r="BA16" i="113"/>
  <c r="AX10" i="113"/>
  <c r="AX13" i="113"/>
  <c r="B10" i="121"/>
  <c r="B10" i="119"/>
  <c r="B13" i="121"/>
  <c r="B13" i="119"/>
  <c r="B8" i="121"/>
  <c r="B8" i="119"/>
  <c r="X9" i="113"/>
  <c r="AT28" i="113"/>
  <c r="AP28" i="113"/>
  <c r="AL28" i="113"/>
  <c r="AH28" i="113"/>
  <c r="AD28" i="113"/>
  <c r="Z28" i="113"/>
  <c r="AU26" i="113"/>
  <c r="AQ26" i="113"/>
  <c r="AM26" i="113"/>
  <c r="AI26" i="113"/>
  <c r="AE26" i="113"/>
  <c r="AA26" i="113"/>
  <c r="AV24" i="113"/>
  <c r="AR24" i="113"/>
  <c r="AN24" i="113"/>
  <c r="AJ24" i="113"/>
  <c r="AF24" i="113"/>
  <c r="AB24" i="113"/>
  <c r="AW22" i="113"/>
  <c r="AS22" i="113"/>
  <c r="AO22" i="113"/>
  <c r="AK22" i="113"/>
  <c r="AG22" i="113"/>
  <c r="AC22" i="113"/>
  <c r="Y22" i="113"/>
  <c r="AT20" i="113"/>
  <c r="AP20" i="113"/>
  <c r="AL20" i="113"/>
  <c r="AH20" i="113"/>
  <c r="AD20" i="113"/>
  <c r="Z20" i="113"/>
  <c r="AU18" i="113"/>
  <c r="AQ18" i="113"/>
  <c r="AM18" i="113"/>
  <c r="AI18" i="113"/>
  <c r="AE18" i="113"/>
  <c r="AA18" i="113"/>
  <c r="AV15" i="113"/>
  <c r="AR15" i="113"/>
  <c r="AN15" i="113"/>
  <c r="AJ15" i="113"/>
  <c r="AF15" i="113"/>
  <c r="AB15" i="113"/>
  <c r="AW12" i="113"/>
  <c r="AS12" i="113"/>
  <c r="AO12" i="113"/>
  <c r="AK12" i="113"/>
  <c r="AG12" i="113"/>
  <c r="AC12" i="113"/>
  <c r="Y12" i="113"/>
  <c r="AU9" i="113"/>
  <c r="AQ9" i="113"/>
  <c r="AM9" i="113"/>
  <c r="AI9" i="113"/>
  <c r="AE9" i="113"/>
  <c r="AA9" i="113"/>
  <c r="AV7" i="113"/>
  <c r="AR7" i="113"/>
  <c r="AN7" i="113"/>
  <c r="AJ7" i="113"/>
  <c r="AF7" i="113"/>
  <c r="AB7" i="113"/>
  <c r="AW28" i="113"/>
  <c r="AS28" i="113"/>
  <c r="AO28" i="113"/>
  <c r="AK28" i="113"/>
  <c r="AG28" i="113"/>
  <c r="AC28" i="113"/>
  <c r="Y28" i="113"/>
  <c r="AT26" i="113"/>
  <c r="AP26" i="113"/>
  <c r="AL26" i="113"/>
  <c r="AH26" i="113"/>
  <c r="AD26" i="113"/>
  <c r="Z26" i="113"/>
  <c r="AU24" i="113"/>
  <c r="AQ24" i="113"/>
  <c r="AM24" i="113"/>
  <c r="AI24" i="113"/>
  <c r="AE24" i="113"/>
  <c r="AA24" i="113"/>
  <c r="AV22" i="113"/>
  <c r="AR22" i="113"/>
  <c r="AN22" i="113"/>
  <c r="AJ22" i="113"/>
  <c r="AF22" i="113"/>
  <c r="AB22" i="113"/>
  <c r="AW20" i="113"/>
  <c r="AS20" i="113"/>
  <c r="AO20" i="113"/>
  <c r="AK20" i="113"/>
  <c r="AG20" i="113"/>
  <c r="AC20" i="113"/>
  <c r="Y20" i="113"/>
  <c r="AT18" i="113"/>
  <c r="AP18" i="113"/>
  <c r="AL18" i="113"/>
  <c r="AH18" i="113"/>
  <c r="AD18" i="113"/>
  <c r="Z18" i="113"/>
  <c r="AU15" i="113"/>
  <c r="AQ15" i="113"/>
  <c r="AM15" i="113"/>
  <c r="AI15" i="113"/>
  <c r="AE15" i="113"/>
  <c r="AA15" i="113"/>
  <c r="AV12" i="113"/>
  <c r="AR12" i="113"/>
  <c r="AN12" i="113"/>
  <c r="AJ12" i="113"/>
  <c r="AF12" i="113"/>
  <c r="AB12" i="113"/>
  <c r="Z10" i="113"/>
  <c r="AT9" i="113"/>
  <c r="AP9" i="113"/>
  <c r="AL9" i="113"/>
  <c r="AH9" i="113"/>
  <c r="AD9" i="113"/>
  <c r="Z9" i="113"/>
  <c r="AU7" i="113"/>
  <c r="AQ7" i="113"/>
  <c r="AM7" i="113"/>
  <c r="AI7" i="113"/>
  <c r="AE7" i="113"/>
  <c r="AA7" i="113"/>
  <c r="AV28" i="113"/>
  <c r="AR28" i="113"/>
  <c r="AN28" i="113"/>
  <c r="AJ28" i="113"/>
  <c r="AF28" i="113"/>
  <c r="AB28" i="113"/>
  <c r="AW26" i="113"/>
  <c r="AS26" i="113"/>
  <c r="AO26" i="113"/>
  <c r="AK26" i="113"/>
  <c r="AG26" i="113"/>
  <c r="AC26" i="113"/>
  <c r="Y26" i="113"/>
  <c r="AT24" i="113"/>
  <c r="AP24" i="113"/>
  <c r="AL24" i="113"/>
  <c r="AH24" i="113"/>
  <c r="AD24" i="113"/>
  <c r="Z24" i="113"/>
  <c r="AU22" i="113"/>
  <c r="AQ22" i="113"/>
  <c r="AM22" i="113"/>
  <c r="AI22" i="113"/>
  <c r="AE22" i="113"/>
  <c r="AA22" i="113"/>
  <c r="AV20" i="113"/>
  <c r="AR20" i="113"/>
  <c r="AN20" i="113"/>
  <c r="AJ20" i="113"/>
  <c r="AF20" i="113"/>
  <c r="AB20" i="113"/>
  <c r="AW18" i="113"/>
  <c r="AS18" i="113"/>
  <c r="AO18" i="113"/>
  <c r="AK18" i="113"/>
  <c r="AG18" i="113"/>
  <c r="AC18" i="113"/>
  <c r="Y18" i="113"/>
  <c r="AT15" i="113"/>
  <c r="AP15" i="113"/>
  <c r="AL15" i="113"/>
  <c r="AH15" i="113"/>
  <c r="AD15" i="113"/>
  <c r="Z15" i="113"/>
  <c r="AU12" i="113"/>
  <c r="AQ12" i="113"/>
  <c r="AM12" i="113"/>
  <c r="AI12" i="113"/>
  <c r="AE12" i="113"/>
  <c r="AA12" i="113"/>
  <c r="AW9" i="113"/>
  <c r="AS9" i="113"/>
  <c r="AO9" i="113"/>
  <c r="AK9" i="113"/>
  <c r="AG9" i="113"/>
  <c r="AC9" i="113"/>
  <c r="Y9" i="113"/>
  <c r="AT7" i="113"/>
  <c r="AP7" i="113"/>
  <c r="AL7" i="113"/>
  <c r="AH7" i="113"/>
  <c r="AD7" i="113"/>
  <c r="Z7" i="113"/>
  <c r="AU28" i="113"/>
  <c r="AQ28" i="113"/>
  <c r="AM28" i="113"/>
  <c r="AI28" i="113"/>
  <c r="AE28" i="113"/>
  <c r="AA28" i="113"/>
  <c r="AV26" i="113"/>
  <c r="AR26" i="113"/>
  <c r="AN26" i="113"/>
  <c r="AJ26" i="113"/>
  <c r="AF26" i="113"/>
  <c r="AB26" i="113"/>
  <c r="AW24" i="113"/>
  <c r="AS24" i="113"/>
  <c r="AO24" i="113"/>
  <c r="AK24" i="113"/>
  <c r="AG24" i="113"/>
  <c r="AC24" i="113"/>
  <c r="Y24" i="113"/>
  <c r="AT22" i="113"/>
  <c r="AP22" i="113"/>
  <c r="AL22" i="113"/>
  <c r="AH22" i="113"/>
  <c r="AD22" i="113"/>
  <c r="Z22" i="113"/>
  <c r="AU20" i="113"/>
  <c r="AQ20" i="113"/>
  <c r="AM20" i="113"/>
  <c r="AI20" i="113"/>
  <c r="AE20" i="113"/>
  <c r="AA20" i="113"/>
  <c r="AV18" i="113"/>
  <c r="AR18" i="113"/>
  <c r="AN18" i="113"/>
  <c r="AJ18" i="113"/>
  <c r="AF18" i="113"/>
  <c r="AB18" i="113"/>
  <c r="AW15" i="113"/>
  <c r="AS15" i="113"/>
  <c r="AO15" i="113"/>
  <c r="AK15" i="113"/>
  <c r="AG15" i="113"/>
  <c r="AC15" i="113"/>
  <c r="Y15" i="113"/>
  <c r="AT12" i="113"/>
  <c r="AP12" i="113"/>
  <c r="AL12" i="113"/>
  <c r="AH12" i="113"/>
  <c r="AD12" i="113"/>
  <c r="Z12" i="113"/>
  <c r="AV9" i="113"/>
  <c r="AR9" i="113"/>
  <c r="AN9" i="113"/>
  <c r="AJ9" i="113"/>
  <c r="AF9" i="113"/>
  <c r="AB9" i="113"/>
  <c r="AW7" i="113"/>
  <c r="AS7" i="113"/>
  <c r="AO7" i="113"/>
  <c r="AK7" i="113"/>
  <c r="AG7" i="113"/>
  <c r="AC7" i="113"/>
  <c r="Y7" i="113"/>
  <c r="B14" i="121"/>
  <c r="B14" i="119"/>
  <c r="B11" i="121"/>
  <c r="B11" i="119"/>
  <c r="AE10" i="113"/>
  <c r="AB10" i="113"/>
  <c r="AL13" i="113"/>
  <c r="X7" i="113"/>
  <c r="AJ16" i="113"/>
  <c r="AR10" i="113"/>
  <c r="AW16" i="113"/>
  <c r="AH16" i="113"/>
  <c r="AF13" i="113"/>
  <c r="AV13" i="113"/>
  <c r="X15" i="113"/>
  <c r="AN10" i="113"/>
  <c r="AO10" i="113"/>
  <c r="AU16" i="113"/>
  <c r="AP16" i="113"/>
  <c r="X26" i="113"/>
  <c r="AQ16" i="113"/>
  <c r="AD16" i="113"/>
  <c r="AL10" i="113"/>
  <c r="AE16" i="113"/>
  <c r="AQ10" i="113"/>
  <c r="AA10" i="113"/>
  <c r="AF16" i="113"/>
  <c r="AW13" i="113"/>
  <c r="Y10" i="113"/>
  <c r="X22" i="113"/>
  <c r="X12" i="113"/>
  <c r="AM10" i="113"/>
  <c r="AB16" i="113"/>
  <c r="AR16" i="113"/>
  <c r="AJ10" i="113"/>
  <c r="AC13" i="113"/>
  <c r="AS13" i="113"/>
  <c r="AT16" i="113"/>
  <c r="AK10" i="113"/>
  <c r="AD13" i="113"/>
  <c r="AT13" i="113"/>
  <c r="AM16" i="113"/>
  <c r="Y16" i="113"/>
  <c r="AO16" i="113"/>
  <c r="AU13" i="113"/>
  <c r="AT10" i="113"/>
  <c r="AN13" i="113"/>
  <c r="X18" i="113"/>
  <c r="AH10" i="113"/>
  <c r="AK13" i="113"/>
  <c r="AC10" i="113"/>
  <c r="AS10" i="113"/>
  <c r="AI13" i="113"/>
  <c r="AG16" i="113"/>
  <c r="AM13" i="113"/>
  <c r="AD10" i="113"/>
  <c r="X24" i="113"/>
  <c r="AU10" i="113"/>
  <c r="AV16" i="113"/>
  <c r="AG13" i="113"/>
  <c r="AL16" i="113"/>
  <c r="AH13" i="113"/>
  <c r="AA16" i="113"/>
  <c r="AK16" i="113"/>
  <c r="AQ13" i="113"/>
  <c r="AP10" i="113"/>
  <c r="AJ13" i="113"/>
  <c r="X28" i="113"/>
  <c r="X20" i="113"/>
  <c r="X10" i="113"/>
  <c r="AI10" i="113"/>
  <c r="AN16" i="113"/>
  <c r="AF10" i="113"/>
  <c r="AV10" i="113"/>
  <c r="Y13" i="113"/>
  <c r="AO13" i="113"/>
  <c r="AG10" i="113"/>
  <c r="AW10" i="113"/>
  <c r="Z13" i="113"/>
  <c r="AP13" i="113"/>
  <c r="AA13" i="113"/>
  <c r="AI16" i="113"/>
  <c r="AC16" i="113"/>
  <c r="AS16" i="113"/>
  <c r="AE13" i="113"/>
  <c r="Z16" i="113"/>
  <c r="AB13" i="113"/>
  <c r="AR13" i="113"/>
  <c r="X13" i="113"/>
  <c r="X16" i="113"/>
  <c r="Q22" i="113"/>
  <c r="Q15" i="113"/>
  <c r="Q24" i="113"/>
  <c r="R11" i="116"/>
  <c r="R28" i="116" s="1"/>
  <c r="R45" i="116" s="1"/>
  <c r="Q12" i="113"/>
  <c r="R6" i="116"/>
  <c r="R23" i="116" s="1"/>
  <c r="R40" i="116" s="1"/>
  <c r="Q7" i="113"/>
  <c r="Q18" i="113"/>
  <c r="Q26" i="113"/>
  <c r="R8" i="116"/>
  <c r="R25" i="116" s="1"/>
  <c r="R42" i="116" s="1"/>
  <c r="Q9" i="113"/>
  <c r="Q20" i="113"/>
  <c r="Q28" i="113"/>
  <c r="R9" i="116"/>
  <c r="R26" i="116" s="1"/>
  <c r="R43" i="116" s="1"/>
  <c r="Q10" i="113"/>
  <c r="Q16" i="113"/>
  <c r="R12" i="116"/>
  <c r="R29" i="116" s="1"/>
  <c r="R46" i="116" s="1"/>
  <c r="Q13" i="113"/>
  <c r="C4" i="108"/>
  <c r="C4" i="111" s="1"/>
  <c r="C5" i="108"/>
  <c r="C5" i="111" s="1"/>
  <c r="C7" i="108"/>
  <c r="C8" i="108"/>
  <c r="C10" i="108"/>
  <c r="C11" i="108"/>
  <c r="C13" i="108"/>
  <c r="C14" i="108"/>
  <c r="G11" i="116"/>
  <c r="G28" i="116" s="1"/>
  <c r="G45" i="116" s="1"/>
  <c r="F12" i="113"/>
  <c r="G20" i="113"/>
  <c r="E24" i="113"/>
  <c r="J26" i="113"/>
  <c r="G28" i="113"/>
  <c r="P15" i="113"/>
  <c r="C15" i="113"/>
  <c r="D20" i="113"/>
  <c r="I22" i="113"/>
  <c r="J24" i="113"/>
  <c r="H28" i="113"/>
  <c r="M11" i="116"/>
  <c r="M28" i="116" s="1"/>
  <c r="M45" i="116" s="1"/>
  <c r="L12" i="113"/>
  <c r="M15" i="113"/>
  <c r="T15" i="113"/>
  <c r="O15" i="113"/>
  <c r="V11" i="116"/>
  <c r="V28" i="116" s="1"/>
  <c r="V45" i="116" s="1"/>
  <c r="U12" i="113"/>
  <c r="Q11" i="116"/>
  <c r="Q28" i="116" s="1"/>
  <c r="Q45" i="116" s="1"/>
  <c r="P12" i="113"/>
  <c r="K11" i="116"/>
  <c r="K28" i="116" s="1"/>
  <c r="K45" i="116" s="1"/>
  <c r="J12" i="113"/>
  <c r="F18" i="113"/>
  <c r="D22" i="113"/>
  <c r="I24" i="113"/>
  <c r="L11" i="116"/>
  <c r="L28" i="116" s="1"/>
  <c r="L45" i="116" s="1"/>
  <c r="K12" i="113"/>
  <c r="U15" i="113"/>
  <c r="S11" i="116"/>
  <c r="S28" i="116" s="1"/>
  <c r="S45" i="116" s="1"/>
  <c r="R12" i="113"/>
  <c r="D8" i="116"/>
  <c r="D25" i="116" s="1"/>
  <c r="D42" i="116" s="1"/>
  <c r="C9" i="113"/>
  <c r="F11" i="116"/>
  <c r="F28" i="116" s="1"/>
  <c r="F45" i="116" s="1"/>
  <c r="E12" i="113"/>
  <c r="H20" i="113"/>
  <c r="F24" i="113"/>
  <c r="G26" i="113"/>
  <c r="C8" i="116"/>
  <c r="C25" i="116" s="1"/>
  <c r="C42" i="116" s="1"/>
  <c r="B9" i="113"/>
  <c r="D18" i="113"/>
  <c r="I20" i="113"/>
  <c r="G24" i="113"/>
  <c r="D26" i="113"/>
  <c r="H26" i="113"/>
  <c r="E28" i="113"/>
  <c r="I28" i="113"/>
  <c r="K15" i="113"/>
  <c r="W15" i="113"/>
  <c r="S15" i="113"/>
  <c r="N15" i="113"/>
  <c r="U11" i="116"/>
  <c r="U28" i="116" s="1"/>
  <c r="U45" i="116" s="1"/>
  <c r="T12" i="113"/>
  <c r="P11" i="116"/>
  <c r="P28" i="116" s="1"/>
  <c r="P45" i="116" s="1"/>
  <c r="O12" i="113"/>
  <c r="C11" i="116"/>
  <c r="C28" i="116" s="1"/>
  <c r="C45" i="116" s="1"/>
  <c r="B12" i="113"/>
  <c r="J18" i="113"/>
  <c r="H22" i="113"/>
  <c r="F26" i="113"/>
  <c r="N11" i="116"/>
  <c r="N28" i="116" s="1"/>
  <c r="N45" i="116" s="1"/>
  <c r="M12" i="113"/>
  <c r="W11" i="116"/>
  <c r="W28" i="116" s="1"/>
  <c r="W45" i="116" s="1"/>
  <c r="V12" i="113"/>
  <c r="J11" i="116"/>
  <c r="J28" i="116" s="1"/>
  <c r="J45" i="116" s="1"/>
  <c r="I12" i="113"/>
  <c r="G18" i="113"/>
  <c r="E22" i="113"/>
  <c r="D28" i="113"/>
  <c r="B8" i="116"/>
  <c r="B25" i="116" s="1"/>
  <c r="B42" i="116" s="1"/>
  <c r="B15" i="113"/>
  <c r="I11" i="116"/>
  <c r="I28" i="116" s="1"/>
  <c r="I45" i="116" s="1"/>
  <c r="H12" i="113"/>
  <c r="H18" i="113"/>
  <c r="E20" i="113"/>
  <c r="F22" i="113"/>
  <c r="J22" i="113"/>
  <c r="B11" i="116"/>
  <c r="B28" i="116" s="1"/>
  <c r="B45" i="116" s="1"/>
  <c r="D11" i="116"/>
  <c r="D28" i="116" s="1"/>
  <c r="D45" i="116" s="1"/>
  <c r="C12" i="113"/>
  <c r="E11" i="116"/>
  <c r="E28" i="116" s="1"/>
  <c r="E45" i="116" s="1"/>
  <c r="D12" i="113"/>
  <c r="H11" i="116"/>
  <c r="H28" i="116" s="1"/>
  <c r="H45" i="116" s="1"/>
  <c r="G12" i="113"/>
  <c r="E18" i="113"/>
  <c r="I18" i="113"/>
  <c r="F20" i="113"/>
  <c r="J20" i="113"/>
  <c r="G22" i="113"/>
  <c r="D24" i="113"/>
  <c r="H24" i="113"/>
  <c r="E26" i="113"/>
  <c r="I26" i="113"/>
  <c r="F28" i="113"/>
  <c r="J28" i="113"/>
  <c r="L15" i="113"/>
  <c r="V15" i="113"/>
  <c r="R15" i="113"/>
  <c r="X11" i="116"/>
  <c r="X28" i="116" s="1"/>
  <c r="X45" i="116" s="1"/>
  <c r="W12" i="113"/>
  <c r="T11" i="116"/>
  <c r="T28" i="116" s="1"/>
  <c r="T45" i="116" s="1"/>
  <c r="S12" i="113"/>
  <c r="O11" i="116"/>
  <c r="O28" i="116" s="1"/>
  <c r="O45" i="116" s="1"/>
  <c r="N12" i="113"/>
  <c r="N16" i="113"/>
  <c r="S16" i="113"/>
  <c r="Q12" i="116"/>
  <c r="Q29" i="116" s="1"/>
  <c r="Q46" i="116" s="1"/>
  <c r="P13" i="113"/>
  <c r="V12" i="116"/>
  <c r="V29" i="116" s="1"/>
  <c r="V46" i="116" s="1"/>
  <c r="U13" i="113"/>
  <c r="X12" i="116"/>
  <c r="X29" i="116" s="1"/>
  <c r="W13" i="113"/>
  <c r="P16" i="113"/>
  <c r="P12" i="116"/>
  <c r="P29" i="116" s="1"/>
  <c r="P46" i="116" s="1"/>
  <c r="O13" i="113"/>
  <c r="R16" i="113"/>
  <c r="O12" i="116"/>
  <c r="O29" i="116" s="1"/>
  <c r="O46" i="116" s="1"/>
  <c r="N13" i="113"/>
  <c r="W12" i="116"/>
  <c r="W29" i="116" s="1"/>
  <c r="W46" i="116" s="1"/>
  <c r="V13" i="113"/>
  <c r="W16" i="113"/>
  <c r="V16" i="113"/>
  <c r="S12" i="116"/>
  <c r="S29" i="116" s="1"/>
  <c r="S46" i="116" s="1"/>
  <c r="R13" i="113"/>
  <c r="T16" i="113"/>
  <c r="U12" i="116"/>
  <c r="U29" i="116" s="1"/>
  <c r="U46" i="116" s="1"/>
  <c r="T13" i="113"/>
  <c r="U16" i="113"/>
  <c r="T12" i="116"/>
  <c r="T29" i="116" s="1"/>
  <c r="T46" i="116" s="1"/>
  <c r="S13" i="113"/>
  <c r="O16" i="113"/>
  <c r="B7" i="111"/>
  <c r="C7" i="111"/>
  <c r="B7" i="110"/>
  <c r="C7" i="110"/>
  <c r="B7" i="109"/>
  <c r="C7" i="109"/>
  <c r="B4" i="108"/>
  <c r="B4" i="111" s="1"/>
  <c r="B5" i="108"/>
  <c r="B5" i="111" s="1"/>
  <c r="B7" i="108"/>
  <c r="I15" i="113"/>
  <c r="E15" i="113"/>
  <c r="H15" i="113"/>
  <c r="D15" i="113"/>
  <c r="G15" i="113"/>
  <c r="J15" i="113"/>
  <c r="F15" i="113"/>
  <c r="C28" i="113"/>
  <c r="W28" i="113"/>
  <c r="S28" i="113"/>
  <c r="N28" i="113"/>
  <c r="I16" i="113"/>
  <c r="D16" i="113"/>
  <c r="B28" i="113"/>
  <c r="G16" i="113"/>
  <c r="R28" i="113"/>
  <c r="F16" i="113"/>
  <c r="U28" i="113"/>
  <c r="P28" i="113"/>
  <c r="L28" i="113"/>
  <c r="J16" i="113"/>
  <c r="V28" i="113"/>
  <c r="M28" i="113"/>
  <c r="K28" i="113"/>
  <c r="T28" i="113"/>
  <c r="O28" i="113"/>
  <c r="E16" i="113"/>
  <c r="H16" i="113"/>
  <c r="L16" i="113"/>
  <c r="C16" i="113"/>
  <c r="K16" i="113"/>
  <c r="B16" i="113"/>
  <c r="M16" i="113"/>
  <c r="C24" i="113"/>
  <c r="L6" i="116"/>
  <c r="L23" i="116" s="1"/>
  <c r="K7" i="113"/>
  <c r="L24" i="113"/>
  <c r="P6" i="116"/>
  <c r="P23" i="116" s="1"/>
  <c r="P40" i="116" s="1"/>
  <c r="O7" i="113"/>
  <c r="P24" i="113"/>
  <c r="R26" i="113"/>
  <c r="T22" i="113"/>
  <c r="W6" i="116"/>
  <c r="W23" i="116" s="1"/>
  <c r="W40" i="116" s="1"/>
  <c r="V7" i="113"/>
  <c r="X8" i="116"/>
  <c r="X25" i="116" s="1"/>
  <c r="X42" i="116" s="1"/>
  <c r="W9" i="113"/>
  <c r="W24" i="113"/>
  <c r="C18" i="113"/>
  <c r="G6" i="116"/>
  <c r="G23" i="116" s="1"/>
  <c r="F7" i="113"/>
  <c r="G8" i="116"/>
  <c r="G25" i="116" s="1"/>
  <c r="G42" i="116" s="1"/>
  <c r="F9" i="113"/>
  <c r="J8" i="116"/>
  <c r="J25" i="116" s="1"/>
  <c r="J42" i="116" s="1"/>
  <c r="I9" i="113"/>
  <c r="K18" i="113"/>
  <c r="K26" i="113"/>
  <c r="L18" i="113"/>
  <c r="L26" i="113"/>
  <c r="M20" i="113"/>
  <c r="O6" i="116"/>
  <c r="O23" i="116" s="1"/>
  <c r="O40" i="116" s="1"/>
  <c r="N7" i="113"/>
  <c r="N22" i="113"/>
  <c r="P8" i="116"/>
  <c r="P25" i="116" s="1"/>
  <c r="P42" i="116" s="1"/>
  <c r="O9" i="113"/>
  <c r="O24" i="113"/>
  <c r="P18" i="113"/>
  <c r="P26" i="113"/>
  <c r="R20" i="113"/>
  <c r="T6" i="116"/>
  <c r="T23" i="116" s="1"/>
  <c r="T40" i="116" s="1"/>
  <c r="S7" i="113"/>
  <c r="S22" i="113"/>
  <c r="U8" i="116"/>
  <c r="U25" i="116" s="1"/>
  <c r="U42" i="116" s="1"/>
  <c r="T9" i="113"/>
  <c r="T24" i="113"/>
  <c r="X6" i="116"/>
  <c r="X23" i="116" s="1"/>
  <c r="W7" i="113"/>
  <c r="U18" i="113"/>
  <c r="V20" i="113"/>
  <c r="W22" i="113"/>
  <c r="U26" i="113"/>
  <c r="B6" i="116"/>
  <c r="B23" i="116" s="1"/>
  <c r="B20" i="113"/>
  <c r="F6" i="116"/>
  <c r="F23" i="116" s="1"/>
  <c r="E7" i="113"/>
  <c r="J6" i="116"/>
  <c r="J23" i="116" s="1"/>
  <c r="I7" i="113"/>
  <c r="M8" i="116"/>
  <c r="M25" i="116" s="1"/>
  <c r="M42" i="116" s="1"/>
  <c r="L9" i="113"/>
  <c r="M26" i="113"/>
  <c r="O22" i="113"/>
  <c r="R18" i="113"/>
  <c r="U6" i="116"/>
  <c r="U23" i="116" s="1"/>
  <c r="U40" i="116" s="1"/>
  <c r="T7" i="113"/>
  <c r="U20" i="113"/>
  <c r="C26" i="113"/>
  <c r="C6" i="116"/>
  <c r="C23" i="116" s="1"/>
  <c r="B7" i="113"/>
  <c r="B24" i="113"/>
  <c r="C20" i="113"/>
  <c r="E6" i="116"/>
  <c r="E23" i="116" s="1"/>
  <c r="D7" i="113"/>
  <c r="H6" i="116"/>
  <c r="H23" i="116" s="1"/>
  <c r="G7" i="113"/>
  <c r="H8" i="116"/>
  <c r="H25" i="116" s="1"/>
  <c r="H42" i="116" s="1"/>
  <c r="G9" i="113"/>
  <c r="K6" i="116"/>
  <c r="K23" i="116" s="1"/>
  <c r="J7" i="113"/>
  <c r="K20" i="113"/>
  <c r="L8" i="116"/>
  <c r="L25" i="116" s="1"/>
  <c r="L42" i="116" s="1"/>
  <c r="K9" i="113"/>
  <c r="L20" i="113"/>
  <c r="N6" i="116"/>
  <c r="N23" i="116" s="1"/>
  <c r="N40" i="116" s="1"/>
  <c r="M7" i="113"/>
  <c r="M22" i="113"/>
  <c r="O8" i="116"/>
  <c r="O25" i="116" s="1"/>
  <c r="O42" i="116" s="1"/>
  <c r="N9" i="113"/>
  <c r="N24" i="113"/>
  <c r="O18" i="113"/>
  <c r="O26" i="113"/>
  <c r="P20" i="113"/>
  <c r="S6" i="116"/>
  <c r="S23" i="116" s="1"/>
  <c r="S40" i="116" s="1"/>
  <c r="R7" i="113"/>
  <c r="R22" i="113"/>
  <c r="T8" i="116"/>
  <c r="T25" i="116" s="1"/>
  <c r="T42" i="116" s="1"/>
  <c r="S9" i="113"/>
  <c r="S24" i="113"/>
  <c r="T18" i="113"/>
  <c r="T26" i="113"/>
  <c r="V8" i="116"/>
  <c r="V25" i="116" s="1"/>
  <c r="V42" i="116" s="1"/>
  <c r="U9" i="113"/>
  <c r="V18" i="113"/>
  <c r="W20" i="113"/>
  <c r="U24" i="113"/>
  <c r="V26" i="113"/>
  <c r="D6" i="116"/>
  <c r="D23" i="116" s="1"/>
  <c r="C7" i="113"/>
  <c r="F8" i="116"/>
  <c r="F25" i="116" s="1"/>
  <c r="F42" i="116" s="1"/>
  <c r="E9" i="113"/>
  <c r="K24" i="113"/>
  <c r="M18" i="113"/>
  <c r="N20" i="113"/>
  <c r="Q8" i="116"/>
  <c r="Q25" i="116" s="1"/>
  <c r="Q42" i="116" s="1"/>
  <c r="P9" i="113"/>
  <c r="S20" i="113"/>
  <c r="V22" i="113"/>
  <c r="B22" i="113"/>
  <c r="B18" i="113"/>
  <c r="B26" i="113"/>
  <c r="C22" i="113"/>
  <c r="E8" i="116"/>
  <c r="E25" i="116" s="1"/>
  <c r="E42" i="116" s="1"/>
  <c r="D9" i="113"/>
  <c r="I6" i="116"/>
  <c r="I23" i="116" s="1"/>
  <c r="H7" i="113"/>
  <c r="I8" i="116"/>
  <c r="I25" i="116" s="1"/>
  <c r="I42" i="116" s="1"/>
  <c r="H9" i="113"/>
  <c r="K8" i="116"/>
  <c r="K25" i="116" s="1"/>
  <c r="K42" i="116" s="1"/>
  <c r="J9" i="113"/>
  <c r="K22" i="113"/>
  <c r="M6" i="116"/>
  <c r="M23" i="116" s="1"/>
  <c r="M40" i="116" s="1"/>
  <c r="L7" i="113"/>
  <c r="L22" i="113"/>
  <c r="N8" i="116"/>
  <c r="N25" i="116" s="1"/>
  <c r="N42" i="116" s="1"/>
  <c r="M9" i="113"/>
  <c r="M24" i="113"/>
  <c r="N18" i="113"/>
  <c r="N26" i="113"/>
  <c r="O20" i="113"/>
  <c r="Q6" i="116"/>
  <c r="Q23" i="116" s="1"/>
  <c r="Q40" i="116" s="1"/>
  <c r="P7" i="113"/>
  <c r="P22" i="113"/>
  <c r="S8" i="116"/>
  <c r="S25" i="116" s="1"/>
  <c r="S42" i="116" s="1"/>
  <c r="R9" i="113"/>
  <c r="R24" i="113"/>
  <c r="S18" i="113"/>
  <c r="S26" i="113"/>
  <c r="T20" i="113"/>
  <c r="V6" i="116"/>
  <c r="V23" i="116" s="1"/>
  <c r="V40" i="116" s="1"/>
  <c r="U7" i="113"/>
  <c r="W8" i="116"/>
  <c r="W25" i="116" s="1"/>
  <c r="W42" i="116" s="1"/>
  <c r="V9" i="113"/>
  <c r="W18" i="113"/>
  <c r="U22" i="113"/>
  <c r="V24" i="113"/>
  <c r="W26" i="113"/>
  <c r="T9" i="116"/>
  <c r="T26" i="116" s="1"/>
  <c r="T43" i="116" s="1"/>
  <c r="S10" i="113"/>
  <c r="H12" i="116"/>
  <c r="H29" i="116" s="1"/>
  <c r="G13" i="113"/>
  <c r="E9" i="116"/>
  <c r="E26" i="116" s="1"/>
  <c r="D10" i="113"/>
  <c r="W9" i="116"/>
  <c r="W26" i="116" s="1"/>
  <c r="W43" i="116" s="1"/>
  <c r="V10" i="113"/>
  <c r="K12" i="116"/>
  <c r="K29" i="116" s="1"/>
  <c r="J13" i="113"/>
  <c r="C12" i="116"/>
  <c r="C29" i="116" s="1"/>
  <c r="B13" i="113"/>
  <c r="N9" i="116"/>
  <c r="N26" i="116" s="1"/>
  <c r="N43" i="116" s="1"/>
  <c r="M10" i="113"/>
  <c r="H9" i="116"/>
  <c r="H26" i="116" s="1"/>
  <c r="G10" i="113"/>
  <c r="D9" i="116"/>
  <c r="D26" i="116" s="1"/>
  <c r="C10" i="113"/>
  <c r="Q9" i="116"/>
  <c r="Q26" i="116" s="1"/>
  <c r="Q43" i="116" s="1"/>
  <c r="P10" i="113"/>
  <c r="I9" i="116"/>
  <c r="I26" i="116" s="1"/>
  <c r="H10" i="113"/>
  <c r="K9" i="116"/>
  <c r="K26" i="116" s="1"/>
  <c r="J10" i="113"/>
  <c r="V9" i="116"/>
  <c r="V26" i="116" s="1"/>
  <c r="V43" i="116" s="1"/>
  <c r="U10" i="113"/>
  <c r="D12" i="116"/>
  <c r="D29" i="116" s="1"/>
  <c r="C13" i="113"/>
  <c r="F9" i="116"/>
  <c r="F26" i="116" s="1"/>
  <c r="E10" i="113"/>
  <c r="O9" i="116"/>
  <c r="O26" i="116" s="1"/>
  <c r="O43" i="116" s="1"/>
  <c r="N10" i="113"/>
  <c r="E12" i="116"/>
  <c r="E29" i="116" s="1"/>
  <c r="D13" i="113"/>
  <c r="J9" i="116"/>
  <c r="J26" i="116" s="1"/>
  <c r="I10" i="113"/>
  <c r="N12" i="116"/>
  <c r="N29" i="116" s="1"/>
  <c r="N46" i="116" s="1"/>
  <c r="M13" i="113"/>
  <c r="S9" i="116"/>
  <c r="S26" i="116" s="1"/>
  <c r="S43" i="116" s="1"/>
  <c r="R10" i="113"/>
  <c r="I12" i="116"/>
  <c r="I29" i="116" s="1"/>
  <c r="H13" i="113"/>
  <c r="G9" i="116"/>
  <c r="G26" i="116" s="1"/>
  <c r="F10" i="113"/>
  <c r="M12" i="116"/>
  <c r="M29" i="116" s="1"/>
  <c r="M46" i="116" s="1"/>
  <c r="L13" i="113"/>
  <c r="X9" i="116"/>
  <c r="X26" i="116" s="1"/>
  <c r="W10" i="113"/>
  <c r="M9" i="116"/>
  <c r="M26" i="116" s="1"/>
  <c r="M43" i="116" s="1"/>
  <c r="L10" i="113"/>
  <c r="F12" i="116"/>
  <c r="F29" i="116" s="1"/>
  <c r="E13" i="113"/>
  <c r="C9" i="116"/>
  <c r="C26" i="116" s="1"/>
  <c r="B10" i="113"/>
  <c r="U9" i="116"/>
  <c r="U26" i="116" s="1"/>
  <c r="U43" i="116" s="1"/>
  <c r="T10" i="113"/>
  <c r="P9" i="116"/>
  <c r="P26" i="116" s="1"/>
  <c r="P43" i="116" s="1"/>
  <c r="O10" i="113"/>
  <c r="L12" i="116"/>
  <c r="L29" i="116" s="1"/>
  <c r="K13" i="113"/>
  <c r="G12" i="116"/>
  <c r="G29" i="116" s="1"/>
  <c r="F13" i="113"/>
  <c r="J12" i="116"/>
  <c r="J29" i="116" s="1"/>
  <c r="I13" i="113"/>
  <c r="L9" i="116"/>
  <c r="L26" i="116" s="1"/>
  <c r="K10" i="113"/>
  <c r="B12" i="116"/>
  <c r="B29" i="116" s="1"/>
  <c r="B9" i="116"/>
  <c r="B26" i="116" s="1"/>
  <c r="C8" i="111"/>
  <c r="C8" i="109"/>
  <c r="C8" i="110"/>
  <c r="C10" i="111"/>
  <c r="C10" i="109"/>
  <c r="C10" i="110"/>
  <c r="C13" i="111"/>
  <c r="C13" i="109"/>
  <c r="C13" i="110"/>
  <c r="C11" i="111"/>
  <c r="C11" i="109"/>
  <c r="C11" i="110"/>
  <c r="C14" i="111"/>
  <c r="C14" i="109"/>
  <c r="C14" i="110"/>
  <c r="B3" i="107"/>
  <c r="B35" i="107" s="1"/>
  <c r="C3" i="107"/>
  <c r="C35" i="107" s="1"/>
  <c r="D3" i="107"/>
  <c r="D35" i="107" s="1"/>
  <c r="E3" i="107"/>
  <c r="E35" i="107" s="1"/>
  <c r="B4" i="107"/>
  <c r="B36" i="107" s="1"/>
  <c r="C4" i="107"/>
  <c r="C36" i="107" s="1"/>
  <c r="D4" i="107"/>
  <c r="D36" i="107" s="1"/>
  <c r="E4" i="107"/>
  <c r="E36" i="107" s="1"/>
  <c r="B6" i="107"/>
  <c r="B38" i="107" s="1"/>
  <c r="C6" i="107"/>
  <c r="C38" i="107" s="1"/>
  <c r="D6" i="107"/>
  <c r="D38" i="107" s="1"/>
  <c r="E6" i="107"/>
  <c r="E38" i="107" s="1"/>
  <c r="B30" i="107"/>
  <c r="B62" i="107" s="1"/>
  <c r="C30" i="107"/>
  <c r="C62" i="107" s="1"/>
  <c r="D30" i="107"/>
  <c r="D62" i="107" s="1"/>
  <c r="E30" i="107"/>
  <c r="E62" i="107" s="1"/>
  <c r="B32" i="107"/>
  <c r="B64" i="107" s="1"/>
  <c r="C32" i="107"/>
  <c r="C64" i="107" s="1"/>
  <c r="D32" i="107"/>
  <c r="D64" i="107" s="1"/>
  <c r="E32" i="107"/>
  <c r="E64" i="107" s="1"/>
  <c r="BQ32" i="105"/>
  <c r="BQ64" i="105" s="1"/>
  <c r="BP32" i="105"/>
  <c r="BP64" i="105" s="1"/>
  <c r="BO32" i="105"/>
  <c r="BO64" i="105" s="1"/>
  <c r="BN32" i="105"/>
  <c r="BN64" i="105" s="1"/>
  <c r="BM32" i="105"/>
  <c r="BM64" i="105" s="1"/>
  <c r="BL32" i="105"/>
  <c r="BL64" i="105" s="1"/>
  <c r="BK32" i="105"/>
  <c r="BK64" i="105" s="1"/>
  <c r="BJ32" i="105"/>
  <c r="BJ64" i="105" s="1"/>
  <c r="BI32" i="105"/>
  <c r="BI64" i="105" s="1"/>
  <c r="BH32" i="105"/>
  <c r="BH64" i="105" s="1"/>
  <c r="BG32" i="105"/>
  <c r="BG64" i="105" s="1"/>
  <c r="BF32" i="105"/>
  <c r="BF64" i="105" s="1"/>
  <c r="BE32" i="105"/>
  <c r="BE64" i="105" s="1"/>
  <c r="BD32" i="105"/>
  <c r="BD64" i="105" s="1"/>
  <c r="BC32" i="105"/>
  <c r="BC64" i="105" s="1"/>
  <c r="BB32" i="105"/>
  <c r="BB64" i="105" s="1"/>
  <c r="BA32" i="105"/>
  <c r="BA64" i="105" s="1"/>
  <c r="AZ32" i="105"/>
  <c r="AZ64" i="105" s="1"/>
  <c r="AY32" i="105"/>
  <c r="AY64" i="105" s="1"/>
  <c r="AX32" i="105"/>
  <c r="AX64" i="105" s="1"/>
  <c r="AW32" i="105"/>
  <c r="AW64" i="105" s="1"/>
  <c r="AV32" i="105"/>
  <c r="AV64" i="105" s="1"/>
  <c r="AU32" i="105"/>
  <c r="AU64" i="105" s="1"/>
  <c r="AT32" i="105"/>
  <c r="AT64" i="105" s="1"/>
  <c r="AS32" i="105"/>
  <c r="AS64" i="105" s="1"/>
  <c r="AR32" i="105"/>
  <c r="AR64" i="105" s="1"/>
  <c r="AQ32" i="105"/>
  <c r="AQ64" i="105" s="1"/>
  <c r="AP32" i="105"/>
  <c r="AP64" i="105" s="1"/>
  <c r="AO32" i="105"/>
  <c r="AO64" i="105" s="1"/>
  <c r="AN32" i="105"/>
  <c r="AN64" i="105" s="1"/>
  <c r="AM32" i="105"/>
  <c r="AM64" i="105" s="1"/>
  <c r="AL32" i="105"/>
  <c r="AL64" i="105" s="1"/>
  <c r="AK32" i="105"/>
  <c r="AK64" i="105" s="1"/>
  <c r="AJ32" i="105"/>
  <c r="AJ64" i="105" s="1"/>
  <c r="AI32" i="105"/>
  <c r="AI64" i="105" s="1"/>
  <c r="AH32" i="105"/>
  <c r="AH64" i="105" s="1"/>
  <c r="AG32" i="105"/>
  <c r="AG64" i="105" s="1"/>
  <c r="AF32" i="105"/>
  <c r="AF64" i="105" s="1"/>
  <c r="AE32" i="105"/>
  <c r="AE64" i="105" s="1"/>
  <c r="AD32" i="105"/>
  <c r="AD64" i="105" s="1"/>
  <c r="AC32" i="105"/>
  <c r="AC64" i="105" s="1"/>
  <c r="AB32" i="105"/>
  <c r="AB64" i="105" s="1"/>
  <c r="AA32" i="105"/>
  <c r="AA64" i="105" s="1"/>
  <c r="Z32" i="105"/>
  <c r="Z64" i="105" s="1"/>
  <c r="Y32" i="105"/>
  <c r="Y64" i="105" s="1"/>
  <c r="X32" i="105"/>
  <c r="X64" i="105" s="1"/>
  <c r="W32" i="105"/>
  <c r="W64" i="105" s="1"/>
  <c r="V32" i="105"/>
  <c r="V64" i="105" s="1"/>
  <c r="U32" i="105"/>
  <c r="U64" i="105" s="1"/>
  <c r="T32" i="105"/>
  <c r="T64" i="105" s="1"/>
  <c r="S32" i="105"/>
  <c r="S64" i="105" s="1"/>
  <c r="R32" i="105"/>
  <c r="R64" i="105" s="1"/>
  <c r="Q32" i="105"/>
  <c r="Q64" i="105" s="1"/>
  <c r="P32" i="105"/>
  <c r="P64" i="105" s="1"/>
  <c r="O32" i="105"/>
  <c r="O64" i="105" s="1"/>
  <c r="N32" i="105"/>
  <c r="N64" i="105" s="1"/>
  <c r="M32" i="105"/>
  <c r="M64" i="105" s="1"/>
  <c r="L32" i="105"/>
  <c r="L64" i="105" s="1"/>
  <c r="K32" i="105"/>
  <c r="K64" i="105" s="1"/>
  <c r="J32" i="105"/>
  <c r="J64" i="105" s="1"/>
  <c r="I32" i="105"/>
  <c r="I64" i="105" s="1"/>
  <c r="H32" i="105"/>
  <c r="H64" i="105" s="1"/>
  <c r="G32" i="105"/>
  <c r="G64" i="105" s="1"/>
  <c r="F32" i="105"/>
  <c r="F64" i="105" s="1"/>
  <c r="E32" i="105"/>
  <c r="E64" i="105" s="1"/>
  <c r="D32" i="105"/>
  <c r="D64" i="105" s="1"/>
  <c r="C32" i="105"/>
  <c r="C64" i="105" s="1"/>
  <c r="B32" i="105"/>
  <c r="B64" i="105" s="1"/>
  <c r="A32" i="105"/>
  <c r="A64" i="105" s="1"/>
  <c r="A31" i="105"/>
  <c r="A63" i="105" s="1"/>
  <c r="BQ30" i="105"/>
  <c r="BQ62" i="105" s="1"/>
  <c r="BP30" i="105"/>
  <c r="BP62" i="105" s="1"/>
  <c r="BO30" i="105"/>
  <c r="BO62" i="105" s="1"/>
  <c r="BN30" i="105"/>
  <c r="BN62" i="105" s="1"/>
  <c r="BM30" i="105"/>
  <c r="BM62" i="105" s="1"/>
  <c r="BL30" i="105"/>
  <c r="BL62" i="105" s="1"/>
  <c r="BK30" i="105"/>
  <c r="BK62" i="105" s="1"/>
  <c r="BJ30" i="105"/>
  <c r="BJ62" i="105" s="1"/>
  <c r="BI30" i="105"/>
  <c r="BI62" i="105" s="1"/>
  <c r="BH30" i="105"/>
  <c r="BH62" i="105" s="1"/>
  <c r="BG30" i="105"/>
  <c r="BG62" i="105" s="1"/>
  <c r="BF30" i="105"/>
  <c r="BF62" i="105" s="1"/>
  <c r="BE30" i="105"/>
  <c r="BE62" i="105" s="1"/>
  <c r="BD30" i="105"/>
  <c r="BD62" i="105" s="1"/>
  <c r="BC30" i="105"/>
  <c r="BC62" i="105" s="1"/>
  <c r="BB30" i="105"/>
  <c r="BB62" i="105" s="1"/>
  <c r="BA30" i="105"/>
  <c r="BA62" i="105" s="1"/>
  <c r="AZ30" i="105"/>
  <c r="AZ62" i="105" s="1"/>
  <c r="AY30" i="105"/>
  <c r="AY62" i="105" s="1"/>
  <c r="AX30" i="105"/>
  <c r="AX62" i="105" s="1"/>
  <c r="AW30" i="105"/>
  <c r="AW62" i="105" s="1"/>
  <c r="AV30" i="105"/>
  <c r="AV62" i="105" s="1"/>
  <c r="AU30" i="105"/>
  <c r="AU62" i="105" s="1"/>
  <c r="AT30" i="105"/>
  <c r="AT62" i="105" s="1"/>
  <c r="AS30" i="105"/>
  <c r="AS62" i="105" s="1"/>
  <c r="AR30" i="105"/>
  <c r="AR62" i="105" s="1"/>
  <c r="AQ30" i="105"/>
  <c r="AQ62" i="105" s="1"/>
  <c r="AP30" i="105"/>
  <c r="AP62" i="105" s="1"/>
  <c r="AO30" i="105"/>
  <c r="AO62" i="105" s="1"/>
  <c r="AN30" i="105"/>
  <c r="AN62" i="105" s="1"/>
  <c r="AM30" i="105"/>
  <c r="AM62" i="105" s="1"/>
  <c r="AL30" i="105"/>
  <c r="AL62" i="105" s="1"/>
  <c r="AK30" i="105"/>
  <c r="AK62" i="105" s="1"/>
  <c r="AJ30" i="105"/>
  <c r="AJ62" i="105" s="1"/>
  <c r="AI30" i="105"/>
  <c r="AI62" i="105" s="1"/>
  <c r="AH30" i="105"/>
  <c r="AH62" i="105" s="1"/>
  <c r="AG30" i="105"/>
  <c r="AG62" i="105" s="1"/>
  <c r="AF30" i="105"/>
  <c r="AF62" i="105" s="1"/>
  <c r="AE30" i="105"/>
  <c r="AE62" i="105" s="1"/>
  <c r="AD30" i="105"/>
  <c r="AD62" i="105" s="1"/>
  <c r="AC30" i="105"/>
  <c r="AC62" i="105" s="1"/>
  <c r="AB30" i="105"/>
  <c r="AB62" i="105" s="1"/>
  <c r="AA30" i="105"/>
  <c r="AA62" i="105" s="1"/>
  <c r="Z30" i="105"/>
  <c r="Z62" i="105" s="1"/>
  <c r="Y30" i="105"/>
  <c r="Y62" i="105" s="1"/>
  <c r="X30" i="105"/>
  <c r="X62" i="105" s="1"/>
  <c r="W30" i="105"/>
  <c r="W62" i="105" s="1"/>
  <c r="V30" i="105"/>
  <c r="V62" i="105" s="1"/>
  <c r="U30" i="105"/>
  <c r="U62" i="105" s="1"/>
  <c r="T30" i="105"/>
  <c r="T62" i="105" s="1"/>
  <c r="S30" i="105"/>
  <c r="S62" i="105" s="1"/>
  <c r="R30" i="105"/>
  <c r="R62" i="105" s="1"/>
  <c r="Q30" i="105"/>
  <c r="Q62" i="105" s="1"/>
  <c r="P30" i="105"/>
  <c r="P62" i="105" s="1"/>
  <c r="O30" i="105"/>
  <c r="O62" i="105" s="1"/>
  <c r="N30" i="105"/>
  <c r="N62" i="105" s="1"/>
  <c r="M30" i="105"/>
  <c r="M62" i="105" s="1"/>
  <c r="L30" i="105"/>
  <c r="L62" i="105" s="1"/>
  <c r="K30" i="105"/>
  <c r="K62" i="105" s="1"/>
  <c r="J30" i="105"/>
  <c r="J62" i="105" s="1"/>
  <c r="I30" i="105"/>
  <c r="I62" i="105" s="1"/>
  <c r="H30" i="105"/>
  <c r="H62" i="105" s="1"/>
  <c r="G30" i="105"/>
  <c r="G62" i="105" s="1"/>
  <c r="F30" i="105"/>
  <c r="F62" i="105" s="1"/>
  <c r="E30" i="105"/>
  <c r="E62" i="105" s="1"/>
  <c r="D30" i="105"/>
  <c r="D62" i="105" s="1"/>
  <c r="C30" i="105"/>
  <c r="C62" i="105" s="1"/>
  <c r="B30" i="105"/>
  <c r="B62" i="105" s="1"/>
  <c r="A30" i="105"/>
  <c r="A62" i="105" s="1"/>
  <c r="A29" i="105"/>
  <c r="A61" i="105" s="1"/>
  <c r="C28" i="105"/>
  <c r="C60" i="105" s="1"/>
  <c r="B28" i="105"/>
  <c r="B60" i="105" s="1"/>
  <c r="A28" i="105"/>
  <c r="A60" i="105" s="1"/>
  <c r="A27" i="105"/>
  <c r="A59" i="105" s="1"/>
  <c r="C26" i="105"/>
  <c r="C58" i="105" s="1"/>
  <c r="B26" i="105"/>
  <c r="B58" i="105" s="1"/>
  <c r="A26" i="105"/>
  <c r="A58" i="105" s="1"/>
  <c r="A25" i="105"/>
  <c r="A57" i="105" s="1"/>
  <c r="C24" i="105"/>
  <c r="C56" i="105" s="1"/>
  <c r="B24" i="105"/>
  <c r="B56" i="105" s="1"/>
  <c r="A24" i="105"/>
  <c r="A56" i="105" s="1"/>
  <c r="A23" i="105"/>
  <c r="A55" i="105" s="1"/>
  <c r="C22" i="105"/>
  <c r="C54" i="105" s="1"/>
  <c r="B22" i="105"/>
  <c r="B54" i="105" s="1"/>
  <c r="A22" i="105"/>
  <c r="A54" i="105" s="1"/>
  <c r="A21" i="105"/>
  <c r="A53" i="105" s="1"/>
  <c r="C20" i="105"/>
  <c r="C52" i="105" s="1"/>
  <c r="B20" i="105"/>
  <c r="B52" i="105" s="1"/>
  <c r="A20" i="105"/>
  <c r="A52" i="105" s="1"/>
  <c r="A19" i="105"/>
  <c r="A51" i="105" s="1"/>
  <c r="C18" i="105"/>
  <c r="C50" i="105" s="1"/>
  <c r="B18" i="105"/>
  <c r="B50" i="105" s="1"/>
  <c r="A18" i="105"/>
  <c r="A50" i="105" s="1"/>
  <c r="A17" i="105"/>
  <c r="A49" i="105" s="1"/>
  <c r="C16" i="105"/>
  <c r="C48" i="105" s="1"/>
  <c r="B16" i="105"/>
  <c r="B48" i="105" s="1"/>
  <c r="A16" i="105"/>
  <c r="A48" i="105" s="1"/>
  <c r="C15" i="105"/>
  <c r="C47" i="105" s="1"/>
  <c r="B15" i="105"/>
  <c r="B47" i="105" s="1"/>
  <c r="A15" i="105"/>
  <c r="A47" i="105" s="1"/>
  <c r="A14" i="105"/>
  <c r="A46" i="105" s="1"/>
  <c r="C13" i="105"/>
  <c r="C45" i="105" s="1"/>
  <c r="B13" i="105"/>
  <c r="B45" i="105" s="1"/>
  <c r="A13" i="105"/>
  <c r="A45" i="105" s="1"/>
  <c r="C12" i="105"/>
  <c r="C44" i="105" s="1"/>
  <c r="B12" i="105"/>
  <c r="B44" i="105" s="1"/>
  <c r="A12" i="105"/>
  <c r="A44" i="105" s="1"/>
  <c r="A11" i="105"/>
  <c r="A43" i="105" s="1"/>
  <c r="C10" i="105"/>
  <c r="C42" i="105" s="1"/>
  <c r="B10" i="105"/>
  <c r="B42" i="105" s="1"/>
  <c r="A10" i="105"/>
  <c r="A42" i="105" s="1"/>
  <c r="C9" i="105"/>
  <c r="C41" i="105" s="1"/>
  <c r="B9" i="105"/>
  <c r="B41" i="105" s="1"/>
  <c r="A9" i="105"/>
  <c r="A41" i="105" s="1"/>
  <c r="A8" i="105"/>
  <c r="A40" i="105" s="1"/>
  <c r="C7" i="105"/>
  <c r="C39" i="105" s="1"/>
  <c r="B7" i="105"/>
  <c r="B39" i="105" s="1"/>
  <c r="A7" i="105"/>
  <c r="A39" i="105" s="1"/>
  <c r="BQ6" i="105"/>
  <c r="BQ38" i="105" s="1"/>
  <c r="BP6" i="105"/>
  <c r="BP38" i="105" s="1"/>
  <c r="BO6" i="105"/>
  <c r="BO38" i="105" s="1"/>
  <c r="BN6" i="105"/>
  <c r="BN38" i="105" s="1"/>
  <c r="BM6" i="105"/>
  <c r="BM38" i="105" s="1"/>
  <c r="BL6" i="105"/>
  <c r="BL38" i="105" s="1"/>
  <c r="BK6" i="105"/>
  <c r="BK38" i="105" s="1"/>
  <c r="BJ6" i="105"/>
  <c r="BJ38" i="105" s="1"/>
  <c r="BI6" i="105"/>
  <c r="BI38" i="105" s="1"/>
  <c r="BH6" i="105"/>
  <c r="BH38" i="105" s="1"/>
  <c r="BG6" i="105"/>
  <c r="BG38" i="105" s="1"/>
  <c r="BF6" i="105"/>
  <c r="BF38" i="105" s="1"/>
  <c r="BE6" i="105"/>
  <c r="BE38" i="105" s="1"/>
  <c r="BD6" i="105"/>
  <c r="BD38" i="105" s="1"/>
  <c r="BC6" i="105"/>
  <c r="BC38" i="105" s="1"/>
  <c r="BB6" i="105"/>
  <c r="BB38" i="105" s="1"/>
  <c r="BA6" i="105"/>
  <c r="BA38" i="105" s="1"/>
  <c r="AZ6" i="105"/>
  <c r="AZ38" i="105" s="1"/>
  <c r="AY6" i="105"/>
  <c r="AY38" i="105" s="1"/>
  <c r="AX6" i="105"/>
  <c r="AX38" i="105" s="1"/>
  <c r="AW6" i="105"/>
  <c r="AW38" i="105" s="1"/>
  <c r="AV6" i="105"/>
  <c r="AV38" i="105" s="1"/>
  <c r="AU6" i="105"/>
  <c r="AU38" i="105" s="1"/>
  <c r="AT6" i="105"/>
  <c r="AT38" i="105" s="1"/>
  <c r="AS6" i="105"/>
  <c r="AS38" i="105" s="1"/>
  <c r="AR6" i="105"/>
  <c r="AR38" i="105" s="1"/>
  <c r="AQ6" i="105"/>
  <c r="AQ38" i="105" s="1"/>
  <c r="AP6" i="105"/>
  <c r="AP38" i="105" s="1"/>
  <c r="AO6" i="105"/>
  <c r="AO38" i="105" s="1"/>
  <c r="AN6" i="105"/>
  <c r="AN38" i="105" s="1"/>
  <c r="AM6" i="105"/>
  <c r="AM38" i="105" s="1"/>
  <c r="AL6" i="105"/>
  <c r="AL38" i="105" s="1"/>
  <c r="AK6" i="105"/>
  <c r="AK38" i="105" s="1"/>
  <c r="AJ6" i="105"/>
  <c r="AJ38" i="105" s="1"/>
  <c r="AI6" i="105"/>
  <c r="AI38" i="105" s="1"/>
  <c r="AH6" i="105"/>
  <c r="AH38" i="105" s="1"/>
  <c r="AG6" i="105"/>
  <c r="AG38" i="105" s="1"/>
  <c r="AF6" i="105"/>
  <c r="AF38" i="105" s="1"/>
  <c r="AE6" i="105"/>
  <c r="AE38" i="105" s="1"/>
  <c r="AD6" i="105"/>
  <c r="AD38" i="105" s="1"/>
  <c r="AC6" i="105"/>
  <c r="AC38" i="105" s="1"/>
  <c r="AB6" i="105"/>
  <c r="AB38" i="105" s="1"/>
  <c r="AA6" i="105"/>
  <c r="AA38" i="105" s="1"/>
  <c r="Z6" i="105"/>
  <c r="Z38" i="105" s="1"/>
  <c r="Y6" i="105"/>
  <c r="Y38" i="105" s="1"/>
  <c r="X6" i="105"/>
  <c r="X38" i="105" s="1"/>
  <c r="W6" i="105"/>
  <c r="W38" i="105" s="1"/>
  <c r="V6" i="105"/>
  <c r="V38" i="105" s="1"/>
  <c r="U6" i="105"/>
  <c r="U38" i="105" s="1"/>
  <c r="T6" i="105"/>
  <c r="T38" i="105" s="1"/>
  <c r="S6" i="105"/>
  <c r="S38" i="105" s="1"/>
  <c r="R6" i="105"/>
  <c r="R38" i="105" s="1"/>
  <c r="Q6" i="105"/>
  <c r="Q38" i="105" s="1"/>
  <c r="P6" i="105"/>
  <c r="P38" i="105" s="1"/>
  <c r="O6" i="105"/>
  <c r="O38" i="105" s="1"/>
  <c r="N6" i="105"/>
  <c r="N38" i="105" s="1"/>
  <c r="M6" i="105"/>
  <c r="M38" i="105" s="1"/>
  <c r="L6" i="105"/>
  <c r="L38" i="105" s="1"/>
  <c r="K6" i="105"/>
  <c r="K38" i="105" s="1"/>
  <c r="J6" i="105"/>
  <c r="J38" i="105" s="1"/>
  <c r="I6" i="105"/>
  <c r="I38" i="105" s="1"/>
  <c r="H6" i="105"/>
  <c r="H38" i="105" s="1"/>
  <c r="G6" i="105"/>
  <c r="G38" i="105" s="1"/>
  <c r="F6" i="105"/>
  <c r="F38" i="105" s="1"/>
  <c r="E6" i="105"/>
  <c r="E38" i="105" s="1"/>
  <c r="D6" i="105"/>
  <c r="D38" i="105" s="1"/>
  <c r="C6" i="105"/>
  <c r="C38" i="105" s="1"/>
  <c r="B6" i="105"/>
  <c r="B38" i="105" s="1"/>
  <c r="A6" i="105"/>
  <c r="A38" i="105" s="1"/>
  <c r="A5" i="105"/>
  <c r="A37" i="105" s="1"/>
  <c r="BQ4" i="105"/>
  <c r="BQ36" i="105" s="1"/>
  <c r="BP4" i="105"/>
  <c r="BP36" i="105" s="1"/>
  <c r="BO4" i="105"/>
  <c r="BO36" i="105" s="1"/>
  <c r="BN4" i="105"/>
  <c r="BN36" i="105" s="1"/>
  <c r="BM4" i="105"/>
  <c r="BM36" i="105" s="1"/>
  <c r="BL4" i="105"/>
  <c r="BL36" i="105" s="1"/>
  <c r="BK4" i="105"/>
  <c r="BK36" i="105" s="1"/>
  <c r="BJ4" i="105"/>
  <c r="BJ36" i="105" s="1"/>
  <c r="BI4" i="105"/>
  <c r="BI36" i="105" s="1"/>
  <c r="BH4" i="105"/>
  <c r="BH36" i="105" s="1"/>
  <c r="BG4" i="105"/>
  <c r="BG36" i="105" s="1"/>
  <c r="BF4" i="105"/>
  <c r="BF36" i="105" s="1"/>
  <c r="BE4" i="105"/>
  <c r="BE36" i="105" s="1"/>
  <c r="BD4" i="105"/>
  <c r="BD36" i="105" s="1"/>
  <c r="BC4" i="105"/>
  <c r="BC36" i="105" s="1"/>
  <c r="BB4" i="105"/>
  <c r="BB36" i="105" s="1"/>
  <c r="BA4" i="105"/>
  <c r="BA36" i="105" s="1"/>
  <c r="AZ4" i="105"/>
  <c r="AZ36" i="105" s="1"/>
  <c r="AY4" i="105"/>
  <c r="AY36" i="105" s="1"/>
  <c r="AX4" i="105"/>
  <c r="AX36" i="105" s="1"/>
  <c r="AW4" i="105"/>
  <c r="AW36" i="105" s="1"/>
  <c r="AV4" i="105"/>
  <c r="AV36" i="105" s="1"/>
  <c r="AU4" i="105"/>
  <c r="AU36" i="105" s="1"/>
  <c r="AT4" i="105"/>
  <c r="AT36" i="105" s="1"/>
  <c r="AS4" i="105"/>
  <c r="AS36" i="105" s="1"/>
  <c r="AR4" i="105"/>
  <c r="AR36" i="105" s="1"/>
  <c r="AQ4" i="105"/>
  <c r="AQ36" i="105" s="1"/>
  <c r="AP4" i="105"/>
  <c r="AP36" i="105" s="1"/>
  <c r="AO4" i="105"/>
  <c r="AO36" i="105" s="1"/>
  <c r="AN4" i="105"/>
  <c r="AN36" i="105" s="1"/>
  <c r="AM4" i="105"/>
  <c r="AM36" i="105" s="1"/>
  <c r="AL4" i="105"/>
  <c r="AL36" i="105" s="1"/>
  <c r="AK4" i="105"/>
  <c r="AK36" i="105" s="1"/>
  <c r="AJ4" i="105"/>
  <c r="AJ36" i="105" s="1"/>
  <c r="AI4" i="105"/>
  <c r="AI36" i="105" s="1"/>
  <c r="AH4" i="105"/>
  <c r="AH36" i="105" s="1"/>
  <c r="AG4" i="105"/>
  <c r="AG36" i="105" s="1"/>
  <c r="AF4" i="105"/>
  <c r="AF36" i="105" s="1"/>
  <c r="AE4" i="105"/>
  <c r="AE36" i="105" s="1"/>
  <c r="AD4" i="105"/>
  <c r="AD36" i="105" s="1"/>
  <c r="AC4" i="105"/>
  <c r="AC36" i="105" s="1"/>
  <c r="AB4" i="105"/>
  <c r="AB36" i="105" s="1"/>
  <c r="AA4" i="105"/>
  <c r="AA36" i="105" s="1"/>
  <c r="Z4" i="105"/>
  <c r="Z36" i="105" s="1"/>
  <c r="Y4" i="105"/>
  <c r="Y36" i="105" s="1"/>
  <c r="X4" i="105"/>
  <c r="X36" i="105" s="1"/>
  <c r="W4" i="105"/>
  <c r="W36" i="105" s="1"/>
  <c r="V4" i="105"/>
  <c r="V36" i="105" s="1"/>
  <c r="U4" i="105"/>
  <c r="U36" i="105" s="1"/>
  <c r="T4" i="105"/>
  <c r="T36" i="105" s="1"/>
  <c r="S4" i="105"/>
  <c r="S36" i="105" s="1"/>
  <c r="R4" i="105"/>
  <c r="R36" i="105" s="1"/>
  <c r="Q4" i="105"/>
  <c r="Q36" i="105" s="1"/>
  <c r="P4" i="105"/>
  <c r="P36" i="105" s="1"/>
  <c r="O4" i="105"/>
  <c r="O36" i="105" s="1"/>
  <c r="N4" i="105"/>
  <c r="N36" i="105" s="1"/>
  <c r="M4" i="105"/>
  <c r="M36" i="105" s="1"/>
  <c r="L4" i="105"/>
  <c r="L36" i="105" s="1"/>
  <c r="K4" i="105"/>
  <c r="K36" i="105" s="1"/>
  <c r="J4" i="105"/>
  <c r="J36" i="105" s="1"/>
  <c r="I4" i="105"/>
  <c r="I36" i="105" s="1"/>
  <c r="H4" i="105"/>
  <c r="H36" i="105" s="1"/>
  <c r="G4" i="105"/>
  <c r="G36" i="105" s="1"/>
  <c r="F4" i="105"/>
  <c r="F36" i="105" s="1"/>
  <c r="E4" i="105"/>
  <c r="E36" i="105" s="1"/>
  <c r="D4" i="105"/>
  <c r="D36" i="105" s="1"/>
  <c r="C4" i="105"/>
  <c r="C36" i="105" s="1"/>
  <c r="B4" i="105"/>
  <c r="B36" i="105" s="1"/>
  <c r="BQ3" i="105"/>
  <c r="BQ35" i="105" s="1"/>
  <c r="BP3" i="105"/>
  <c r="BP35" i="105" s="1"/>
  <c r="BO3" i="105"/>
  <c r="BO35" i="105" s="1"/>
  <c r="BN3" i="105"/>
  <c r="BN35" i="105" s="1"/>
  <c r="BM3" i="105"/>
  <c r="BM35" i="105" s="1"/>
  <c r="BL3" i="105"/>
  <c r="BL35" i="105" s="1"/>
  <c r="BK3" i="105"/>
  <c r="BK35" i="105" s="1"/>
  <c r="BJ3" i="105"/>
  <c r="BJ35" i="105" s="1"/>
  <c r="BI3" i="105"/>
  <c r="BI35" i="105" s="1"/>
  <c r="BH3" i="105"/>
  <c r="BH35" i="105" s="1"/>
  <c r="BG3" i="105"/>
  <c r="BG35" i="105" s="1"/>
  <c r="BF3" i="105"/>
  <c r="BF35" i="105" s="1"/>
  <c r="BE3" i="105"/>
  <c r="BE35" i="105" s="1"/>
  <c r="BD3" i="105"/>
  <c r="BD35" i="105" s="1"/>
  <c r="BC3" i="105"/>
  <c r="BC35" i="105" s="1"/>
  <c r="BB3" i="105"/>
  <c r="BB35" i="105" s="1"/>
  <c r="BA3" i="105"/>
  <c r="BA35" i="105" s="1"/>
  <c r="AZ3" i="105"/>
  <c r="AZ35" i="105" s="1"/>
  <c r="AY3" i="105"/>
  <c r="AY35" i="105" s="1"/>
  <c r="AX3" i="105"/>
  <c r="AX35" i="105" s="1"/>
  <c r="AW3" i="105"/>
  <c r="AW35" i="105" s="1"/>
  <c r="AV3" i="105"/>
  <c r="AV35" i="105" s="1"/>
  <c r="AU3" i="105"/>
  <c r="AU35" i="105" s="1"/>
  <c r="AT3" i="105"/>
  <c r="AT35" i="105" s="1"/>
  <c r="AS3" i="105"/>
  <c r="AS35" i="105" s="1"/>
  <c r="AR3" i="105"/>
  <c r="AR35" i="105" s="1"/>
  <c r="AQ3" i="105"/>
  <c r="AQ35" i="105" s="1"/>
  <c r="AP3" i="105"/>
  <c r="AP35" i="105" s="1"/>
  <c r="AO3" i="105"/>
  <c r="AO35" i="105" s="1"/>
  <c r="AN3" i="105"/>
  <c r="AN35" i="105" s="1"/>
  <c r="AM3" i="105"/>
  <c r="AM35" i="105" s="1"/>
  <c r="AL3" i="105"/>
  <c r="AL35" i="105" s="1"/>
  <c r="AK3" i="105"/>
  <c r="AK35" i="105" s="1"/>
  <c r="AJ3" i="105"/>
  <c r="AJ35" i="105" s="1"/>
  <c r="AI3" i="105"/>
  <c r="AI35" i="105" s="1"/>
  <c r="AH3" i="105"/>
  <c r="AH35" i="105" s="1"/>
  <c r="AG3" i="105"/>
  <c r="AG35" i="105" s="1"/>
  <c r="AF3" i="105"/>
  <c r="AF35" i="105" s="1"/>
  <c r="AE3" i="105"/>
  <c r="AE35" i="105" s="1"/>
  <c r="AD3" i="105"/>
  <c r="AD35" i="105" s="1"/>
  <c r="AC3" i="105"/>
  <c r="AC35" i="105" s="1"/>
  <c r="AB3" i="105"/>
  <c r="AB35" i="105" s="1"/>
  <c r="AA3" i="105"/>
  <c r="AA35" i="105" s="1"/>
  <c r="Z3" i="105"/>
  <c r="Z35" i="105" s="1"/>
  <c r="Y3" i="105"/>
  <c r="Y35" i="105" s="1"/>
  <c r="X3" i="105"/>
  <c r="X35" i="105" s="1"/>
  <c r="W3" i="105"/>
  <c r="W35" i="105" s="1"/>
  <c r="V3" i="105"/>
  <c r="V35" i="105" s="1"/>
  <c r="U3" i="105"/>
  <c r="U35" i="105" s="1"/>
  <c r="T3" i="105"/>
  <c r="T35" i="105" s="1"/>
  <c r="S3" i="105"/>
  <c r="S35" i="105" s="1"/>
  <c r="R3" i="105"/>
  <c r="R35" i="105" s="1"/>
  <c r="Q3" i="105"/>
  <c r="Q35" i="105" s="1"/>
  <c r="P3" i="105"/>
  <c r="P35" i="105" s="1"/>
  <c r="O3" i="105"/>
  <c r="O35" i="105" s="1"/>
  <c r="N3" i="105"/>
  <c r="N35" i="105" s="1"/>
  <c r="M3" i="105"/>
  <c r="M35" i="105" s="1"/>
  <c r="L3" i="105"/>
  <c r="L35" i="105" s="1"/>
  <c r="K3" i="105"/>
  <c r="K35" i="105" s="1"/>
  <c r="J3" i="105"/>
  <c r="J35" i="105" s="1"/>
  <c r="I3" i="105"/>
  <c r="I35" i="105" s="1"/>
  <c r="H3" i="105"/>
  <c r="H35" i="105" s="1"/>
  <c r="G3" i="105"/>
  <c r="G35" i="105" s="1"/>
  <c r="F3" i="105"/>
  <c r="F35" i="105" s="1"/>
  <c r="E3" i="105"/>
  <c r="E35" i="105" s="1"/>
  <c r="D3" i="105"/>
  <c r="D35" i="105" s="1"/>
  <c r="C3" i="105"/>
  <c r="C35" i="105" s="1"/>
  <c r="B3" i="105"/>
  <c r="B35" i="105" s="1"/>
  <c r="A1" i="105"/>
  <c r="A1" i="104"/>
  <c r="B20" i="107"/>
  <c r="B52" i="107" s="1"/>
  <c r="B22" i="107"/>
  <c r="B54" i="107" s="1"/>
  <c r="B15" i="107"/>
  <c r="B47" i="107" s="1"/>
  <c r="B24" i="107"/>
  <c r="B56" i="107" s="1"/>
  <c r="B9" i="107"/>
  <c r="B41" i="107" s="1"/>
  <c r="B12" i="107"/>
  <c r="B44" i="107" s="1"/>
  <c r="B7" i="107"/>
  <c r="B39" i="107" s="1"/>
  <c r="B18" i="107"/>
  <c r="B50" i="107" s="1"/>
  <c r="B26" i="107"/>
  <c r="B58" i="107" s="1"/>
  <c r="B28" i="107"/>
  <c r="B60" i="107" s="1"/>
  <c r="V18" i="105"/>
  <c r="V50" i="105" s="1"/>
  <c r="V26" i="105"/>
  <c r="V58" i="105" s="1"/>
  <c r="V9" i="105"/>
  <c r="V41" i="105" s="1"/>
  <c r="V20" i="105"/>
  <c r="V52" i="105" s="1"/>
  <c r="V28" i="105"/>
  <c r="V60" i="105" s="1"/>
  <c r="V12" i="105"/>
  <c r="V44" i="105" s="1"/>
  <c r="V22" i="105"/>
  <c r="V54" i="105" s="1"/>
  <c r="V15" i="105"/>
  <c r="V47" i="105" s="1"/>
  <c r="V24" i="105"/>
  <c r="V56" i="105" s="1"/>
  <c r="V7" i="105"/>
  <c r="V39" i="105" s="1"/>
  <c r="B16" i="107"/>
  <c r="B48" i="107" s="1"/>
  <c r="B13" i="107"/>
  <c r="B45" i="107" s="1"/>
  <c r="B10" i="107"/>
  <c r="B42" i="107" s="1"/>
  <c r="V16" i="105"/>
  <c r="V48" i="105" s="1"/>
  <c r="V13" i="105"/>
  <c r="V45" i="105" s="1"/>
  <c r="V10" i="105"/>
  <c r="V42" i="105" s="1"/>
  <c r="D24" i="105"/>
  <c r="D56" i="105" s="1"/>
  <c r="D7" i="105"/>
  <c r="D39" i="105" s="1"/>
  <c r="D9" i="105"/>
  <c r="D41" i="105" s="1"/>
  <c r="D20" i="105"/>
  <c r="D52" i="105" s="1"/>
  <c r="D28" i="105"/>
  <c r="D60" i="105" s="1"/>
  <c r="D18" i="105"/>
  <c r="D50" i="105" s="1"/>
  <c r="D26" i="105"/>
  <c r="D58" i="105" s="1"/>
  <c r="D12" i="105"/>
  <c r="D44" i="105" s="1"/>
  <c r="D22" i="105"/>
  <c r="D54" i="105" s="1"/>
  <c r="D15" i="105"/>
  <c r="D47" i="105" s="1"/>
  <c r="D16" i="105"/>
  <c r="D48" i="105" s="1"/>
  <c r="D13" i="105"/>
  <c r="D45" i="105" s="1"/>
  <c r="D10" i="105"/>
  <c r="D42" i="105" s="1"/>
  <c r="A1" i="99"/>
  <c r="B8" i="109"/>
  <c r="B8" i="108"/>
  <c r="B8" i="110"/>
  <c r="B8" i="111"/>
  <c r="B13" i="109"/>
  <c r="B13" i="108"/>
  <c r="B13" i="111"/>
  <c r="B13" i="110"/>
  <c r="B10" i="109"/>
  <c r="B10" i="108"/>
  <c r="B10" i="111"/>
  <c r="B10" i="110"/>
  <c r="BK15" i="105"/>
  <c r="BK47" i="105" s="1"/>
  <c r="BK24" i="105"/>
  <c r="BK56" i="105" s="1"/>
  <c r="BM7" i="105"/>
  <c r="BM39" i="105" s="1"/>
  <c r="BO9" i="105"/>
  <c r="BO41" i="105" s="1"/>
  <c r="BM12" i="105"/>
  <c r="BM44" i="105" s="1"/>
  <c r="BQ12" i="105"/>
  <c r="BQ44" i="105" s="1"/>
  <c r="BO15" i="105"/>
  <c r="BO47" i="105" s="1"/>
  <c r="BM18" i="105"/>
  <c r="BM50" i="105" s="1"/>
  <c r="BQ18" i="105"/>
  <c r="BQ50" i="105" s="1"/>
  <c r="BO20" i="105"/>
  <c r="BO52" i="105" s="1"/>
  <c r="BM22" i="105"/>
  <c r="BM54" i="105" s="1"/>
  <c r="BQ22" i="105"/>
  <c r="BQ54" i="105" s="1"/>
  <c r="BO24" i="105"/>
  <c r="BO56" i="105" s="1"/>
  <c r="BQ26" i="105"/>
  <c r="BQ58" i="105" s="1"/>
  <c r="BO28" i="105"/>
  <c r="BO60" i="105" s="1"/>
  <c r="BK7" i="105"/>
  <c r="BK39" i="105" s="1"/>
  <c r="BK18" i="105"/>
  <c r="BK50" i="105" s="1"/>
  <c r="BK26" i="105"/>
  <c r="BK58" i="105" s="1"/>
  <c r="BN7" i="105"/>
  <c r="BN39" i="105" s="1"/>
  <c r="BL9" i="105"/>
  <c r="BL41" i="105" s="1"/>
  <c r="BP9" i="105"/>
  <c r="BP41" i="105" s="1"/>
  <c r="BN12" i="105"/>
  <c r="BN44" i="105" s="1"/>
  <c r="BL15" i="105"/>
  <c r="BL47" i="105" s="1"/>
  <c r="BP15" i="105"/>
  <c r="BP47" i="105" s="1"/>
  <c r="BN18" i="105"/>
  <c r="BN50" i="105" s="1"/>
  <c r="BL20" i="105"/>
  <c r="BL52" i="105" s="1"/>
  <c r="BP20" i="105"/>
  <c r="BP52" i="105" s="1"/>
  <c r="BN22" i="105"/>
  <c r="BN54" i="105" s="1"/>
  <c r="BL24" i="105"/>
  <c r="BL56" i="105" s="1"/>
  <c r="BP24" i="105"/>
  <c r="BP56" i="105" s="1"/>
  <c r="BN26" i="105"/>
  <c r="BN58" i="105" s="1"/>
  <c r="BL28" i="105"/>
  <c r="BL60" i="105" s="1"/>
  <c r="BP28" i="105"/>
  <c r="BP60" i="105" s="1"/>
  <c r="BK9" i="105"/>
  <c r="BK41" i="105" s="1"/>
  <c r="BK20" i="105"/>
  <c r="BK52" i="105" s="1"/>
  <c r="BK28" i="105"/>
  <c r="BK60" i="105" s="1"/>
  <c r="BO7" i="105"/>
  <c r="BO39" i="105" s="1"/>
  <c r="BM9" i="105"/>
  <c r="BM41" i="105" s="1"/>
  <c r="BQ9" i="105"/>
  <c r="BQ41" i="105" s="1"/>
  <c r="BO12" i="105"/>
  <c r="BO44" i="105" s="1"/>
  <c r="BM15" i="105"/>
  <c r="BM47" i="105" s="1"/>
  <c r="BQ15" i="105"/>
  <c r="BQ47" i="105" s="1"/>
  <c r="BO18" i="105"/>
  <c r="BO50" i="105" s="1"/>
  <c r="BM20" i="105"/>
  <c r="BM52" i="105" s="1"/>
  <c r="BQ20" i="105"/>
  <c r="BQ52" i="105" s="1"/>
  <c r="BO22" i="105"/>
  <c r="BO54" i="105" s="1"/>
  <c r="BM24" i="105"/>
  <c r="BM56" i="105" s="1"/>
  <c r="BQ24" i="105"/>
  <c r="BQ56" i="105" s="1"/>
  <c r="BO26" i="105"/>
  <c r="BO58" i="105" s="1"/>
  <c r="BM28" i="105"/>
  <c r="BM60" i="105" s="1"/>
  <c r="BQ28" i="105"/>
  <c r="BQ60" i="105" s="1"/>
  <c r="BK12" i="105"/>
  <c r="BK44" i="105" s="1"/>
  <c r="BK22" i="105"/>
  <c r="BK54" i="105" s="1"/>
  <c r="BL7" i="105"/>
  <c r="BL39" i="105" s="1"/>
  <c r="BP7" i="105"/>
  <c r="BP39" i="105" s="1"/>
  <c r="BN9" i="105"/>
  <c r="BN41" i="105" s="1"/>
  <c r="BL12" i="105"/>
  <c r="BL44" i="105" s="1"/>
  <c r="BP12" i="105"/>
  <c r="BP44" i="105" s="1"/>
  <c r="BN15" i="105"/>
  <c r="BN47" i="105" s="1"/>
  <c r="BL18" i="105"/>
  <c r="BL50" i="105" s="1"/>
  <c r="BP18" i="105"/>
  <c r="BP50" i="105" s="1"/>
  <c r="BN20" i="105"/>
  <c r="BN52" i="105" s="1"/>
  <c r="BL22" i="105"/>
  <c r="BL54" i="105" s="1"/>
  <c r="BP22" i="105"/>
  <c r="BP54" i="105" s="1"/>
  <c r="BN24" i="105"/>
  <c r="BN56" i="105" s="1"/>
  <c r="BL26" i="105"/>
  <c r="BL58" i="105" s="1"/>
  <c r="BP26" i="105"/>
  <c r="BP58" i="105" s="1"/>
  <c r="BN28" i="105"/>
  <c r="BN60" i="105" s="1"/>
  <c r="BQ7" i="105"/>
  <c r="BQ39" i="105" s="1"/>
  <c r="BM26" i="105"/>
  <c r="BM58" i="105" s="1"/>
  <c r="B14" i="109"/>
  <c r="B14" i="108"/>
  <c r="B14" i="110"/>
  <c r="B14" i="111"/>
  <c r="B11" i="109"/>
  <c r="B11" i="108"/>
  <c r="B11" i="110"/>
  <c r="B11" i="111"/>
  <c r="BJ15" i="105"/>
  <c r="BJ47" i="105" s="1"/>
  <c r="BP16" i="105"/>
  <c r="BP48" i="105" s="1"/>
  <c r="BJ18" i="105"/>
  <c r="BJ50" i="105" s="1"/>
  <c r="BO16" i="105"/>
  <c r="BO48" i="105" s="1"/>
  <c r="BJ24" i="105"/>
  <c r="BJ56" i="105" s="1"/>
  <c r="BK10" i="105"/>
  <c r="BK42" i="105" s="1"/>
  <c r="BK16" i="105"/>
  <c r="BK48" i="105" s="1"/>
  <c r="BJ7" i="105"/>
  <c r="BJ39" i="105" s="1"/>
  <c r="BJ26" i="105"/>
  <c r="BJ58" i="105" s="1"/>
  <c r="BO13" i="105"/>
  <c r="BO45" i="105" s="1"/>
  <c r="BM13" i="105"/>
  <c r="BM45" i="105" s="1"/>
  <c r="BL16" i="105"/>
  <c r="BL48" i="105" s="1"/>
  <c r="BN16" i="105"/>
  <c r="BN48" i="105" s="1"/>
  <c r="BJ9" i="105"/>
  <c r="BJ41" i="105" s="1"/>
  <c r="BJ20" i="105"/>
  <c r="BJ52" i="105" s="1"/>
  <c r="BJ28" i="105"/>
  <c r="BJ60" i="105" s="1"/>
  <c r="BQ10" i="105"/>
  <c r="BQ42" i="105" s="1"/>
  <c r="BP13" i="105"/>
  <c r="BP45" i="105" s="1"/>
  <c r="BN13" i="105"/>
  <c r="BN45" i="105" s="1"/>
  <c r="BQ13" i="105"/>
  <c r="BQ45" i="105" s="1"/>
  <c r="BL13" i="105"/>
  <c r="BL45" i="105" s="1"/>
  <c r="BM16" i="105"/>
  <c r="BM48" i="105" s="1"/>
  <c r="BL10" i="105"/>
  <c r="BL42" i="105" s="1"/>
  <c r="BJ12" i="105"/>
  <c r="BJ44" i="105" s="1"/>
  <c r="BJ22" i="105"/>
  <c r="BJ54" i="105" s="1"/>
  <c r="BQ16" i="105"/>
  <c r="BQ48" i="105" s="1"/>
  <c r="BM10" i="105"/>
  <c r="BM42" i="105" s="1"/>
  <c r="BN10" i="105"/>
  <c r="BN42" i="105" s="1"/>
  <c r="BP10" i="105"/>
  <c r="BP42" i="105" s="1"/>
  <c r="BO10" i="105"/>
  <c r="BO42" i="105" s="1"/>
  <c r="BK13" i="105"/>
  <c r="BK45" i="105" s="1"/>
  <c r="E15" i="105"/>
  <c r="E47" i="105" s="1"/>
  <c r="E7" i="105"/>
  <c r="E39" i="105" s="1"/>
  <c r="E18" i="105"/>
  <c r="E50" i="105" s="1"/>
  <c r="E26" i="105"/>
  <c r="E58" i="105" s="1"/>
  <c r="BJ16" i="105"/>
  <c r="BJ48" i="105" s="1"/>
  <c r="BJ13" i="105"/>
  <c r="BJ45" i="105" s="1"/>
  <c r="E28" i="105"/>
  <c r="E60" i="105" s="1"/>
  <c r="E24" i="105"/>
  <c r="E56" i="105" s="1"/>
  <c r="E9" i="105"/>
  <c r="E41" i="105" s="1"/>
  <c r="E20" i="105"/>
  <c r="E52" i="105" s="1"/>
  <c r="E12" i="105"/>
  <c r="E44" i="105" s="1"/>
  <c r="E22" i="105"/>
  <c r="E54" i="105" s="1"/>
  <c r="BJ10" i="105"/>
  <c r="BJ42" i="105" s="1"/>
  <c r="E16" i="105"/>
  <c r="E48" i="105" s="1"/>
  <c r="E13" i="105"/>
  <c r="E45" i="105" s="1"/>
  <c r="E10" i="105"/>
  <c r="E42" i="105" s="1"/>
  <c r="F28" i="105"/>
  <c r="F60" i="105" s="1"/>
  <c r="F26" i="105"/>
  <c r="F58" i="105" s="1"/>
  <c r="F12" i="105"/>
  <c r="F44" i="105" s="1"/>
  <c r="F22" i="105"/>
  <c r="F54" i="105" s="1"/>
  <c r="F24" i="105"/>
  <c r="F56" i="105" s="1"/>
  <c r="AQ7" i="105"/>
  <c r="AQ39" i="105" s="1"/>
  <c r="AQ26" i="105"/>
  <c r="AQ58" i="105" s="1"/>
  <c r="BC28" i="105"/>
  <c r="BC60" i="105" s="1"/>
  <c r="AU28" i="105"/>
  <c r="AU60" i="105" s="1"/>
  <c r="BE26" i="105"/>
  <c r="BE58" i="105" s="1"/>
  <c r="AW26" i="105"/>
  <c r="AW58" i="105" s="1"/>
  <c r="BC24" i="105"/>
  <c r="BC56" i="105" s="1"/>
  <c r="AU24" i="105"/>
  <c r="AU56" i="105" s="1"/>
  <c r="BE22" i="105"/>
  <c r="BE54" i="105" s="1"/>
  <c r="BG20" i="105"/>
  <c r="BG52" i="105" s="1"/>
  <c r="AU20" i="105"/>
  <c r="AU52" i="105" s="1"/>
  <c r="BA18" i="105"/>
  <c r="BA50" i="105" s="1"/>
  <c r="BC15" i="105"/>
  <c r="BC47" i="105" s="1"/>
  <c r="BI12" i="105"/>
  <c r="BI44" i="105" s="1"/>
  <c r="AW12" i="105"/>
  <c r="AW44" i="105" s="1"/>
  <c r="BG9" i="105"/>
  <c r="BG41" i="105" s="1"/>
  <c r="BI7" i="105"/>
  <c r="BI39" i="105" s="1"/>
  <c r="AQ20" i="105"/>
  <c r="AQ52" i="105" s="1"/>
  <c r="AQ28" i="105"/>
  <c r="AQ60" i="105" s="1"/>
  <c r="BF28" i="105"/>
  <c r="BF60" i="105" s="1"/>
  <c r="BB28" i="105"/>
  <c r="BB60" i="105" s="1"/>
  <c r="AX28" i="105"/>
  <c r="AX60" i="105" s="1"/>
  <c r="AT28" i="105"/>
  <c r="AT60" i="105" s="1"/>
  <c r="BH26" i="105"/>
  <c r="BH58" i="105" s="1"/>
  <c r="BD26" i="105"/>
  <c r="BD58" i="105" s="1"/>
  <c r="AZ26" i="105"/>
  <c r="AZ58" i="105" s="1"/>
  <c r="AV26" i="105"/>
  <c r="AV58" i="105" s="1"/>
  <c r="AR26" i="105"/>
  <c r="AR58" i="105" s="1"/>
  <c r="BF24" i="105"/>
  <c r="BF56" i="105" s="1"/>
  <c r="BB24" i="105"/>
  <c r="BB56" i="105" s="1"/>
  <c r="AX24" i="105"/>
  <c r="AX56" i="105" s="1"/>
  <c r="AT24" i="105"/>
  <c r="AT56" i="105" s="1"/>
  <c r="BH22" i="105"/>
  <c r="BH54" i="105" s="1"/>
  <c r="BD22" i="105"/>
  <c r="BD54" i="105" s="1"/>
  <c r="AZ22" i="105"/>
  <c r="AZ54" i="105" s="1"/>
  <c r="AV22" i="105"/>
  <c r="AV54" i="105" s="1"/>
  <c r="AR22" i="105"/>
  <c r="AR54" i="105" s="1"/>
  <c r="BF20" i="105"/>
  <c r="BF52" i="105" s="1"/>
  <c r="BB20" i="105"/>
  <c r="BB52" i="105" s="1"/>
  <c r="AX20" i="105"/>
  <c r="AX52" i="105" s="1"/>
  <c r="AT20" i="105"/>
  <c r="AT52" i="105" s="1"/>
  <c r="BH18" i="105"/>
  <c r="BH50" i="105" s="1"/>
  <c r="BD18" i="105"/>
  <c r="BD50" i="105" s="1"/>
  <c r="AZ18" i="105"/>
  <c r="AZ50" i="105" s="1"/>
  <c r="AV18" i="105"/>
  <c r="AV50" i="105" s="1"/>
  <c r="AR18" i="105"/>
  <c r="AR50" i="105" s="1"/>
  <c r="BF15" i="105"/>
  <c r="BF47" i="105" s="1"/>
  <c r="BB15" i="105"/>
  <c r="BB47" i="105" s="1"/>
  <c r="AX15" i="105"/>
  <c r="AX47" i="105" s="1"/>
  <c r="AT15" i="105"/>
  <c r="AT47" i="105" s="1"/>
  <c r="BH12" i="105"/>
  <c r="BH44" i="105" s="1"/>
  <c r="BD12" i="105"/>
  <c r="BD44" i="105" s="1"/>
  <c r="AZ12" i="105"/>
  <c r="AZ44" i="105" s="1"/>
  <c r="AV12" i="105"/>
  <c r="AV44" i="105" s="1"/>
  <c r="AR12" i="105"/>
  <c r="AR44" i="105" s="1"/>
  <c r="BF9" i="105"/>
  <c r="BF41" i="105" s="1"/>
  <c r="BB9" i="105"/>
  <c r="BB41" i="105" s="1"/>
  <c r="AX9" i="105"/>
  <c r="AX41" i="105" s="1"/>
  <c r="AT9" i="105"/>
  <c r="AT41" i="105" s="1"/>
  <c r="BH7" i="105"/>
  <c r="BH39" i="105" s="1"/>
  <c r="BD7" i="105"/>
  <c r="BD39" i="105" s="1"/>
  <c r="AZ7" i="105"/>
  <c r="AZ39" i="105" s="1"/>
  <c r="AV7" i="105"/>
  <c r="AV39" i="105" s="1"/>
  <c r="AR7" i="105"/>
  <c r="AR39" i="105" s="1"/>
  <c r="AQ18" i="105"/>
  <c r="AQ50" i="105" s="1"/>
  <c r="BG28" i="105"/>
  <c r="BG60" i="105" s="1"/>
  <c r="AY28" i="105"/>
  <c r="AY60" i="105" s="1"/>
  <c r="BI26" i="105"/>
  <c r="BI58" i="105" s="1"/>
  <c r="BA26" i="105"/>
  <c r="BA58" i="105" s="1"/>
  <c r="AS26" i="105"/>
  <c r="AS58" i="105" s="1"/>
  <c r="BG24" i="105"/>
  <c r="BG56" i="105" s="1"/>
  <c r="AY24" i="105"/>
  <c r="AY56" i="105" s="1"/>
  <c r="BI22" i="105"/>
  <c r="BI54" i="105" s="1"/>
  <c r="BA22" i="105"/>
  <c r="BA54" i="105" s="1"/>
  <c r="AW22" i="105"/>
  <c r="AW54" i="105" s="1"/>
  <c r="BC20" i="105"/>
  <c r="BC52" i="105" s="1"/>
  <c r="BI18" i="105"/>
  <c r="BI50" i="105" s="1"/>
  <c r="AS18" i="105"/>
  <c r="AS50" i="105" s="1"/>
  <c r="AY15" i="105"/>
  <c r="AY47" i="105" s="1"/>
  <c r="BE12" i="105"/>
  <c r="BE44" i="105" s="1"/>
  <c r="AS12" i="105"/>
  <c r="AS44" i="105" s="1"/>
  <c r="AY9" i="105"/>
  <c r="AY41" i="105" s="1"/>
  <c r="AU9" i="105"/>
  <c r="AU41" i="105" s="1"/>
  <c r="BA7" i="105"/>
  <c r="BA39" i="105" s="1"/>
  <c r="AW7" i="105"/>
  <c r="AW39" i="105" s="1"/>
  <c r="AS7" i="105"/>
  <c r="AS39" i="105" s="1"/>
  <c r="AQ9" i="105"/>
  <c r="AQ41" i="105" s="1"/>
  <c r="AQ12" i="105"/>
  <c r="AQ44" i="105" s="1"/>
  <c r="BI28" i="105"/>
  <c r="BI60" i="105" s="1"/>
  <c r="BA28" i="105"/>
  <c r="BA60" i="105" s="1"/>
  <c r="AS28" i="105"/>
  <c r="AS60" i="105" s="1"/>
  <c r="BC26" i="105"/>
  <c r="BC58" i="105" s="1"/>
  <c r="AY26" i="105"/>
  <c r="AY58" i="105" s="1"/>
  <c r="BI24" i="105"/>
  <c r="BI56" i="105" s="1"/>
  <c r="BE24" i="105"/>
  <c r="BE56" i="105" s="1"/>
  <c r="BA24" i="105"/>
  <c r="BA56" i="105" s="1"/>
  <c r="AW24" i="105"/>
  <c r="AW56" i="105" s="1"/>
  <c r="AS24" i="105"/>
  <c r="AS56" i="105" s="1"/>
  <c r="BG22" i="105"/>
  <c r="BG54" i="105" s="1"/>
  <c r="BC22" i="105"/>
  <c r="BC54" i="105" s="1"/>
  <c r="AY22" i="105"/>
  <c r="AY54" i="105" s="1"/>
  <c r="AU22" i="105"/>
  <c r="AU54" i="105" s="1"/>
  <c r="BI20" i="105"/>
  <c r="BI52" i="105" s="1"/>
  <c r="BE20" i="105"/>
  <c r="BE52" i="105" s="1"/>
  <c r="BA20" i="105"/>
  <c r="BA52" i="105" s="1"/>
  <c r="AW20" i="105"/>
  <c r="AW52" i="105" s="1"/>
  <c r="AS20" i="105"/>
  <c r="AS52" i="105" s="1"/>
  <c r="BG18" i="105"/>
  <c r="BG50" i="105" s="1"/>
  <c r="BC18" i="105"/>
  <c r="BC50" i="105" s="1"/>
  <c r="AY18" i="105"/>
  <c r="AY50" i="105" s="1"/>
  <c r="AU18" i="105"/>
  <c r="AU50" i="105" s="1"/>
  <c r="BI15" i="105"/>
  <c r="BI47" i="105" s="1"/>
  <c r="BE15" i="105"/>
  <c r="BE47" i="105" s="1"/>
  <c r="BA15" i="105"/>
  <c r="BA47" i="105" s="1"/>
  <c r="AW15" i="105"/>
  <c r="AW47" i="105" s="1"/>
  <c r="AS15" i="105"/>
  <c r="AS47" i="105" s="1"/>
  <c r="BG12" i="105"/>
  <c r="BG44" i="105" s="1"/>
  <c r="BC12" i="105"/>
  <c r="BC44" i="105" s="1"/>
  <c r="AY12" i="105"/>
  <c r="AY44" i="105" s="1"/>
  <c r="AU12" i="105"/>
  <c r="AU44" i="105" s="1"/>
  <c r="BI9" i="105"/>
  <c r="BI41" i="105" s="1"/>
  <c r="BE9" i="105"/>
  <c r="BE41" i="105" s="1"/>
  <c r="BA9" i="105"/>
  <c r="BA41" i="105" s="1"/>
  <c r="AW9" i="105"/>
  <c r="AW41" i="105" s="1"/>
  <c r="AS9" i="105"/>
  <c r="AS41" i="105" s="1"/>
  <c r="BG7" i="105"/>
  <c r="BG39" i="105" s="1"/>
  <c r="BC7" i="105"/>
  <c r="BC39" i="105" s="1"/>
  <c r="AY7" i="105"/>
  <c r="AY39" i="105" s="1"/>
  <c r="AU7" i="105"/>
  <c r="AU39" i="105" s="1"/>
  <c r="AS22" i="105"/>
  <c r="AS54" i="105" s="1"/>
  <c r="AY20" i="105"/>
  <c r="AY52" i="105" s="1"/>
  <c r="BE18" i="105"/>
  <c r="BE50" i="105" s="1"/>
  <c r="AW18" i="105"/>
  <c r="AW50" i="105" s="1"/>
  <c r="BG15" i="105"/>
  <c r="BG47" i="105" s="1"/>
  <c r="AU15" i="105"/>
  <c r="AU47" i="105" s="1"/>
  <c r="BA12" i="105"/>
  <c r="BA44" i="105" s="1"/>
  <c r="BC9" i="105"/>
  <c r="BC41" i="105" s="1"/>
  <c r="BE7" i="105"/>
  <c r="BE39" i="105" s="1"/>
  <c r="F18" i="105"/>
  <c r="F50" i="105" s="1"/>
  <c r="AQ22" i="105"/>
  <c r="AQ54" i="105" s="1"/>
  <c r="BE28" i="105"/>
  <c r="BE60" i="105" s="1"/>
  <c r="AW28" i="105"/>
  <c r="AW60" i="105" s="1"/>
  <c r="BG26" i="105"/>
  <c r="BG58" i="105" s="1"/>
  <c r="AU26" i="105"/>
  <c r="AU58" i="105" s="1"/>
  <c r="F20" i="105"/>
  <c r="F52" i="105" s="1"/>
  <c r="AQ15" i="105"/>
  <c r="AQ47" i="105" s="1"/>
  <c r="AQ24" i="105"/>
  <c r="AQ56" i="105" s="1"/>
  <c r="BH28" i="105"/>
  <c r="BH60" i="105" s="1"/>
  <c r="BD28" i="105"/>
  <c r="BD60" i="105" s="1"/>
  <c r="AZ28" i="105"/>
  <c r="AZ60" i="105" s="1"/>
  <c r="AV28" i="105"/>
  <c r="AV60" i="105" s="1"/>
  <c r="AR28" i="105"/>
  <c r="AR60" i="105" s="1"/>
  <c r="BF26" i="105"/>
  <c r="BF58" i="105" s="1"/>
  <c r="BB26" i="105"/>
  <c r="BB58" i="105" s="1"/>
  <c r="AX26" i="105"/>
  <c r="AX58" i="105" s="1"/>
  <c r="AT26" i="105"/>
  <c r="AT58" i="105" s="1"/>
  <c r="BH24" i="105"/>
  <c r="BH56" i="105" s="1"/>
  <c r="BD24" i="105"/>
  <c r="BD56" i="105" s="1"/>
  <c r="AZ24" i="105"/>
  <c r="AZ56" i="105" s="1"/>
  <c r="AV24" i="105"/>
  <c r="AV56" i="105" s="1"/>
  <c r="AR24" i="105"/>
  <c r="AR56" i="105" s="1"/>
  <c r="BF22" i="105"/>
  <c r="BF54" i="105" s="1"/>
  <c r="BB22" i="105"/>
  <c r="BB54" i="105" s="1"/>
  <c r="AX22" i="105"/>
  <c r="AX54" i="105" s="1"/>
  <c r="AT22" i="105"/>
  <c r="AT54" i="105" s="1"/>
  <c r="BH20" i="105"/>
  <c r="BH52" i="105" s="1"/>
  <c r="BD20" i="105"/>
  <c r="BD52" i="105" s="1"/>
  <c r="AZ20" i="105"/>
  <c r="AZ52" i="105" s="1"/>
  <c r="AV20" i="105"/>
  <c r="AV52" i="105" s="1"/>
  <c r="AR20" i="105"/>
  <c r="AR52" i="105" s="1"/>
  <c r="BF18" i="105"/>
  <c r="BF50" i="105" s="1"/>
  <c r="BB18" i="105"/>
  <c r="BB50" i="105" s="1"/>
  <c r="AX18" i="105"/>
  <c r="AX50" i="105" s="1"/>
  <c r="AT18" i="105"/>
  <c r="AT50" i="105" s="1"/>
  <c r="BH15" i="105"/>
  <c r="BH47" i="105" s="1"/>
  <c r="BD15" i="105"/>
  <c r="BD47" i="105" s="1"/>
  <c r="AZ15" i="105"/>
  <c r="AZ47" i="105" s="1"/>
  <c r="AV15" i="105"/>
  <c r="AV47" i="105" s="1"/>
  <c r="AR15" i="105"/>
  <c r="AR47" i="105" s="1"/>
  <c r="BF12" i="105"/>
  <c r="BF44" i="105" s="1"/>
  <c r="BB12" i="105"/>
  <c r="BB44" i="105" s="1"/>
  <c r="AX12" i="105"/>
  <c r="AX44" i="105" s="1"/>
  <c r="AT12" i="105"/>
  <c r="AT44" i="105" s="1"/>
  <c r="BH9" i="105"/>
  <c r="BH41" i="105" s="1"/>
  <c r="BD9" i="105"/>
  <c r="BD41" i="105" s="1"/>
  <c r="AZ9" i="105"/>
  <c r="AZ41" i="105" s="1"/>
  <c r="AV9" i="105"/>
  <c r="AV41" i="105" s="1"/>
  <c r="AR9" i="105"/>
  <c r="AR41" i="105" s="1"/>
  <c r="BF7" i="105"/>
  <c r="BF39" i="105" s="1"/>
  <c r="BB7" i="105"/>
  <c r="BB39" i="105" s="1"/>
  <c r="AX7" i="105"/>
  <c r="AX39" i="105" s="1"/>
  <c r="AT7" i="105"/>
  <c r="AT39" i="105" s="1"/>
  <c r="BB16" i="105"/>
  <c r="BB48" i="105" s="1"/>
  <c r="AZ13" i="105"/>
  <c r="AZ45" i="105" s="1"/>
  <c r="BA16" i="105"/>
  <c r="BA48" i="105" s="1"/>
  <c r="BI13" i="105"/>
  <c r="BI45" i="105" s="1"/>
  <c r="AZ16" i="105"/>
  <c r="AZ48" i="105" s="1"/>
  <c r="BH13" i="105"/>
  <c r="BH45" i="105" s="1"/>
  <c r="AR13" i="105"/>
  <c r="AR45" i="105" s="1"/>
  <c r="BC10" i="105"/>
  <c r="BC42" i="105" s="1"/>
  <c r="AV13" i="105"/>
  <c r="AV45" i="105" s="1"/>
  <c r="AW13" i="105"/>
  <c r="AW45" i="105" s="1"/>
  <c r="BA10" i="105"/>
  <c r="BA42" i="105" s="1"/>
  <c r="AQ10" i="105"/>
  <c r="AQ42" i="105" s="1"/>
  <c r="AU13" i="105"/>
  <c r="AU45" i="105" s="1"/>
  <c r="BG16" i="105"/>
  <c r="BG48" i="105" s="1"/>
  <c r="AS16" i="105"/>
  <c r="AS48" i="105" s="1"/>
  <c r="BI16" i="105"/>
  <c r="BI48" i="105" s="1"/>
  <c r="BA13" i="105"/>
  <c r="BA45" i="105" s="1"/>
  <c r="BG13" i="105"/>
  <c r="BG45" i="105" s="1"/>
  <c r="BF16" i="105"/>
  <c r="BF48" i="105" s="1"/>
  <c r="AQ13" i="105"/>
  <c r="AQ45" i="105" s="1"/>
  <c r="BE10" i="105"/>
  <c r="BE42" i="105" s="1"/>
  <c r="BB13" i="105"/>
  <c r="BB45" i="105" s="1"/>
  <c r="AX10" i="105"/>
  <c r="AX42" i="105" s="1"/>
  <c r="BD13" i="105"/>
  <c r="BD45" i="105" s="1"/>
  <c r="BC16" i="105"/>
  <c r="BC48" i="105" s="1"/>
  <c r="BC13" i="105"/>
  <c r="BC45" i="105" s="1"/>
  <c r="AV10" i="105"/>
  <c r="AV42" i="105" s="1"/>
  <c r="BD16" i="105"/>
  <c r="BD48" i="105" s="1"/>
  <c r="BH10" i="105"/>
  <c r="BH42" i="105" s="1"/>
  <c r="AS13" i="105"/>
  <c r="AS45" i="105" s="1"/>
  <c r="AX16" i="105"/>
  <c r="AX48" i="105" s="1"/>
  <c r="AW10" i="105"/>
  <c r="AW42" i="105" s="1"/>
  <c r="AT13" i="105"/>
  <c r="AT45" i="105" s="1"/>
  <c r="BF10" i="105"/>
  <c r="BF42" i="105" s="1"/>
  <c r="BG10" i="105"/>
  <c r="BG42" i="105" s="1"/>
  <c r="AY16" i="105"/>
  <c r="AY48" i="105" s="1"/>
  <c r="BE16" i="105"/>
  <c r="BE48" i="105" s="1"/>
  <c r="AY13" i="105"/>
  <c r="AY45" i="105" s="1"/>
  <c r="BH16" i="105"/>
  <c r="BH48" i="105" s="1"/>
  <c r="AX13" i="105"/>
  <c r="AX45" i="105" s="1"/>
  <c r="AT10" i="105"/>
  <c r="AT42" i="105" s="1"/>
  <c r="BD10" i="105"/>
  <c r="BD42" i="105" s="1"/>
  <c r="AV16" i="105"/>
  <c r="AV48" i="105" s="1"/>
  <c r="AW16" i="105"/>
  <c r="AW48" i="105" s="1"/>
  <c r="AQ16" i="105"/>
  <c r="AQ48" i="105" s="1"/>
  <c r="BE13" i="105"/>
  <c r="BE45" i="105" s="1"/>
  <c r="AT16" i="105"/>
  <c r="AT48" i="105" s="1"/>
  <c r="AR16" i="105"/>
  <c r="AR48" i="105" s="1"/>
  <c r="AS10" i="105"/>
  <c r="AS42" i="105" s="1"/>
  <c r="BI10" i="105"/>
  <c r="BI42" i="105" s="1"/>
  <c r="BF13" i="105"/>
  <c r="BF45" i="105" s="1"/>
  <c r="BB10" i="105"/>
  <c r="BB42" i="105" s="1"/>
  <c r="AZ10" i="105"/>
  <c r="AZ42" i="105" s="1"/>
  <c r="AY10" i="105"/>
  <c r="AY42" i="105" s="1"/>
  <c r="AR10" i="105"/>
  <c r="AR42" i="105" s="1"/>
  <c r="AU16" i="105"/>
  <c r="AU48" i="105" s="1"/>
  <c r="AU10" i="105"/>
  <c r="AU42" i="105" s="1"/>
  <c r="AK28" i="105"/>
  <c r="AK60" i="105" s="1"/>
  <c r="AI24" i="105"/>
  <c r="AI56" i="105" s="1"/>
  <c r="AJ7" i="105"/>
  <c r="AJ39" i="105" s="1"/>
  <c r="AM20" i="105"/>
  <c r="AM52" i="105" s="1"/>
  <c r="AN20" i="105"/>
  <c r="AN52" i="105" s="1"/>
  <c r="AP26" i="105"/>
  <c r="AP58" i="105" s="1"/>
  <c r="AP12" i="105"/>
  <c r="AP44" i="105" s="1"/>
  <c r="AJ28" i="105"/>
  <c r="AJ60" i="105" s="1"/>
  <c r="AK26" i="105"/>
  <c r="AK58" i="105" s="1"/>
  <c r="AG26" i="105"/>
  <c r="AG58" i="105" s="1"/>
  <c r="AH24" i="105"/>
  <c r="AH56" i="105" s="1"/>
  <c r="AI22" i="105"/>
  <c r="AI54" i="105" s="1"/>
  <c r="AJ20" i="105"/>
  <c r="AJ52" i="105" s="1"/>
  <c r="AK18" i="105"/>
  <c r="AK50" i="105" s="1"/>
  <c r="AG18" i="105"/>
  <c r="AG50" i="105" s="1"/>
  <c r="AI15" i="105"/>
  <c r="AI47" i="105" s="1"/>
  <c r="AK12" i="105"/>
  <c r="AK44" i="105" s="1"/>
  <c r="AG12" i="105"/>
  <c r="AG44" i="105" s="1"/>
  <c r="AH9" i="105"/>
  <c r="AH41" i="105" s="1"/>
  <c r="AI7" i="105"/>
  <c r="AI39" i="105" s="1"/>
  <c r="AL28" i="105"/>
  <c r="AL60" i="105" s="1"/>
  <c r="AL24" i="105"/>
  <c r="AL56" i="105" s="1"/>
  <c r="AL20" i="105"/>
  <c r="AL52" i="105" s="1"/>
  <c r="AL15" i="105"/>
  <c r="AL47" i="105" s="1"/>
  <c r="AL9" i="105"/>
  <c r="AL41" i="105" s="1"/>
  <c r="AN26" i="105"/>
  <c r="AN58" i="105" s="1"/>
  <c r="AN18" i="105"/>
  <c r="AN50" i="105" s="1"/>
  <c r="AN7" i="105"/>
  <c r="AN39" i="105" s="1"/>
  <c r="AO26" i="105"/>
  <c r="AO58" i="105" s="1"/>
  <c r="AO22" i="105"/>
  <c r="AO54" i="105" s="1"/>
  <c r="AO18" i="105"/>
  <c r="AO50" i="105" s="1"/>
  <c r="AO12" i="105"/>
  <c r="AO44" i="105" s="1"/>
  <c r="AO7" i="105"/>
  <c r="AO39" i="105" s="1"/>
  <c r="AG28" i="105"/>
  <c r="AG60" i="105" s="1"/>
  <c r="AJ22" i="105"/>
  <c r="AJ54" i="105" s="1"/>
  <c r="AH18" i="105"/>
  <c r="AH50" i="105" s="1"/>
  <c r="AH12" i="105"/>
  <c r="AH44" i="105" s="1"/>
  <c r="AM28" i="105"/>
  <c r="AM60" i="105" s="1"/>
  <c r="AN28" i="105"/>
  <c r="AN60" i="105" s="1"/>
  <c r="AP22" i="105"/>
  <c r="AP54" i="105" s="1"/>
  <c r="AJ26" i="105"/>
  <c r="AJ58" i="105" s="1"/>
  <c r="AK24" i="105"/>
  <c r="AK56" i="105" s="1"/>
  <c r="AG24" i="105"/>
  <c r="AG56" i="105" s="1"/>
  <c r="AH22" i="105"/>
  <c r="AH54" i="105" s="1"/>
  <c r="AI20" i="105"/>
  <c r="AI52" i="105" s="1"/>
  <c r="AJ18" i="105"/>
  <c r="AJ50" i="105" s="1"/>
  <c r="AH15" i="105"/>
  <c r="AH47" i="105" s="1"/>
  <c r="AJ12" i="105"/>
  <c r="AJ44" i="105" s="1"/>
  <c r="AK9" i="105"/>
  <c r="AK41" i="105" s="1"/>
  <c r="AG9" i="105"/>
  <c r="AG41" i="105" s="1"/>
  <c r="AH7" i="105"/>
  <c r="AH39" i="105" s="1"/>
  <c r="AM26" i="105"/>
  <c r="AM58" i="105" s="1"/>
  <c r="AM22" i="105"/>
  <c r="AM54" i="105" s="1"/>
  <c r="AM18" i="105"/>
  <c r="AM50" i="105" s="1"/>
  <c r="AM12" i="105"/>
  <c r="AM44" i="105" s="1"/>
  <c r="AM7" i="105"/>
  <c r="AM39" i="105" s="1"/>
  <c r="AN24" i="105"/>
  <c r="AN56" i="105" s="1"/>
  <c r="AN15" i="105"/>
  <c r="AN47" i="105" s="1"/>
  <c r="AP28" i="105"/>
  <c r="AP60" i="105" s="1"/>
  <c r="AP24" i="105"/>
  <c r="AP56" i="105" s="1"/>
  <c r="AP20" i="105"/>
  <c r="AP52" i="105" s="1"/>
  <c r="AP15" i="105"/>
  <c r="AP47" i="105" s="1"/>
  <c r="AP9" i="105"/>
  <c r="AP41" i="105" s="1"/>
  <c r="AH26" i="105"/>
  <c r="AH58" i="105" s="1"/>
  <c r="AK20" i="105"/>
  <c r="AK52" i="105" s="1"/>
  <c r="AG20" i="105"/>
  <c r="AG52" i="105" s="1"/>
  <c r="AJ15" i="105"/>
  <c r="AJ47" i="105" s="1"/>
  <c r="AI9" i="105"/>
  <c r="AI41" i="105" s="1"/>
  <c r="AM24" i="105"/>
  <c r="AM56" i="105" s="1"/>
  <c r="AM15" i="105"/>
  <c r="AM47" i="105" s="1"/>
  <c r="AM9" i="105"/>
  <c r="AM41" i="105" s="1"/>
  <c r="AN9" i="105"/>
  <c r="AN41" i="105" s="1"/>
  <c r="AP18" i="105"/>
  <c r="AP50" i="105" s="1"/>
  <c r="AP7" i="105"/>
  <c r="AP39" i="105" s="1"/>
  <c r="AI28" i="105"/>
  <c r="AI60" i="105" s="1"/>
  <c r="AH28" i="105"/>
  <c r="AH60" i="105" s="1"/>
  <c r="AI26" i="105"/>
  <c r="AI58" i="105" s="1"/>
  <c r="AJ24" i="105"/>
  <c r="AJ56" i="105" s="1"/>
  <c r="AK22" i="105"/>
  <c r="AK54" i="105" s="1"/>
  <c r="AG22" i="105"/>
  <c r="AG54" i="105" s="1"/>
  <c r="AH20" i="105"/>
  <c r="AH52" i="105" s="1"/>
  <c r="AI18" i="105"/>
  <c r="AI50" i="105" s="1"/>
  <c r="AK15" i="105"/>
  <c r="AK47" i="105" s="1"/>
  <c r="AG15" i="105"/>
  <c r="AG47" i="105" s="1"/>
  <c r="AI12" i="105"/>
  <c r="AI44" i="105" s="1"/>
  <c r="AJ9" i="105"/>
  <c r="AJ41" i="105" s="1"/>
  <c r="AK7" i="105"/>
  <c r="AK39" i="105" s="1"/>
  <c r="AG7" i="105"/>
  <c r="AG39" i="105" s="1"/>
  <c r="AL26" i="105"/>
  <c r="AL58" i="105" s="1"/>
  <c r="AL22" i="105"/>
  <c r="AL54" i="105" s="1"/>
  <c r="AL18" i="105"/>
  <c r="AL50" i="105" s="1"/>
  <c r="AL12" i="105"/>
  <c r="AL44" i="105" s="1"/>
  <c r="AL7" i="105"/>
  <c r="AL39" i="105" s="1"/>
  <c r="AN22" i="105"/>
  <c r="AN54" i="105" s="1"/>
  <c r="AN12" i="105"/>
  <c r="AN44" i="105" s="1"/>
  <c r="AO28" i="105"/>
  <c r="AO60" i="105" s="1"/>
  <c r="AO24" i="105"/>
  <c r="AO56" i="105" s="1"/>
  <c r="AO20" i="105"/>
  <c r="AO52" i="105" s="1"/>
  <c r="AO15" i="105"/>
  <c r="AO47" i="105" s="1"/>
  <c r="AO9" i="105"/>
  <c r="AO41" i="105" s="1"/>
  <c r="AH16" i="105"/>
  <c r="AH48" i="105" s="1"/>
  <c r="E28" i="107"/>
  <c r="E60" i="107" s="1"/>
  <c r="D26" i="107"/>
  <c r="D58" i="107" s="1"/>
  <c r="C24" i="107"/>
  <c r="C56" i="107" s="1"/>
  <c r="E20" i="107"/>
  <c r="E52" i="107" s="1"/>
  <c r="D18" i="107"/>
  <c r="D50" i="107" s="1"/>
  <c r="D28" i="107"/>
  <c r="D60" i="107" s="1"/>
  <c r="C26" i="107"/>
  <c r="C58" i="107" s="1"/>
  <c r="E22" i="107"/>
  <c r="E54" i="107" s="1"/>
  <c r="D20" i="107"/>
  <c r="D52" i="107" s="1"/>
  <c r="C18" i="107"/>
  <c r="C50" i="107" s="1"/>
  <c r="E12" i="107"/>
  <c r="E44" i="107" s="1"/>
  <c r="D9" i="107"/>
  <c r="D41" i="107" s="1"/>
  <c r="C7" i="107"/>
  <c r="C39" i="107" s="1"/>
  <c r="C28" i="107"/>
  <c r="C60" i="107" s="1"/>
  <c r="E24" i="107"/>
  <c r="E56" i="107" s="1"/>
  <c r="D22" i="107"/>
  <c r="D54" i="107" s="1"/>
  <c r="C20" i="107"/>
  <c r="C52" i="107" s="1"/>
  <c r="E15" i="107"/>
  <c r="E47" i="107" s="1"/>
  <c r="D12" i="107"/>
  <c r="D44" i="107" s="1"/>
  <c r="C9" i="107"/>
  <c r="C41" i="107" s="1"/>
  <c r="C15" i="107"/>
  <c r="C47" i="107" s="1"/>
  <c r="E9" i="107"/>
  <c r="E41" i="107" s="1"/>
  <c r="D7" i="107"/>
  <c r="D39" i="107" s="1"/>
  <c r="E26" i="107"/>
  <c r="E58" i="107" s="1"/>
  <c r="D24" i="107"/>
  <c r="D56" i="107" s="1"/>
  <c r="C22" i="107"/>
  <c r="C54" i="107" s="1"/>
  <c r="E18" i="107"/>
  <c r="E50" i="107" s="1"/>
  <c r="D15" i="107"/>
  <c r="D47" i="107" s="1"/>
  <c r="C12" i="107"/>
  <c r="C44" i="107" s="1"/>
  <c r="E7" i="107"/>
  <c r="E39" i="107" s="1"/>
  <c r="AH13" i="105"/>
  <c r="AH45" i="105" s="1"/>
  <c r="Q26" i="105"/>
  <c r="Q58" i="105" s="1"/>
  <c r="P20" i="105"/>
  <c r="P52" i="105" s="1"/>
  <c r="S12" i="105"/>
  <c r="S44" i="105" s="1"/>
  <c r="Q7" i="105"/>
  <c r="Q39" i="105" s="1"/>
  <c r="U28" i="105"/>
  <c r="U60" i="105" s="1"/>
  <c r="Y26" i="105"/>
  <c r="Y58" i="105" s="1"/>
  <c r="X24" i="105"/>
  <c r="X56" i="105" s="1"/>
  <c r="W22" i="105"/>
  <c r="W54" i="105" s="1"/>
  <c r="Y18" i="105"/>
  <c r="Y50" i="105" s="1"/>
  <c r="AB15" i="105"/>
  <c r="AB47" i="105" s="1"/>
  <c r="AA12" i="105"/>
  <c r="AA44" i="105" s="1"/>
  <c r="AD9" i="105"/>
  <c r="AD41" i="105" s="1"/>
  <c r="Y7" i="105"/>
  <c r="Y39" i="105" s="1"/>
  <c r="AP10" i="105"/>
  <c r="AP42" i="105" s="1"/>
  <c r="AO13" i="105"/>
  <c r="AO45" i="105" s="1"/>
  <c r="T26" i="105"/>
  <c r="T58" i="105" s="1"/>
  <c r="S20" i="105"/>
  <c r="S52" i="105" s="1"/>
  <c r="R12" i="105"/>
  <c r="R44" i="105" s="1"/>
  <c r="P7" i="105"/>
  <c r="P39" i="105" s="1"/>
  <c r="X26" i="105"/>
  <c r="X58" i="105" s="1"/>
  <c r="Z22" i="105"/>
  <c r="Z54" i="105" s="1"/>
  <c r="AF18" i="105"/>
  <c r="AF50" i="105" s="1"/>
  <c r="AA15" i="105"/>
  <c r="AA47" i="105" s="1"/>
  <c r="AF7" i="105"/>
  <c r="AF39" i="105" s="1"/>
  <c r="AK13" i="105"/>
  <c r="AK45" i="105" s="1"/>
  <c r="P28" i="105"/>
  <c r="P60" i="105" s="1"/>
  <c r="S22" i="105"/>
  <c r="S54" i="105" s="1"/>
  <c r="T20" i="105"/>
  <c r="T52" i="105" s="1"/>
  <c r="Q18" i="105"/>
  <c r="Q50" i="105" s="1"/>
  <c r="T9" i="105"/>
  <c r="T41" i="105" s="1"/>
  <c r="AD28" i="105"/>
  <c r="AD60" i="105" s="1"/>
  <c r="AC26" i="105"/>
  <c r="AC58" i="105" s="1"/>
  <c r="AB24" i="105"/>
  <c r="AB56" i="105" s="1"/>
  <c r="AE22" i="105"/>
  <c r="AE54" i="105" s="1"/>
  <c r="AD20" i="105"/>
  <c r="AD52" i="105" s="1"/>
  <c r="U20" i="105"/>
  <c r="U52" i="105" s="1"/>
  <c r="X15" i="105"/>
  <c r="X47" i="105" s="1"/>
  <c r="W12" i="105"/>
  <c r="W44" i="105" s="1"/>
  <c r="U9" i="105"/>
  <c r="U41" i="105" s="1"/>
  <c r="AO10" i="105"/>
  <c r="AO42" i="105" s="1"/>
  <c r="AN16" i="105"/>
  <c r="AN48" i="105" s="1"/>
  <c r="S28" i="105"/>
  <c r="S60" i="105" s="1"/>
  <c r="Q24" i="105"/>
  <c r="Q56" i="105" s="1"/>
  <c r="Q15" i="105"/>
  <c r="Q47" i="105" s="1"/>
  <c r="AF26" i="105"/>
  <c r="AF58" i="105" s="1"/>
  <c r="AE24" i="105"/>
  <c r="AE56" i="105" s="1"/>
  <c r="AD22" i="105"/>
  <c r="AD54" i="105" s="1"/>
  <c r="AC20" i="105"/>
  <c r="AC52" i="105" s="1"/>
  <c r="X18" i="105"/>
  <c r="X50" i="105" s="1"/>
  <c r="W15" i="105"/>
  <c r="W47" i="105" s="1"/>
  <c r="U12" i="105"/>
  <c r="U44" i="105" s="1"/>
  <c r="Y9" i="105"/>
  <c r="Y41" i="105" s="1"/>
  <c r="X7" i="105"/>
  <c r="X39" i="105" s="1"/>
  <c r="AI10" i="105"/>
  <c r="AI42" i="105" s="1"/>
  <c r="AI13" i="105"/>
  <c r="AI45" i="105" s="1"/>
  <c r="AP13" i="105"/>
  <c r="AP45" i="105" s="1"/>
  <c r="R28" i="105"/>
  <c r="R60" i="105" s="1"/>
  <c r="S26" i="105"/>
  <c r="S58" i="105" s="1"/>
  <c r="T24" i="105"/>
  <c r="T56" i="105" s="1"/>
  <c r="P24" i="105"/>
  <c r="P56" i="105" s="1"/>
  <c r="Q22" i="105"/>
  <c r="Q54" i="105" s="1"/>
  <c r="R20" i="105"/>
  <c r="R52" i="105" s="1"/>
  <c r="S18" i="105"/>
  <c r="S50" i="105" s="1"/>
  <c r="T15" i="105"/>
  <c r="T47" i="105" s="1"/>
  <c r="P15" i="105"/>
  <c r="P47" i="105" s="1"/>
  <c r="Q12" i="105"/>
  <c r="Q44" i="105" s="1"/>
  <c r="R9" i="105"/>
  <c r="R41" i="105" s="1"/>
  <c r="S7" i="105"/>
  <c r="S39" i="105" s="1"/>
  <c r="AF28" i="105"/>
  <c r="AF60" i="105" s="1"/>
  <c r="AB28" i="105"/>
  <c r="AB60" i="105" s="1"/>
  <c r="X28" i="105"/>
  <c r="X60" i="105" s="1"/>
  <c r="AE26" i="105"/>
  <c r="AE58" i="105" s="1"/>
  <c r="AA26" i="105"/>
  <c r="AA58" i="105" s="1"/>
  <c r="W26" i="105"/>
  <c r="W58" i="105" s="1"/>
  <c r="AD24" i="105"/>
  <c r="AD56" i="105" s="1"/>
  <c r="Z24" i="105"/>
  <c r="Z56" i="105" s="1"/>
  <c r="U24" i="105"/>
  <c r="U56" i="105" s="1"/>
  <c r="AC22" i="105"/>
  <c r="AC54" i="105" s="1"/>
  <c r="Y22" i="105"/>
  <c r="Y54" i="105" s="1"/>
  <c r="AF20" i="105"/>
  <c r="AF52" i="105" s="1"/>
  <c r="AB20" i="105"/>
  <c r="AB52" i="105" s="1"/>
  <c r="X20" i="105"/>
  <c r="X52" i="105" s="1"/>
  <c r="AE18" i="105"/>
  <c r="AE50" i="105" s="1"/>
  <c r="AA18" i="105"/>
  <c r="AA50" i="105" s="1"/>
  <c r="W18" i="105"/>
  <c r="W50" i="105" s="1"/>
  <c r="AD15" i="105"/>
  <c r="AD47" i="105" s="1"/>
  <c r="Z15" i="105"/>
  <c r="Z47" i="105" s="1"/>
  <c r="U15" i="105"/>
  <c r="U47" i="105" s="1"/>
  <c r="AC12" i="105"/>
  <c r="AC44" i="105" s="1"/>
  <c r="Y12" i="105"/>
  <c r="Y44" i="105" s="1"/>
  <c r="AF9" i="105"/>
  <c r="AF41" i="105" s="1"/>
  <c r="AB9" i="105"/>
  <c r="AB41" i="105" s="1"/>
  <c r="X9" i="105"/>
  <c r="X41" i="105" s="1"/>
  <c r="AE7" i="105"/>
  <c r="AE39" i="105" s="1"/>
  <c r="AA7" i="105"/>
  <c r="AA39" i="105" s="1"/>
  <c r="W7" i="105"/>
  <c r="W39" i="105" s="1"/>
  <c r="AN13" i="105"/>
  <c r="AN45" i="105" s="1"/>
  <c r="AJ10" i="105"/>
  <c r="AJ42" i="105" s="1"/>
  <c r="AI16" i="105"/>
  <c r="AI48" i="105" s="1"/>
  <c r="AK16" i="105"/>
  <c r="AK48" i="105" s="1"/>
  <c r="AM10" i="105"/>
  <c r="AM42" i="105" s="1"/>
  <c r="AG10" i="105"/>
  <c r="AG42" i="105" s="1"/>
  <c r="AG16" i="105"/>
  <c r="AG48" i="105" s="1"/>
  <c r="T28" i="105"/>
  <c r="T60" i="105" s="1"/>
  <c r="R24" i="105"/>
  <c r="R56" i="105" s="1"/>
  <c r="R15" i="105"/>
  <c r="R47" i="105" s="1"/>
  <c r="P9" i="105"/>
  <c r="P41" i="105" s="1"/>
  <c r="Z28" i="105"/>
  <c r="Z60" i="105" s="1"/>
  <c r="AF24" i="105"/>
  <c r="AF56" i="105" s="1"/>
  <c r="AA22" i="105"/>
  <c r="AA54" i="105" s="1"/>
  <c r="Z20" i="105"/>
  <c r="Z52" i="105" s="1"/>
  <c r="AC18" i="105"/>
  <c r="AC50" i="105" s="1"/>
  <c r="AF15" i="105"/>
  <c r="AF47" i="105" s="1"/>
  <c r="AE12" i="105"/>
  <c r="AE44" i="105" s="1"/>
  <c r="Z9" i="105"/>
  <c r="Z41" i="105" s="1"/>
  <c r="AC7" i="105"/>
  <c r="AC39" i="105" s="1"/>
  <c r="AM16" i="105"/>
  <c r="AM48" i="105" s="1"/>
  <c r="AL16" i="105"/>
  <c r="AL48" i="105" s="1"/>
  <c r="AJ16" i="105"/>
  <c r="AJ48" i="105" s="1"/>
  <c r="P26" i="105"/>
  <c r="P58" i="105" s="1"/>
  <c r="R22" i="105"/>
  <c r="R54" i="105" s="1"/>
  <c r="T18" i="105"/>
  <c r="T50" i="105" s="1"/>
  <c r="P18" i="105"/>
  <c r="P50" i="105" s="1"/>
  <c r="S9" i="105"/>
  <c r="S41" i="105" s="1"/>
  <c r="T7" i="105"/>
  <c r="T39" i="105" s="1"/>
  <c r="AC28" i="105"/>
  <c r="AC60" i="105" s="1"/>
  <c r="Y28" i="105"/>
  <c r="Y60" i="105" s="1"/>
  <c r="AB26" i="105"/>
  <c r="AB58" i="105" s="1"/>
  <c r="AA24" i="105"/>
  <c r="AA56" i="105" s="1"/>
  <c r="W24" i="105"/>
  <c r="W56" i="105" s="1"/>
  <c r="U22" i="105"/>
  <c r="U54" i="105" s="1"/>
  <c r="Y20" i="105"/>
  <c r="Y52" i="105" s="1"/>
  <c r="AB18" i="105"/>
  <c r="AB50" i="105" s="1"/>
  <c r="AE15" i="105"/>
  <c r="AE47" i="105" s="1"/>
  <c r="AD12" i="105"/>
  <c r="AD44" i="105" s="1"/>
  <c r="Z12" i="105"/>
  <c r="Z44" i="105" s="1"/>
  <c r="AC9" i="105"/>
  <c r="AC41" i="105" s="1"/>
  <c r="AB7" i="105"/>
  <c r="AB39" i="105" s="1"/>
  <c r="AO16" i="105"/>
  <c r="AO48" i="105" s="1"/>
  <c r="AG13" i="105"/>
  <c r="AG45" i="105" s="1"/>
  <c r="AL10" i="105"/>
  <c r="AL42" i="105" s="1"/>
  <c r="Q28" i="105"/>
  <c r="Q60" i="105" s="1"/>
  <c r="R26" i="105"/>
  <c r="R58" i="105" s="1"/>
  <c r="S24" i="105"/>
  <c r="S56" i="105" s="1"/>
  <c r="T22" i="105"/>
  <c r="T54" i="105" s="1"/>
  <c r="P22" i="105"/>
  <c r="P54" i="105" s="1"/>
  <c r="Q20" i="105"/>
  <c r="Q52" i="105" s="1"/>
  <c r="R18" i="105"/>
  <c r="R50" i="105" s="1"/>
  <c r="S15" i="105"/>
  <c r="S47" i="105" s="1"/>
  <c r="T12" i="105"/>
  <c r="T44" i="105" s="1"/>
  <c r="P12" i="105"/>
  <c r="P44" i="105" s="1"/>
  <c r="Q9" i="105"/>
  <c r="Q41" i="105" s="1"/>
  <c r="R7" i="105"/>
  <c r="R39" i="105" s="1"/>
  <c r="AE28" i="105"/>
  <c r="AE60" i="105" s="1"/>
  <c r="AA28" i="105"/>
  <c r="AA60" i="105" s="1"/>
  <c r="W28" i="105"/>
  <c r="W60" i="105" s="1"/>
  <c r="AD26" i="105"/>
  <c r="AD58" i="105" s="1"/>
  <c r="Z26" i="105"/>
  <c r="Z58" i="105" s="1"/>
  <c r="U26" i="105"/>
  <c r="U58" i="105" s="1"/>
  <c r="AC24" i="105"/>
  <c r="AC56" i="105" s="1"/>
  <c r="Y24" i="105"/>
  <c r="Y56" i="105" s="1"/>
  <c r="AF22" i="105"/>
  <c r="AF54" i="105" s="1"/>
  <c r="AB22" i="105"/>
  <c r="AB54" i="105" s="1"/>
  <c r="X22" i="105"/>
  <c r="X54" i="105" s="1"/>
  <c r="AE20" i="105"/>
  <c r="AE52" i="105" s="1"/>
  <c r="AA20" i="105"/>
  <c r="AA52" i="105" s="1"/>
  <c r="W20" i="105"/>
  <c r="W52" i="105" s="1"/>
  <c r="AD18" i="105"/>
  <c r="AD50" i="105" s="1"/>
  <c r="Z18" i="105"/>
  <c r="Z50" i="105" s="1"/>
  <c r="U18" i="105"/>
  <c r="U50" i="105" s="1"/>
  <c r="AC15" i="105"/>
  <c r="AC47" i="105" s="1"/>
  <c r="Y15" i="105"/>
  <c r="Y47" i="105" s="1"/>
  <c r="AF12" i="105"/>
  <c r="AF44" i="105" s="1"/>
  <c r="AB12" i="105"/>
  <c r="AB44" i="105" s="1"/>
  <c r="X12" i="105"/>
  <c r="X44" i="105" s="1"/>
  <c r="AE9" i="105"/>
  <c r="AE41" i="105" s="1"/>
  <c r="AA9" i="105"/>
  <c r="AA41" i="105" s="1"/>
  <c r="W9" i="105"/>
  <c r="W41" i="105" s="1"/>
  <c r="AD7" i="105"/>
  <c r="AD39" i="105" s="1"/>
  <c r="Z7" i="105"/>
  <c r="Z39" i="105" s="1"/>
  <c r="U7" i="105"/>
  <c r="U39" i="105" s="1"/>
  <c r="AL13" i="105"/>
  <c r="AL45" i="105" s="1"/>
  <c r="AJ13" i="105"/>
  <c r="AJ45" i="105" s="1"/>
  <c r="AN10" i="105"/>
  <c r="AN42" i="105" s="1"/>
  <c r="AP16" i="105"/>
  <c r="AP48" i="105" s="1"/>
  <c r="AH10" i="105"/>
  <c r="AH42" i="105" s="1"/>
  <c r="AK10" i="105"/>
  <c r="AK42" i="105" s="1"/>
  <c r="AM13" i="105"/>
  <c r="AM45" i="105" s="1"/>
  <c r="E10" i="107"/>
  <c r="E42" i="107" s="1"/>
  <c r="C13" i="107"/>
  <c r="C45" i="107" s="1"/>
  <c r="C16" i="107"/>
  <c r="C48" i="107" s="1"/>
  <c r="E13" i="107"/>
  <c r="E45" i="107" s="1"/>
  <c r="E16" i="107"/>
  <c r="E48" i="107" s="1"/>
  <c r="C10" i="107"/>
  <c r="C42" i="107" s="1"/>
  <c r="D10" i="107"/>
  <c r="D42" i="107" s="1"/>
  <c r="D13" i="107"/>
  <c r="D45" i="107" s="1"/>
  <c r="D16" i="107"/>
  <c r="D48" i="107" s="1"/>
  <c r="X10" i="105"/>
  <c r="X42" i="105" s="1"/>
  <c r="AC13" i="105"/>
  <c r="AC45" i="105" s="1"/>
  <c r="R10" i="105"/>
  <c r="R42" i="105" s="1"/>
  <c r="AE10" i="105"/>
  <c r="AE42" i="105" s="1"/>
  <c r="Y10" i="105"/>
  <c r="Y42" i="105" s="1"/>
  <c r="AD13" i="105"/>
  <c r="AD45" i="105" s="1"/>
  <c r="S10" i="105"/>
  <c r="S42" i="105" s="1"/>
  <c r="AC16" i="105"/>
  <c r="AC48" i="105" s="1"/>
  <c r="W13" i="105"/>
  <c r="W45" i="105" s="1"/>
  <c r="AB16" i="105"/>
  <c r="AB48" i="105" s="1"/>
  <c r="R13" i="105"/>
  <c r="R45" i="105" s="1"/>
  <c r="AF13" i="105"/>
  <c r="AF45" i="105" s="1"/>
  <c r="AD16" i="105"/>
  <c r="AD48" i="105" s="1"/>
  <c r="Z13" i="105"/>
  <c r="Z45" i="105" s="1"/>
  <c r="AD10" i="105"/>
  <c r="AD42" i="105" s="1"/>
  <c r="X16" i="105"/>
  <c r="X48" i="105" s="1"/>
  <c r="AA10" i="105"/>
  <c r="AA42" i="105" s="1"/>
  <c r="AB10" i="105"/>
  <c r="AB42" i="105" s="1"/>
  <c r="P13" i="105"/>
  <c r="P45" i="105" s="1"/>
  <c r="AB13" i="105"/>
  <c r="AB45" i="105" s="1"/>
  <c r="U10" i="105"/>
  <c r="U42" i="105" s="1"/>
  <c r="P16" i="105"/>
  <c r="P48" i="105" s="1"/>
  <c r="Y13" i="105"/>
  <c r="Y45" i="105" s="1"/>
  <c r="R16" i="105"/>
  <c r="R48" i="105" s="1"/>
  <c r="Q10" i="105"/>
  <c r="Q42" i="105" s="1"/>
  <c r="AE16" i="105"/>
  <c r="AE48" i="105" s="1"/>
  <c r="X13" i="105"/>
  <c r="X45" i="105" s="1"/>
  <c r="T10" i="105"/>
  <c r="T42" i="105" s="1"/>
  <c r="Q13" i="105"/>
  <c r="Q45" i="105" s="1"/>
  <c r="U16" i="105"/>
  <c r="U48" i="105" s="1"/>
  <c r="AC10" i="105"/>
  <c r="AC42" i="105" s="1"/>
  <c r="W16" i="105"/>
  <c r="W48" i="105" s="1"/>
  <c r="S16" i="105"/>
  <c r="S48" i="105" s="1"/>
  <c r="AA13" i="105"/>
  <c r="AA45" i="105" s="1"/>
  <c r="AF16" i="105"/>
  <c r="AF48" i="105" s="1"/>
  <c r="S13" i="105"/>
  <c r="S45" i="105" s="1"/>
  <c r="AF10" i="105"/>
  <c r="AF42" i="105" s="1"/>
  <c r="Z16" i="105"/>
  <c r="Z48" i="105" s="1"/>
  <c r="T13" i="105"/>
  <c r="T45" i="105" s="1"/>
  <c r="Y16" i="105"/>
  <c r="Y48" i="105" s="1"/>
  <c r="U13" i="105"/>
  <c r="U45" i="105" s="1"/>
  <c r="AA16" i="105"/>
  <c r="AA48" i="105" s="1"/>
  <c r="W10" i="105"/>
  <c r="W42" i="105" s="1"/>
  <c r="Z10" i="105"/>
  <c r="Z42" i="105" s="1"/>
  <c r="AE13" i="105"/>
  <c r="AE45" i="105" s="1"/>
  <c r="P10" i="105"/>
  <c r="P42" i="105" s="1"/>
  <c r="T16" i="105"/>
  <c r="T48" i="105" s="1"/>
  <c r="Q16" i="105"/>
  <c r="Q48" i="105" s="1"/>
  <c r="L16" i="105"/>
  <c r="L48" i="105" s="1"/>
  <c r="H28" i="105"/>
  <c r="H60" i="105" s="1"/>
  <c r="H9" i="105"/>
  <c r="H41" i="105" s="1"/>
  <c r="J28" i="105"/>
  <c r="J60" i="105" s="1"/>
  <c r="M28" i="105"/>
  <c r="M60" i="105" s="1"/>
  <c r="O24" i="105"/>
  <c r="O56" i="105" s="1"/>
  <c r="M20" i="105"/>
  <c r="M52" i="105" s="1"/>
  <c r="L15" i="105"/>
  <c r="L47" i="105" s="1"/>
  <c r="O7" i="105"/>
  <c r="O39" i="105" s="1"/>
  <c r="G22" i="105"/>
  <c r="G54" i="105" s="1"/>
  <c r="H26" i="105"/>
  <c r="H58" i="105" s="1"/>
  <c r="H18" i="105"/>
  <c r="H50" i="105" s="1"/>
  <c r="H7" i="105"/>
  <c r="H39" i="105" s="1"/>
  <c r="I22" i="105"/>
  <c r="I54" i="105" s="1"/>
  <c r="I12" i="105"/>
  <c r="I44" i="105" s="1"/>
  <c r="J26" i="105"/>
  <c r="J58" i="105" s="1"/>
  <c r="J18" i="105"/>
  <c r="J50" i="105" s="1"/>
  <c r="J7" i="105"/>
  <c r="J39" i="105" s="1"/>
  <c r="L28" i="105"/>
  <c r="L60" i="105" s="1"/>
  <c r="M26" i="105"/>
  <c r="M58" i="105" s="1"/>
  <c r="N24" i="105"/>
  <c r="N56" i="105" s="1"/>
  <c r="O22" i="105"/>
  <c r="O54" i="105" s="1"/>
  <c r="K22" i="105"/>
  <c r="K54" i="105" s="1"/>
  <c r="L20" i="105"/>
  <c r="L52" i="105" s="1"/>
  <c r="M18" i="105"/>
  <c r="M50" i="105" s="1"/>
  <c r="O15" i="105"/>
  <c r="O47" i="105" s="1"/>
  <c r="K15" i="105"/>
  <c r="K47" i="105" s="1"/>
  <c r="L12" i="105"/>
  <c r="L44" i="105" s="1"/>
  <c r="M9" i="105"/>
  <c r="M41" i="105" s="1"/>
  <c r="N7" i="105"/>
  <c r="N39" i="105" s="1"/>
  <c r="I15" i="105"/>
  <c r="I47" i="105" s="1"/>
  <c r="J20" i="105"/>
  <c r="J52" i="105" s="1"/>
  <c r="N26" i="105"/>
  <c r="N58" i="105" s="1"/>
  <c r="L22" i="105"/>
  <c r="L54" i="105" s="1"/>
  <c r="N18" i="105"/>
  <c r="N50" i="105" s="1"/>
  <c r="M12" i="105"/>
  <c r="M44" i="105" s="1"/>
  <c r="K7" i="105"/>
  <c r="K39" i="105" s="1"/>
  <c r="G24" i="105"/>
  <c r="G56" i="105" s="1"/>
  <c r="H24" i="105"/>
  <c r="H56" i="105" s="1"/>
  <c r="H15" i="105"/>
  <c r="H47" i="105" s="1"/>
  <c r="I28" i="105"/>
  <c r="I60" i="105" s="1"/>
  <c r="I20" i="105"/>
  <c r="I52" i="105" s="1"/>
  <c r="I9" i="105"/>
  <c r="I41" i="105" s="1"/>
  <c r="J24" i="105"/>
  <c r="J56" i="105" s="1"/>
  <c r="J15" i="105"/>
  <c r="J47" i="105" s="1"/>
  <c r="O28" i="105"/>
  <c r="O60" i="105" s="1"/>
  <c r="K28" i="105"/>
  <c r="K60" i="105" s="1"/>
  <c r="L26" i="105"/>
  <c r="L58" i="105" s="1"/>
  <c r="M24" i="105"/>
  <c r="M56" i="105" s="1"/>
  <c r="N22" i="105"/>
  <c r="N54" i="105" s="1"/>
  <c r="O20" i="105"/>
  <c r="O52" i="105" s="1"/>
  <c r="K20" i="105"/>
  <c r="K52" i="105" s="1"/>
  <c r="L18" i="105"/>
  <c r="L50" i="105" s="1"/>
  <c r="N15" i="105"/>
  <c r="N47" i="105" s="1"/>
  <c r="O12" i="105"/>
  <c r="O44" i="105" s="1"/>
  <c r="K12" i="105"/>
  <c r="K44" i="105" s="1"/>
  <c r="L9" i="105"/>
  <c r="L41" i="105" s="1"/>
  <c r="M7" i="105"/>
  <c r="M39" i="105" s="1"/>
  <c r="F15" i="105"/>
  <c r="F47" i="105" s="1"/>
  <c r="H20" i="105"/>
  <c r="H52" i="105" s="1"/>
  <c r="I24" i="105"/>
  <c r="I56" i="105" s="1"/>
  <c r="J9" i="105"/>
  <c r="J41" i="105" s="1"/>
  <c r="K24" i="105"/>
  <c r="K56" i="105" s="1"/>
  <c r="N9" i="105"/>
  <c r="N41" i="105" s="1"/>
  <c r="F9" i="105"/>
  <c r="F41" i="105" s="1"/>
  <c r="G28" i="105"/>
  <c r="G60" i="105" s="1"/>
  <c r="H22" i="105"/>
  <c r="H54" i="105" s="1"/>
  <c r="H12" i="105"/>
  <c r="H44" i="105" s="1"/>
  <c r="I26" i="105"/>
  <c r="I58" i="105" s="1"/>
  <c r="I18" i="105"/>
  <c r="I50" i="105" s="1"/>
  <c r="I7" i="105"/>
  <c r="I39" i="105" s="1"/>
  <c r="J22" i="105"/>
  <c r="J54" i="105" s="1"/>
  <c r="J12" i="105"/>
  <c r="J44" i="105" s="1"/>
  <c r="N28" i="105"/>
  <c r="N60" i="105" s="1"/>
  <c r="O26" i="105"/>
  <c r="O58" i="105" s="1"/>
  <c r="K26" i="105"/>
  <c r="K58" i="105" s="1"/>
  <c r="L24" i="105"/>
  <c r="L56" i="105" s="1"/>
  <c r="M22" i="105"/>
  <c r="M54" i="105" s="1"/>
  <c r="N20" i="105"/>
  <c r="N52" i="105" s="1"/>
  <c r="O18" i="105"/>
  <c r="O50" i="105" s="1"/>
  <c r="K18" i="105"/>
  <c r="K50" i="105" s="1"/>
  <c r="M15" i="105"/>
  <c r="M47" i="105" s="1"/>
  <c r="N12" i="105"/>
  <c r="N44" i="105" s="1"/>
  <c r="O9" i="105"/>
  <c r="O41" i="105" s="1"/>
  <c r="K9" i="105"/>
  <c r="K41" i="105" s="1"/>
  <c r="L7" i="105"/>
  <c r="L39" i="105" s="1"/>
  <c r="F16" i="105"/>
  <c r="F48" i="105" s="1"/>
  <c r="I13" i="105"/>
  <c r="I45" i="105" s="1"/>
  <c r="L10" i="105"/>
  <c r="L42" i="105" s="1"/>
  <c r="F13" i="105"/>
  <c r="F45" i="105" s="1"/>
  <c r="N16" i="105"/>
  <c r="N48" i="105" s="1"/>
  <c r="O10" i="105"/>
  <c r="O42" i="105" s="1"/>
  <c r="L13" i="105"/>
  <c r="L45" i="105" s="1"/>
  <c r="K16" i="105"/>
  <c r="K48" i="105" s="1"/>
  <c r="J13" i="105"/>
  <c r="J45" i="105" s="1"/>
  <c r="O16" i="105"/>
  <c r="O48" i="105" s="1"/>
  <c r="M16" i="105"/>
  <c r="M48" i="105" s="1"/>
  <c r="H10" i="105"/>
  <c r="H42" i="105" s="1"/>
  <c r="J10" i="105"/>
  <c r="J42" i="105" s="1"/>
  <c r="M10" i="105"/>
  <c r="M42" i="105" s="1"/>
  <c r="O13" i="105"/>
  <c r="O45" i="105" s="1"/>
  <c r="H13" i="105"/>
  <c r="H45" i="105" s="1"/>
  <c r="M13" i="105"/>
  <c r="M45" i="105" s="1"/>
  <c r="J16" i="105"/>
  <c r="J48" i="105" s="1"/>
  <c r="N13" i="105"/>
  <c r="N45" i="105" s="1"/>
  <c r="K10" i="105"/>
  <c r="K42" i="105" s="1"/>
  <c r="H16" i="105"/>
  <c r="H48" i="105" s="1"/>
  <c r="I16" i="105"/>
  <c r="I48" i="105" s="1"/>
  <c r="I10" i="105"/>
  <c r="I42" i="105" s="1"/>
  <c r="K13" i="105"/>
  <c r="K45" i="105" s="1"/>
  <c r="N10" i="105"/>
  <c r="N42" i="105" s="1"/>
  <c r="G9" i="105"/>
  <c r="G41" i="105" s="1"/>
  <c r="F7" i="105"/>
  <c r="F39" i="105" s="1"/>
  <c r="G10" i="105"/>
  <c r="G42" i="105" s="1"/>
  <c r="G7" i="105"/>
  <c r="G39" i="105" s="1"/>
  <c r="G15" i="105"/>
  <c r="G47" i="105" s="1"/>
  <c r="G16" i="105"/>
  <c r="G48" i="105" s="1"/>
  <c r="G26" i="105"/>
  <c r="G58" i="105" s="1"/>
  <c r="G20" i="105"/>
  <c r="G52" i="105" s="1"/>
  <c r="G18" i="105"/>
  <c r="G50" i="105" s="1"/>
  <c r="F10" i="105"/>
  <c r="F42" i="105" s="1"/>
  <c r="G12" i="105"/>
  <c r="G44" i="105" s="1"/>
  <c r="G13" i="105"/>
  <c r="G45" i="105" s="1"/>
  <c r="B3" i="53"/>
  <c r="B4" i="53"/>
  <c r="B4" i="30"/>
  <c r="B32" i="30" s="1"/>
  <c r="B5" i="30"/>
  <c r="B19" i="30" s="1"/>
  <c r="B7" i="30"/>
  <c r="B21" i="30" s="1"/>
  <c r="B8" i="52" s="1"/>
  <c r="BL3" i="45"/>
  <c r="BM3" i="45"/>
  <c r="BM83" i="45" s="1"/>
  <c r="BN3" i="45"/>
  <c r="BN83" i="45" s="1"/>
  <c r="BO3" i="45"/>
  <c r="BO83" i="45" s="1"/>
  <c r="BP3" i="45"/>
  <c r="BP83" i="45" s="1"/>
  <c r="BQ3" i="45"/>
  <c r="BQ83" i="45" s="1"/>
  <c r="BR3" i="45"/>
  <c r="BR83" i="45" s="1"/>
  <c r="BS3" i="45"/>
  <c r="BS83" i="45" s="1"/>
  <c r="BT3" i="45"/>
  <c r="BT83" i="45" s="1"/>
  <c r="BU3" i="45"/>
  <c r="BU83" i="45" s="1"/>
  <c r="BV3" i="45"/>
  <c r="BV83" i="45" s="1"/>
  <c r="BW3" i="45"/>
  <c r="BW83" i="45" s="1"/>
  <c r="BX3" i="45"/>
  <c r="BX83" i="45" s="1"/>
  <c r="BY3" i="45"/>
  <c r="BY83" i="45" s="1"/>
  <c r="BZ3" i="45"/>
  <c r="BZ83" i="45" s="1"/>
  <c r="CA3" i="45"/>
  <c r="CA83" i="45" s="1"/>
  <c r="CB3" i="45"/>
  <c r="CB83" i="45" s="1"/>
  <c r="CC3" i="45"/>
  <c r="CC83" i="45" s="1"/>
  <c r="CD3" i="45"/>
  <c r="CD83" i="45" s="1"/>
  <c r="CE3" i="45"/>
  <c r="CE83" i="45" s="1"/>
  <c r="BL4" i="45"/>
  <c r="BL84" i="45" s="1"/>
  <c r="BM4" i="45"/>
  <c r="BM84" i="45" s="1"/>
  <c r="BN4" i="45"/>
  <c r="BN84" i="45" s="1"/>
  <c r="BO4" i="45"/>
  <c r="BO84" i="45" s="1"/>
  <c r="BP4" i="45"/>
  <c r="BP84" i="45" s="1"/>
  <c r="BQ4" i="45"/>
  <c r="BQ84" i="45" s="1"/>
  <c r="BR4" i="45"/>
  <c r="BR84" i="45" s="1"/>
  <c r="BS4" i="45"/>
  <c r="BS84" i="45" s="1"/>
  <c r="BT4" i="45"/>
  <c r="BT84" i="45" s="1"/>
  <c r="BU4" i="45"/>
  <c r="BU84" i="45" s="1"/>
  <c r="BV4" i="45"/>
  <c r="BV84" i="45" s="1"/>
  <c r="BW4" i="45"/>
  <c r="BW84" i="45" s="1"/>
  <c r="BX4" i="45"/>
  <c r="BX84" i="45" s="1"/>
  <c r="BY4" i="45"/>
  <c r="BY84" i="45" s="1"/>
  <c r="BZ4" i="45"/>
  <c r="BZ84" i="45" s="1"/>
  <c r="CA4" i="45"/>
  <c r="CA84" i="45" s="1"/>
  <c r="CB4" i="45"/>
  <c r="CB84" i="45" s="1"/>
  <c r="CC4" i="45"/>
  <c r="CC84" i="45" s="1"/>
  <c r="CD4" i="45"/>
  <c r="CD84" i="45" s="1"/>
  <c r="CE4" i="45"/>
  <c r="CE84" i="45" s="1"/>
  <c r="BR6" i="45"/>
  <c r="BR86" i="45" s="1"/>
  <c r="BL3" i="44"/>
  <c r="BL83" i="44" s="1"/>
  <c r="BM3" i="44"/>
  <c r="BM83" i="44" s="1"/>
  <c r="BN3" i="44"/>
  <c r="BN83" i="44" s="1"/>
  <c r="BO3" i="44"/>
  <c r="BP3" i="44"/>
  <c r="BP83" i="44" s="1"/>
  <c r="BQ3" i="44"/>
  <c r="BQ37" i="44" s="1"/>
  <c r="BR3" i="44"/>
  <c r="BR83" i="44" s="1"/>
  <c r="BS3" i="44"/>
  <c r="BS83" i="44" s="1"/>
  <c r="BT3" i="44"/>
  <c r="BT83" i="44" s="1"/>
  <c r="BU3" i="44"/>
  <c r="BU83" i="44" s="1"/>
  <c r="BV3" i="44"/>
  <c r="BV83" i="44" s="1"/>
  <c r="BW3" i="44"/>
  <c r="BW83" i="44" s="1"/>
  <c r="BX3" i="44"/>
  <c r="BX83" i="44" s="1"/>
  <c r="BY3" i="44"/>
  <c r="BY83" i="44" s="1"/>
  <c r="BZ3" i="44"/>
  <c r="BZ83" i="44" s="1"/>
  <c r="CA3" i="44"/>
  <c r="CA83" i="44" s="1"/>
  <c r="CB3" i="44"/>
  <c r="CB83" i="44" s="1"/>
  <c r="CC3" i="44"/>
  <c r="CC83" i="44" s="1"/>
  <c r="CD3" i="44"/>
  <c r="CD83" i="44" s="1"/>
  <c r="BL4" i="44"/>
  <c r="BL84" i="44" s="1"/>
  <c r="BM4" i="44"/>
  <c r="BM84" i="44" s="1"/>
  <c r="BN4" i="44"/>
  <c r="BN84" i="44" s="1"/>
  <c r="BO4" i="44"/>
  <c r="BO84" i="44" s="1"/>
  <c r="BP4" i="44"/>
  <c r="BP84" i="44" s="1"/>
  <c r="BQ4" i="44"/>
  <c r="BQ84" i="44" s="1"/>
  <c r="BR4" i="44"/>
  <c r="BR84" i="44" s="1"/>
  <c r="BS4" i="44"/>
  <c r="BS84" i="44" s="1"/>
  <c r="BT4" i="44"/>
  <c r="BT84" i="44" s="1"/>
  <c r="BU4" i="44"/>
  <c r="BU84" i="44" s="1"/>
  <c r="BV4" i="44"/>
  <c r="BV84" i="44" s="1"/>
  <c r="BW4" i="44"/>
  <c r="BW84" i="44" s="1"/>
  <c r="BX4" i="44"/>
  <c r="BX84" i="44" s="1"/>
  <c r="BY4" i="44"/>
  <c r="BY84" i="44" s="1"/>
  <c r="BZ4" i="44"/>
  <c r="BZ84" i="44" s="1"/>
  <c r="CA4" i="44"/>
  <c r="CA84" i="44" s="1"/>
  <c r="CB4" i="44"/>
  <c r="CB84" i="44" s="1"/>
  <c r="CC4" i="44"/>
  <c r="CC84" i="44" s="1"/>
  <c r="CD4" i="44"/>
  <c r="CD84" i="44" s="1"/>
  <c r="BL3" i="43"/>
  <c r="BL83" i="43" s="1"/>
  <c r="BM3" i="43"/>
  <c r="BM83" i="43" s="1"/>
  <c r="BN3" i="43"/>
  <c r="BN83" i="43" s="1"/>
  <c r="BO3" i="43"/>
  <c r="BO37" i="43" s="1"/>
  <c r="BP3" i="43"/>
  <c r="BP83" i="43" s="1"/>
  <c r="BQ3" i="43"/>
  <c r="BQ83" i="43" s="1"/>
  <c r="BR3" i="43"/>
  <c r="BR83" i="43" s="1"/>
  <c r="BS3" i="43"/>
  <c r="BS83" i="43" s="1"/>
  <c r="BT3" i="43"/>
  <c r="BT83" i="43" s="1"/>
  <c r="BU3" i="43"/>
  <c r="BU83" i="43" s="1"/>
  <c r="BV3" i="43"/>
  <c r="BV83" i="43" s="1"/>
  <c r="BW3" i="43"/>
  <c r="BW83" i="43" s="1"/>
  <c r="BX3" i="43"/>
  <c r="BX83" i="43" s="1"/>
  <c r="BY3" i="43"/>
  <c r="BY83" i="43" s="1"/>
  <c r="BZ3" i="43"/>
  <c r="BZ83" i="43" s="1"/>
  <c r="CA3" i="43"/>
  <c r="CA83" i="43" s="1"/>
  <c r="CB3" i="43"/>
  <c r="CB83" i="43" s="1"/>
  <c r="CC3" i="43"/>
  <c r="CC83" i="43" s="1"/>
  <c r="CD3" i="43"/>
  <c r="CD83" i="43" s="1"/>
  <c r="BL4" i="43"/>
  <c r="BL84" i="43" s="1"/>
  <c r="BM4" i="43"/>
  <c r="BM84" i="43" s="1"/>
  <c r="BN4" i="43"/>
  <c r="BN84" i="43" s="1"/>
  <c r="BO4" i="43"/>
  <c r="BO84" i="43" s="1"/>
  <c r="BP4" i="43"/>
  <c r="BP84" i="43" s="1"/>
  <c r="BQ4" i="43"/>
  <c r="BQ84" i="43" s="1"/>
  <c r="BR4" i="43"/>
  <c r="BR84" i="43" s="1"/>
  <c r="BS4" i="43"/>
  <c r="BS84" i="43" s="1"/>
  <c r="BT4" i="43"/>
  <c r="BT84" i="43" s="1"/>
  <c r="BU4" i="43"/>
  <c r="BU84" i="43" s="1"/>
  <c r="BV4" i="43"/>
  <c r="BV84" i="43" s="1"/>
  <c r="BW4" i="43"/>
  <c r="BW84" i="43" s="1"/>
  <c r="BX4" i="43"/>
  <c r="BX84" i="43" s="1"/>
  <c r="BY4" i="43"/>
  <c r="BY84" i="43" s="1"/>
  <c r="BZ4" i="43"/>
  <c r="BZ84" i="43" s="1"/>
  <c r="CA4" i="43"/>
  <c r="CA84" i="43" s="1"/>
  <c r="CB4" i="43"/>
  <c r="CB84" i="43" s="1"/>
  <c r="CC4" i="43"/>
  <c r="CC84" i="43" s="1"/>
  <c r="CD4" i="43"/>
  <c r="CD84" i="43" s="1"/>
  <c r="BR23" i="45"/>
  <c r="BR103" i="45" s="1"/>
  <c r="BR9" i="45"/>
  <c r="BR89" i="45" s="1"/>
  <c r="BR21" i="45"/>
  <c r="BR101" i="45" s="1"/>
  <c r="BR7" i="45"/>
  <c r="BR87" i="45" s="1"/>
  <c r="BR18" i="45"/>
  <c r="BR98" i="45" s="1"/>
  <c r="BR12" i="45"/>
  <c r="BR92" i="45" s="1"/>
  <c r="BR15" i="45"/>
  <c r="BR95" i="45" s="1"/>
  <c r="BR25" i="45"/>
  <c r="BR105" i="45" s="1"/>
  <c r="CA6" i="45"/>
  <c r="CA86" i="45" s="1"/>
  <c r="BZ6" i="44"/>
  <c r="BZ86" i="44" s="1"/>
  <c r="BZ6" i="43"/>
  <c r="BZ86" i="43" s="1"/>
  <c r="CA7" i="45"/>
  <c r="CA87" i="45" s="1"/>
  <c r="CA15" i="45"/>
  <c r="CA95" i="45" s="1"/>
  <c r="CA25" i="45"/>
  <c r="CA105" i="45" s="1"/>
  <c r="BR16" i="45"/>
  <c r="BR96" i="45" s="1"/>
  <c r="CA9" i="45"/>
  <c r="CA89" i="45" s="1"/>
  <c r="CA18" i="45"/>
  <c r="CA19" i="45" s="1"/>
  <c r="CA99" i="45" s="1"/>
  <c r="CA21" i="45"/>
  <c r="CA101" i="45" s="1"/>
  <c r="CA12" i="45"/>
  <c r="CA92" i="45" s="1"/>
  <c r="CA23" i="45"/>
  <c r="CA103" i="45" s="1"/>
  <c r="BR10" i="45"/>
  <c r="BR90" i="45" s="1"/>
  <c r="BR13" i="45"/>
  <c r="BR93" i="45" s="1"/>
  <c r="BZ15" i="44"/>
  <c r="BZ95" i="44" s="1"/>
  <c r="BZ15" i="43"/>
  <c r="BZ95" i="43" s="1"/>
  <c r="BZ9" i="44"/>
  <c r="BZ89" i="44" s="1"/>
  <c r="BZ9" i="43"/>
  <c r="BZ89" i="43" s="1"/>
  <c r="BZ18" i="44"/>
  <c r="BZ19" i="44" s="1"/>
  <c r="BZ99" i="44" s="1"/>
  <c r="BZ18" i="43"/>
  <c r="BZ19" i="43" s="1"/>
  <c r="BZ99" i="43" s="1"/>
  <c r="BZ12" i="44"/>
  <c r="BZ92" i="44" s="1"/>
  <c r="BZ12" i="43"/>
  <c r="BZ92" i="43" s="1"/>
  <c r="BZ21" i="44"/>
  <c r="BZ101" i="44" s="1"/>
  <c r="BZ21" i="43"/>
  <c r="BZ101" i="43" s="1"/>
  <c r="BZ25" i="44"/>
  <c r="BZ105" i="44" s="1"/>
  <c r="BZ25" i="43"/>
  <c r="BZ105" i="43" s="1"/>
  <c r="BZ7" i="44"/>
  <c r="BZ87" i="44" s="1"/>
  <c r="BZ7" i="43"/>
  <c r="BZ87" i="43" s="1"/>
  <c r="BZ23" i="44"/>
  <c r="BZ103" i="44" s="1"/>
  <c r="BZ23" i="43"/>
  <c r="BZ103" i="43" s="1"/>
  <c r="CA13" i="45"/>
  <c r="CA93" i="45" s="1"/>
  <c r="CA16" i="45"/>
  <c r="CA96" i="45" s="1"/>
  <c r="CA10" i="45"/>
  <c r="CA90" i="45" s="1"/>
  <c r="BZ13" i="44"/>
  <c r="BZ93" i="44" s="1"/>
  <c r="BZ13" i="43"/>
  <c r="BZ93" i="43" s="1"/>
  <c r="BZ10" i="44"/>
  <c r="BZ90" i="44" s="1"/>
  <c r="BZ10" i="43"/>
  <c r="BZ90" i="43" s="1"/>
  <c r="BZ16" i="44"/>
  <c r="BZ96" i="44" s="1"/>
  <c r="BZ16" i="43"/>
  <c r="BZ96" i="43" s="1"/>
  <c r="BP6" i="45"/>
  <c r="BP86" i="45" s="1"/>
  <c r="BU6" i="45"/>
  <c r="BU86" i="45" s="1"/>
  <c r="BY6" i="45"/>
  <c r="BY86" i="45" s="1"/>
  <c r="CD6" i="45"/>
  <c r="CD86" i="45" s="1"/>
  <c r="BM6" i="45"/>
  <c r="BM39" i="45" s="1"/>
  <c r="BQ6" i="45"/>
  <c r="BQ86" i="45" s="1"/>
  <c r="BV6" i="45"/>
  <c r="BV86" i="45" s="1"/>
  <c r="CE6" i="45"/>
  <c r="CE86" i="45" s="1"/>
  <c r="BN6" i="45"/>
  <c r="BN27" i="45" s="1"/>
  <c r="BN66" i="45" s="1"/>
  <c r="BS6" i="45"/>
  <c r="BS86" i="45" s="1"/>
  <c r="BW6" i="45"/>
  <c r="BW86" i="45" s="1"/>
  <c r="CB6" i="45"/>
  <c r="CB86" i="45" s="1"/>
  <c r="BO6" i="45"/>
  <c r="BO27" i="45" s="1"/>
  <c r="BO66" i="45" s="1"/>
  <c r="BT6" i="45"/>
  <c r="BT86" i="45" s="1"/>
  <c r="BX6" i="45"/>
  <c r="BX86" i="45" s="1"/>
  <c r="CC6" i="45"/>
  <c r="CC86" i="45" s="1"/>
  <c r="BL6" i="45"/>
  <c r="BL27" i="45" s="1"/>
  <c r="BL66" i="45" s="1"/>
  <c r="BZ6" i="45"/>
  <c r="BZ86" i="45" s="1"/>
  <c r="BW6" i="44"/>
  <c r="BW86" i="44" s="1"/>
  <c r="BW6" i="43"/>
  <c r="BW86" i="43" s="1"/>
  <c r="BL6" i="44"/>
  <c r="BL27" i="44" s="1"/>
  <c r="BL66" i="44" s="1"/>
  <c r="BL6" i="43"/>
  <c r="BP6" i="44"/>
  <c r="BP86" i="44" s="1"/>
  <c r="BP6" i="43"/>
  <c r="BP86" i="43" s="1"/>
  <c r="BT6" i="44"/>
  <c r="BT86" i="44" s="1"/>
  <c r="BT6" i="43"/>
  <c r="BT86" i="43" s="1"/>
  <c r="BX6" i="43"/>
  <c r="BX86" i="43" s="1"/>
  <c r="BX6" i="44"/>
  <c r="BX86" i="44" s="1"/>
  <c r="CC6" i="44"/>
  <c r="CC86" i="44" s="1"/>
  <c r="CC6" i="43"/>
  <c r="CC86" i="43" s="1"/>
  <c r="BS6" i="44"/>
  <c r="BS86" i="44" s="1"/>
  <c r="BS6" i="43"/>
  <c r="BS86" i="43" s="1"/>
  <c r="CB6" i="44"/>
  <c r="CB86" i="44" s="1"/>
  <c r="CB6" i="43"/>
  <c r="CB86" i="43" s="1"/>
  <c r="BM6" i="44"/>
  <c r="BM6" i="43"/>
  <c r="BQ6" i="44"/>
  <c r="BQ6" i="43"/>
  <c r="BQ86" i="43" s="1"/>
  <c r="BU6" i="44"/>
  <c r="BU86" i="44" s="1"/>
  <c r="BU6" i="43"/>
  <c r="BU86" i="43" s="1"/>
  <c r="BY6" i="44"/>
  <c r="BY86" i="44" s="1"/>
  <c r="BY6" i="43"/>
  <c r="BY86" i="43" s="1"/>
  <c r="CD6" i="43"/>
  <c r="CD86" i="43" s="1"/>
  <c r="CD6" i="44"/>
  <c r="CD86" i="44" s="1"/>
  <c r="BO6" i="44"/>
  <c r="BO6" i="43"/>
  <c r="BO86" i="43" s="1"/>
  <c r="BN6" i="44"/>
  <c r="BN39" i="44" s="1"/>
  <c r="BN6" i="43"/>
  <c r="BN39" i="43" s="1"/>
  <c r="BR6" i="44"/>
  <c r="BR86" i="44" s="1"/>
  <c r="BR6" i="43"/>
  <c r="BR86" i="43" s="1"/>
  <c r="BV6" i="44"/>
  <c r="BV86" i="44" s="1"/>
  <c r="BV6" i="43"/>
  <c r="BV86" i="43" s="1"/>
  <c r="CA6" i="44"/>
  <c r="CA86" i="44" s="1"/>
  <c r="CA6" i="43"/>
  <c r="CA86" i="43" s="1"/>
  <c r="BQ71" i="45"/>
  <c r="BP71" i="45"/>
  <c r="BO71" i="45"/>
  <c r="BN71" i="45"/>
  <c r="BM71" i="45"/>
  <c r="BL71" i="45"/>
  <c r="BB71" i="45"/>
  <c r="AL71" i="45"/>
  <c r="AK71" i="45"/>
  <c r="AJ71" i="45"/>
  <c r="AI71" i="45"/>
  <c r="AH71" i="45"/>
  <c r="AG71" i="45"/>
  <c r="AD71" i="45"/>
  <c r="AB71" i="45"/>
  <c r="AA71" i="45"/>
  <c r="Z71" i="45"/>
  <c r="Y71" i="45"/>
  <c r="U71" i="45"/>
  <c r="T71" i="45"/>
  <c r="S71" i="45"/>
  <c r="P71" i="45"/>
  <c r="J71" i="45"/>
  <c r="H71" i="45"/>
  <c r="F71" i="45"/>
  <c r="C71" i="45"/>
  <c r="BQ68" i="45"/>
  <c r="BP68" i="45"/>
  <c r="BO68" i="45"/>
  <c r="BN68" i="45"/>
  <c r="BM68" i="45"/>
  <c r="BL68" i="45"/>
  <c r="BB68" i="45"/>
  <c r="AL68" i="45"/>
  <c r="AK68" i="45"/>
  <c r="AJ68" i="45"/>
  <c r="AI68" i="45"/>
  <c r="AH68" i="45"/>
  <c r="AG68" i="45"/>
  <c r="AD68" i="45"/>
  <c r="AB68" i="45"/>
  <c r="AA68" i="45"/>
  <c r="Z68" i="45"/>
  <c r="Y68" i="45"/>
  <c r="U68" i="45"/>
  <c r="T68" i="45"/>
  <c r="S68" i="45"/>
  <c r="P68" i="45"/>
  <c r="J68" i="45"/>
  <c r="H68" i="45"/>
  <c r="F68" i="45"/>
  <c r="C68" i="45"/>
  <c r="BQ49" i="45"/>
  <c r="BP49" i="45"/>
  <c r="BO49" i="45"/>
  <c r="BN49" i="45"/>
  <c r="BM49" i="45"/>
  <c r="BL49" i="45"/>
  <c r="BB49" i="45"/>
  <c r="AL49" i="45"/>
  <c r="AK49" i="45"/>
  <c r="AJ49" i="45"/>
  <c r="AI49" i="45"/>
  <c r="AH49" i="45"/>
  <c r="AG49" i="45"/>
  <c r="AD49" i="45"/>
  <c r="AB49" i="45"/>
  <c r="AA49" i="45"/>
  <c r="Z49" i="45"/>
  <c r="Y49" i="45"/>
  <c r="U49" i="45"/>
  <c r="T49" i="45"/>
  <c r="S49" i="45"/>
  <c r="P49" i="45"/>
  <c r="J49" i="45"/>
  <c r="H49" i="45"/>
  <c r="F49" i="45"/>
  <c r="C49" i="45"/>
  <c r="BQ48" i="45"/>
  <c r="BP48" i="45"/>
  <c r="BO48" i="45"/>
  <c r="BN48" i="45"/>
  <c r="BM48" i="45"/>
  <c r="BL48" i="45"/>
  <c r="BB48" i="45"/>
  <c r="AL48" i="45"/>
  <c r="AK48" i="45"/>
  <c r="AJ48" i="45"/>
  <c r="AI48" i="45"/>
  <c r="AH48" i="45"/>
  <c r="AG48" i="45"/>
  <c r="AD48" i="45"/>
  <c r="AB48" i="45"/>
  <c r="AA48" i="45"/>
  <c r="Z48" i="45"/>
  <c r="Y48" i="45"/>
  <c r="U48" i="45"/>
  <c r="T48" i="45"/>
  <c r="S48" i="45"/>
  <c r="P48" i="45"/>
  <c r="J48" i="45"/>
  <c r="H48" i="45"/>
  <c r="F48" i="45"/>
  <c r="C48" i="45"/>
  <c r="BQ43" i="45"/>
  <c r="BP43" i="45"/>
  <c r="BO43" i="45"/>
  <c r="BN43" i="45"/>
  <c r="BM43" i="45"/>
  <c r="BL43" i="45"/>
  <c r="BB43" i="45"/>
  <c r="AL43" i="45"/>
  <c r="AK43" i="45"/>
  <c r="AJ43" i="45"/>
  <c r="AI43" i="45"/>
  <c r="AH43" i="45"/>
  <c r="AG43" i="45"/>
  <c r="AD43" i="45"/>
  <c r="AB43" i="45"/>
  <c r="AA43" i="45"/>
  <c r="Z43" i="45"/>
  <c r="Y43" i="45"/>
  <c r="U43" i="45"/>
  <c r="T43" i="45"/>
  <c r="S43" i="45"/>
  <c r="P43" i="45"/>
  <c r="J43" i="45"/>
  <c r="H43" i="45"/>
  <c r="F43" i="45"/>
  <c r="C43" i="45"/>
  <c r="BQ42" i="45"/>
  <c r="BP42" i="45"/>
  <c r="BO42" i="45"/>
  <c r="BN42" i="45"/>
  <c r="BM42" i="45"/>
  <c r="BL42" i="45"/>
  <c r="BB42" i="45"/>
  <c r="AL42" i="45"/>
  <c r="AK42" i="45"/>
  <c r="AJ42" i="45"/>
  <c r="AI42" i="45"/>
  <c r="AH42" i="45"/>
  <c r="AG42" i="45"/>
  <c r="AD42" i="45"/>
  <c r="AB42" i="45"/>
  <c r="AA42" i="45"/>
  <c r="Z42" i="45"/>
  <c r="Y42" i="45"/>
  <c r="U42" i="45"/>
  <c r="T42" i="45"/>
  <c r="S42" i="45"/>
  <c r="P42" i="45"/>
  <c r="J42" i="45"/>
  <c r="H42" i="45"/>
  <c r="F42" i="45"/>
  <c r="C42" i="45"/>
  <c r="B32" i="45"/>
  <c r="BQ30" i="45"/>
  <c r="BQ69" i="45" s="1"/>
  <c r="BP30" i="45"/>
  <c r="BP69" i="45" s="1"/>
  <c r="BO30" i="45"/>
  <c r="BO69" i="45" s="1"/>
  <c r="BN30" i="45"/>
  <c r="BN69" i="45" s="1"/>
  <c r="BM30" i="45"/>
  <c r="BM69" i="45" s="1"/>
  <c r="BL30" i="45"/>
  <c r="BL69" i="45"/>
  <c r="BK30" i="45"/>
  <c r="BJ30" i="45"/>
  <c r="BI30" i="45"/>
  <c r="BH30" i="45"/>
  <c r="BG30" i="45"/>
  <c r="BF30" i="45"/>
  <c r="BE30" i="45"/>
  <c r="BD30" i="45"/>
  <c r="BC30" i="45"/>
  <c r="BB30" i="45"/>
  <c r="BB69" i="45" s="1"/>
  <c r="BA30" i="45"/>
  <c r="AZ30" i="45"/>
  <c r="AY30" i="45"/>
  <c r="AX30" i="45"/>
  <c r="AW30" i="45"/>
  <c r="AV30" i="45"/>
  <c r="AU30" i="45"/>
  <c r="AT30" i="45"/>
  <c r="AS30" i="45"/>
  <c r="AR30" i="45"/>
  <c r="AQ30" i="45"/>
  <c r="AP30" i="45"/>
  <c r="AO30" i="45"/>
  <c r="AN30" i="45"/>
  <c r="AM30" i="45"/>
  <c r="AL30" i="45"/>
  <c r="AL69" i="45"/>
  <c r="AK30" i="45"/>
  <c r="AK69" i="45" s="1"/>
  <c r="AJ30" i="45"/>
  <c r="AJ69" i="45"/>
  <c r="AI30" i="45"/>
  <c r="AI69" i="45" s="1"/>
  <c r="AH30" i="45"/>
  <c r="AH69" i="45"/>
  <c r="AG30" i="45"/>
  <c r="AG69" i="45" s="1"/>
  <c r="AF30" i="45"/>
  <c r="AE30" i="45"/>
  <c r="AD30" i="45"/>
  <c r="AD69" i="45"/>
  <c r="AC30" i="45"/>
  <c r="AB30" i="45"/>
  <c r="AB69" i="45" s="1"/>
  <c r="AA30" i="45"/>
  <c r="AA69" i="45" s="1"/>
  <c r="Z30" i="45"/>
  <c r="Z69" i="45" s="1"/>
  <c r="Y30" i="45"/>
  <c r="Y69" i="45" s="1"/>
  <c r="X30" i="45"/>
  <c r="W30" i="45"/>
  <c r="V30" i="45"/>
  <c r="U30" i="45"/>
  <c r="U69" i="45"/>
  <c r="T30" i="45"/>
  <c r="T69" i="45"/>
  <c r="S30" i="45"/>
  <c r="S69" i="45"/>
  <c r="R30" i="45"/>
  <c r="Q30" i="45"/>
  <c r="P30" i="45"/>
  <c r="P69" i="45"/>
  <c r="O30" i="45"/>
  <c r="N30" i="45"/>
  <c r="M30" i="45"/>
  <c r="L30" i="45"/>
  <c r="K30" i="45"/>
  <c r="J30" i="45"/>
  <c r="J69" i="45" s="1"/>
  <c r="I30" i="45"/>
  <c r="H30" i="45"/>
  <c r="H69" i="45"/>
  <c r="G30" i="45"/>
  <c r="F30" i="45"/>
  <c r="F69" i="45" s="1"/>
  <c r="E30" i="45"/>
  <c r="D30" i="45"/>
  <c r="C30" i="45"/>
  <c r="C69" i="45" s="1"/>
  <c r="B29" i="45"/>
  <c r="BK6" i="45"/>
  <c r="BK86" i="45" s="1"/>
  <c r="BJ6" i="45"/>
  <c r="BJ86" i="45" s="1"/>
  <c r="BI6" i="45"/>
  <c r="BI86" i="45" s="1"/>
  <c r="BH6" i="45"/>
  <c r="BH27" i="45" s="1"/>
  <c r="BG6" i="45"/>
  <c r="BG86" i="45" s="1"/>
  <c r="BF6" i="45"/>
  <c r="BF86" i="45" s="1"/>
  <c r="BE6" i="45"/>
  <c r="BD6" i="45"/>
  <c r="BD86" i="45" s="1"/>
  <c r="BC6" i="45"/>
  <c r="BB6" i="45"/>
  <c r="BB86" i="45" s="1"/>
  <c r="BA6" i="45"/>
  <c r="AZ6" i="45"/>
  <c r="AZ86" i="45" s="1"/>
  <c r="AY6" i="45"/>
  <c r="AX6" i="45"/>
  <c r="AW6" i="45"/>
  <c r="AW86" i="45" s="1"/>
  <c r="AV6" i="45"/>
  <c r="AV86" i="45" s="1"/>
  <c r="AU6" i="45"/>
  <c r="AT6" i="45"/>
  <c r="AT27" i="45" s="1"/>
  <c r="AS6" i="45"/>
  <c r="AR6" i="45"/>
  <c r="AQ6" i="45"/>
  <c r="AP6" i="45"/>
  <c r="AO6" i="45"/>
  <c r="AO27" i="45" s="1"/>
  <c r="AN6" i="45"/>
  <c r="AN86" i="45" s="1"/>
  <c r="AM6" i="45"/>
  <c r="AL6" i="45"/>
  <c r="AL39" i="45" s="1"/>
  <c r="AK6" i="45"/>
  <c r="AK86" i="45" s="1"/>
  <c r="AJ6" i="45"/>
  <c r="AJ39" i="45" s="1"/>
  <c r="AI6" i="45"/>
  <c r="AH6" i="45"/>
  <c r="AH86" i="45" s="1"/>
  <c r="AG6" i="45"/>
  <c r="AF6" i="45"/>
  <c r="AF86" i="45" s="1"/>
  <c r="AE6" i="45"/>
  <c r="AE27" i="45" s="1"/>
  <c r="AD6" i="45"/>
  <c r="AD27" i="45" s="1"/>
  <c r="AD66" i="45" s="1"/>
  <c r="AC6" i="45"/>
  <c r="AC86" i="45" s="1"/>
  <c r="AB6" i="45"/>
  <c r="AB27" i="45" s="1"/>
  <c r="AB66" i="45" s="1"/>
  <c r="AA6" i="45"/>
  <c r="AA39" i="45" s="1"/>
  <c r="Z6" i="45"/>
  <c r="Z27" i="45" s="1"/>
  <c r="Z66" i="45" s="1"/>
  <c r="Y6" i="45"/>
  <c r="X6" i="45"/>
  <c r="W6" i="45"/>
  <c r="W86" i="45" s="1"/>
  <c r="V6" i="45"/>
  <c r="U6" i="45"/>
  <c r="U27" i="45" s="1"/>
  <c r="U66" i="45" s="1"/>
  <c r="T6" i="45"/>
  <c r="T27" i="45" s="1"/>
  <c r="T66" i="45" s="1"/>
  <c r="S6" i="45"/>
  <c r="S86" i="45" s="1"/>
  <c r="R6" i="45"/>
  <c r="R86" i="45" s="1"/>
  <c r="Q6" i="45"/>
  <c r="P6" i="45"/>
  <c r="P86" i="45" s="1"/>
  <c r="O6" i="45"/>
  <c r="O86" i="45" s="1"/>
  <c r="N6" i="45"/>
  <c r="N27" i="45" s="1"/>
  <c r="M6" i="45"/>
  <c r="L6" i="45"/>
  <c r="K6" i="45"/>
  <c r="K86" i="45" s="1"/>
  <c r="J6" i="45"/>
  <c r="I6" i="45"/>
  <c r="I27" i="45" s="1"/>
  <c r="H6" i="45"/>
  <c r="H86" i="45" s="1"/>
  <c r="G6" i="45"/>
  <c r="G86" i="45" s="1"/>
  <c r="F6" i="45"/>
  <c r="F86" i="45" s="1"/>
  <c r="E6" i="45"/>
  <c r="D6" i="45"/>
  <c r="D86" i="45" s="1"/>
  <c r="C6" i="45"/>
  <c r="C27" i="45" s="1"/>
  <c r="C66" i="45" s="1"/>
  <c r="B6" i="45"/>
  <c r="B86" i="45" s="1"/>
  <c r="BK4" i="45"/>
  <c r="BK84" i="45" s="1"/>
  <c r="BJ4" i="45"/>
  <c r="BJ84" i="45" s="1"/>
  <c r="BI4" i="45"/>
  <c r="BI84" i="45" s="1"/>
  <c r="BH4" i="45"/>
  <c r="BH84" i="45" s="1"/>
  <c r="BG4" i="45"/>
  <c r="BG84" i="45" s="1"/>
  <c r="BF4" i="45"/>
  <c r="BF84" i="45" s="1"/>
  <c r="BE4" i="45"/>
  <c r="BE84" i="45" s="1"/>
  <c r="BD4" i="45"/>
  <c r="BD84" i="45" s="1"/>
  <c r="BC4" i="45"/>
  <c r="BC84" i="45" s="1"/>
  <c r="BB4" i="45"/>
  <c r="BB84" i="45" s="1"/>
  <c r="BA4" i="45"/>
  <c r="BA84" i="45" s="1"/>
  <c r="AZ4" i="45"/>
  <c r="AZ84" i="45" s="1"/>
  <c r="AY4" i="45"/>
  <c r="AY84" i="45" s="1"/>
  <c r="AX4" i="45"/>
  <c r="AX84" i="45" s="1"/>
  <c r="AW4" i="45"/>
  <c r="AW84" i="45" s="1"/>
  <c r="AV4" i="45"/>
  <c r="AV84" i="45" s="1"/>
  <c r="AU4" i="45"/>
  <c r="AU84" i="45" s="1"/>
  <c r="AT4" i="45"/>
  <c r="AT84" i="45" s="1"/>
  <c r="AS4" i="45"/>
  <c r="AS84" i="45" s="1"/>
  <c r="AR4" i="45"/>
  <c r="AR84" i="45" s="1"/>
  <c r="AQ4" i="45"/>
  <c r="AQ84" i="45" s="1"/>
  <c r="AP4" i="45"/>
  <c r="AP84" i="45" s="1"/>
  <c r="AO4" i="45"/>
  <c r="AO84" i="45" s="1"/>
  <c r="AN4" i="45"/>
  <c r="AN84" i="45" s="1"/>
  <c r="AM4" i="45"/>
  <c r="AM84" i="45" s="1"/>
  <c r="AL4" i="45"/>
  <c r="AL84" i="45" s="1"/>
  <c r="AK4" i="45"/>
  <c r="AK84" i="45" s="1"/>
  <c r="AJ4" i="45"/>
  <c r="AJ84" i="45" s="1"/>
  <c r="AI4" i="45"/>
  <c r="AI84" i="45" s="1"/>
  <c r="AH4" i="45"/>
  <c r="AH84" i="45" s="1"/>
  <c r="BK3" i="45"/>
  <c r="BK83" i="45" s="1"/>
  <c r="BJ3" i="45"/>
  <c r="BJ83" i="45" s="1"/>
  <c r="BI3" i="45"/>
  <c r="BI83" i="45" s="1"/>
  <c r="BH3" i="45"/>
  <c r="BH83" i="45" s="1"/>
  <c r="BG3" i="45"/>
  <c r="BG83" i="45" s="1"/>
  <c r="BF3" i="45"/>
  <c r="BF83" i="45" s="1"/>
  <c r="BE3" i="45"/>
  <c r="BE83" i="45" s="1"/>
  <c r="BD3" i="45"/>
  <c r="BD83" i="45" s="1"/>
  <c r="BC3" i="45"/>
  <c r="BC83" i="45" s="1"/>
  <c r="BB3" i="45"/>
  <c r="BB83" i="45" s="1"/>
  <c r="BA3" i="45"/>
  <c r="BA83" i="45" s="1"/>
  <c r="AZ3" i="45"/>
  <c r="AZ83" i="45" s="1"/>
  <c r="AY3" i="45"/>
  <c r="AY83" i="45" s="1"/>
  <c r="AX3" i="45"/>
  <c r="AX83" i="45" s="1"/>
  <c r="AW3" i="45"/>
  <c r="AW83" i="45" s="1"/>
  <c r="AV3" i="45"/>
  <c r="AV83" i="45" s="1"/>
  <c r="AU3" i="45"/>
  <c r="AU83" i="45" s="1"/>
  <c r="AT3" i="45"/>
  <c r="AT83" i="45" s="1"/>
  <c r="AS3" i="45"/>
  <c r="AS83" i="45" s="1"/>
  <c r="AR3" i="45"/>
  <c r="AR83" i="45" s="1"/>
  <c r="AQ3" i="45"/>
  <c r="AQ83" i="45" s="1"/>
  <c r="AP3" i="45"/>
  <c r="AP83" i="45" s="1"/>
  <c r="AO3" i="45"/>
  <c r="AO83" i="45" s="1"/>
  <c r="AN3" i="45"/>
  <c r="AN83" i="45" s="1"/>
  <c r="AM3" i="45"/>
  <c r="AM83" i="45" s="1"/>
  <c r="AL3" i="45"/>
  <c r="AL83" i="45" s="1"/>
  <c r="AK3" i="45"/>
  <c r="AJ3" i="45"/>
  <c r="AJ83" i="45" s="1"/>
  <c r="AI3" i="45"/>
  <c r="AI37" i="45" s="1"/>
  <c r="AH3" i="45"/>
  <c r="AG3" i="45"/>
  <c r="AF3" i="45"/>
  <c r="AF83" i="45" s="1"/>
  <c r="AE3" i="45"/>
  <c r="AE83" i="45" s="1"/>
  <c r="AD3" i="45"/>
  <c r="AD83" i="45" s="1"/>
  <c r="AC3" i="45"/>
  <c r="AC83" i="45" s="1"/>
  <c r="AB3" i="45"/>
  <c r="AB83" i="45" s="1"/>
  <c r="AA3" i="45"/>
  <c r="AA37" i="45" s="1"/>
  <c r="Z3" i="45"/>
  <c r="Z83" i="45" s="1"/>
  <c r="Y3" i="45"/>
  <c r="Y83" i="45" s="1"/>
  <c r="X3" i="45"/>
  <c r="X83" i="45" s="1"/>
  <c r="W3" i="45"/>
  <c r="W83" i="45" s="1"/>
  <c r="V3" i="45"/>
  <c r="V83" i="45" s="1"/>
  <c r="U3" i="45"/>
  <c r="U83" i="45" s="1"/>
  <c r="T3" i="45"/>
  <c r="T37" i="45" s="1"/>
  <c r="S3" i="45"/>
  <c r="S37" i="45" s="1"/>
  <c r="R3" i="45"/>
  <c r="R83" i="45" s="1"/>
  <c r="Q3" i="45"/>
  <c r="Q83" i="45" s="1"/>
  <c r="P3" i="45"/>
  <c r="P83" i="45" s="1"/>
  <c r="O3" i="45"/>
  <c r="O83" i="45" s="1"/>
  <c r="N3" i="45"/>
  <c r="N83" i="45" s="1"/>
  <c r="M3" i="45"/>
  <c r="M83" i="45" s="1"/>
  <c r="L3" i="45"/>
  <c r="L83" i="45" s="1"/>
  <c r="K3" i="45"/>
  <c r="K83" i="45" s="1"/>
  <c r="J3" i="45"/>
  <c r="J37" i="45" s="1"/>
  <c r="I3" i="45"/>
  <c r="I83" i="45" s="1"/>
  <c r="H3" i="45"/>
  <c r="H37" i="45" s="1"/>
  <c r="G3" i="45"/>
  <c r="G83" i="45" s="1"/>
  <c r="F3" i="45"/>
  <c r="F83" i="45" s="1"/>
  <c r="E3" i="45"/>
  <c r="E83" i="45" s="1"/>
  <c r="D3" i="45"/>
  <c r="D83" i="45" s="1"/>
  <c r="C3" i="45"/>
  <c r="C83" i="45" s="1"/>
  <c r="B3" i="45"/>
  <c r="B83" i="45" s="1"/>
  <c r="BQ71" i="44"/>
  <c r="BP71" i="44"/>
  <c r="BO71" i="44"/>
  <c r="BN71" i="44"/>
  <c r="BM71" i="44"/>
  <c r="BL71" i="44"/>
  <c r="BB71" i="44"/>
  <c r="AL71" i="44"/>
  <c r="AK71" i="44"/>
  <c r="AJ71" i="44"/>
  <c r="AI71" i="44"/>
  <c r="AH71" i="44"/>
  <c r="AG71" i="44"/>
  <c r="AD71" i="44"/>
  <c r="AB71" i="44"/>
  <c r="AA71" i="44"/>
  <c r="Z71" i="44"/>
  <c r="Y71" i="44"/>
  <c r="U71" i="44"/>
  <c r="T71" i="44"/>
  <c r="S71" i="44"/>
  <c r="P71" i="44"/>
  <c r="J71" i="44"/>
  <c r="H71" i="44"/>
  <c r="F71" i="44"/>
  <c r="C71" i="44"/>
  <c r="BQ68" i="44"/>
  <c r="BP68" i="44"/>
  <c r="BO68" i="44"/>
  <c r="BN68" i="44"/>
  <c r="BM68" i="44"/>
  <c r="BL68" i="44"/>
  <c r="BB68" i="44"/>
  <c r="AL68" i="44"/>
  <c r="AK68" i="44"/>
  <c r="AJ68" i="44"/>
  <c r="AI68" i="44"/>
  <c r="AH68" i="44"/>
  <c r="AG68" i="44"/>
  <c r="AD68" i="44"/>
  <c r="AB68" i="44"/>
  <c r="AA68" i="44"/>
  <c r="Z68" i="44"/>
  <c r="Y68" i="44"/>
  <c r="U68" i="44"/>
  <c r="T68" i="44"/>
  <c r="S68" i="44"/>
  <c r="P68" i="44"/>
  <c r="J68" i="44"/>
  <c r="H68" i="44"/>
  <c r="F68" i="44"/>
  <c r="C68" i="44"/>
  <c r="BQ49" i="44"/>
  <c r="BP49" i="44"/>
  <c r="BO49" i="44"/>
  <c r="BN49" i="44"/>
  <c r="BM49" i="44"/>
  <c r="BL49" i="44"/>
  <c r="BB49" i="44"/>
  <c r="AL49" i="44"/>
  <c r="AK49" i="44"/>
  <c r="AJ49" i="44"/>
  <c r="AI49" i="44"/>
  <c r="AH49" i="44"/>
  <c r="AG49" i="44"/>
  <c r="AD49" i="44"/>
  <c r="AB49" i="44"/>
  <c r="AA49" i="44"/>
  <c r="Z49" i="44"/>
  <c r="Y49" i="44"/>
  <c r="U49" i="44"/>
  <c r="T49" i="44"/>
  <c r="S49" i="44"/>
  <c r="P49" i="44"/>
  <c r="J49" i="44"/>
  <c r="H49" i="44"/>
  <c r="F49" i="44"/>
  <c r="C49" i="44"/>
  <c r="BQ48" i="44"/>
  <c r="BP48" i="44"/>
  <c r="BO48" i="44"/>
  <c r="BN48" i="44"/>
  <c r="BM48" i="44"/>
  <c r="BL48" i="44"/>
  <c r="BB48" i="44"/>
  <c r="AL48" i="44"/>
  <c r="AK48" i="44"/>
  <c r="AJ48" i="44"/>
  <c r="AI48" i="44"/>
  <c r="AH48" i="44"/>
  <c r="AG48" i="44"/>
  <c r="AD48" i="44"/>
  <c r="AB48" i="44"/>
  <c r="AA48" i="44"/>
  <c r="Z48" i="44"/>
  <c r="Y48" i="44"/>
  <c r="U48" i="44"/>
  <c r="T48" i="44"/>
  <c r="S48" i="44"/>
  <c r="P48" i="44"/>
  <c r="J48" i="44"/>
  <c r="H48" i="44"/>
  <c r="F48" i="44"/>
  <c r="C48" i="44"/>
  <c r="BQ43" i="44"/>
  <c r="BP43" i="44"/>
  <c r="BO43" i="44"/>
  <c r="BN43" i="44"/>
  <c r="BM43" i="44"/>
  <c r="BL43" i="44"/>
  <c r="BB43" i="44"/>
  <c r="AL43" i="44"/>
  <c r="AK43" i="44"/>
  <c r="AJ43" i="44"/>
  <c r="AI43" i="44"/>
  <c r="AH43" i="44"/>
  <c r="AG43" i="44"/>
  <c r="AD43" i="44"/>
  <c r="AB43" i="44"/>
  <c r="AA43" i="44"/>
  <c r="Z43" i="44"/>
  <c r="Y43" i="44"/>
  <c r="U43" i="44"/>
  <c r="T43" i="44"/>
  <c r="S43" i="44"/>
  <c r="P43" i="44"/>
  <c r="J43" i="44"/>
  <c r="H43" i="44"/>
  <c r="F43" i="44"/>
  <c r="C43" i="44"/>
  <c r="BQ42" i="44"/>
  <c r="BP42" i="44"/>
  <c r="BO42" i="44"/>
  <c r="BN42" i="44"/>
  <c r="BM42" i="44"/>
  <c r="BL42" i="44"/>
  <c r="BB42" i="44"/>
  <c r="AL42" i="44"/>
  <c r="AK42" i="44"/>
  <c r="AJ42" i="44"/>
  <c r="AI42" i="44"/>
  <c r="AH42" i="44"/>
  <c r="AG42" i="44"/>
  <c r="AD42" i="44"/>
  <c r="AB42" i="44"/>
  <c r="AA42" i="44"/>
  <c r="Z42" i="44"/>
  <c r="Y42" i="44"/>
  <c r="U42" i="44"/>
  <c r="T42" i="44"/>
  <c r="S42" i="44"/>
  <c r="P42" i="44"/>
  <c r="J42" i="44"/>
  <c r="H42" i="44"/>
  <c r="F42" i="44"/>
  <c r="C42" i="44"/>
  <c r="B32" i="44"/>
  <c r="BQ30" i="44"/>
  <c r="BQ69" i="44" s="1"/>
  <c r="BP30" i="44"/>
  <c r="BP69" i="44" s="1"/>
  <c r="BO30" i="44"/>
  <c r="BO69" i="44" s="1"/>
  <c r="BN30" i="44"/>
  <c r="BN69" i="44"/>
  <c r="BM30" i="44"/>
  <c r="BM69" i="44"/>
  <c r="BL30" i="44"/>
  <c r="BL69" i="44"/>
  <c r="BK30" i="44"/>
  <c r="BJ30" i="44"/>
  <c r="BI30" i="44"/>
  <c r="BH30" i="44"/>
  <c r="BG30" i="44"/>
  <c r="BF30" i="44"/>
  <c r="BE30" i="44"/>
  <c r="BD30" i="44"/>
  <c r="BC30" i="44"/>
  <c r="BB30" i="44"/>
  <c r="BB69" i="44" s="1"/>
  <c r="BA30" i="44"/>
  <c r="AZ30" i="44"/>
  <c r="AY30" i="44"/>
  <c r="AX30" i="44"/>
  <c r="AW30" i="44"/>
  <c r="AV30" i="44"/>
  <c r="AU30" i="44"/>
  <c r="AT30" i="44"/>
  <c r="AS30" i="44"/>
  <c r="AR30" i="44"/>
  <c r="AQ30" i="44"/>
  <c r="AP30" i="44"/>
  <c r="AO30" i="44"/>
  <c r="AN30" i="44"/>
  <c r="AM30" i="44"/>
  <c r="AL30" i="44"/>
  <c r="AL69" i="44"/>
  <c r="AK30" i="44"/>
  <c r="AK69" i="44"/>
  <c r="AJ30" i="44"/>
  <c r="AJ69" i="44"/>
  <c r="AI30" i="44"/>
  <c r="AI69" i="44"/>
  <c r="AH30" i="44"/>
  <c r="AH69" i="44"/>
  <c r="AG30" i="44"/>
  <c r="AG69" i="44"/>
  <c r="AF30" i="44"/>
  <c r="AE30" i="44"/>
  <c r="AD30" i="44"/>
  <c r="AD69" i="44"/>
  <c r="AC30" i="44"/>
  <c r="AB30" i="44"/>
  <c r="AB69" i="44" s="1"/>
  <c r="AA30" i="44"/>
  <c r="AA69" i="44" s="1"/>
  <c r="Z30" i="44"/>
  <c r="Z69" i="44" s="1"/>
  <c r="Y30" i="44"/>
  <c r="Y69" i="44" s="1"/>
  <c r="X30" i="44"/>
  <c r="W30" i="44"/>
  <c r="V30" i="44"/>
  <c r="U30" i="44"/>
  <c r="U69" i="44"/>
  <c r="T30" i="44"/>
  <c r="T69" i="44"/>
  <c r="S30" i="44"/>
  <c r="S69" i="44"/>
  <c r="R30" i="44"/>
  <c r="Q30" i="44"/>
  <c r="P30" i="44"/>
  <c r="P69" i="44"/>
  <c r="O30" i="44"/>
  <c r="N30" i="44"/>
  <c r="M30" i="44"/>
  <c r="L30" i="44"/>
  <c r="K30" i="44"/>
  <c r="J30" i="44"/>
  <c r="J69" i="44" s="1"/>
  <c r="I30" i="44"/>
  <c r="H30" i="44"/>
  <c r="H69" i="44"/>
  <c r="G30" i="44"/>
  <c r="F30" i="44"/>
  <c r="F69" i="44" s="1"/>
  <c r="E30" i="44"/>
  <c r="D30" i="44"/>
  <c r="C30" i="44"/>
  <c r="C69" i="44" s="1"/>
  <c r="B29" i="44"/>
  <c r="BK6" i="44"/>
  <c r="BK27" i="44" s="1"/>
  <c r="BJ6" i="44"/>
  <c r="BJ86" i="44" s="1"/>
  <c r="BI6" i="44"/>
  <c r="BH6" i="44"/>
  <c r="BH86" i="44" s="1"/>
  <c r="BG6" i="44"/>
  <c r="BG86" i="44" s="1"/>
  <c r="BF6" i="44"/>
  <c r="BF86" i="44" s="1"/>
  <c r="BE6" i="44"/>
  <c r="BD6" i="44"/>
  <c r="BD86" i="44" s="1"/>
  <c r="BC6" i="44"/>
  <c r="BC86" i="44" s="1"/>
  <c r="BB6" i="44"/>
  <c r="BB86" i="44" s="1"/>
  <c r="BA6" i="44"/>
  <c r="AZ6" i="44"/>
  <c r="AZ27" i="44" s="1"/>
  <c r="AY6" i="44"/>
  <c r="AY86" i="44" s="1"/>
  <c r="AX6" i="44"/>
  <c r="AX86" i="44" s="1"/>
  <c r="AW6" i="44"/>
  <c r="AV6" i="44"/>
  <c r="AV86" i="44" s="1"/>
  <c r="AU6" i="44"/>
  <c r="AU86" i="44" s="1"/>
  <c r="AT6" i="44"/>
  <c r="AT86" i="44" s="1"/>
  <c r="AS6" i="44"/>
  <c r="AR6" i="44"/>
  <c r="AR86" i="44" s="1"/>
  <c r="AQ6" i="44"/>
  <c r="AQ86" i="44" s="1"/>
  <c r="AP6" i="44"/>
  <c r="AP86" i="44" s="1"/>
  <c r="AO6" i="44"/>
  <c r="AO27" i="44" s="1"/>
  <c r="AN6" i="44"/>
  <c r="AN86" i="44" s="1"/>
  <c r="AM6" i="44"/>
  <c r="AM86" i="44" s="1"/>
  <c r="AL6" i="44"/>
  <c r="AL86" i="44" s="1"/>
  <c r="AK6" i="44"/>
  <c r="AJ6" i="44"/>
  <c r="AJ27" i="44" s="1"/>
  <c r="AJ66" i="44" s="1"/>
  <c r="AI6" i="44"/>
  <c r="AI86" i="44" s="1"/>
  <c r="AH6" i="44"/>
  <c r="AH86" i="44" s="1"/>
  <c r="AG6" i="44"/>
  <c r="AF6" i="44"/>
  <c r="AF86" i="44" s="1"/>
  <c r="AE6" i="44"/>
  <c r="AE86" i="44" s="1"/>
  <c r="AD6" i="44"/>
  <c r="AD39" i="44" s="1"/>
  <c r="AC6" i="44"/>
  <c r="AC86" i="44" s="1"/>
  <c r="AB6" i="44"/>
  <c r="AB86" i="44" s="1"/>
  <c r="AA6" i="44"/>
  <c r="AA86" i="44" s="1"/>
  <c r="Z6" i="44"/>
  <c r="Z39" i="44" s="1"/>
  <c r="Y6" i="44"/>
  <c r="Y86" i="44" s="1"/>
  <c r="X6" i="44"/>
  <c r="X86" i="44" s="1"/>
  <c r="W6" i="44"/>
  <c r="W86" i="44" s="1"/>
  <c r="V6" i="44"/>
  <c r="V86" i="44" s="1"/>
  <c r="U6" i="44"/>
  <c r="U27" i="44" s="1"/>
  <c r="U66" i="44" s="1"/>
  <c r="T6" i="44"/>
  <c r="T86" i="44" s="1"/>
  <c r="S6" i="44"/>
  <c r="S27" i="44" s="1"/>
  <c r="S66" i="44" s="1"/>
  <c r="R6" i="44"/>
  <c r="R27" i="44" s="1"/>
  <c r="Q6" i="44"/>
  <c r="P6" i="44"/>
  <c r="P86" i="44" s="1"/>
  <c r="O6" i="44"/>
  <c r="O86" i="44" s="1"/>
  <c r="N6" i="44"/>
  <c r="M6" i="44"/>
  <c r="L6" i="44"/>
  <c r="K6" i="44"/>
  <c r="K86" i="44" s="1"/>
  <c r="J6" i="44"/>
  <c r="J27" i="44" s="1"/>
  <c r="J66" i="44" s="1"/>
  <c r="I6" i="44"/>
  <c r="I86" i="44" s="1"/>
  <c r="H6" i="44"/>
  <c r="H86" i="44" s="1"/>
  <c r="G6" i="44"/>
  <c r="G86" i="44" s="1"/>
  <c r="F6" i="44"/>
  <c r="F27" i="44" s="1"/>
  <c r="F66" i="44" s="1"/>
  <c r="E6" i="44"/>
  <c r="E86" i="44" s="1"/>
  <c r="D6" i="44"/>
  <c r="D86" i="44" s="1"/>
  <c r="C6" i="44"/>
  <c r="C27" i="44" s="1"/>
  <c r="C66" i="44" s="1"/>
  <c r="B6" i="44"/>
  <c r="B86" i="44" s="1"/>
  <c r="BK4" i="44"/>
  <c r="BK84" i="44" s="1"/>
  <c r="BJ4" i="44"/>
  <c r="BJ84" i="44" s="1"/>
  <c r="BI4" i="44"/>
  <c r="BI84" i="44" s="1"/>
  <c r="BH4" i="44"/>
  <c r="BH84" i="44" s="1"/>
  <c r="BG4" i="44"/>
  <c r="BG84" i="44" s="1"/>
  <c r="BF4" i="44"/>
  <c r="BF84" i="44" s="1"/>
  <c r="BE4" i="44"/>
  <c r="BE84" i="44" s="1"/>
  <c r="BD4" i="44"/>
  <c r="BD84" i="44" s="1"/>
  <c r="BC4" i="44"/>
  <c r="BC84" i="44" s="1"/>
  <c r="BB4" i="44"/>
  <c r="BB84" i="44" s="1"/>
  <c r="BA4" i="44"/>
  <c r="BA84" i="44" s="1"/>
  <c r="AZ4" i="44"/>
  <c r="AZ84" i="44" s="1"/>
  <c r="AY4" i="44"/>
  <c r="AY84" i="44" s="1"/>
  <c r="AX4" i="44"/>
  <c r="AX84" i="44" s="1"/>
  <c r="AW4" i="44"/>
  <c r="AW84" i="44" s="1"/>
  <c r="AV4" i="44"/>
  <c r="AV84" i="44" s="1"/>
  <c r="AU4" i="44"/>
  <c r="AU84" i="44" s="1"/>
  <c r="AT4" i="44"/>
  <c r="AT84" i="44" s="1"/>
  <c r="AS4" i="44"/>
  <c r="AS84" i="44" s="1"/>
  <c r="AR4" i="44"/>
  <c r="AR84" i="44" s="1"/>
  <c r="AQ4" i="44"/>
  <c r="AQ84" i="44" s="1"/>
  <c r="AP4" i="44"/>
  <c r="AP84" i="44" s="1"/>
  <c r="AO4" i="44"/>
  <c r="AO84" i="44" s="1"/>
  <c r="AN4" i="44"/>
  <c r="AN84" i="44" s="1"/>
  <c r="AM4" i="44"/>
  <c r="AM84" i="44" s="1"/>
  <c r="AL4" i="44"/>
  <c r="AL84" i="44" s="1"/>
  <c r="AK4" i="44"/>
  <c r="AK84" i="44" s="1"/>
  <c r="AJ4" i="44"/>
  <c r="AJ84" i="44" s="1"/>
  <c r="AI4" i="44"/>
  <c r="AI84" i="44" s="1"/>
  <c r="AH4" i="44"/>
  <c r="AH84" i="44" s="1"/>
  <c r="BK3" i="44"/>
  <c r="BK83" i="44" s="1"/>
  <c r="BJ3" i="44"/>
  <c r="BJ83" i="44" s="1"/>
  <c r="BI3" i="44"/>
  <c r="BI83" i="44" s="1"/>
  <c r="BH3" i="44"/>
  <c r="BH83" i="44" s="1"/>
  <c r="BG3" i="44"/>
  <c r="BG83" i="44" s="1"/>
  <c r="BF3" i="44"/>
  <c r="BF83" i="44" s="1"/>
  <c r="BE3" i="44"/>
  <c r="BE83" i="44" s="1"/>
  <c r="BD3" i="44"/>
  <c r="BD83" i="44" s="1"/>
  <c r="BC3" i="44"/>
  <c r="BC83" i="44" s="1"/>
  <c r="BB3" i="44"/>
  <c r="BB83" i="44" s="1"/>
  <c r="BA3" i="44"/>
  <c r="BA83" i="44" s="1"/>
  <c r="AZ3" i="44"/>
  <c r="AZ83" i="44" s="1"/>
  <c r="AY3" i="44"/>
  <c r="AY83" i="44" s="1"/>
  <c r="AX3" i="44"/>
  <c r="AX83" i="44" s="1"/>
  <c r="AW3" i="44"/>
  <c r="AW83" i="44" s="1"/>
  <c r="AV3" i="44"/>
  <c r="AV83" i="44" s="1"/>
  <c r="AU3" i="44"/>
  <c r="AU83" i="44" s="1"/>
  <c r="AT3" i="44"/>
  <c r="AT83" i="44" s="1"/>
  <c r="AS3" i="44"/>
  <c r="AS83" i="44" s="1"/>
  <c r="AR3" i="44"/>
  <c r="AR83" i="44" s="1"/>
  <c r="AQ3" i="44"/>
  <c r="AQ83" i="44" s="1"/>
  <c r="AP3" i="44"/>
  <c r="AP83" i="44" s="1"/>
  <c r="AO3" i="44"/>
  <c r="AO83" i="44" s="1"/>
  <c r="AN3" i="44"/>
  <c r="AN83" i="44" s="1"/>
  <c r="AM3" i="44"/>
  <c r="AM83" i="44" s="1"/>
  <c r="AL3" i="44"/>
  <c r="AK3" i="44"/>
  <c r="AK37" i="44" s="1"/>
  <c r="AJ3" i="44"/>
  <c r="AJ83" i="44" s="1"/>
  <c r="AI3" i="44"/>
  <c r="AI37" i="44" s="1"/>
  <c r="AH3" i="44"/>
  <c r="AH83" i="44" s="1"/>
  <c r="AG3" i="44"/>
  <c r="AG83" i="44" s="1"/>
  <c r="AF3" i="44"/>
  <c r="AF83" i="44" s="1"/>
  <c r="AE3" i="44"/>
  <c r="AE83" i="44" s="1"/>
  <c r="AD3" i="44"/>
  <c r="AD83" i="44" s="1"/>
  <c r="AC3" i="44"/>
  <c r="AC83" i="44" s="1"/>
  <c r="AB3" i="44"/>
  <c r="AB83" i="44" s="1"/>
  <c r="AA3" i="44"/>
  <c r="AA83" i="44" s="1"/>
  <c r="Z3" i="44"/>
  <c r="Y3" i="44"/>
  <c r="X3" i="44"/>
  <c r="X83" i="44" s="1"/>
  <c r="W3" i="44"/>
  <c r="W83" i="44" s="1"/>
  <c r="V3" i="44"/>
  <c r="V83" i="44" s="1"/>
  <c r="U3" i="44"/>
  <c r="U37" i="44" s="1"/>
  <c r="T3" i="44"/>
  <c r="T83" i="44" s="1"/>
  <c r="S3" i="44"/>
  <c r="S37" i="44" s="1"/>
  <c r="R3" i="44"/>
  <c r="R83" i="44" s="1"/>
  <c r="Q3" i="44"/>
  <c r="Q83" i="44" s="1"/>
  <c r="P3" i="44"/>
  <c r="P83" i="44" s="1"/>
  <c r="O3" i="44"/>
  <c r="O83" i="44" s="1"/>
  <c r="N3" i="44"/>
  <c r="N83" i="44" s="1"/>
  <c r="M3" i="44"/>
  <c r="M83" i="44" s="1"/>
  <c r="L3" i="44"/>
  <c r="L83" i="44" s="1"/>
  <c r="K3" i="44"/>
  <c r="K83" i="44" s="1"/>
  <c r="J3" i="44"/>
  <c r="J83" i="44" s="1"/>
  <c r="I3" i="44"/>
  <c r="I83" i="44" s="1"/>
  <c r="H3" i="44"/>
  <c r="H83" i="44" s="1"/>
  <c r="G3" i="44"/>
  <c r="G83" i="44" s="1"/>
  <c r="F3" i="44"/>
  <c r="F83" i="44" s="1"/>
  <c r="E3" i="44"/>
  <c r="E83" i="44" s="1"/>
  <c r="D3" i="44"/>
  <c r="D83" i="44" s="1"/>
  <c r="C3" i="44"/>
  <c r="B3" i="44"/>
  <c r="B83" i="44" s="1"/>
  <c r="BQ71" i="43"/>
  <c r="BP71" i="43"/>
  <c r="BO71" i="43"/>
  <c r="BN71" i="43"/>
  <c r="BM71" i="43"/>
  <c r="BL71" i="43"/>
  <c r="BB71" i="43"/>
  <c r="AL71" i="43"/>
  <c r="AK71" i="43"/>
  <c r="AJ71" i="43"/>
  <c r="AI71" i="43"/>
  <c r="AH71" i="43"/>
  <c r="AG71" i="43"/>
  <c r="AD71" i="43"/>
  <c r="AB71" i="43"/>
  <c r="AA71" i="43"/>
  <c r="Z71" i="43"/>
  <c r="Y71" i="43"/>
  <c r="U71" i="43"/>
  <c r="T71" i="43"/>
  <c r="S71" i="43"/>
  <c r="P71" i="43"/>
  <c r="J71" i="43"/>
  <c r="H71" i="43"/>
  <c r="F71" i="43"/>
  <c r="C71" i="43"/>
  <c r="BQ68" i="43"/>
  <c r="BP68" i="43"/>
  <c r="BO68" i="43"/>
  <c r="BN68" i="43"/>
  <c r="BM68" i="43"/>
  <c r="BL68" i="43"/>
  <c r="BB68" i="43"/>
  <c r="AL68" i="43"/>
  <c r="AK68" i="43"/>
  <c r="AJ68" i="43"/>
  <c r="AI68" i="43"/>
  <c r="AH68" i="43"/>
  <c r="AG68" i="43"/>
  <c r="AD68" i="43"/>
  <c r="AB68" i="43"/>
  <c r="AA68" i="43"/>
  <c r="Z68" i="43"/>
  <c r="Y68" i="43"/>
  <c r="U68" i="43"/>
  <c r="T68" i="43"/>
  <c r="S68" i="43"/>
  <c r="P68" i="43"/>
  <c r="J68" i="43"/>
  <c r="H68" i="43"/>
  <c r="F68" i="43"/>
  <c r="C68" i="43"/>
  <c r="BQ49" i="43"/>
  <c r="BP49" i="43"/>
  <c r="BO49" i="43"/>
  <c r="BN49" i="43"/>
  <c r="BM49" i="43"/>
  <c r="BL49" i="43"/>
  <c r="BB49" i="43"/>
  <c r="AL49" i="43"/>
  <c r="AK49" i="43"/>
  <c r="AJ49" i="43"/>
  <c r="AI49" i="43"/>
  <c r="AH49" i="43"/>
  <c r="AG49" i="43"/>
  <c r="AD49" i="43"/>
  <c r="AB49" i="43"/>
  <c r="AA49" i="43"/>
  <c r="Z49" i="43"/>
  <c r="Y49" i="43"/>
  <c r="U49" i="43"/>
  <c r="T49" i="43"/>
  <c r="S49" i="43"/>
  <c r="P49" i="43"/>
  <c r="J49" i="43"/>
  <c r="H49" i="43"/>
  <c r="F49" i="43"/>
  <c r="C49" i="43"/>
  <c r="BQ48" i="43"/>
  <c r="BP48" i="43"/>
  <c r="BO48" i="43"/>
  <c r="BN48" i="43"/>
  <c r="BM48" i="43"/>
  <c r="BL48" i="43"/>
  <c r="BB48" i="43"/>
  <c r="AL48" i="43"/>
  <c r="AK48" i="43"/>
  <c r="AJ48" i="43"/>
  <c r="AI48" i="43"/>
  <c r="AH48" i="43"/>
  <c r="AG48" i="43"/>
  <c r="AD48" i="43"/>
  <c r="AB48" i="43"/>
  <c r="AA48" i="43"/>
  <c r="Z48" i="43"/>
  <c r="Y48" i="43"/>
  <c r="U48" i="43"/>
  <c r="T48" i="43"/>
  <c r="S48" i="43"/>
  <c r="P48" i="43"/>
  <c r="J48" i="43"/>
  <c r="H48" i="43"/>
  <c r="F48" i="43"/>
  <c r="C48" i="43"/>
  <c r="BQ43" i="43"/>
  <c r="BP43" i="43"/>
  <c r="BO43" i="43"/>
  <c r="BN43" i="43"/>
  <c r="BM43" i="43"/>
  <c r="BL43" i="43"/>
  <c r="BB43" i="43"/>
  <c r="AL43" i="43"/>
  <c r="AK43" i="43"/>
  <c r="AJ43" i="43"/>
  <c r="AI43" i="43"/>
  <c r="AH43" i="43"/>
  <c r="AG43" i="43"/>
  <c r="AD43" i="43"/>
  <c r="AB43" i="43"/>
  <c r="AA43" i="43"/>
  <c r="Z43" i="43"/>
  <c r="Y43" i="43"/>
  <c r="U43" i="43"/>
  <c r="T43" i="43"/>
  <c r="S43" i="43"/>
  <c r="P43" i="43"/>
  <c r="J43" i="43"/>
  <c r="H43" i="43"/>
  <c r="F43" i="43"/>
  <c r="C43" i="43"/>
  <c r="BQ42" i="43"/>
  <c r="BP42" i="43"/>
  <c r="BO42" i="43"/>
  <c r="BN42" i="43"/>
  <c r="BM42" i="43"/>
  <c r="BL42" i="43"/>
  <c r="BB42" i="43"/>
  <c r="AL42" i="43"/>
  <c r="AK42" i="43"/>
  <c r="AJ42" i="43"/>
  <c r="AI42" i="43"/>
  <c r="AH42" i="43"/>
  <c r="AG42" i="43"/>
  <c r="AD42" i="43"/>
  <c r="AB42" i="43"/>
  <c r="AA42" i="43"/>
  <c r="Z42" i="43"/>
  <c r="Y42" i="43"/>
  <c r="U42" i="43"/>
  <c r="T42" i="43"/>
  <c r="S42" i="43"/>
  <c r="P42" i="43"/>
  <c r="J42" i="43"/>
  <c r="H42" i="43"/>
  <c r="F42" i="43"/>
  <c r="C42" i="43"/>
  <c r="B32" i="43"/>
  <c r="BQ30" i="43"/>
  <c r="BQ69" i="43" s="1"/>
  <c r="BP30" i="43"/>
  <c r="BP69" i="43" s="1"/>
  <c r="BO30" i="43"/>
  <c r="BO69" i="43" s="1"/>
  <c r="BN30" i="43"/>
  <c r="BN69" i="43"/>
  <c r="BM30" i="43"/>
  <c r="BM69" i="43" s="1"/>
  <c r="BL30" i="43"/>
  <c r="BL69" i="43"/>
  <c r="BK30" i="43"/>
  <c r="BJ30" i="43"/>
  <c r="BI30" i="43"/>
  <c r="BH30" i="43"/>
  <c r="BG30" i="43"/>
  <c r="BF30" i="43"/>
  <c r="BE30" i="43"/>
  <c r="BD30" i="43"/>
  <c r="BC30" i="43"/>
  <c r="BB30" i="43"/>
  <c r="BB69" i="43" s="1"/>
  <c r="BA30" i="43"/>
  <c r="AZ30" i="43"/>
  <c r="AY30" i="43"/>
  <c r="AX30" i="43"/>
  <c r="AW30" i="43"/>
  <c r="AV30" i="43"/>
  <c r="AU30" i="43"/>
  <c r="AT30" i="43"/>
  <c r="AS30" i="43"/>
  <c r="AR30" i="43"/>
  <c r="AQ30" i="43"/>
  <c r="AP30" i="43"/>
  <c r="AO30" i="43"/>
  <c r="AN30" i="43"/>
  <c r="AM30" i="43"/>
  <c r="AL30" i="43"/>
  <c r="AL69" i="43"/>
  <c r="AK30" i="43"/>
  <c r="AK69" i="43"/>
  <c r="AJ30" i="43"/>
  <c r="AJ69" i="43"/>
  <c r="AI30" i="43"/>
  <c r="AI69" i="43"/>
  <c r="AH30" i="43"/>
  <c r="AH69" i="43"/>
  <c r="AG30" i="43"/>
  <c r="AG69" i="43"/>
  <c r="AF30" i="43"/>
  <c r="AE30" i="43"/>
  <c r="AD30" i="43"/>
  <c r="AD69" i="43"/>
  <c r="AC30" i="43"/>
  <c r="AB30" i="43"/>
  <c r="AB69" i="43"/>
  <c r="AA30" i="43"/>
  <c r="AA69" i="43" s="1"/>
  <c r="Z30" i="43"/>
  <c r="Z69" i="43"/>
  <c r="Y30" i="43"/>
  <c r="Y69" i="43" s="1"/>
  <c r="X30" i="43"/>
  <c r="W30" i="43"/>
  <c r="V30" i="43"/>
  <c r="U30" i="43"/>
  <c r="U69" i="43"/>
  <c r="T30" i="43"/>
  <c r="T69" i="43"/>
  <c r="S30" i="43"/>
  <c r="S69" i="43"/>
  <c r="R30" i="43"/>
  <c r="Q30" i="43"/>
  <c r="P30" i="43"/>
  <c r="P69" i="43"/>
  <c r="O30" i="43"/>
  <c r="N30" i="43"/>
  <c r="M30" i="43"/>
  <c r="L30" i="43"/>
  <c r="K30" i="43"/>
  <c r="J30" i="43"/>
  <c r="J69" i="43" s="1"/>
  <c r="I30" i="43"/>
  <c r="H30" i="43"/>
  <c r="H69" i="43"/>
  <c r="G30" i="43"/>
  <c r="F30" i="43"/>
  <c r="F69" i="43"/>
  <c r="E30" i="43"/>
  <c r="D30" i="43"/>
  <c r="C30" i="43"/>
  <c r="C69" i="43"/>
  <c r="B29" i="43"/>
  <c r="BK6" i="43"/>
  <c r="BJ6" i="43"/>
  <c r="BJ86" i="43" s="1"/>
  <c r="BI6" i="43"/>
  <c r="BH6" i="43"/>
  <c r="BH86" i="43" s="1"/>
  <c r="BG6" i="43"/>
  <c r="BF6" i="43"/>
  <c r="BF86" i="43" s="1"/>
  <c r="BE6" i="43"/>
  <c r="BE27" i="43" s="1"/>
  <c r="BD6" i="43"/>
  <c r="BD86" i="43" s="1"/>
  <c r="BC6" i="43"/>
  <c r="BB6" i="43"/>
  <c r="BB86" i="43" s="1"/>
  <c r="BA6" i="43"/>
  <c r="BA27" i="43" s="1"/>
  <c r="AZ6" i="43"/>
  <c r="AZ86" i="43" s="1"/>
  <c r="AY6" i="43"/>
  <c r="AY27" i="43" s="1"/>
  <c r="AX6" i="43"/>
  <c r="AW6" i="43"/>
  <c r="AW86" i="43" s="1"/>
  <c r="AV6" i="43"/>
  <c r="AV86" i="43" s="1"/>
  <c r="AU6" i="43"/>
  <c r="AT6" i="43"/>
  <c r="AT86" i="43" s="1"/>
  <c r="AS6" i="43"/>
  <c r="AS86" i="43" s="1"/>
  <c r="AR6" i="43"/>
  <c r="AR86" i="43" s="1"/>
  <c r="AQ6" i="43"/>
  <c r="AQ27" i="43" s="1"/>
  <c r="AP6" i="43"/>
  <c r="AP86" i="43" s="1"/>
  <c r="AO6" i="43"/>
  <c r="AN6" i="43"/>
  <c r="AN86" i="43" s="1"/>
  <c r="AM6" i="43"/>
  <c r="AL6" i="43"/>
  <c r="AK6" i="43"/>
  <c r="AK27" i="43" s="1"/>
  <c r="AK66" i="43" s="1"/>
  <c r="AJ6" i="43"/>
  <c r="AJ39" i="43" s="1"/>
  <c r="AI6" i="43"/>
  <c r="AI39" i="43" s="1"/>
  <c r="AH6" i="43"/>
  <c r="AH86" i="43" s="1"/>
  <c r="AG6" i="43"/>
  <c r="AG27" i="43" s="1"/>
  <c r="AG66" i="43" s="1"/>
  <c r="AF6" i="43"/>
  <c r="AF86" i="43" s="1"/>
  <c r="AE6" i="43"/>
  <c r="AE86" i="43" s="1"/>
  <c r="AD6" i="43"/>
  <c r="AD86" i="43" s="1"/>
  <c r="AC6" i="43"/>
  <c r="AB6" i="43"/>
  <c r="AB86" i="43" s="1"/>
  <c r="AA6" i="43"/>
  <c r="AA27" i="43" s="1"/>
  <c r="AA66" i="43" s="1"/>
  <c r="Z6" i="43"/>
  <c r="Z39" i="43" s="1"/>
  <c r="Y6" i="43"/>
  <c r="Y27" i="43" s="1"/>
  <c r="Y66" i="43" s="1"/>
  <c r="X6" i="43"/>
  <c r="X86" i="43" s="1"/>
  <c r="W6" i="43"/>
  <c r="V6" i="43"/>
  <c r="V86" i="43" s="1"/>
  <c r="U6" i="43"/>
  <c r="U39" i="43" s="1"/>
  <c r="T6" i="43"/>
  <c r="T86" i="43" s="1"/>
  <c r="S6" i="43"/>
  <c r="S86" i="43" s="1"/>
  <c r="R6" i="43"/>
  <c r="R86" i="43" s="1"/>
  <c r="Q6" i="43"/>
  <c r="Q86" i="43" s="1"/>
  <c r="P6" i="43"/>
  <c r="P86" i="43" s="1"/>
  <c r="O6" i="43"/>
  <c r="O86" i="43" s="1"/>
  <c r="N6" i="43"/>
  <c r="N86" i="43" s="1"/>
  <c r="M6" i="43"/>
  <c r="M27" i="43" s="1"/>
  <c r="L6" i="43"/>
  <c r="L86" i="43" s="1"/>
  <c r="K6" i="43"/>
  <c r="J6" i="43"/>
  <c r="J39" i="43" s="1"/>
  <c r="I6" i="43"/>
  <c r="I27" i="43" s="1"/>
  <c r="H6" i="43"/>
  <c r="H86" i="43" s="1"/>
  <c r="G6" i="43"/>
  <c r="F6" i="43"/>
  <c r="F39" i="43" s="1"/>
  <c r="E6" i="43"/>
  <c r="D6" i="43"/>
  <c r="D86" i="43" s="1"/>
  <c r="C6" i="43"/>
  <c r="C39" i="43" s="1"/>
  <c r="B6" i="43"/>
  <c r="B86" i="43" s="1"/>
  <c r="BK4" i="43"/>
  <c r="BK84" i="43" s="1"/>
  <c r="BJ4" i="43"/>
  <c r="BJ84" i="43" s="1"/>
  <c r="BI4" i="43"/>
  <c r="BI84" i="43" s="1"/>
  <c r="BH4" i="43"/>
  <c r="BH84" i="43" s="1"/>
  <c r="BG4" i="43"/>
  <c r="BG84" i="43" s="1"/>
  <c r="BF4" i="43"/>
  <c r="BF84" i="43" s="1"/>
  <c r="BE4" i="43"/>
  <c r="BE84" i="43" s="1"/>
  <c r="BD4" i="43"/>
  <c r="BD84" i="43" s="1"/>
  <c r="BC4" i="43"/>
  <c r="BC84" i="43" s="1"/>
  <c r="BB4" i="43"/>
  <c r="BB84" i="43" s="1"/>
  <c r="BA4" i="43"/>
  <c r="BA84" i="43" s="1"/>
  <c r="AZ4" i="43"/>
  <c r="AZ84" i="43" s="1"/>
  <c r="AY4" i="43"/>
  <c r="AY84" i="43" s="1"/>
  <c r="AX4" i="43"/>
  <c r="AX84" i="43" s="1"/>
  <c r="AW4" i="43"/>
  <c r="AW84" i="43" s="1"/>
  <c r="AV4" i="43"/>
  <c r="AV84" i="43" s="1"/>
  <c r="AU4" i="43"/>
  <c r="AU84" i="43" s="1"/>
  <c r="AT4" i="43"/>
  <c r="AT84" i="43" s="1"/>
  <c r="AS4" i="43"/>
  <c r="AS84" i="43" s="1"/>
  <c r="AR4" i="43"/>
  <c r="AR84" i="43" s="1"/>
  <c r="AQ4" i="43"/>
  <c r="AQ84" i="43" s="1"/>
  <c r="AP4" i="43"/>
  <c r="AP84" i="43" s="1"/>
  <c r="AO4" i="43"/>
  <c r="AO84" i="43" s="1"/>
  <c r="AN4" i="43"/>
  <c r="AN84" i="43" s="1"/>
  <c r="AM4" i="43"/>
  <c r="AM84" i="43" s="1"/>
  <c r="AL4" i="43"/>
  <c r="AL84" i="43" s="1"/>
  <c r="AK4" i="43"/>
  <c r="AK84" i="43" s="1"/>
  <c r="AJ4" i="43"/>
  <c r="AJ84" i="43" s="1"/>
  <c r="AI4" i="43"/>
  <c r="AI84" i="43" s="1"/>
  <c r="AH4" i="43"/>
  <c r="AH84" i="43" s="1"/>
  <c r="BK3" i="43"/>
  <c r="BK83" i="43" s="1"/>
  <c r="BJ3" i="43"/>
  <c r="BJ83" i="43" s="1"/>
  <c r="BI3" i="43"/>
  <c r="BI83" i="43" s="1"/>
  <c r="BH3" i="43"/>
  <c r="BH83" i="43" s="1"/>
  <c r="BG3" i="43"/>
  <c r="BG83" i="43" s="1"/>
  <c r="BF3" i="43"/>
  <c r="BF83" i="43" s="1"/>
  <c r="BE3" i="43"/>
  <c r="BE83" i="43" s="1"/>
  <c r="BD3" i="43"/>
  <c r="BD83" i="43" s="1"/>
  <c r="BC3" i="43"/>
  <c r="BC83" i="43" s="1"/>
  <c r="BB3" i="43"/>
  <c r="BB83" i="43" s="1"/>
  <c r="BA3" i="43"/>
  <c r="BA83" i="43" s="1"/>
  <c r="AZ3" i="43"/>
  <c r="AZ83" i="43" s="1"/>
  <c r="AY3" i="43"/>
  <c r="AY83" i="43" s="1"/>
  <c r="AX3" i="43"/>
  <c r="AX83" i="43" s="1"/>
  <c r="AW3" i="43"/>
  <c r="AW83" i="43" s="1"/>
  <c r="AV3" i="43"/>
  <c r="AV83" i="43" s="1"/>
  <c r="AU3" i="43"/>
  <c r="AU83" i="43" s="1"/>
  <c r="AT3" i="43"/>
  <c r="AT83" i="43" s="1"/>
  <c r="AS3" i="43"/>
  <c r="AS83" i="43" s="1"/>
  <c r="AR3" i="43"/>
  <c r="AR83" i="43" s="1"/>
  <c r="AQ3" i="43"/>
  <c r="AQ83" i="43" s="1"/>
  <c r="AP3" i="43"/>
  <c r="AP83" i="43" s="1"/>
  <c r="AO3" i="43"/>
  <c r="AO83" i="43" s="1"/>
  <c r="AN3" i="43"/>
  <c r="AN83" i="43" s="1"/>
  <c r="AM3" i="43"/>
  <c r="AM83" i="43" s="1"/>
  <c r="AL3" i="43"/>
  <c r="AL83" i="43" s="1"/>
  <c r="AK3" i="43"/>
  <c r="AK37" i="43" s="1"/>
  <c r="AJ3" i="43"/>
  <c r="AJ83" i="43" s="1"/>
  <c r="AI3" i="43"/>
  <c r="AH3" i="43"/>
  <c r="AH83" i="43" s="1"/>
  <c r="AG3" i="43"/>
  <c r="AG83" i="43" s="1"/>
  <c r="AF3" i="43"/>
  <c r="AF83" i="43" s="1"/>
  <c r="AE3" i="43"/>
  <c r="AE83" i="43" s="1"/>
  <c r="AD3" i="43"/>
  <c r="AD83" i="43" s="1"/>
  <c r="AC3" i="43"/>
  <c r="AC83" i="43" s="1"/>
  <c r="AB3" i="43"/>
  <c r="AB83" i="43" s="1"/>
  <c r="AA3" i="43"/>
  <c r="Z3" i="43"/>
  <c r="Z83" i="43" s="1"/>
  <c r="Y3" i="43"/>
  <c r="Y37" i="43" s="1"/>
  <c r="X3" i="43"/>
  <c r="X83" i="43" s="1"/>
  <c r="W3" i="43"/>
  <c r="W83" i="43" s="1"/>
  <c r="V3" i="43"/>
  <c r="V83" i="43" s="1"/>
  <c r="U3" i="43"/>
  <c r="U83" i="43" s="1"/>
  <c r="T3" i="43"/>
  <c r="T83" i="43" s="1"/>
  <c r="S3" i="43"/>
  <c r="R3" i="43"/>
  <c r="R83" i="43" s="1"/>
  <c r="Q3" i="43"/>
  <c r="Q83" i="43" s="1"/>
  <c r="P3" i="43"/>
  <c r="P83" i="43" s="1"/>
  <c r="O3" i="43"/>
  <c r="O83" i="43" s="1"/>
  <c r="N3" i="43"/>
  <c r="N83" i="43" s="1"/>
  <c r="M3" i="43"/>
  <c r="M83" i="43" s="1"/>
  <c r="L3" i="43"/>
  <c r="L83" i="43" s="1"/>
  <c r="K3" i="43"/>
  <c r="K83" i="43" s="1"/>
  <c r="J3" i="43"/>
  <c r="J83" i="43" s="1"/>
  <c r="I3" i="43"/>
  <c r="I83" i="43" s="1"/>
  <c r="H3" i="43"/>
  <c r="H83" i="43" s="1"/>
  <c r="G3" i="43"/>
  <c r="G83" i="43" s="1"/>
  <c r="F3" i="43"/>
  <c r="F83" i="43" s="1"/>
  <c r="E3" i="43"/>
  <c r="E83" i="43" s="1"/>
  <c r="D3" i="43"/>
  <c r="D83" i="43" s="1"/>
  <c r="C3" i="43"/>
  <c r="B3" i="43"/>
  <c r="B83" i="43" s="1"/>
  <c r="BY18" i="45"/>
  <c r="BY98" i="45" s="1"/>
  <c r="BY9" i="45"/>
  <c r="BY89" i="45" s="1"/>
  <c r="BY23" i="45"/>
  <c r="BY103" i="45" s="1"/>
  <c r="BY15" i="45"/>
  <c r="BY95" i="45" s="1"/>
  <c r="BY25" i="45"/>
  <c r="BY105" i="45" s="1"/>
  <c r="BY12" i="45"/>
  <c r="BY92" i="45" s="1"/>
  <c r="BY21" i="45"/>
  <c r="BY101" i="45" s="1"/>
  <c r="BY7" i="45"/>
  <c r="BY87" i="45" s="1"/>
  <c r="BX9" i="44"/>
  <c r="BX89" i="44" s="1"/>
  <c r="BX9" i="43"/>
  <c r="BX89" i="43" s="1"/>
  <c r="BX23" i="44"/>
  <c r="BX103" i="44" s="1"/>
  <c r="BX23" i="43"/>
  <c r="BX103" i="43" s="1"/>
  <c r="BX18" i="43"/>
  <c r="BX98" i="43" s="1"/>
  <c r="BX18" i="44"/>
  <c r="BX15" i="44"/>
  <c r="BX95" i="44" s="1"/>
  <c r="BX15" i="43"/>
  <c r="BX95" i="43" s="1"/>
  <c r="BX25" i="44"/>
  <c r="BX105" i="44" s="1"/>
  <c r="BX25" i="43"/>
  <c r="BX105" i="43" s="1"/>
  <c r="BX21" i="44"/>
  <c r="BX101" i="44" s="1"/>
  <c r="BX21" i="43"/>
  <c r="BX101" i="43" s="1"/>
  <c r="BX7" i="44"/>
  <c r="BX87" i="44" s="1"/>
  <c r="BX7" i="43"/>
  <c r="BX87" i="43" s="1"/>
  <c r="BX12" i="44"/>
  <c r="BX92" i="44" s="1"/>
  <c r="BX12" i="43"/>
  <c r="BX92" i="43" s="1"/>
  <c r="BY13" i="45"/>
  <c r="BY93" i="45" s="1"/>
  <c r="BY16" i="45"/>
  <c r="BY96" i="45" s="1"/>
  <c r="BY10" i="45"/>
  <c r="BY90" i="45" s="1"/>
  <c r="BX13" i="44"/>
  <c r="BX93" i="44" s="1"/>
  <c r="BX13" i="43"/>
  <c r="BX93" i="43" s="1"/>
  <c r="BX16" i="44"/>
  <c r="BX96" i="44" s="1"/>
  <c r="BX16" i="43"/>
  <c r="BX96" i="43" s="1"/>
  <c r="BX10" i="44"/>
  <c r="BX90" i="44" s="1"/>
  <c r="BX10" i="43"/>
  <c r="BX90" i="43" s="1"/>
  <c r="BJ15" i="45"/>
  <c r="BJ95" i="45" s="1"/>
  <c r="BJ15" i="44"/>
  <c r="BJ95" i="44" s="1"/>
  <c r="BJ15" i="43"/>
  <c r="BJ95" i="43" s="1"/>
  <c r="BJ18" i="45"/>
  <c r="BJ98" i="45" s="1"/>
  <c r="BJ18" i="44"/>
  <c r="BJ18" i="43"/>
  <c r="BJ19" i="43" s="1"/>
  <c r="BJ99" i="43" s="1"/>
  <c r="BJ25" i="45"/>
  <c r="BJ105" i="45" s="1"/>
  <c r="BJ25" i="44"/>
  <c r="BJ105" i="44" s="1"/>
  <c r="BJ25" i="43"/>
  <c r="BJ105" i="43" s="1"/>
  <c r="BJ12" i="45"/>
  <c r="BJ92" i="45" s="1"/>
  <c r="BJ12" i="44"/>
  <c r="BJ92" i="44" s="1"/>
  <c r="BJ12" i="43"/>
  <c r="BJ92" i="43" s="1"/>
  <c r="BJ7" i="45"/>
  <c r="BJ87" i="45" s="1"/>
  <c r="BJ7" i="44"/>
  <c r="BJ87" i="44" s="1"/>
  <c r="BJ7" i="43"/>
  <c r="BJ87" i="43" s="1"/>
  <c r="BJ9" i="45"/>
  <c r="BJ89" i="45" s="1"/>
  <c r="BJ9" i="44"/>
  <c r="BJ89" i="44" s="1"/>
  <c r="BJ9" i="43"/>
  <c r="BJ89" i="43" s="1"/>
  <c r="BJ23" i="45"/>
  <c r="BJ103" i="45" s="1"/>
  <c r="BJ23" i="44"/>
  <c r="BJ103" i="44" s="1"/>
  <c r="BJ23" i="43"/>
  <c r="BJ103" i="43" s="1"/>
  <c r="BJ21" i="45"/>
  <c r="BJ101" i="45" s="1"/>
  <c r="BJ21" i="44"/>
  <c r="BJ101" i="44" s="1"/>
  <c r="BJ21" i="43"/>
  <c r="BJ101" i="43" s="1"/>
  <c r="BJ16" i="45"/>
  <c r="BJ96" i="45" s="1"/>
  <c r="BJ16" i="44"/>
  <c r="BJ96" i="44" s="1"/>
  <c r="BJ16" i="43"/>
  <c r="BJ96" i="43" s="1"/>
  <c r="BJ10" i="45"/>
  <c r="BJ90" i="45" s="1"/>
  <c r="BJ10" i="44"/>
  <c r="BJ90" i="44" s="1"/>
  <c r="BJ10" i="43"/>
  <c r="BJ90" i="43" s="1"/>
  <c r="BJ13" i="45"/>
  <c r="BJ93" i="45" s="1"/>
  <c r="BJ13" i="44"/>
  <c r="BJ93" i="44" s="1"/>
  <c r="BJ13" i="43"/>
  <c r="BJ93" i="43" s="1"/>
  <c r="BB18" i="45"/>
  <c r="BB98" i="45" s="1"/>
  <c r="BB18" i="44"/>
  <c r="BB98" i="44" s="1"/>
  <c r="BB18" i="43"/>
  <c r="BB19" i="43" s="1"/>
  <c r="BB99" i="43" s="1"/>
  <c r="BC7" i="45"/>
  <c r="BC87" i="45" s="1"/>
  <c r="BC7" i="44"/>
  <c r="BC87" i="44" s="1"/>
  <c r="BC7" i="43"/>
  <c r="BC87" i="43" s="1"/>
  <c r="BB12" i="44"/>
  <c r="BB51" i="44" s="1"/>
  <c r="BB12" i="43"/>
  <c r="BB51" i="43" s="1"/>
  <c r="BB12" i="45"/>
  <c r="BB92" i="45" s="1"/>
  <c r="BB9" i="45"/>
  <c r="BB45" i="45" s="1"/>
  <c r="BB9" i="44"/>
  <c r="BB89" i="44" s="1"/>
  <c r="BB9" i="43"/>
  <c r="BB45" i="43" s="1"/>
  <c r="BC9" i="45"/>
  <c r="BC89" i="45" s="1"/>
  <c r="BC9" i="44"/>
  <c r="BC89" i="44" s="1"/>
  <c r="BC9" i="43"/>
  <c r="BC89" i="43" s="1"/>
  <c r="BC18" i="45"/>
  <c r="BC18" i="44"/>
  <c r="BC98" i="44" s="1"/>
  <c r="BC18" i="43"/>
  <c r="BB25" i="45"/>
  <c r="BB105" i="45" s="1"/>
  <c r="BB25" i="44"/>
  <c r="BB105" i="44" s="1"/>
  <c r="BB25" i="43"/>
  <c r="BB105" i="43" s="1"/>
  <c r="BB7" i="45"/>
  <c r="BB40" i="45" s="1"/>
  <c r="BB7" i="44"/>
  <c r="BB40" i="44" s="1"/>
  <c r="BB7" i="43"/>
  <c r="BB87" i="43" s="1"/>
  <c r="BC25" i="45"/>
  <c r="BC105" i="45" s="1"/>
  <c r="BC25" i="44"/>
  <c r="BC105" i="44" s="1"/>
  <c r="BC25" i="43"/>
  <c r="BC105" i="43" s="1"/>
  <c r="BB15" i="45"/>
  <c r="BB15" i="44"/>
  <c r="BB54" i="44" s="1"/>
  <c r="BB15" i="43"/>
  <c r="BC15" i="45"/>
  <c r="BC95" i="45" s="1"/>
  <c r="BC15" i="44"/>
  <c r="BC95" i="44" s="1"/>
  <c r="BC15" i="43"/>
  <c r="BC95" i="43" s="1"/>
  <c r="BC21" i="45"/>
  <c r="BC101" i="45" s="1"/>
  <c r="BC21" i="44"/>
  <c r="BC101" i="44" s="1"/>
  <c r="BC21" i="43"/>
  <c r="BC101" i="43" s="1"/>
  <c r="BB23" i="45"/>
  <c r="BB103" i="45" s="1"/>
  <c r="BB23" i="44"/>
  <c r="BB23" i="43"/>
  <c r="BB62" i="43" s="1"/>
  <c r="BC23" i="45"/>
  <c r="BC103" i="45" s="1"/>
  <c r="BC23" i="44"/>
  <c r="BC103" i="44" s="1"/>
  <c r="BC23" i="43"/>
  <c r="BC103" i="43" s="1"/>
  <c r="BC12" i="45"/>
  <c r="BC92" i="45" s="1"/>
  <c r="BC12" i="44"/>
  <c r="BC92" i="44" s="1"/>
  <c r="BC12" i="43"/>
  <c r="BC92" i="43" s="1"/>
  <c r="BB21" i="45"/>
  <c r="BB21" i="44"/>
  <c r="BB60" i="44" s="1"/>
  <c r="BB21" i="43"/>
  <c r="BC16" i="45"/>
  <c r="BC96" i="45" s="1"/>
  <c r="BC16" i="44"/>
  <c r="BC96" i="44" s="1"/>
  <c r="BC16" i="43"/>
  <c r="BC96" i="43" s="1"/>
  <c r="BB13" i="45"/>
  <c r="BB13" i="44"/>
  <c r="BB52" i="44" s="1"/>
  <c r="BB13" i="43"/>
  <c r="BB93" i="43" s="1"/>
  <c r="BB10" i="45"/>
  <c r="BB90" i="45" s="1"/>
  <c r="BB10" i="44"/>
  <c r="BB90" i="44" s="1"/>
  <c r="BB10" i="43"/>
  <c r="BB90" i="43" s="1"/>
  <c r="BB16" i="45"/>
  <c r="BB96" i="45" s="1"/>
  <c r="BB16" i="44"/>
  <c r="BB96" i="44" s="1"/>
  <c r="BB16" i="43"/>
  <c r="BC10" i="45"/>
  <c r="BC90" i="45" s="1"/>
  <c r="BC10" i="44"/>
  <c r="BC90" i="44" s="1"/>
  <c r="BC10" i="43"/>
  <c r="BC90" i="43" s="1"/>
  <c r="BC13" i="45"/>
  <c r="BC93" i="45" s="1"/>
  <c r="BC13" i="44"/>
  <c r="BC93" i="44" s="1"/>
  <c r="BC13" i="43"/>
  <c r="BC93" i="43" s="1"/>
  <c r="B13" i="30"/>
  <c r="B27" i="30" s="1"/>
  <c r="B41" i="30" s="1"/>
  <c r="B8" i="30"/>
  <c r="B22" i="30" s="1"/>
  <c r="B10" i="30"/>
  <c r="B24" i="30" s="1"/>
  <c r="B11" i="52" s="1"/>
  <c r="CB18" i="45"/>
  <c r="CC21" i="45"/>
  <c r="CC101" i="45" s="1"/>
  <c r="CC18" i="45"/>
  <c r="CB9" i="45"/>
  <c r="CB89" i="45" s="1"/>
  <c r="CC15" i="45"/>
  <c r="CC95" i="45" s="1"/>
  <c r="CB23" i="45"/>
  <c r="CB103" i="45" s="1"/>
  <c r="CB12" i="45"/>
  <c r="CB92" i="45" s="1"/>
  <c r="CC12" i="45"/>
  <c r="CC92" i="45" s="1"/>
  <c r="CC7" i="45"/>
  <c r="CC87" i="45" s="1"/>
  <c r="CC9" i="45"/>
  <c r="CC89" i="45" s="1"/>
  <c r="CB21" i="45"/>
  <c r="CB101" i="45" s="1"/>
  <c r="CB7" i="45"/>
  <c r="CB87" i="45" s="1"/>
  <c r="CB25" i="45"/>
  <c r="CB105" i="45" s="1"/>
  <c r="CC23" i="45"/>
  <c r="CC103" i="45" s="1"/>
  <c r="CC25" i="45"/>
  <c r="CC105" i="45" s="1"/>
  <c r="CB15" i="45"/>
  <c r="CB95" i="45" s="1"/>
  <c r="CB18" i="44"/>
  <c r="CB98" i="44" s="1"/>
  <c r="CB18" i="43"/>
  <c r="CB19" i="43" s="1"/>
  <c r="CB99" i="43" s="1"/>
  <c r="CA12" i="44"/>
  <c r="CA92" i="44" s="1"/>
  <c r="CA12" i="43"/>
  <c r="CA92" i="43" s="1"/>
  <c r="CB15" i="44"/>
  <c r="CB95" i="44" s="1"/>
  <c r="CB15" i="43"/>
  <c r="CB95" i="43" s="1"/>
  <c r="CB12" i="43"/>
  <c r="CB92" i="43" s="1"/>
  <c r="CB12" i="44"/>
  <c r="CB92" i="44" s="1"/>
  <c r="CA23" i="44"/>
  <c r="CA103" i="44" s="1"/>
  <c r="CA23" i="43"/>
  <c r="CA103" i="43" s="1"/>
  <c r="CB21" i="44"/>
  <c r="CB101" i="44" s="1"/>
  <c r="CB21" i="43"/>
  <c r="CB101" i="43" s="1"/>
  <c r="CB7" i="44"/>
  <c r="CB87" i="44" s="1"/>
  <c r="CB7" i="43"/>
  <c r="CB87" i="43" s="1"/>
  <c r="CB9" i="44"/>
  <c r="CB89" i="44" s="1"/>
  <c r="CB9" i="43"/>
  <c r="CB89" i="43" s="1"/>
  <c r="CA21" i="44"/>
  <c r="CA101" i="44" s="1"/>
  <c r="CA21" i="43"/>
  <c r="CA101" i="43" s="1"/>
  <c r="CA7" i="44"/>
  <c r="CA87" i="44" s="1"/>
  <c r="CA7" i="43"/>
  <c r="CA87" i="43" s="1"/>
  <c r="CA18" i="44"/>
  <c r="CA98" i="44" s="1"/>
  <c r="CA18" i="43"/>
  <c r="CA19" i="43" s="1"/>
  <c r="CA99" i="43" s="1"/>
  <c r="CA9" i="44"/>
  <c r="CA89" i="44" s="1"/>
  <c r="CA9" i="43"/>
  <c r="CA89" i="43" s="1"/>
  <c r="CA25" i="44"/>
  <c r="CA105" i="44" s="1"/>
  <c r="CA25" i="43"/>
  <c r="CA105" i="43" s="1"/>
  <c r="CB23" i="44"/>
  <c r="CB103" i="44" s="1"/>
  <c r="CB23" i="43"/>
  <c r="CB103" i="43" s="1"/>
  <c r="CB25" i="44"/>
  <c r="CB105" i="44" s="1"/>
  <c r="CB25" i="43"/>
  <c r="CB105" i="43" s="1"/>
  <c r="CA15" i="44"/>
  <c r="CA95" i="44" s="1"/>
  <c r="CA15" i="43"/>
  <c r="CA95" i="43" s="1"/>
  <c r="B14" i="30"/>
  <c r="B28" i="30" s="1"/>
  <c r="B42" i="30" s="1"/>
  <c r="B11" i="30"/>
  <c r="B25" i="30" s="1"/>
  <c r="B39" i="30" s="1"/>
  <c r="CB10" i="45"/>
  <c r="CB90" i="45" s="1"/>
  <c r="CC10" i="45"/>
  <c r="CC90" i="45" s="1"/>
  <c r="CC13" i="45"/>
  <c r="CC93" i="45" s="1"/>
  <c r="CC16" i="45"/>
  <c r="CC96" i="45" s="1"/>
  <c r="CB13" i="45"/>
  <c r="CB93" i="45" s="1"/>
  <c r="CB16" i="45"/>
  <c r="CB96" i="45" s="1"/>
  <c r="CB13" i="44"/>
  <c r="CB93" i="44" s="1"/>
  <c r="CB13" i="43"/>
  <c r="CB93" i="43" s="1"/>
  <c r="CB16" i="44"/>
  <c r="CB96" i="44" s="1"/>
  <c r="CB16" i="43"/>
  <c r="CB96" i="43" s="1"/>
  <c r="CA13" i="44"/>
  <c r="CA93" i="44" s="1"/>
  <c r="CA13" i="43"/>
  <c r="CA93" i="43" s="1"/>
  <c r="CA16" i="44"/>
  <c r="CA96" i="44" s="1"/>
  <c r="CA16" i="43"/>
  <c r="CA96" i="43" s="1"/>
  <c r="CB10" i="44"/>
  <c r="CB90" i="44" s="1"/>
  <c r="CB10" i="43"/>
  <c r="CB90" i="43" s="1"/>
  <c r="CA10" i="44"/>
  <c r="CA90" i="44" s="1"/>
  <c r="CA10" i="43"/>
  <c r="CA90" i="43" s="1"/>
  <c r="BA25" i="45"/>
  <c r="BA105" i="45" s="1"/>
  <c r="BA25" i="44"/>
  <c r="BA105" i="44" s="1"/>
  <c r="BA25" i="43"/>
  <c r="BA105" i="43" s="1"/>
  <c r="BE15" i="45"/>
  <c r="BE95" i="45" s="1"/>
  <c r="BE15" i="44"/>
  <c r="BE95" i="44" s="1"/>
  <c r="BE15" i="43"/>
  <c r="BE95" i="43" s="1"/>
  <c r="BI7" i="45"/>
  <c r="BI87" i="45" s="1"/>
  <c r="BI7" i="44"/>
  <c r="BI87" i="44" s="1"/>
  <c r="BI7" i="43"/>
  <c r="BI87" i="43" s="1"/>
  <c r="BD15" i="45"/>
  <c r="BD95" i="45" s="1"/>
  <c r="BD15" i="44"/>
  <c r="BD95" i="44" s="1"/>
  <c r="BD15" i="43"/>
  <c r="BD95" i="43" s="1"/>
  <c r="BE7" i="45"/>
  <c r="BE87" i="45" s="1"/>
  <c r="BE7" i="44"/>
  <c r="BE87" i="44" s="1"/>
  <c r="BE7" i="43"/>
  <c r="BE87" i="43" s="1"/>
  <c r="BH7" i="45"/>
  <c r="BH87" i="45" s="1"/>
  <c r="BH7" i="43"/>
  <c r="BH87" i="43" s="1"/>
  <c r="BH7" i="44"/>
  <c r="BH87" i="44" s="1"/>
  <c r="BI15" i="45"/>
  <c r="BI95" i="45" s="1"/>
  <c r="BI15" i="44"/>
  <c r="BI95" i="44" s="1"/>
  <c r="BI15" i="43"/>
  <c r="BI95" i="43" s="1"/>
  <c r="BI23" i="45"/>
  <c r="BI103" i="45" s="1"/>
  <c r="BI23" i="43"/>
  <c r="BI103" i="43" s="1"/>
  <c r="BI23" i="44"/>
  <c r="BI103" i="44" s="1"/>
  <c r="BE25" i="45"/>
  <c r="BE105" i="45" s="1"/>
  <c r="BE25" i="44"/>
  <c r="BE105" i="44" s="1"/>
  <c r="BE25" i="43"/>
  <c r="BE105" i="43" s="1"/>
  <c r="BH25" i="45"/>
  <c r="BH105" i="45" s="1"/>
  <c r="BH25" i="44"/>
  <c r="BH105" i="44" s="1"/>
  <c r="BH25" i="43"/>
  <c r="BH105" i="43" s="1"/>
  <c r="BE21" i="45"/>
  <c r="BE101" i="45" s="1"/>
  <c r="BE21" i="44"/>
  <c r="BE101" i="44" s="1"/>
  <c r="BE21" i="43"/>
  <c r="BE101" i="43" s="1"/>
  <c r="BH15" i="45"/>
  <c r="BH95" i="45" s="1"/>
  <c r="BH15" i="44"/>
  <c r="BH95" i="44" s="1"/>
  <c r="BH15" i="43"/>
  <c r="BH95" i="43" s="1"/>
  <c r="BA21" i="45"/>
  <c r="BA101" i="45" s="1"/>
  <c r="BA21" i="44"/>
  <c r="BA101" i="44" s="1"/>
  <c r="BA21" i="43"/>
  <c r="BA101" i="43" s="1"/>
  <c r="BA18" i="45"/>
  <c r="BA98" i="45" s="1"/>
  <c r="BA18" i="44"/>
  <c r="BA98" i="44" s="1"/>
  <c r="BA18" i="43"/>
  <c r="BA15" i="45"/>
  <c r="BA95" i="45" s="1"/>
  <c r="BA15" i="44"/>
  <c r="BA95" i="44" s="1"/>
  <c r="BA15" i="43"/>
  <c r="BA95" i="43" s="1"/>
  <c r="BA12" i="45"/>
  <c r="BA92" i="45" s="1"/>
  <c r="BA12" i="44"/>
  <c r="BA92" i="44" s="1"/>
  <c r="BA12" i="43"/>
  <c r="BA92" i="43" s="1"/>
  <c r="BD18" i="45"/>
  <c r="BD98" i="45" s="1"/>
  <c r="BD18" i="44"/>
  <c r="BD18" i="43"/>
  <c r="BD19" i="43" s="1"/>
  <c r="BD99" i="43" s="1"/>
  <c r="BD23" i="45"/>
  <c r="BD103" i="45" s="1"/>
  <c r="BD23" i="43"/>
  <c r="BD103" i="43" s="1"/>
  <c r="BD23" i="44"/>
  <c r="BD103" i="44" s="1"/>
  <c r="BE18" i="45"/>
  <c r="BE19" i="45" s="1"/>
  <c r="BE99" i="45" s="1"/>
  <c r="BE18" i="43"/>
  <c r="BE98" i="43" s="1"/>
  <c r="BE18" i="44"/>
  <c r="BE19" i="44" s="1"/>
  <c r="BE99" i="44" s="1"/>
  <c r="BE9" i="45"/>
  <c r="BE89" i="45" s="1"/>
  <c r="BE9" i="44"/>
  <c r="BE89" i="44" s="1"/>
  <c r="BE9" i="43"/>
  <c r="BE89" i="43" s="1"/>
  <c r="BH18" i="45"/>
  <c r="BH19" i="45" s="1"/>
  <c r="BH99" i="45" s="1"/>
  <c r="BH18" i="44"/>
  <c r="BH98" i="44" s="1"/>
  <c r="BH18" i="43"/>
  <c r="BH98" i="43" s="1"/>
  <c r="BH21" i="45"/>
  <c r="BH101" i="45" s="1"/>
  <c r="BH21" i="44"/>
  <c r="BH101" i="44" s="1"/>
  <c r="BH21" i="43"/>
  <c r="BH101" i="43" s="1"/>
  <c r="BI9" i="45"/>
  <c r="BI89" i="45" s="1"/>
  <c r="BI9" i="44"/>
  <c r="BI89" i="44" s="1"/>
  <c r="BI9" i="43"/>
  <c r="BI89" i="43" s="1"/>
  <c r="BI25" i="45"/>
  <c r="BI105" i="45" s="1"/>
  <c r="BI25" i="44"/>
  <c r="BI105" i="44" s="1"/>
  <c r="BI25" i="43"/>
  <c r="BI105" i="43" s="1"/>
  <c r="BD25" i="45"/>
  <c r="BD105" i="45" s="1"/>
  <c r="BD25" i="43"/>
  <c r="BD105" i="43" s="1"/>
  <c r="BD25" i="44"/>
  <c r="BD105" i="44" s="1"/>
  <c r="BI21" i="45"/>
  <c r="BI101" i="45" s="1"/>
  <c r="BI21" i="44"/>
  <c r="BI101" i="44" s="1"/>
  <c r="BI21" i="43"/>
  <c r="BI101" i="43" s="1"/>
  <c r="BD21" i="45"/>
  <c r="BD101" i="45" s="1"/>
  <c r="BD21" i="44"/>
  <c r="BD101" i="44" s="1"/>
  <c r="BD21" i="43"/>
  <c r="BD101" i="43" s="1"/>
  <c r="BH23" i="45"/>
  <c r="BH103" i="45" s="1"/>
  <c r="BH23" i="44"/>
  <c r="BH103" i="44" s="1"/>
  <c r="BH23" i="43"/>
  <c r="BH103" i="43" s="1"/>
  <c r="BI12" i="45"/>
  <c r="BI92" i="45" s="1"/>
  <c r="BI12" i="44"/>
  <c r="BI92" i="44" s="1"/>
  <c r="BI12" i="43"/>
  <c r="BI92" i="43" s="1"/>
  <c r="BA7" i="45"/>
  <c r="BA87" i="45" s="1"/>
  <c r="BA7" i="44"/>
  <c r="BA87" i="44" s="1"/>
  <c r="BA7" i="43"/>
  <c r="BA87" i="43" s="1"/>
  <c r="BD9" i="45"/>
  <c r="BD89" i="45" s="1"/>
  <c r="BD9" i="44"/>
  <c r="BD89" i="44" s="1"/>
  <c r="BD9" i="43"/>
  <c r="BD89" i="43" s="1"/>
  <c r="BA9" i="45"/>
  <c r="BA89" i="45" s="1"/>
  <c r="BA9" i="44"/>
  <c r="BA89" i="44" s="1"/>
  <c r="BA9" i="43"/>
  <c r="BA89" i="43" s="1"/>
  <c r="BA23" i="45"/>
  <c r="BA103" i="45" s="1"/>
  <c r="BA23" i="44"/>
  <c r="BA103" i="44" s="1"/>
  <c r="BA23" i="43"/>
  <c r="BA103" i="43" s="1"/>
  <c r="BD12" i="45"/>
  <c r="BD92" i="45" s="1"/>
  <c r="BD12" i="44"/>
  <c r="BD92" i="44" s="1"/>
  <c r="BD12" i="43"/>
  <c r="BD92" i="43" s="1"/>
  <c r="BD7" i="45"/>
  <c r="BD87" i="45" s="1"/>
  <c r="BD7" i="44"/>
  <c r="BD87" i="44" s="1"/>
  <c r="BD7" i="43"/>
  <c r="BD87" i="43" s="1"/>
  <c r="BE12" i="45"/>
  <c r="BE92" i="45" s="1"/>
  <c r="BE12" i="44"/>
  <c r="BE92" i="44" s="1"/>
  <c r="BE12" i="43"/>
  <c r="BE92" i="43" s="1"/>
  <c r="BE23" i="45"/>
  <c r="BE103" i="45" s="1"/>
  <c r="BE23" i="44"/>
  <c r="BE103" i="44" s="1"/>
  <c r="BE23" i="43"/>
  <c r="BE103" i="43" s="1"/>
  <c r="BH12" i="45"/>
  <c r="BH92" i="45" s="1"/>
  <c r="BH12" i="43"/>
  <c r="BH92" i="43" s="1"/>
  <c r="BH12" i="44"/>
  <c r="BH92" i="44" s="1"/>
  <c r="BI18" i="45"/>
  <c r="BI98" i="45" s="1"/>
  <c r="BI18" i="44"/>
  <c r="BI98" i="44" s="1"/>
  <c r="BI18" i="43"/>
  <c r="BH9" i="45"/>
  <c r="BH89" i="45" s="1"/>
  <c r="BH9" i="43"/>
  <c r="BH89" i="43" s="1"/>
  <c r="BH9" i="44"/>
  <c r="BH89" i="44" s="1"/>
  <c r="BI13" i="45"/>
  <c r="BI93" i="45" s="1"/>
  <c r="BI13" i="44"/>
  <c r="BI93" i="44" s="1"/>
  <c r="BI13" i="43"/>
  <c r="BI93" i="43" s="1"/>
  <c r="BD16" i="45"/>
  <c r="BD96" i="45" s="1"/>
  <c r="BD16" i="44"/>
  <c r="BD96" i="44" s="1"/>
  <c r="BD16" i="43"/>
  <c r="BD96" i="43" s="1"/>
  <c r="BA13" i="45"/>
  <c r="BA93" i="45" s="1"/>
  <c r="BA13" i="44"/>
  <c r="BA93" i="44" s="1"/>
  <c r="BA13" i="43"/>
  <c r="BA93" i="43" s="1"/>
  <c r="BE13" i="45"/>
  <c r="BE93" i="45" s="1"/>
  <c r="BE13" i="43"/>
  <c r="BE93" i="43" s="1"/>
  <c r="BE13" i="44"/>
  <c r="BE93" i="44" s="1"/>
  <c r="BA16" i="45"/>
  <c r="BA96" i="45" s="1"/>
  <c r="BA16" i="44"/>
  <c r="BA96" i="44" s="1"/>
  <c r="BA16" i="43"/>
  <c r="BA96" i="43" s="1"/>
  <c r="BA10" i="45"/>
  <c r="BA90" i="45" s="1"/>
  <c r="BA10" i="44"/>
  <c r="BA90" i="44" s="1"/>
  <c r="BA10" i="43"/>
  <c r="BA90" i="43" s="1"/>
  <c r="BD10" i="45"/>
  <c r="BD90" i="45" s="1"/>
  <c r="BD10" i="44"/>
  <c r="BD90" i="44" s="1"/>
  <c r="BD10" i="43"/>
  <c r="BD90" i="43" s="1"/>
  <c r="BH10" i="45"/>
  <c r="BH90" i="45" s="1"/>
  <c r="BH10" i="43"/>
  <c r="BH90" i="43" s="1"/>
  <c r="BH10" i="44"/>
  <c r="BH90" i="44" s="1"/>
  <c r="BI16" i="45"/>
  <c r="BI96" i="45" s="1"/>
  <c r="BI16" i="44"/>
  <c r="BI96" i="44" s="1"/>
  <c r="BI16" i="43"/>
  <c r="BI96" i="43" s="1"/>
  <c r="BE16" i="45"/>
  <c r="BE96" i="45" s="1"/>
  <c r="BE16" i="44"/>
  <c r="BE96" i="44" s="1"/>
  <c r="BE16" i="43"/>
  <c r="BE96" i="43" s="1"/>
  <c r="BH13" i="45"/>
  <c r="BH93" i="45" s="1"/>
  <c r="BH13" i="44"/>
  <c r="BH93" i="44" s="1"/>
  <c r="BH13" i="43"/>
  <c r="BH93" i="43" s="1"/>
  <c r="BE10" i="45"/>
  <c r="BE90" i="45" s="1"/>
  <c r="BE10" i="44"/>
  <c r="BE90" i="44" s="1"/>
  <c r="BE10" i="43"/>
  <c r="BE90" i="43" s="1"/>
  <c r="BI10" i="45"/>
  <c r="BI90" i="45" s="1"/>
  <c r="BI10" i="44"/>
  <c r="BI90" i="44" s="1"/>
  <c r="BI10" i="43"/>
  <c r="BI90" i="43" s="1"/>
  <c r="BD13" i="45"/>
  <c r="BD93" i="45" s="1"/>
  <c r="BD13" i="44"/>
  <c r="BD93" i="44" s="1"/>
  <c r="BD13" i="43"/>
  <c r="BD93" i="43" s="1"/>
  <c r="BH16" i="45"/>
  <c r="BH96" i="45" s="1"/>
  <c r="BH16" i="44"/>
  <c r="BH96" i="44" s="1"/>
  <c r="BH16" i="43"/>
  <c r="BH96" i="43" s="1"/>
  <c r="AU3" i="27"/>
  <c r="AU35" i="27" s="1"/>
  <c r="AV3" i="27"/>
  <c r="AV35" i="27" s="1"/>
  <c r="AW3" i="27"/>
  <c r="AW35" i="27" s="1"/>
  <c r="AU4" i="27"/>
  <c r="AU18" i="27" s="1"/>
  <c r="AV4" i="27"/>
  <c r="AV18" i="27" s="1"/>
  <c r="AW4" i="27"/>
  <c r="AW36" i="27" s="1"/>
  <c r="J3" i="32"/>
  <c r="J3" i="35" s="1"/>
  <c r="J4" i="32"/>
  <c r="J18" i="32" s="1"/>
  <c r="H3" i="32"/>
  <c r="H17" i="32" s="1"/>
  <c r="I3" i="32"/>
  <c r="I17" i="32" s="1"/>
  <c r="H4" i="32"/>
  <c r="H11" i="32" s="1"/>
  <c r="I4" i="32"/>
  <c r="I18" i="32" s="1"/>
  <c r="I6" i="32"/>
  <c r="I13" i="32" s="1"/>
  <c r="I6" i="35" s="1"/>
  <c r="AV6" i="27"/>
  <c r="AV20" i="27" s="1"/>
  <c r="AV38" i="27" s="1"/>
  <c r="AL7" i="28" s="1"/>
  <c r="AV9" i="27"/>
  <c r="AV23" i="27" s="1"/>
  <c r="AV41" i="27" s="1"/>
  <c r="AL10" i="28" s="1"/>
  <c r="AV12" i="27"/>
  <c r="AV26" i="27" s="1"/>
  <c r="AV44" i="27" s="1"/>
  <c r="AL13" i="28" s="1"/>
  <c r="AV7" i="27"/>
  <c r="AV21" i="27" s="1"/>
  <c r="AV39" i="27" s="1"/>
  <c r="AL8" i="28" s="1"/>
  <c r="I7" i="32"/>
  <c r="I14" i="32" s="1"/>
  <c r="I28" i="32" s="1"/>
  <c r="AW6" i="27"/>
  <c r="AW20" i="27" s="1"/>
  <c r="AW38" i="27" s="1"/>
  <c r="J6" i="32"/>
  <c r="J13" i="32" s="1"/>
  <c r="H6" i="32"/>
  <c r="H13" i="32" s="1"/>
  <c r="H27" i="32" s="1"/>
  <c r="AU6" i="27"/>
  <c r="AU20" i="27" s="1"/>
  <c r="AU38" i="27" s="1"/>
  <c r="AK7" i="28" s="1"/>
  <c r="AV10" i="27"/>
  <c r="AV24" i="27" s="1"/>
  <c r="AV42" i="27" s="1"/>
  <c r="AL11" i="28" s="1"/>
  <c r="AV13" i="27"/>
  <c r="AV27" i="27" s="1"/>
  <c r="AV45" i="27" s="1"/>
  <c r="AL14" i="28" s="1"/>
  <c r="G3" i="32"/>
  <c r="G17" i="32" s="1"/>
  <c r="G4" i="32"/>
  <c r="G11" i="32" s="1"/>
  <c r="AJ4" i="28"/>
  <c r="AK4" i="28"/>
  <c r="AL4" i="28"/>
  <c r="AJ5" i="28"/>
  <c r="AK5" i="28"/>
  <c r="AL5" i="28"/>
  <c r="AT3" i="27"/>
  <c r="AT17" i="27" s="1"/>
  <c r="AT4" i="27"/>
  <c r="AT36" i="27" s="1"/>
  <c r="BS12" i="45"/>
  <c r="BS92" i="45" s="1"/>
  <c r="BL12" i="45"/>
  <c r="CE21" i="45"/>
  <c r="CE101" i="45" s="1"/>
  <c r="BU21" i="45"/>
  <c r="BU101" i="45" s="1"/>
  <c r="BO21" i="45"/>
  <c r="BO101" i="45" s="1"/>
  <c r="BT25" i="45"/>
  <c r="BT105" i="45" s="1"/>
  <c r="BV23" i="45"/>
  <c r="BV103" i="45" s="1"/>
  <c r="BS25" i="45"/>
  <c r="BS105" i="45" s="1"/>
  <c r="BM23" i="45"/>
  <c r="BM103" i="45" s="1"/>
  <c r="BP25" i="45"/>
  <c r="BP105" i="45" s="1"/>
  <c r="BL25" i="45"/>
  <c r="BL105" i="45" s="1"/>
  <c r="CE23" i="45"/>
  <c r="CE103" i="45" s="1"/>
  <c r="BX23" i="45"/>
  <c r="BX103" i="45" s="1"/>
  <c r="BU23" i="45"/>
  <c r="BU103" i="45" s="1"/>
  <c r="BQ23" i="45"/>
  <c r="BQ103" i="45" s="1"/>
  <c r="BO23" i="45"/>
  <c r="CD21" i="45"/>
  <c r="CD101" i="45" s="1"/>
  <c r="BW21" i="45"/>
  <c r="BW101" i="45" s="1"/>
  <c r="BT21" i="45"/>
  <c r="BT101" i="45" s="1"/>
  <c r="BN21" i="45"/>
  <c r="BN101" i="45" s="1"/>
  <c r="BV25" i="45"/>
  <c r="BV105" i="45" s="1"/>
  <c r="BX21" i="45"/>
  <c r="BX101" i="45" s="1"/>
  <c r="CD25" i="45"/>
  <c r="CD105" i="45" s="1"/>
  <c r="BN25" i="45"/>
  <c r="BN105" i="45" s="1"/>
  <c r="BV21" i="45"/>
  <c r="BV101" i="45" s="1"/>
  <c r="BS21" i="45"/>
  <c r="BS101" i="45" s="1"/>
  <c r="BM21" i="45"/>
  <c r="BM101" i="45" s="1"/>
  <c r="BP23" i="45"/>
  <c r="BP103" i="45" s="1"/>
  <c r="BL23" i="45"/>
  <c r="BL62" i="45" s="1"/>
  <c r="CE25" i="45"/>
  <c r="CE105" i="45" s="1"/>
  <c r="BX25" i="45"/>
  <c r="BX105" i="45" s="1"/>
  <c r="BU12" i="45"/>
  <c r="BU92" i="45" s="1"/>
  <c r="BQ12" i="45"/>
  <c r="BQ92" i="45" s="1"/>
  <c r="BO25" i="45"/>
  <c r="CD23" i="45"/>
  <c r="CD103" i="45" s="1"/>
  <c r="BW12" i="45"/>
  <c r="BW92" i="45" s="1"/>
  <c r="BT12" i="45"/>
  <c r="BT92" i="45" s="1"/>
  <c r="BN12" i="45"/>
  <c r="BM25" i="45"/>
  <c r="BM105" i="45" s="1"/>
  <c r="BP12" i="45"/>
  <c r="BP92" i="45" s="1"/>
  <c r="BQ21" i="45"/>
  <c r="BQ101" i="45" s="1"/>
  <c r="BW25" i="45"/>
  <c r="BW105" i="45" s="1"/>
  <c r="BV12" i="45"/>
  <c r="BV92" i="45" s="1"/>
  <c r="BS23" i="45"/>
  <c r="BS103" i="45" s="1"/>
  <c r="BM12" i="45"/>
  <c r="BM92" i="45" s="1"/>
  <c r="BP21" i="45"/>
  <c r="BL21" i="45"/>
  <c r="BL101" i="45" s="1"/>
  <c r="CE12" i="45"/>
  <c r="CE92" i="45" s="1"/>
  <c r="BX12" i="45"/>
  <c r="BX92" i="45" s="1"/>
  <c r="BU25" i="45"/>
  <c r="BU105" i="45" s="1"/>
  <c r="BQ25" i="45"/>
  <c r="BQ105" i="45" s="1"/>
  <c r="BO12" i="45"/>
  <c r="BO51" i="45" s="1"/>
  <c r="CD12" i="45"/>
  <c r="CD92" i="45" s="1"/>
  <c r="BW23" i="45"/>
  <c r="BW103" i="45" s="1"/>
  <c r="BT23" i="45"/>
  <c r="BT103" i="45" s="1"/>
  <c r="BN23" i="45"/>
  <c r="BN103" i="45" s="1"/>
  <c r="BZ12" i="45"/>
  <c r="BZ92" i="45" s="1"/>
  <c r="BZ25" i="45"/>
  <c r="BZ105" i="45" s="1"/>
  <c r="BZ21" i="45"/>
  <c r="BZ101" i="45" s="1"/>
  <c r="BZ23" i="45"/>
  <c r="BZ103" i="45" s="1"/>
  <c r="BM12" i="44"/>
  <c r="BM12" i="43"/>
  <c r="BT25" i="44"/>
  <c r="BT105" i="44" s="1"/>
  <c r="BT25" i="43"/>
  <c r="BT105" i="43" s="1"/>
  <c r="CC12" i="44"/>
  <c r="CC92" i="44" s="1"/>
  <c r="CC12" i="43"/>
  <c r="CC92" i="43" s="1"/>
  <c r="BS23" i="44"/>
  <c r="BS103" i="44" s="1"/>
  <c r="BS23" i="43"/>
  <c r="BS103" i="43" s="1"/>
  <c r="BY12" i="44"/>
  <c r="BY92" i="44" s="1"/>
  <c r="BY12" i="43"/>
  <c r="BY92" i="43" s="1"/>
  <c r="BU25" i="44"/>
  <c r="BU105" i="44" s="1"/>
  <c r="BU25" i="43"/>
  <c r="BU105" i="43" s="1"/>
  <c r="BR12" i="43"/>
  <c r="BR92" i="43" s="1"/>
  <c r="BR12" i="44"/>
  <c r="BR92" i="44" s="1"/>
  <c r="BM25" i="44"/>
  <c r="BM105" i="44" s="1"/>
  <c r="BM25" i="43"/>
  <c r="BM64" i="43" s="1"/>
  <c r="BP12" i="44"/>
  <c r="BP12" i="43"/>
  <c r="BL12" i="43"/>
  <c r="BL92" i="43" s="1"/>
  <c r="BL12" i="44"/>
  <c r="BL92" i="44" s="1"/>
  <c r="CD21" i="44"/>
  <c r="CD101" i="44" s="1"/>
  <c r="CD21" i="43"/>
  <c r="CD101" i="43" s="1"/>
  <c r="BW21" i="43"/>
  <c r="BW101" i="43" s="1"/>
  <c r="BW21" i="44"/>
  <c r="BW101" i="44" s="1"/>
  <c r="BT21" i="44"/>
  <c r="BT101" i="44" s="1"/>
  <c r="BT21" i="43"/>
  <c r="BT101" i="43" s="1"/>
  <c r="BQ21" i="44"/>
  <c r="BQ101" i="44" s="1"/>
  <c r="BQ21" i="43"/>
  <c r="BQ60" i="43" s="1"/>
  <c r="BO21" i="44"/>
  <c r="BO21" i="43"/>
  <c r="CC25" i="44"/>
  <c r="CC105" i="44" s="1"/>
  <c r="CC25" i="43"/>
  <c r="CC105" i="43" s="1"/>
  <c r="BV25" i="44"/>
  <c r="BV105" i="44" s="1"/>
  <c r="BV25" i="43"/>
  <c r="BV105" i="43" s="1"/>
  <c r="BS25" i="44"/>
  <c r="BS105" i="44" s="1"/>
  <c r="BS25" i="43"/>
  <c r="BS105" i="43" s="1"/>
  <c r="BN25" i="44"/>
  <c r="BN105" i="44" s="1"/>
  <c r="BN25" i="43"/>
  <c r="BU12" i="44"/>
  <c r="BU92" i="44" s="1"/>
  <c r="BU12" i="43"/>
  <c r="BU92" i="43" s="1"/>
  <c r="BL21" i="44"/>
  <c r="BL101" i="44" s="1"/>
  <c r="BL21" i="43"/>
  <c r="CD12" i="44"/>
  <c r="CD92" i="44" s="1"/>
  <c r="CD12" i="43"/>
  <c r="CD92" i="43" s="1"/>
  <c r="BQ25" i="43"/>
  <c r="BQ105" i="43" s="1"/>
  <c r="BQ25" i="44"/>
  <c r="BY25" i="44"/>
  <c r="BY105" i="44" s="1"/>
  <c r="BY25" i="43"/>
  <c r="BY105" i="43" s="1"/>
  <c r="BM23" i="44"/>
  <c r="BM23" i="43"/>
  <c r="BL25" i="44"/>
  <c r="BL105" i="44" s="1"/>
  <c r="BL25" i="43"/>
  <c r="BL105" i="43" s="1"/>
  <c r="CD23" i="44"/>
  <c r="CD103" i="44" s="1"/>
  <c r="CD23" i="43"/>
  <c r="CD103" i="43" s="1"/>
  <c r="BQ23" i="44"/>
  <c r="BQ62" i="44" s="1"/>
  <c r="BQ23" i="43"/>
  <c r="BQ103" i="43" s="1"/>
  <c r="CC21" i="44"/>
  <c r="CC101" i="44" s="1"/>
  <c r="CC21" i="43"/>
  <c r="CC101" i="43" s="1"/>
  <c r="BS21" i="44"/>
  <c r="BS101" i="44" s="1"/>
  <c r="BS21" i="43"/>
  <c r="BS101" i="43" s="1"/>
  <c r="BY23" i="44"/>
  <c r="BY103" i="44" s="1"/>
  <c r="BY23" i="43"/>
  <c r="BY103" i="43" s="1"/>
  <c r="BR23" i="44"/>
  <c r="BR103" i="44" s="1"/>
  <c r="BR23" i="43"/>
  <c r="BR103" i="43" s="1"/>
  <c r="BP21" i="44"/>
  <c r="BP60" i="44" s="1"/>
  <c r="BP21" i="43"/>
  <c r="BW12" i="44"/>
  <c r="BW92" i="44" s="1"/>
  <c r="BW12" i="43"/>
  <c r="BW92" i="43" s="1"/>
  <c r="BO12" i="44"/>
  <c r="BO92" i="44" s="1"/>
  <c r="BO12" i="43"/>
  <c r="BV23" i="44"/>
  <c r="BV103" i="44" s="1"/>
  <c r="BV23" i="43"/>
  <c r="BV103" i="43" s="1"/>
  <c r="BN23" i="44"/>
  <c r="BN103" i="44" s="1"/>
  <c r="BN23" i="43"/>
  <c r="BU23" i="44"/>
  <c r="BU103" i="44" s="1"/>
  <c r="BU23" i="43"/>
  <c r="BU103" i="43" s="1"/>
  <c r="BR25" i="44"/>
  <c r="BR105" i="44" s="1"/>
  <c r="BR25" i="43"/>
  <c r="BR105" i="43" s="1"/>
  <c r="BP25" i="44"/>
  <c r="BP105" i="44" s="1"/>
  <c r="BP25" i="43"/>
  <c r="BP105" i="43" s="1"/>
  <c r="BW23" i="44"/>
  <c r="BW103" i="44" s="1"/>
  <c r="BW23" i="43"/>
  <c r="BW103" i="43" s="1"/>
  <c r="BT23" i="44"/>
  <c r="BT103" i="44" s="1"/>
  <c r="BT23" i="43"/>
  <c r="BT103" i="43" s="1"/>
  <c r="BO23" i="44"/>
  <c r="BO103" i="44" s="1"/>
  <c r="BO23" i="43"/>
  <c r="BV21" i="44"/>
  <c r="BV101" i="44" s="1"/>
  <c r="BV21" i="43"/>
  <c r="BV101" i="43" s="1"/>
  <c r="BN21" i="44"/>
  <c r="BN101" i="44" s="1"/>
  <c r="BN21" i="43"/>
  <c r="BN101" i="43" s="1"/>
  <c r="BY21" i="44"/>
  <c r="BY101" i="44" s="1"/>
  <c r="BY21" i="43"/>
  <c r="BY101" i="43" s="1"/>
  <c r="BU21" i="44"/>
  <c r="BU101" i="44" s="1"/>
  <c r="BU21" i="43"/>
  <c r="BU101" i="43" s="1"/>
  <c r="BR21" i="44"/>
  <c r="BR101" i="44" s="1"/>
  <c r="BR21" i="43"/>
  <c r="BR101" i="43" s="1"/>
  <c r="BM21" i="44"/>
  <c r="BM101" i="44" s="1"/>
  <c r="BM21" i="43"/>
  <c r="BM101" i="43" s="1"/>
  <c r="BP23" i="44"/>
  <c r="BP23" i="43"/>
  <c r="BP103" i="43" s="1"/>
  <c r="BL23" i="44"/>
  <c r="BL103" i="44" s="1"/>
  <c r="BL23" i="43"/>
  <c r="CD25" i="44"/>
  <c r="CD105" i="44" s="1"/>
  <c r="CD25" i="43"/>
  <c r="CD105" i="43" s="1"/>
  <c r="BW25" i="44"/>
  <c r="BW105" i="44" s="1"/>
  <c r="BW25" i="43"/>
  <c r="BW105" i="43" s="1"/>
  <c r="BT12" i="44"/>
  <c r="BT92" i="44" s="1"/>
  <c r="BT12" i="43"/>
  <c r="BT92" i="43" s="1"/>
  <c r="BQ12" i="44"/>
  <c r="BQ92" i="44" s="1"/>
  <c r="BQ12" i="43"/>
  <c r="BQ92" i="43" s="1"/>
  <c r="BO25" i="44"/>
  <c r="BO105" i="44" s="1"/>
  <c r="BO25" i="43"/>
  <c r="BO105" i="43" s="1"/>
  <c r="CC23" i="44"/>
  <c r="CC103" i="44" s="1"/>
  <c r="CC23" i="43"/>
  <c r="CC103" i="43" s="1"/>
  <c r="BV12" i="44"/>
  <c r="BV92" i="44" s="1"/>
  <c r="BV12" i="43"/>
  <c r="BV92" i="43" s="1"/>
  <c r="BS12" i="44"/>
  <c r="BS92" i="44" s="1"/>
  <c r="BS12" i="43"/>
  <c r="BS92" i="43" s="1"/>
  <c r="BN12" i="44"/>
  <c r="BN92" i="44" s="1"/>
  <c r="BN12" i="43"/>
  <c r="BN92" i="43" s="1"/>
  <c r="BF25" i="45"/>
  <c r="BF105" i="45" s="1"/>
  <c r="BF25" i="44"/>
  <c r="BF105" i="44" s="1"/>
  <c r="BF25" i="43"/>
  <c r="BF105" i="43" s="1"/>
  <c r="AV12" i="45"/>
  <c r="AV92" i="45" s="1"/>
  <c r="AV12" i="43"/>
  <c r="AV92" i="43" s="1"/>
  <c r="AV12" i="44"/>
  <c r="AV92" i="44" s="1"/>
  <c r="AZ21" i="45"/>
  <c r="AZ101" i="45" s="1"/>
  <c r="AZ21" i="44"/>
  <c r="AZ101" i="44" s="1"/>
  <c r="AZ21" i="43"/>
  <c r="AZ101" i="43" s="1"/>
  <c r="AQ23" i="45"/>
  <c r="AQ103" i="45" s="1"/>
  <c r="AQ23" i="44"/>
  <c r="AQ103" i="44" s="1"/>
  <c r="AQ23" i="43"/>
  <c r="AQ103" i="43" s="1"/>
  <c r="AT25" i="45"/>
  <c r="AT105" i="45" s="1"/>
  <c r="AT25" i="44"/>
  <c r="AT105" i="44" s="1"/>
  <c r="AT25" i="43"/>
  <c r="AT105" i="43" s="1"/>
  <c r="BF23" i="45"/>
  <c r="BF103" i="45" s="1"/>
  <c r="BF23" i="44"/>
  <c r="BF103" i="44" s="1"/>
  <c r="BF23" i="43"/>
  <c r="BF103" i="43" s="1"/>
  <c r="AW25" i="45"/>
  <c r="AW105" i="45" s="1"/>
  <c r="AW25" i="44"/>
  <c r="AW105" i="44" s="1"/>
  <c r="AW25" i="43"/>
  <c r="AW105" i="43" s="1"/>
  <c r="AS23" i="45"/>
  <c r="AS103" i="45" s="1"/>
  <c r="AS23" i="44"/>
  <c r="AS103" i="44" s="1"/>
  <c r="AS23" i="43"/>
  <c r="AS103" i="43" s="1"/>
  <c r="AV25" i="45"/>
  <c r="AV105" i="45" s="1"/>
  <c r="AV25" i="43"/>
  <c r="AV105" i="43" s="1"/>
  <c r="AV25" i="44"/>
  <c r="AV105" i="44" s="1"/>
  <c r="AR25" i="45"/>
  <c r="AR105" i="45" s="1"/>
  <c r="AR25" i="44"/>
  <c r="AR105" i="44" s="1"/>
  <c r="AR25" i="43"/>
  <c r="AR105" i="43" s="1"/>
  <c r="BK23" i="45"/>
  <c r="BK103" i="45" s="1"/>
  <c r="BK23" i="43"/>
  <c r="BK103" i="43" s="1"/>
  <c r="BK23" i="44"/>
  <c r="BK103" i="44" s="1"/>
  <c r="AZ23" i="45"/>
  <c r="AZ103" i="45" s="1"/>
  <c r="AZ23" i="43"/>
  <c r="AZ103" i="43" s="1"/>
  <c r="AZ23" i="44"/>
  <c r="AZ103" i="44" s="1"/>
  <c r="AY23" i="45"/>
  <c r="AY103" i="45" s="1"/>
  <c r="AY23" i="43"/>
  <c r="AY103" i="43" s="1"/>
  <c r="AY23" i="44"/>
  <c r="AY103" i="44" s="1"/>
  <c r="AU23" i="45"/>
  <c r="AU103" i="45" s="1"/>
  <c r="AU23" i="43"/>
  <c r="AU103" i="43" s="1"/>
  <c r="AU23" i="44"/>
  <c r="AU103" i="44" s="1"/>
  <c r="AQ21" i="45"/>
  <c r="AQ101" i="45" s="1"/>
  <c r="AQ21" i="44"/>
  <c r="AQ101" i="44" s="1"/>
  <c r="AQ21" i="43"/>
  <c r="AQ101" i="43" s="1"/>
  <c r="BG21" i="45"/>
  <c r="BG101" i="45" s="1"/>
  <c r="BG21" i="44"/>
  <c r="BG101" i="44" s="1"/>
  <c r="BG21" i="43"/>
  <c r="BG101" i="43" s="1"/>
  <c r="AX21" i="45"/>
  <c r="AX101" i="45" s="1"/>
  <c r="AX21" i="44"/>
  <c r="AX101" i="44" s="1"/>
  <c r="AX21" i="43"/>
  <c r="AX101" i="43" s="1"/>
  <c r="AT21" i="45"/>
  <c r="AT101" i="45" s="1"/>
  <c r="AT21" i="44"/>
  <c r="AT101" i="44" s="1"/>
  <c r="AT21" i="43"/>
  <c r="AT101" i="43" s="1"/>
  <c r="AS25" i="45"/>
  <c r="AS105" i="45" s="1"/>
  <c r="AS25" i="44"/>
  <c r="AS105" i="44" s="1"/>
  <c r="AS25" i="43"/>
  <c r="AS105" i="43" s="1"/>
  <c r="BK21" i="45"/>
  <c r="BK101" i="45" s="1"/>
  <c r="BK21" i="43"/>
  <c r="BK101" i="43" s="1"/>
  <c r="BK21" i="44"/>
  <c r="BK101" i="44" s="1"/>
  <c r="AY21" i="45"/>
  <c r="AY101" i="45" s="1"/>
  <c r="AY21" i="43"/>
  <c r="AY101" i="43" s="1"/>
  <c r="AY21" i="44"/>
  <c r="AY101" i="44" s="1"/>
  <c r="AX25" i="45"/>
  <c r="AX105" i="45" s="1"/>
  <c r="AX25" i="44"/>
  <c r="AX105" i="44" s="1"/>
  <c r="AX25" i="43"/>
  <c r="AX105" i="43" s="1"/>
  <c r="BF21" i="45"/>
  <c r="BF101" i="45" s="1"/>
  <c r="BF21" i="44"/>
  <c r="BF101" i="44" s="1"/>
  <c r="BF21" i="43"/>
  <c r="BF101" i="43" s="1"/>
  <c r="AW21" i="45"/>
  <c r="AW101" i="45" s="1"/>
  <c r="AW21" i="44"/>
  <c r="AW101" i="44" s="1"/>
  <c r="AW21" i="43"/>
  <c r="AW101" i="43" s="1"/>
  <c r="AS21" i="45"/>
  <c r="AS101" i="45" s="1"/>
  <c r="AS21" i="44"/>
  <c r="AS101" i="44" s="1"/>
  <c r="AS21" i="43"/>
  <c r="AS101" i="43" s="1"/>
  <c r="AV21" i="45"/>
  <c r="AV101" i="45" s="1"/>
  <c r="AV21" i="44"/>
  <c r="AV101" i="44" s="1"/>
  <c r="AV21" i="43"/>
  <c r="AV101" i="43" s="1"/>
  <c r="AR23" i="45"/>
  <c r="AR103" i="45" s="1"/>
  <c r="AR23" i="44"/>
  <c r="AR103" i="44" s="1"/>
  <c r="AR23" i="43"/>
  <c r="AR103" i="43" s="1"/>
  <c r="BK12" i="45"/>
  <c r="BK92" i="45" s="1"/>
  <c r="BK12" i="44"/>
  <c r="BK92" i="44" s="1"/>
  <c r="BK12" i="43"/>
  <c r="BK92" i="43" s="1"/>
  <c r="AZ25" i="45"/>
  <c r="AZ105" i="45" s="1"/>
  <c r="AZ25" i="43"/>
  <c r="AZ105" i="43" s="1"/>
  <c r="AZ25" i="44"/>
  <c r="AZ105" i="44" s="1"/>
  <c r="AY12" i="45"/>
  <c r="AY92" i="45" s="1"/>
  <c r="AY12" i="44"/>
  <c r="AY92" i="44" s="1"/>
  <c r="AY12" i="43"/>
  <c r="AY92" i="43" s="1"/>
  <c r="AU12" i="45"/>
  <c r="AU92" i="45" s="1"/>
  <c r="AU12" i="44"/>
  <c r="AU92" i="44" s="1"/>
  <c r="AU12" i="43"/>
  <c r="AU92" i="43" s="1"/>
  <c r="AQ25" i="45"/>
  <c r="AQ105" i="45" s="1"/>
  <c r="AQ25" i="44"/>
  <c r="AQ105" i="44" s="1"/>
  <c r="AQ25" i="43"/>
  <c r="AQ105" i="43" s="1"/>
  <c r="BG12" i="45"/>
  <c r="BG92" i="45" s="1"/>
  <c r="BG12" i="44"/>
  <c r="BG92" i="44" s="1"/>
  <c r="BG12" i="43"/>
  <c r="BG92" i="43" s="1"/>
  <c r="AX12" i="45"/>
  <c r="AX92" i="45" s="1"/>
  <c r="AX12" i="44"/>
  <c r="AX92" i="44" s="1"/>
  <c r="AX12" i="43"/>
  <c r="AX92" i="43" s="1"/>
  <c r="AT12" i="45"/>
  <c r="AT92" i="45" s="1"/>
  <c r="AT12" i="44"/>
  <c r="AT92" i="44" s="1"/>
  <c r="AT12" i="43"/>
  <c r="AT92" i="43" s="1"/>
  <c r="AW12" i="45"/>
  <c r="AW92" i="45" s="1"/>
  <c r="AW12" i="44"/>
  <c r="AW92" i="44" s="1"/>
  <c r="AW12" i="43"/>
  <c r="AW92" i="43" s="1"/>
  <c r="AR12" i="45"/>
  <c r="AR92" i="45" s="1"/>
  <c r="AR12" i="43"/>
  <c r="AR92" i="43" s="1"/>
  <c r="AR12" i="44"/>
  <c r="AR92" i="44" s="1"/>
  <c r="AU21" i="45"/>
  <c r="AU101" i="45" s="1"/>
  <c r="AU21" i="43"/>
  <c r="AU101" i="43" s="1"/>
  <c r="AU21" i="44"/>
  <c r="AU101" i="44" s="1"/>
  <c r="BG25" i="45"/>
  <c r="BG105" i="45" s="1"/>
  <c r="BG25" i="44"/>
  <c r="BG105" i="44" s="1"/>
  <c r="BG25" i="43"/>
  <c r="BG105" i="43" s="1"/>
  <c r="BF12" i="45"/>
  <c r="BF92" i="45" s="1"/>
  <c r="BF12" i="44"/>
  <c r="BF92" i="44" s="1"/>
  <c r="BF12" i="43"/>
  <c r="BF92" i="43" s="1"/>
  <c r="AW23" i="45"/>
  <c r="AW103" i="45" s="1"/>
  <c r="AW23" i="44"/>
  <c r="AW103" i="44" s="1"/>
  <c r="AW23" i="43"/>
  <c r="AW103" i="43" s="1"/>
  <c r="AS12" i="45"/>
  <c r="AS92" i="45" s="1"/>
  <c r="AS12" i="44"/>
  <c r="AS92" i="44" s="1"/>
  <c r="AS12" i="43"/>
  <c r="AS92" i="43" s="1"/>
  <c r="AV23" i="45"/>
  <c r="AV103" i="45" s="1"/>
  <c r="AV23" i="43"/>
  <c r="AV103" i="43" s="1"/>
  <c r="AV23" i="44"/>
  <c r="AV103" i="44" s="1"/>
  <c r="AR21" i="45"/>
  <c r="AR101" i="45" s="1"/>
  <c r="AR21" i="44"/>
  <c r="AR101" i="44" s="1"/>
  <c r="AR21" i="43"/>
  <c r="AR101" i="43" s="1"/>
  <c r="BK25" i="45"/>
  <c r="BK105" i="45" s="1"/>
  <c r="BK25" i="43"/>
  <c r="BK105" i="43" s="1"/>
  <c r="BK25" i="44"/>
  <c r="BK105" i="44" s="1"/>
  <c r="AZ12" i="45"/>
  <c r="AZ92" i="45" s="1"/>
  <c r="AZ12" i="44"/>
  <c r="AZ92" i="44" s="1"/>
  <c r="AZ12" i="43"/>
  <c r="AZ92" i="43" s="1"/>
  <c r="AY25" i="45"/>
  <c r="AY105" i="45" s="1"/>
  <c r="AY25" i="43"/>
  <c r="AY105" i="43" s="1"/>
  <c r="AY25" i="44"/>
  <c r="AY105" i="44" s="1"/>
  <c r="AU25" i="45"/>
  <c r="AU105" i="45" s="1"/>
  <c r="AU25" i="43"/>
  <c r="AU105" i="43" s="1"/>
  <c r="AU25" i="44"/>
  <c r="AU105" i="44" s="1"/>
  <c r="AQ12" i="45"/>
  <c r="AQ92" i="45" s="1"/>
  <c r="AQ12" i="44"/>
  <c r="AQ92" i="44" s="1"/>
  <c r="AQ12" i="43"/>
  <c r="AQ92" i="43" s="1"/>
  <c r="BG23" i="45"/>
  <c r="BG103" i="45" s="1"/>
  <c r="BG23" i="44"/>
  <c r="BG103" i="44" s="1"/>
  <c r="BG23" i="43"/>
  <c r="BG103" i="43" s="1"/>
  <c r="AX23" i="45"/>
  <c r="AX103" i="45" s="1"/>
  <c r="AX23" i="44"/>
  <c r="AX103" i="44" s="1"/>
  <c r="AX23" i="43"/>
  <c r="AX103" i="43" s="1"/>
  <c r="AT23" i="44"/>
  <c r="AT103" i="44" s="1"/>
  <c r="AT23" i="45"/>
  <c r="AT103" i="45" s="1"/>
  <c r="AT23" i="43"/>
  <c r="AT103" i="43" s="1"/>
  <c r="AY9" i="45"/>
  <c r="AY89" i="45" s="1"/>
  <c r="AY9" i="44"/>
  <c r="AY89" i="44" s="1"/>
  <c r="AY9" i="43"/>
  <c r="AY89" i="43" s="1"/>
  <c r="AY18" i="45"/>
  <c r="AY18" i="44"/>
  <c r="AY19" i="44" s="1"/>
  <c r="AY99" i="44" s="1"/>
  <c r="AY18" i="43"/>
  <c r="AY19" i="43" s="1"/>
  <c r="AY99" i="43" s="1"/>
  <c r="AY7" i="45"/>
  <c r="AY87" i="45" s="1"/>
  <c r="AY7" i="44"/>
  <c r="AY87" i="44" s="1"/>
  <c r="AY7" i="43"/>
  <c r="AY87" i="43" s="1"/>
  <c r="AY15" i="45"/>
  <c r="AY95" i="45" s="1"/>
  <c r="AY15" i="44"/>
  <c r="AY95" i="44" s="1"/>
  <c r="AY15" i="43"/>
  <c r="AY95" i="43" s="1"/>
  <c r="AY13" i="45"/>
  <c r="AY93" i="45" s="1"/>
  <c r="AY13" i="44"/>
  <c r="AY93" i="44" s="1"/>
  <c r="AY13" i="43"/>
  <c r="AY93" i="43" s="1"/>
  <c r="AY10" i="45"/>
  <c r="AY90" i="45" s="1"/>
  <c r="AY10" i="44"/>
  <c r="AY90" i="44" s="1"/>
  <c r="AY10" i="43"/>
  <c r="AY90" i="43" s="1"/>
  <c r="AY16" i="45"/>
  <c r="AY96" i="45" s="1"/>
  <c r="AY16" i="44"/>
  <c r="AY96" i="44" s="1"/>
  <c r="AY16" i="43"/>
  <c r="AY96" i="43" s="1"/>
  <c r="E3" i="32"/>
  <c r="E3" i="35" s="1"/>
  <c r="F3" i="32"/>
  <c r="F10" i="32" s="1"/>
  <c r="F25" i="32" s="1"/>
  <c r="E4" i="32"/>
  <c r="E18" i="32" s="1"/>
  <c r="F4" i="32"/>
  <c r="AR3" i="27"/>
  <c r="AR35" i="27" s="1"/>
  <c r="AS3" i="27"/>
  <c r="AS35" i="27" s="1"/>
  <c r="AR4" i="27"/>
  <c r="AS4" i="27"/>
  <c r="D6" i="32"/>
  <c r="D6" i="35" s="1"/>
  <c r="G6" i="32"/>
  <c r="G13" i="32" s="1"/>
  <c r="G27" i="32" s="1"/>
  <c r="AT6" i="27"/>
  <c r="AT20" i="27" s="1"/>
  <c r="AT38" i="27" s="1"/>
  <c r="AJ7" i="28" s="1"/>
  <c r="F6" i="32"/>
  <c r="AS6" i="27"/>
  <c r="AS20" i="27" s="1"/>
  <c r="AS38" i="27" s="1"/>
  <c r="AI7" i="28" s="1"/>
  <c r="E6" i="32"/>
  <c r="E13" i="32" s="1"/>
  <c r="E27" i="32" s="1"/>
  <c r="AR6" i="27"/>
  <c r="AR20" i="27" s="1"/>
  <c r="AR38" i="27" s="1"/>
  <c r="AH7" i="28" s="1"/>
  <c r="D3" i="32"/>
  <c r="D17" i="32" s="1"/>
  <c r="D4" i="32"/>
  <c r="D4" i="35" s="1"/>
  <c r="D4" i="34"/>
  <c r="E4" i="34"/>
  <c r="F4" i="34"/>
  <c r="G4" i="34"/>
  <c r="H4" i="34"/>
  <c r="I4" i="34"/>
  <c r="D5" i="34"/>
  <c r="E5" i="34"/>
  <c r="F5" i="34"/>
  <c r="G5" i="34"/>
  <c r="H5" i="34"/>
  <c r="I5" i="34"/>
  <c r="AG4" i="28"/>
  <c r="AH4" i="28"/>
  <c r="AI4" i="28"/>
  <c r="AG5" i="28"/>
  <c r="AH5" i="28"/>
  <c r="AI5" i="28"/>
  <c r="AQ3" i="27"/>
  <c r="AQ35" i="27" s="1"/>
  <c r="AQ4" i="27"/>
  <c r="AQ36" i="27" s="1"/>
  <c r="BN9" i="45"/>
  <c r="BN89" i="45" s="1"/>
  <c r="BN7" i="45"/>
  <c r="BN15" i="45"/>
  <c r="BN95" i="45" s="1"/>
  <c r="BN18" i="45"/>
  <c r="BN57" i="45" s="1"/>
  <c r="BN9" i="44"/>
  <c r="BN89" i="44" s="1"/>
  <c r="BN9" i="43"/>
  <c r="BN7" i="44"/>
  <c r="BN87" i="44" s="1"/>
  <c r="BN7" i="43"/>
  <c r="BN40" i="43" s="1"/>
  <c r="BN15" i="44"/>
  <c r="BN95" i="44" s="1"/>
  <c r="BN15" i="43"/>
  <c r="BN18" i="44"/>
  <c r="BN18" i="43"/>
  <c r="BN57" i="43" s="1"/>
  <c r="C4" i="34"/>
  <c r="C5" i="34"/>
  <c r="C4" i="32"/>
  <c r="C3" i="32"/>
  <c r="C3" i="35" s="1"/>
  <c r="BN10" i="45"/>
  <c r="BN90" i="45" s="1"/>
  <c r="BN16" i="45"/>
  <c r="BN96" i="45" s="1"/>
  <c r="BN13" i="45"/>
  <c r="BN52" i="45" s="1"/>
  <c r="BN10" i="44"/>
  <c r="BN90" i="44" s="1"/>
  <c r="BN10" i="43"/>
  <c r="BN46" i="43" s="1"/>
  <c r="BN16" i="44"/>
  <c r="BN96" i="44" s="1"/>
  <c r="BN16" i="43"/>
  <c r="BN55" i="43" s="1"/>
  <c r="BN13" i="44"/>
  <c r="BN93" i="44" s="1"/>
  <c r="BN13" i="43"/>
  <c r="BN93" i="43" s="1"/>
  <c r="AO9" i="45"/>
  <c r="AO89" i="45" s="1"/>
  <c r="AO9" i="44"/>
  <c r="AO89" i="44" s="1"/>
  <c r="AO9" i="43"/>
  <c r="AO89" i="43" s="1"/>
  <c r="AO18" i="45"/>
  <c r="AO98" i="45" s="1"/>
  <c r="AO18" i="44"/>
  <c r="AO98" i="44" s="1"/>
  <c r="AO18" i="43"/>
  <c r="AO98" i="43" s="1"/>
  <c r="AZ9" i="45"/>
  <c r="AZ89" i="45" s="1"/>
  <c r="AZ9" i="44"/>
  <c r="AZ89" i="44" s="1"/>
  <c r="AZ9" i="43"/>
  <c r="AZ89" i="43" s="1"/>
  <c r="AO7" i="45"/>
  <c r="AO87" i="45" s="1"/>
  <c r="AO7" i="44"/>
  <c r="AO87" i="44" s="1"/>
  <c r="AO7" i="43"/>
  <c r="AO87" i="43" s="1"/>
  <c r="AO12" i="45"/>
  <c r="AO92" i="45" s="1"/>
  <c r="AO12" i="44"/>
  <c r="AO92" i="44" s="1"/>
  <c r="AO12" i="43"/>
  <c r="AO92" i="43" s="1"/>
  <c r="AO15" i="45"/>
  <c r="AO95" i="45" s="1"/>
  <c r="AO15" i="44"/>
  <c r="AO95" i="44" s="1"/>
  <c r="AO15" i="43"/>
  <c r="AO95" i="43" s="1"/>
  <c r="AO25" i="45"/>
  <c r="AO105" i="45" s="1"/>
  <c r="AO25" i="44"/>
  <c r="AO105" i="44" s="1"/>
  <c r="AO25" i="43"/>
  <c r="AO105" i="43" s="1"/>
  <c r="AZ15" i="45"/>
  <c r="AZ95" i="45" s="1"/>
  <c r="AZ15" i="43"/>
  <c r="AZ95" i="43" s="1"/>
  <c r="AZ15" i="44"/>
  <c r="AZ95" i="44" s="1"/>
  <c r="AZ7" i="45"/>
  <c r="AZ87" i="45" s="1"/>
  <c r="AZ7" i="44"/>
  <c r="AZ87" i="44" s="1"/>
  <c r="AZ7" i="43"/>
  <c r="AZ87" i="43" s="1"/>
  <c r="AO21" i="45"/>
  <c r="AO101" i="45" s="1"/>
  <c r="AO21" i="44"/>
  <c r="AO101" i="44" s="1"/>
  <c r="AO21" i="43"/>
  <c r="AO101" i="43" s="1"/>
  <c r="AO23" i="45"/>
  <c r="AO103" i="45" s="1"/>
  <c r="AO23" i="44"/>
  <c r="AO103" i="44" s="1"/>
  <c r="AO23" i="43"/>
  <c r="AO103" i="43" s="1"/>
  <c r="AZ18" i="45"/>
  <c r="AZ98" i="45" s="1"/>
  <c r="AZ18" i="43"/>
  <c r="AZ98" i="43" s="1"/>
  <c r="AZ18" i="44"/>
  <c r="AZ98" i="44" s="1"/>
  <c r="AT9" i="27"/>
  <c r="AT23" i="27" s="1"/>
  <c r="AT41" i="27" s="1"/>
  <c r="AJ10" i="28" s="1"/>
  <c r="G7" i="32"/>
  <c r="G14" i="32" s="1"/>
  <c r="G7" i="35" s="1"/>
  <c r="AT7" i="27"/>
  <c r="AT21" i="27" s="1"/>
  <c r="AT39" i="27" s="1"/>
  <c r="AJ8" i="28" s="1"/>
  <c r="AT12" i="27"/>
  <c r="AT26" i="27" s="1"/>
  <c r="AT44" i="27" s="1"/>
  <c r="AJ13" i="28" s="1"/>
  <c r="AZ16" i="45"/>
  <c r="AZ96" i="45" s="1"/>
  <c r="AZ16" i="43"/>
  <c r="AZ96" i="43" s="1"/>
  <c r="AZ16" i="44"/>
  <c r="AZ96" i="44" s="1"/>
  <c r="AO13" i="45"/>
  <c r="AO93" i="45" s="1"/>
  <c r="AO13" i="43"/>
  <c r="AO93" i="43" s="1"/>
  <c r="AO13" i="44"/>
  <c r="AO93" i="44" s="1"/>
  <c r="AO16" i="45"/>
  <c r="AO96" i="45" s="1"/>
  <c r="AO16" i="43"/>
  <c r="AO96" i="43" s="1"/>
  <c r="AO16" i="44"/>
  <c r="AO96" i="44" s="1"/>
  <c r="AO10" i="45"/>
  <c r="AO90" i="45" s="1"/>
  <c r="AO10" i="44"/>
  <c r="AO90" i="44" s="1"/>
  <c r="AO10" i="43"/>
  <c r="AO90" i="43" s="1"/>
  <c r="AZ10" i="45"/>
  <c r="AZ90" i="45" s="1"/>
  <c r="AZ10" i="44"/>
  <c r="AZ90" i="44" s="1"/>
  <c r="AZ10" i="43"/>
  <c r="AZ90" i="43" s="1"/>
  <c r="AZ13" i="45"/>
  <c r="AZ93" i="45" s="1"/>
  <c r="AZ13" i="43"/>
  <c r="AZ93" i="43" s="1"/>
  <c r="AZ13" i="44"/>
  <c r="AZ93" i="44" s="1"/>
  <c r="AT10" i="27"/>
  <c r="AT24" i="27" s="1"/>
  <c r="AT42" i="27" s="1"/>
  <c r="AJ11" i="28" s="1"/>
  <c r="AT13" i="27"/>
  <c r="AT27" i="27" s="1"/>
  <c r="AT45" i="27" s="1"/>
  <c r="AJ14" i="28" s="1"/>
  <c r="B4" i="35"/>
  <c r="B3" i="35"/>
  <c r="B5" i="34"/>
  <c r="B4" i="34"/>
  <c r="D15" i="34"/>
  <c r="H15" i="34"/>
  <c r="D12" i="34"/>
  <c r="H12" i="34"/>
  <c r="C14" i="34"/>
  <c r="E14" i="34"/>
  <c r="F15" i="35"/>
  <c r="B15" i="35"/>
  <c r="I14" i="35"/>
  <c r="G14" i="35"/>
  <c r="E14" i="35"/>
  <c r="C14" i="35"/>
  <c r="A14" i="35"/>
  <c r="I13" i="35"/>
  <c r="H13" i="35"/>
  <c r="G13" i="35"/>
  <c r="F13" i="35"/>
  <c r="E13" i="35"/>
  <c r="D13" i="35"/>
  <c r="C13" i="35"/>
  <c r="B13" i="35"/>
  <c r="A13" i="35"/>
  <c r="A15" i="35"/>
  <c r="F14" i="35"/>
  <c r="B14" i="35"/>
  <c r="I12" i="35"/>
  <c r="H12" i="35"/>
  <c r="G12" i="35"/>
  <c r="F12" i="35"/>
  <c r="E12" i="35"/>
  <c r="D12" i="35"/>
  <c r="C12" i="35"/>
  <c r="B12" i="35"/>
  <c r="H14" i="34"/>
  <c r="D14" i="34"/>
  <c r="I13" i="34"/>
  <c r="H13" i="34"/>
  <c r="G13" i="34"/>
  <c r="F13" i="34"/>
  <c r="E13" i="34"/>
  <c r="D13" i="34"/>
  <c r="C13" i="34"/>
  <c r="B13" i="34"/>
  <c r="A13" i="34"/>
  <c r="I14" i="34"/>
  <c r="F14" i="34"/>
  <c r="A14" i="34"/>
  <c r="I12" i="34"/>
  <c r="G12" i="34"/>
  <c r="F12" i="34"/>
  <c r="E12" i="34"/>
  <c r="C12" i="34"/>
  <c r="B12" i="34"/>
  <c r="B18" i="32"/>
  <c r="B17" i="32"/>
  <c r="B11" i="32"/>
  <c r="B10" i="32"/>
  <c r="G14" i="34"/>
  <c r="E15" i="35"/>
  <c r="I15" i="35"/>
  <c r="D15" i="35"/>
  <c r="H15" i="35"/>
  <c r="D14" i="35"/>
  <c r="H14" i="35"/>
  <c r="C15" i="35"/>
  <c r="G15" i="35"/>
  <c r="B15" i="34"/>
  <c r="F15" i="34"/>
  <c r="C15" i="34"/>
  <c r="G15" i="34"/>
  <c r="B14" i="34"/>
  <c r="A15" i="34"/>
  <c r="E15" i="34"/>
  <c r="I15" i="34"/>
  <c r="I26" i="32"/>
  <c r="H26" i="32"/>
  <c r="G26" i="32"/>
  <c r="F26" i="32"/>
  <c r="E26" i="32"/>
  <c r="D26" i="32"/>
  <c r="C26" i="32"/>
  <c r="B26" i="32"/>
  <c r="A26" i="32"/>
  <c r="A28" i="32"/>
  <c r="A27" i="32"/>
  <c r="B25" i="32"/>
  <c r="A20" i="32"/>
  <c r="A21" i="32"/>
  <c r="AI18" i="45"/>
  <c r="AI57" i="45" s="1"/>
  <c r="AI18" i="44"/>
  <c r="AI57" i="44" s="1"/>
  <c r="AI18" i="43"/>
  <c r="AQ6" i="27"/>
  <c r="AQ20" i="27" s="1"/>
  <c r="AQ38" i="27" s="1"/>
  <c r="AG7" i="28" s="1"/>
  <c r="AN6" i="27"/>
  <c r="AN20" i="27" s="1"/>
  <c r="AN38" i="27" s="1"/>
  <c r="AD7" i="28" s="1"/>
  <c r="AO6" i="27"/>
  <c r="AO20" i="27" s="1"/>
  <c r="AO38" i="27" s="1"/>
  <c r="AE7" i="28" s="1"/>
  <c r="B6" i="32"/>
  <c r="B13" i="32" s="1"/>
  <c r="AP6" i="27"/>
  <c r="AP20" i="27" s="1"/>
  <c r="AP38" i="27" s="1"/>
  <c r="AF7" i="28" s="1"/>
  <c r="C6" i="32"/>
  <c r="C13" i="32" s="1"/>
  <c r="C27" i="32" s="1"/>
  <c r="AW12" i="27"/>
  <c r="AW26" i="27" s="1"/>
  <c r="AW44" i="27" s="1"/>
  <c r="CE15" i="45"/>
  <c r="CE95" i="45" s="1"/>
  <c r="BQ9" i="45"/>
  <c r="BT15" i="45"/>
  <c r="BT95" i="45" s="1"/>
  <c r="BS9" i="45"/>
  <c r="BS89" i="45" s="1"/>
  <c r="BT18" i="45"/>
  <c r="BT98" i="45" s="1"/>
  <c r="BQ7" i="45"/>
  <c r="BP9" i="45"/>
  <c r="BP18" i="45"/>
  <c r="BP19" i="45" s="1"/>
  <c r="BP99" i="45" s="1"/>
  <c r="BL9" i="45"/>
  <c r="BX7" i="45"/>
  <c r="BX87" i="45" s="1"/>
  <c r="BO7" i="45"/>
  <c r="BO87" i="45" s="1"/>
  <c r="BU7" i="45"/>
  <c r="BU87" i="45" s="1"/>
  <c r="BW15" i="45"/>
  <c r="BW95" i="45" s="1"/>
  <c r="BV7" i="45"/>
  <c r="BV87" i="45" s="1"/>
  <c r="BV9" i="45"/>
  <c r="BV89" i="45" s="1"/>
  <c r="BW18" i="45"/>
  <c r="BW98" i="45" s="1"/>
  <c r="CD9" i="45"/>
  <c r="CD89" i="45" s="1"/>
  <c r="BP15" i="45"/>
  <c r="BP95" i="45" s="1"/>
  <c r="BL18" i="45"/>
  <c r="BL98" i="45" s="1"/>
  <c r="BX18" i="45"/>
  <c r="BX98" i="45" s="1"/>
  <c r="BX15" i="45"/>
  <c r="BX95" i="45" s="1"/>
  <c r="BV15" i="45"/>
  <c r="BV95" i="45" s="1"/>
  <c r="CE9" i="45"/>
  <c r="CE89" i="45" s="1"/>
  <c r="BM9" i="45"/>
  <c r="BM89" i="45" s="1"/>
  <c r="BT7" i="45"/>
  <c r="BT87" i="45" s="1"/>
  <c r="BO18" i="45"/>
  <c r="BO98" i="45" s="1"/>
  <c r="CD15" i="45"/>
  <c r="CD95" i="45" s="1"/>
  <c r="BU18" i="45"/>
  <c r="BU98" i="45" s="1"/>
  <c r="CD18" i="45"/>
  <c r="BL15" i="45"/>
  <c r="BT9" i="45"/>
  <c r="BT89" i="45" s="1"/>
  <c r="BS18" i="45"/>
  <c r="BS19" i="45" s="1"/>
  <c r="BS99" i="45" s="1"/>
  <c r="BS15" i="45"/>
  <c r="BS95" i="45" s="1"/>
  <c r="BS7" i="45"/>
  <c r="BS87" i="45" s="1"/>
  <c r="BV18" i="45"/>
  <c r="BV98" i="45" s="1"/>
  <c r="BO9" i="45"/>
  <c r="BO89" i="45" s="1"/>
  <c r="BM18" i="45"/>
  <c r="BM19" i="45" s="1"/>
  <c r="BM99" i="45" s="1"/>
  <c r="BU9" i="45"/>
  <c r="BU89" i="45" s="1"/>
  <c r="BM15" i="45"/>
  <c r="BM95" i="45" s="1"/>
  <c r="BW9" i="45"/>
  <c r="BW89" i="45" s="1"/>
  <c r="CE7" i="45"/>
  <c r="CE87" i="45" s="1"/>
  <c r="BM7" i="45"/>
  <c r="BM87" i="45" s="1"/>
  <c r="BQ15" i="45"/>
  <c r="BQ95" i="45" s="1"/>
  <c r="BQ18" i="45"/>
  <c r="BQ57" i="45" s="1"/>
  <c r="BW7" i="45"/>
  <c r="BW87" i="45" s="1"/>
  <c r="BP7" i="45"/>
  <c r="BP87" i="45" s="1"/>
  <c r="BU15" i="45"/>
  <c r="BU95" i="45" s="1"/>
  <c r="CD7" i="45"/>
  <c r="CD87" i="45" s="1"/>
  <c r="BL7" i="45"/>
  <c r="BX9" i="45"/>
  <c r="BX89" i="45" s="1"/>
  <c r="CE18" i="45"/>
  <c r="CE98" i="45" s="1"/>
  <c r="BO15" i="45"/>
  <c r="BO95" i="45" s="1"/>
  <c r="BZ9" i="45"/>
  <c r="BZ89" i="45" s="1"/>
  <c r="BZ7" i="45"/>
  <c r="BZ87" i="45" s="1"/>
  <c r="BZ15" i="45"/>
  <c r="BZ95" i="45" s="1"/>
  <c r="BZ18" i="45"/>
  <c r="BZ98" i="45" s="1"/>
  <c r="CD15" i="44"/>
  <c r="CD95" i="44" s="1"/>
  <c r="CD15" i="43"/>
  <c r="CD95" i="43" s="1"/>
  <c r="BQ9" i="44"/>
  <c r="BQ89" i="44" s="1"/>
  <c r="BQ9" i="43"/>
  <c r="BQ89" i="43" s="1"/>
  <c r="BR9" i="44"/>
  <c r="BR89" i="44" s="1"/>
  <c r="BR9" i="43"/>
  <c r="BR89" i="43" s="1"/>
  <c r="BP18" i="44"/>
  <c r="BP98" i="44" s="1"/>
  <c r="BP18" i="43"/>
  <c r="BP57" i="43" s="1"/>
  <c r="BT7" i="44"/>
  <c r="BT87" i="44" s="1"/>
  <c r="BT7" i="43"/>
  <c r="BT87" i="43" s="1"/>
  <c r="BV15" i="43"/>
  <c r="BV95" i="43" s="1"/>
  <c r="BV15" i="44"/>
  <c r="BV95" i="44" s="1"/>
  <c r="BY9" i="44"/>
  <c r="BY89" i="44" s="1"/>
  <c r="BY9" i="43"/>
  <c r="BY89" i="43" s="1"/>
  <c r="BM15" i="44"/>
  <c r="BM95" i="44" s="1"/>
  <c r="BM15" i="43"/>
  <c r="CD9" i="44"/>
  <c r="CD89" i="44" s="1"/>
  <c r="CD9" i="43"/>
  <c r="CD89" i="43" s="1"/>
  <c r="BU7" i="43"/>
  <c r="BU87" i="43" s="1"/>
  <c r="BU7" i="44"/>
  <c r="BU87" i="44" s="1"/>
  <c r="BV9" i="44"/>
  <c r="BV89" i="44" s="1"/>
  <c r="BV9" i="43"/>
  <c r="BV89" i="43" s="1"/>
  <c r="BU9" i="44"/>
  <c r="BU89" i="44" s="1"/>
  <c r="BU9" i="43"/>
  <c r="BU89" i="43" s="1"/>
  <c r="BV18" i="44"/>
  <c r="BV98" i="44" s="1"/>
  <c r="BV18" i="43"/>
  <c r="BV19" i="43" s="1"/>
  <c r="BV99" i="43" s="1"/>
  <c r="CC9" i="44"/>
  <c r="CC89" i="44" s="1"/>
  <c r="CC9" i="43"/>
  <c r="CC89" i="43" s="1"/>
  <c r="BP15" i="44"/>
  <c r="BP15" i="43"/>
  <c r="BP95" i="43" s="1"/>
  <c r="BL18" i="44"/>
  <c r="BL98" i="44" s="1"/>
  <c r="BL18" i="43"/>
  <c r="BW18" i="44"/>
  <c r="BW98" i="44" s="1"/>
  <c r="BW18" i="43"/>
  <c r="BW98" i="43" s="1"/>
  <c r="BW15" i="44"/>
  <c r="BW95" i="44" s="1"/>
  <c r="BW15" i="43"/>
  <c r="BW95" i="43" s="1"/>
  <c r="BU15" i="44"/>
  <c r="BU95" i="44" s="1"/>
  <c r="BU15" i="43"/>
  <c r="BU95" i="43" s="1"/>
  <c r="BS15" i="44"/>
  <c r="BS95" i="44" s="1"/>
  <c r="BS15" i="43"/>
  <c r="BS95" i="43" s="1"/>
  <c r="BS18" i="44"/>
  <c r="BS18" i="43"/>
  <c r="BS98" i="43" s="1"/>
  <c r="BP9" i="44"/>
  <c r="BP89" i="44" s="1"/>
  <c r="BP9" i="43"/>
  <c r="BP89" i="43" s="1"/>
  <c r="BW7" i="44"/>
  <c r="BW87" i="44" s="1"/>
  <c r="BW7" i="43"/>
  <c r="BW87" i="43" s="1"/>
  <c r="CD7" i="44"/>
  <c r="CD87" i="44" s="1"/>
  <c r="CD7" i="43"/>
  <c r="CD87" i="43" s="1"/>
  <c r="BS7" i="44"/>
  <c r="BS87" i="44" s="1"/>
  <c r="BS7" i="43"/>
  <c r="BS87" i="43" s="1"/>
  <c r="BT18" i="44"/>
  <c r="BT98" i="44" s="1"/>
  <c r="BT18" i="43"/>
  <c r="BT19" i="43" s="1"/>
  <c r="BT99" i="43" s="1"/>
  <c r="BS9" i="44"/>
  <c r="BS89" i="44" s="1"/>
  <c r="BS9" i="43"/>
  <c r="BS89" i="43" s="1"/>
  <c r="BR18" i="44"/>
  <c r="BR19" i="44" s="1"/>
  <c r="BR99" i="44" s="1"/>
  <c r="BR18" i="43"/>
  <c r="BY15" i="44"/>
  <c r="BY95" i="44" s="1"/>
  <c r="BY15" i="43"/>
  <c r="BY95" i="43" s="1"/>
  <c r="BR15" i="44"/>
  <c r="BR95" i="44" s="1"/>
  <c r="BR15" i="43"/>
  <c r="BR95" i="43" s="1"/>
  <c r="BR7" i="44"/>
  <c r="BR87" i="44" s="1"/>
  <c r="BR7" i="43"/>
  <c r="BR87" i="43" s="1"/>
  <c r="BU18" i="44"/>
  <c r="BU98" i="44" s="1"/>
  <c r="BU18" i="43"/>
  <c r="BO9" i="44"/>
  <c r="BO9" i="43"/>
  <c r="BO89" i="43" s="1"/>
  <c r="BM18" i="44"/>
  <c r="BM19" i="44" s="1"/>
  <c r="BM99" i="44" s="1"/>
  <c r="BM18" i="43"/>
  <c r="BT9" i="44"/>
  <c r="BT89" i="44" s="1"/>
  <c r="BT9" i="43"/>
  <c r="BT89" i="43" s="1"/>
  <c r="BQ7" i="44"/>
  <c r="BQ87" i="44" s="1"/>
  <c r="BQ7" i="43"/>
  <c r="BL9" i="44"/>
  <c r="BL89" i="44" s="1"/>
  <c r="BL9" i="43"/>
  <c r="BL89" i="43" s="1"/>
  <c r="BO7" i="44"/>
  <c r="BO87" i="44" s="1"/>
  <c r="BO7" i="43"/>
  <c r="BM9" i="44"/>
  <c r="BM89" i="44" s="1"/>
  <c r="BM9" i="43"/>
  <c r="BM89" i="43" s="1"/>
  <c r="BY7" i="44"/>
  <c r="BY87" i="44" s="1"/>
  <c r="BY7" i="43"/>
  <c r="BY87" i="43" s="1"/>
  <c r="BO18" i="44"/>
  <c r="BO98" i="44" s="1"/>
  <c r="BO18" i="43"/>
  <c r="BO19" i="43" s="1"/>
  <c r="BO99" i="43" s="1"/>
  <c r="CC15" i="44"/>
  <c r="CC95" i="44" s="1"/>
  <c r="CC15" i="43"/>
  <c r="CC95" i="43" s="1"/>
  <c r="CC18" i="44"/>
  <c r="CC19" i="44" s="1"/>
  <c r="CC99" i="44" s="1"/>
  <c r="CC18" i="43"/>
  <c r="CC98" i="43" s="1"/>
  <c r="BL15" i="44"/>
  <c r="BL95" i="44" s="1"/>
  <c r="BL15" i="43"/>
  <c r="BL95" i="43" s="1"/>
  <c r="BM7" i="44"/>
  <c r="BM87" i="44" s="1"/>
  <c r="BM7" i="43"/>
  <c r="BM87" i="43" s="1"/>
  <c r="BY18" i="44"/>
  <c r="BY98" i="44" s="1"/>
  <c r="BY18" i="43"/>
  <c r="BQ15" i="44"/>
  <c r="BQ95" i="44" s="1"/>
  <c r="BQ15" i="43"/>
  <c r="BQ95" i="43" s="1"/>
  <c r="BQ18" i="44"/>
  <c r="BQ98" i="44" s="1"/>
  <c r="BQ18" i="43"/>
  <c r="BQ57" i="43" s="1"/>
  <c r="BV7" i="44"/>
  <c r="BV87" i="44" s="1"/>
  <c r="BV7" i="43"/>
  <c r="BV87" i="43" s="1"/>
  <c r="BP7" i="44"/>
  <c r="BP87" i="44" s="1"/>
  <c r="BP7" i="43"/>
  <c r="BT15" i="44"/>
  <c r="BT95" i="44" s="1"/>
  <c r="BT15" i="43"/>
  <c r="BT95" i="43" s="1"/>
  <c r="CC7" i="44"/>
  <c r="CC87" i="44" s="1"/>
  <c r="CC7" i="43"/>
  <c r="CC87" i="43" s="1"/>
  <c r="BL7" i="44"/>
  <c r="BL7" i="43"/>
  <c r="BW9" i="44"/>
  <c r="BW89" i="44" s="1"/>
  <c r="BW9" i="43"/>
  <c r="BW89" i="43" s="1"/>
  <c r="CD18" i="44"/>
  <c r="CD19" i="44" s="1"/>
  <c r="CD99" i="44" s="1"/>
  <c r="CD18" i="43"/>
  <c r="CD98" i="43" s="1"/>
  <c r="BO15" i="44"/>
  <c r="BO95" i="44" s="1"/>
  <c r="BO15" i="43"/>
  <c r="AV9" i="45"/>
  <c r="AV89" i="45" s="1"/>
  <c r="AV9" i="43"/>
  <c r="AV89" i="43" s="1"/>
  <c r="AV9" i="44"/>
  <c r="AV89" i="44" s="1"/>
  <c r="AT9" i="45"/>
  <c r="AT89" i="45" s="1"/>
  <c r="AT9" i="44"/>
  <c r="AT89" i="44" s="1"/>
  <c r="AT9" i="43"/>
  <c r="AT89" i="43" s="1"/>
  <c r="AX18" i="45"/>
  <c r="AX98" i="45" s="1"/>
  <c r="AX18" i="44"/>
  <c r="AX98" i="44" s="1"/>
  <c r="AX18" i="43"/>
  <c r="AX98" i="43" s="1"/>
  <c r="AN25" i="45"/>
  <c r="AN105" i="45" s="1"/>
  <c r="AN25" i="43"/>
  <c r="AN105" i="43" s="1"/>
  <c r="AN25" i="44"/>
  <c r="AN105" i="44" s="1"/>
  <c r="AR15" i="45"/>
  <c r="AR95" i="45" s="1"/>
  <c r="AR15" i="44"/>
  <c r="AR95" i="44" s="1"/>
  <c r="AR15" i="43"/>
  <c r="AR95" i="43" s="1"/>
  <c r="AM9" i="45"/>
  <c r="AM89" i="45" s="1"/>
  <c r="AM9" i="44"/>
  <c r="AM89" i="44" s="1"/>
  <c r="AM9" i="43"/>
  <c r="AM89" i="43" s="1"/>
  <c r="AP15" i="45"/>
  <c r="AP95" i="45" s="1"/>
  <c r="AP15" i="44"/>
  <c r="AP95" i="44" s="1"/>
  <c r="AP15" i="43"/>
  <c r="AP95" i="43" s="1"/>
  <c r="AP25" i="45"/>
  <c r="AP105" i="45" s="1"/>
  <c r="AP25" i="44"/>
  <c r="AP105" i="44" s="1"/>
  <c r="AP25" i="43"/>
  <c r="AP105" i="43" s="1"/>
  <c r="AS7" i="45"/>
  <c r="AS87" i="45" s="1"/>
  <c r="AS7" i="44"/>
  <c r="AS87" i="44" s="1"/>
  <c r="AS7" i="43"/>
  <c r="AS87" i="43" s="1"/>
  <c r="BG18" i="45"/>
  <c r="BG19" i="45" s="1"/>
  <c r="BG99" i="45" s="1"/>
  <c r="BG18" i="44"/>
  <c r="BG98" i="44" s="1"/>
  <c r="BG18" i="43"/>
  <c r="BG98" i="43" s="1"/>
  <c r="AV18" i="45"/>
  <c r="AV98" i="45" s="1"/>
  <c r="AV18" i="43"/>
  <c r="AV19" i="43" s="1"/>
  <c r="AV99" i="43" s="1"/>
  <c r="AV18" i="44"/>
  <c r="AV19" i="44" s="1"/>
  <c r="AV99" i="44" s="1"/>
  <c r="AV7" i="45"/>
  <c r="AV87" i="45" s="1"/>
  <c r="AV7" i="43"/>
  <c r="AV87" i="43" s="1"/>
  <c r="AV7" i="44"/>
  <c r="AV87" i="44" s="1"/>
  <c r="AJ21" i="45"/>
  <c r="AJ60" i="45" s="1"/>
  <c r="AJ21" i="44"/>
  <c r="AJ60" i="44" s="1"/>
  <c r="AJ21" i="43"/>
  <c r="AJ60" i="43" s="1"/>
  <c r="AM25" i="45"/>
  <c r="AM25" i="44"/>
  <c r="AM25" i="43"/>
  <c r="BK9" i="45"/>
  <c r="BK89" i="45" s="1"/>
  <c r="BK9" i="44"/>
  <c r="BK89" i="44" s="1"/>
  <c r="BK9" i="43"/>
  <c r="BK89" i="43" s="1"/>
  <c r="AQ15" i="45"/>
  <c r="AQ95" i="45" s="1"/>
  <c r="AQ15" i="44"/>
  <c r="AQ95" i="44" s="1"/>
  <c r="AQ15" i="43"/>
  <c r="AQ95" i="43" s="1"/>
  <c r="AM18" i="45"/>
  <c r="AM19" i="45" s="1"/>
  <c r="AM18" i="44"/>
  <c r="AM19" i="44" s="1"/>
  <c r="AM18" i="43"/>
  <c r="AM19" i="43" s="1"/>
  <c r="BK18" i="45"/>
  <c r="BK98" i="45" s="1"/>
  <c r="BK18" i="44"/>
  <c r="BK18" i="43"/>
  <c r="BK19" i="43" s="1"/>
  <c r="BK99" i="43" s="1"/>
  <c r="AN12" i="45"/>
  <c r="AN92" i="45" s="1"/>
  <c r="AN12" i="44"/>
  <c r="AN92" i="44" s="1"/>
  <c r="AN12" i="43"/>
  <c r="AN92" i="43" s="1"/>
  <c r="AN9" i="45"/>
  <c r="AN89" i="45" s="1"/>
  <c r="AN9" i="44"/>
  <c r="AN89" i="44" s="1"/>
  <c r="AN9" i="43"/>
  <c r="AN89" i="43" s="1"/>
  <c r="AR7" i="45"/>
  <c r="AR87" i="45" s="1"/>
  <c r="AR7" i="43"/>
  <c r="AR87" i="43" s="1"/>
  <c r="AR7" i="44"/>
  <c r="AR87" i="44" s="1"/>
  <c r="AU15" i="45"/>
  <c r="AU95" i="45" s="1"/>
  <c r="AU15" i="44"/>
  <c r="AU95" i="44" s="1"/>
  <c r="AU15" i="43"/>
  <c r="AU95" i="43" s="1"/>
  <c r="AK18" i="45"/>
  <c r="AK57" i="45" s="1"/>
  <c r="AK18" i="44"/>
  <c r="AK57" i="44" s="1"/>
  <c r="AK18" i="43"/>
  <c r="AK7" i="45"/>
  <c r="AK87" i="45" s="1"/>
  <c r="AK7" i="44"/>
  <c r="AK87" i="44" s="1"/>
  <c r="AK7" i="43"/>
  <c r="AJ25" i="45"/>
  <c r="AJ64" i="45" s="1"/>
  <c r="AJ25" i="43"/>
  <c r="AJ64" i="43" s="1"/>
  <c r="AJ25" i="44"/>
  <c r="AJ64" i="44" s="1"/>
  <c r="AM15" i="45"/>
  <c r="AM15" i="44"/>
  <c r="AM15" i="43"/>
  <c r="AW9" i="45"/>
  <c r="AW89" i="45" s="1"/>
  <c r="AW9" i="44"/>
  <c r="AW89" i="44" s="1"/>
  <c r="AW9" i="43"/>
  <c r="AW89" i="43" s="1"/>
  <c r="AP9" i="45"/>
  <c r="AP89" i="45" s="1"/>
  <c r="AP9" i="44"/>
  <c r="AP89" i="44" s="1"/>
  <c r="AP9" i="43"/>
  <c r="AP89" i="43" s="1"/>
  <c r="AL9" i="45"/>
  <c r="AL89" i="45" s="1"/>
  <c r="AL9" i="44"/>
  <c r="AL89" i="44" s="1"/>
  <c r="AL9" i="43"/>
  <c r="AL89" i="43" s="1"/>
  <c r="AS18" i="45"/>
  <c r="AS98" i="45" s="1"/>
  <c r="AS18" i="44"/>
  <c r="AS18" i="43"/>
  <c r="AS98" i="43" s="1"/>
  <c r="AP7" i="45"/>
  <c r="AP87" i="45" s="1"/>
  <c r="AP7" i="44"/>
  <c r="AP87" i="44" s="1"/>
  <c r="AP7" i="43"/>
  <c r="AP87" i="43" s="1"/>
  <c r="AW15" i="45"/>
  <c r="AW95" i="45" s="1"/>
  <c r="AW15" i="44"/>
  <c r="AW95" i="44" s="1"/>
  <c r="AW15" i="43"/>
  <c r="AW95" i="43" s="1"/>
  <c r="AL21" i="45"/>
  <c r="AL60" i="45" s="1"/>
  <c r="AL21" i="44"/>
  <c r="AL60" i="44" s="1"/>
  <c r="AL21" i="43"/>
  <c r="AL60" i="43" s="1"/>
  <c r="AL15" i="45"/>
  <c r="AL54" i="45" s="1"/>
  <c r="AL15" i="44"/>
  <c r="AL54" i="44" s="1"/>
  <c r="AL15" i="43"/>
  <c r="AL54" i="43" s="1"/>
  <c r="AL23" i="45"/>
  <c r="AL62" i="45" s="1"/>
  <c r="AL23" i="44"/>
  <c r="AL62" i="44" s="1"/>
  <c r="AL23" i="43"/>
  <c r="AL62" i="43" s="1"/>
  <c r="AN15" i="45"/>
  <c r="AN95" i="45" s="1"/>
  <c r="AN15" i="44"/>
  <c r="AN95" i="44" s="1"/>
  <c r="AN15" i="43"/>
  <c r="AN95" i="43" s="1"/>
  <c r="AW18" i="45"/>
  <c r="AW98" i="45" s="1"/>
  <c r="AW18" i="44"/>
  <c r="AW18" i="43"/>
  <c r="AW19" i="43" s="1"/>
  <c r="AW99" i="43" s="1"/>
  <c r="BF18" i="45"/>
  <c r="BF18" i="44"/>
  <c r="BF19" i="44" s="1"/>
  <c r="BF99" i="44" s="1"/>
  <c r="BF18" i="43"/>
  <c r="BF7" i="45"/>
  <c r="BF87" i="45" s="1"/>
  <c r="BF7" i="44"/>
  <c r="BF87" i="44" s="1"/>
  <c r="BF7" i="43"/>
  <c r="BF87" i="43" s="1"/>
  <c r="BK7" i="45"/>
  <c r="BK87" i="45" s="1"/>
  <c r="BK7" i="44"/>
  <c r="BK87" i="44" s="1"/>
  <c r="BK7" i="43"/>
  <c r="BK87" i="43" s="1"/>
  <c r="AJ18" i="45"/>
  <c r="AJ19" i="45" s="1"/>
  <c r="AJ58" i="45" s="1"/>
  <c r="AJ18" i="43"/>
  <c r="AJ57" i="43" s="1"/>
  <c r="AJ18" i="44"/>
  <c r="AJ57" i="44" s="1"/>
  <c r="AK15" i="45"/>
  <c r="AK54" i="45" s="1"/>
  <c r="AK15" i="44"/>
  <c r="AK54" i="44" s="1"/>
  <c r="AK15" i="43"/>
  <c r="AK54" i="43" s="1"/>
  <c r="AJ23" i="45"/>
  <c r="AJ62" i="45" s="1"/>
  <c r="AJ23" i="43"/>
  <c r="AJ62" i="43" s="1"/>
  <c r="AJ23" i="44"/>
  <c r="AJ62" i="44" s="1"/>
  <c r="AL25" i="45"/>
  <c r="AL64" i="45" s="1"/>
  <c r="AL25" i="44"/>
  <c r="AL64" i="44" s="1"/>
  <c r="AL25" i="43"/>
  <c r="AL64" i="43" s="1"/>
  <c r="AL18" i="45"/>
  <c r="AL19" i="45" s="1"/>
  <c r="AL58" i="45" s="1"/>
  <c r="AL18" i="44"/>
  <c r="AL57" i="44" s="1"/>
  <c r="AL18" i="43"/>
  <c r="AL19" i="43" s="1"/>
  <c r="AL58" i="43" s="1"/>
  <c r="AL12" i="45"/>
  <c r="AL51" i="45" s="1"/>
  <c r="AL12" i="44"/>
  <c r="AL92" i="44" s="1"/>
  <c r="AL12" i="43"/>
  <c r="AL92" i="43" s="1"/>
  <c r="BF15" i="45"/>
  <c r="BF95" i="45" s="1"/>
  <c r="BF15" i="44"/>
  <c r="BF95" i="44" s="1"/>
  <c r="BF15" i="43"/>
  <c r="BF95" i="43" s="1"/>
  <c r="AJ9" i="45"/>
  <c r="AJ9" i="44"/>
  <c r="AJ89" i="44" s="1"/>
  <c r="AJ9" i="43"/>
  <c r="AT15" i="45"/>
  <c r="AT95" i="45" s="1"/>
  <c r="AT15" i="44"/>
  <c r="AT95" i="44" s="1"/>
  <c r="AT15" i="43"/>
  <c r="AT95" i="43" s="1"/>
  <c r="AJ12" i="45"/>
  <c r="AJ12" i="44"/>
  <c r="AJ92" i="44" s="1"/>
  <c r="AJ12" i="43"/>
  <c r="AJ92" i="43" s="1"/>
  <c r="AQ18" i="45"/>
  <c r="AQ19" i="45" s="1"/>
  <c r="AQ99" i="45" s="1"/>
  <c r="AQ18" i="44"/>
  <c r="AQ98" i="44" s="1"/>
  <c r="AQ18" i="43"/>
  <c r="AQ19" i="43" s="1"/>
  <c r="AQ99" i="43" s="1"/>
  <c r="AK25" i="45"/>
  <c r="AK64" i="45" s="1"/>
  <c r="AK25" i="44"/>
  <c r="AK64" i="44" s="1"/>
  <c r="AK25" i="43"/>
  <c r="AK64" i="43" s="1"/>
  <c r="AU7" i="45"/>
  <c r="AU87" i="45" s="1"/>
  <c r="AU7" i="44"/>
  <c r="AU87" i="44" s="1"/>
  <c r="AU7" i="43"/>
  <c r="AU87" i="43" s="1"/>
  <c r="AK21" i="45"/>
  <c r="AK60" i="45" s="1"/>
  <c r="AK21" i="44"/>
  <c r="AK60" i="44" s="1"/>
  <c r="AK21" i="43"/>
  <c r="AK60" i="43" s="1"/>
  <c r="AK12" i="45"/>
  <c r="AK51" i="45" s="1"/>
  <c r="AK12" i="44"/>
  <c r="AK12" i="43"/>
  <c r="AK92" i="43" s="1"/>
  <c r="AN7" i="45"/>
  <c r="AN87" i="45" s="1"/>
  <c r="AN7" i="44"/>
  <c r="AN87" i="44" s="1"/>
  <c r="AN7" i="43"/>
  <c r="AN87" i="43" s="1"/>
  <c r="AQ7" i="45"/>
  <c r="AQ87" i="45" s="1"/>
  <c r="AQ7" i="44"/>
  <c r="AQ87" i="44" s="1"/>
  <c r="AQ7" i="43"/>
  <c r="AQ87" i="43" s="1"/>
  <c r="AM7" i="45"/>
  <c r="AM87" i="45" s="1"/>
  <c r="AM7" i="44"/>
  <c r="AM87" i="44" s="1"/>
  <c r="AM7" i="43"/>
  <c r="AM87" i="43" s="1"/>
  <c r="AM21" i="45"/>
  <c r="AM21" i="44"/>
  <c r="AM21" i="43"/>
  <c r="AI7" i="45"/>
  <c r="AI87" i="45" s="1"/>
  <c r="AI7" i="44"/>
  <c r="AI87" i="44" s="1"/>
  <c r="AI7" i="43"/>
  <c r="AI12" i="45"/>
  <c r="AI92" i="45" s="1"/>
  <c r="AI12" i="44"/>
  <c r="AI12" i="43"/>
  <c r="AI51" i="43" s="1"/>
  <c r="AP21" i="45"/>
  <c r="AP101" i="45" s="1"/>
  <c r="AP21" i="44"/>
  <c r="AP101" i="44" s="1"/>
  <c r="AP21" i="43"/>
  <c r="AP101" i="43" s="1"/>
  <c r="AI15" i="45"/>
  <c r="AI54" i="45" s="1"/>
  <c r="AI15" i="44"/>
  <c r="AI54" i="44" s="1"/>
  <c r="AI15" i="43"/>
  <c r="AI54" i="43" s="1"/>
  <c r="AS15" i="45"/>
  <c r="AS95" i="45" s="1"/>
  <c r="AS15" i="44"/>
  <c r="AS95" i="44" s="1"/>
  <c r="AS15" i="43"/>
  <c r="AS95" i="43" s="1"/>
  <c r="BG7" i="45"/>
  <c r="BG87" i="45" s="1"/>
  <c r="BG7" i="44"/>
  <c r="BG87" i="44" s="1"/>
  <c r="BG7" i="43"/>
  <c r="BG87" i="43" s="1"/>
  <c r="AQ9" i="45"/>
  <c r="AQ89" i="45" s="1"/>
  <c r="AQ9" i="44"/>
  <c r="AQ89" i="44" s="1"/>
  <c r="AQ9" i="43"/>
  <c r="AQ89" i="43" s="1"/>
  <c r="AI25" i="45"/>
  <c r="AI64" i="45" s="1"/>
  <c r="AI25" i="43"/>
  <c r="AI64" i="43" s="1"/>
  <c r="AI25" i="44"/>
  <c r="AI64" i="44" s="1"/>
  <c r="AN21" i="45"/>
  <c r="AN101" i="45" s="1"/>
  <c r="AN21" i="44"/>
  <c r="AN101" i="44" s="1"/>
  <c r="AN21" i="43"/>
  <c r="AN101" i="43" s="1"/>
  <c r="AR9" i="45"/>
  <c r="AR89" i="45" s="1"/>
  <c r="AR9" i="43"/>
  <c r="AR89" i="43" s="1"/>
  <c r="AR9" i="44"/>
  <c r="AR89" i="44" s="1"/>
  <c r="AI9" i="45"/>
  <c r="AI45" i="45" s="1"/>
  <c r="AI9" i="44"/>
  <c r="AI45" i="44" s="1"/>
  <c r="AI9" i="43"/>
  <c r="AI45" i="43" s="1"/>
  <c r="AL7" i="45"/>
  <c r="AL40" i="45" s="1"/>
  <c r="AL7" i="44"/>
  <c r="AL40" i="44" s="1"/>
  <c r="AL7" i="43"/>
  <c r="AL87" i="43" s="1"/>
  <c r="AV15" i="45"/>
  <c r="AV95" i="45" s="1"/>
  <c r="AV15" i="44"/>
  <c r="AV95" i="44" s="1"/>
  <c r="AV15" i="43"/>
  <c r="AV95" i="43" s="1"/>
  <c r="BF9" i="45"/>
  <c r="BF89" i="45" s="1"/>
  <c r="BF9" i="44"/>
  <c r="BF89" i="44" s="1"/>
  <c r="BF9" i="43"/>
  <c r="BF89" i="43" s="1"/>
  <c r="AT7" i="45"/>
  <c r="AT87" i="45" s="1"/>
  <c r="AT7" i="44"/>
  <c r="AT87" i="44" s="1"/>
  <c r="AT7" i="43"/>
  <c r="AT87" i="43" s="1"/>
  <c r="AX9" i="45"/>
  <c r="AX89" i="45" s="1"/>
  <c r="AX9" i="44"/>
  <c r="AX89" i="44" s="1"/>
  <c r="AX9" i="43"/>
  <c r="AX89" i="43" s="1"/>
  <c r="BK15" i="45"/>
  <c r="BK95" i="45" s="1"/>
  <c r="BK15" i="44"/>
  <c r="BK95" i="44" s="1"/>
  <c r="BK15" i="43"/>
  <c r="BK95" i="43" s="1"/>
  <c r="AM12" i="45"/>
  <c r="AM92" i="45" s="1"/>
  <c r="AM12" i="44"/>
  <c r="AM92" i="44" s="1"/>
  <c r="AM12" i="43"/>
  <c r="AM92" i="43" s="1"/>
  <c r="AT18" i="45"/>
  <c r="AT19" i="45" s="1"/>
  <c r="AT99" i="45" s="1"/>
  <c r="AT18" i="44"/>
  <c r="AT19" i="44" s="1"/>
  <c r="AT99" i="44" s="1"/>
  <c r="AT18" i="43"/>
  <c r="AN23" i="45"/>
  <c r="AN103" i="45" s="1"/>
  <c r="AN23" i="43"/>
  <c r="AN103" i="43" s="1"/>
  <c r="AN23" i="44"/>
  <c r="AN103" i="44" s="1"/>
  <c r="AN18" i="45"/>
  <c r="AN98" i="45" s="1"/>
  <c r="AN18" i="44"/>
  <c r="AN19" i="44" s="1"/>
  <c r="AN99" i="44" s="1"/>
  <c r="AN18" i="43"/>
  <c r="AN98" i="43" s="1"/>
  <c r="AR18" i="45"/>
  <c r="AR19" i="45" s="1"/>
  <c r="AR99" i="45" s="1"/>
  <c r="AR18" i="44"/>
  <c r="AR98" i="44" s="1"/>
  <c r="AR18" i="43"/>
  <c r="AR98" i="43" s="1"/>
  <c r="AU9" i="45"/>
  <c r="AU89" i="45" s="1"/>
  <c r="AU9" i="44"/>
  <c r="AU89" i="44" s="1"/>
  <c r="AU9" i="43"/>
  <c r="AU89" i="43" s="1"/>
  <c r="AU18" i="45"/>
  <c r="AU19" i="45" s="1"/>
  <c r="AU99" i="45" s="1"/>
  <c r="AU18" i="44"/>
  <c r="AU98" i="44" s="1"/>
  <c r="AU18" i="43"/>
  <c r="AU98" i="43" s="1"/>
  <c r="AK9" i="45"/>
  <c r="AK9" i="44"/>
  <c r="AK45" i="44" s="1"/>
  <c r="AK9" i="43"/>
  <c r="AK89" i="43" s="1"/>
  <c r="AK23" i="45"/>
  <c r="AK62" i="45" s="1"/>
  <c r="AK23" i="44"/>
  <c r="AK62" i="44" s="1"/>
  <c r="AK23" i="43"/>
  <c r="AK62" i="43" s="1"/>
  <c r="AJ7" i="45"/>
  <c r="AJ87" i="45" s="1"/>
  <c r="AJ7" i="44"/>
  <c r="AJ87" i="44" s="1"/>
  <c r="AJ7" i="43"/>
  <c r="AJ87" i="43" s="1"/>
  <c r="AJ15" i="45"/>
  <c r="AJ54" i="45" s="1"/>
  <c r="AJ15" i="44"/>
  <c r="AJ54" i="44" s="1"/>
  <c r="AJ15" i="43"/>
  <c r="AJ54" i="43" s="1"/>
  <c r="AX7" i="45"/>
  <c r="AX87" i="45" s="1"/>
  <c r="AX7" i="44"/>
  <c r="AX87" i="44" s="1"/>
  <c r="AX7" i="43"/>
  <c r="AX87" i="43" s="1"/>
  <c r="AM23" i="45"/>
  <c r="AM23" i="44"/>
  <c r="AM23" i="43"/>
  <c r="AW7" i="45"/>
  <c r="AW87" i="45" s="1"/>
  <c r="AW7" i="44"/>
  <c r="AW87" i="44" s="1"/>
  <c r="AW7" i="43"/>
  <c r="AW87" i="43" s="1"/>
  <c r="AP12" i="45"/>
  <c r="AP92" i="45" s="1"/>
  <c r="AP12" i="44"/>
  <c r="AP92" i="44" s="1"/>
  <c r="AP12" i="43"/>
  <c r="AP92" i="43" s="1"/>
  <c r="AP23" i="45"/>
  <c r="AP103" i="45" s="1"/>
  <c r="AP23" i="44"/>
  <c r="AP103" i="44" s="1"/>
  <c r="AP23" i="43"/>
  <c r="AP103" i="43" s="1"/>
  <c r="AI21" i="45"/>
  <c r="AI60" i="45" s="1"/>
  <c r="AI21" i="43"/>
  <c r="AI60" i="43" s="1"/>
  <c r="AI21" i="44"/>
  <c r="AI60" i="44" s="1"/>
  <c r="BG15" i="45"/>
  <c r="BG95" i="45" s="1"/>
  <c r="BG15" i="44"/>
  <c r="BG95" i="44" s="1"/>
  <c r="BG15" i="43"/>
  <c r="BG95" i="43" s="1"/>
  <c r="BG9" i="45"/>
  <c r="BG89" i="45" s="1"/>
  <c r="BG9" i="44"/>
  <c r="BG89" i="44" s="1"/>
  <c r="BG9" i="43"/>
  <c r="BG89" i="43" s="1"/>
  <c r="AI23" i="45"/>
  <c r="AI62" i="45" s="1"/>
  <c r="AI23" i="43"/>
  <c r="AI62" i="43" s="1"/>
  <c r="AI23" i="44"/>
  <c r="AI62" i="44" s="1"/>
  <c r="AP18" i="45"/>
  <c r="AP19" i="45" s="1"/>
  <c r="AP99" i="45" s="1"/>
  <c r="AP18" i="44"/>
  <c r="AP98" i="44" s="1"/>
  <c r="AP18" i="43"/>
  <c r="AP98" i="43" s="1"/>
  <c r="AX15" i="45"/>
  <c r="AX95" i="45" s="1"/>
  <c r="AX15" i="44"/>
  <c r="AX95" i="44" s="1"/>
  <c r="AX15" i="43"/>
  <c r="AX95" i="43" s="1"/>
  <c r="AS9" i="45"/>
  <c r="AS89" i="45" s="1"/>
  <c r="AS9" i="44"/>
  <c r="AS89" i="44" s="1"/>
  <c r="AS9" i="43"/>
  <c r="AS89" i="43" s="1"/>
  <c r="AW9" i="27"/>
  <c r="AW23" i="27" s="1"/>
  <c r="AW41" i="27" s="1"/>
  <c r="AU12" i="27"/>
  <c r="AU26" i="27" s="1"/>
  <c r="AU44" i="27" s="1"/>
  <c r="AK13" i="28" s="1"/>
  <c r="AU9" i="27"/>
  <c r="AU23" i="27" s="1"/>
  <c r="AU41" i="27" s="1"/>
  <c r="AK10" i="28" s="1"/>
  <c r="D7" i="32"/>
  <c r="D7" i="35" s="1"/>
  <c r="J7" i="32"/>
  <c r="J14" i="32" s="1"/>
  <c r="J7" i="35" s="1"/>
  <c r="AW7" i="27"/>
  <c r="AW21" i="27" s="1"/>
  <c r="AW39" i="27" s="1"/>
  <c r="AU7" i="27"/>
  <c r="AU21" i="27" s="1"/>
  <c r="AU39" i="27" s="1"/>
  <c r="AK8" i="28" s="1"/>
  <c r="H7" i="32"/>
  <c r="H14" i="32" s="1"/>
  <c r="E7" i="32"/>
  <c r="E7" i="35" s="1"/>
  <c r="AR7" i="27"/>
  <c r="AR21" i="27" s="1"/>
  <c r="AR39" i="27" s="1"/>
  <c r="AH8" i="28" s="1"/>
  <c r="AS12" i="27"/>
  <c r="AS26" i="27" s="1"/>
  <c r="AS44" i="27" s="1"/>
  <c r="AI13" i="28" s="1"/>
  <c r="AS9" i="27"/>
  <c r="AS23" i="27" s="1"/>
  <c r="AS41" i="27" s="1"/>
  <c r="AI10" i="28" s="1"/>
  <c r="AR9" i="27"/>
  <c r="AR23" i="27" s="1"/>
  <c r="AR41" i="27" s="1"/>
  <c r="AH10" i="28" s="1"/>
  <c r="AR12" i="27"/>
  <c r="AR26" i="27" s="1"/>
  <c r="AR44" i="27" s="1"/>
  <c r="AH13" i="28" s="1"/>
  <c r="F7" i="32"/>
  <c r="F7" i="35" s="1"/>
  <c r="AS7" i="27"/>
  <c r="AS21" i="27" s="1"/>
  <c r="AS39" i="27" s="1"/>
  <c r="AI8" i="28" s="1"/>
  <c r="AQ9" i="27"/>
  <c r="AQ23" i="27" s="1"/>
  <c r="AQ41" i="27" s="1"/>
  <c r="AG10" i="28" s="1"/>
  <c r="AQ7" i="27"/>
  <c r="AQ21" i="27" s="1"/>
  <c r="AQ39" i="27" s="1"/>
  <c r="AG8" i="28" s="1"/>
  <c r="AQ12" i="27"/>
  <c r="AQ26" i="27" s="1"/>
  <c r="AQ44" i="27" s="1"/>
  <c r="AG13" i="28" s="1"/>
  <c r="AP7" i="27"/>
  <c r="AP21" i="27" s="1"/>
  <c r="AP39" i="27" s="1"/>
  <c r="AF8" i="28" s="1"/>
  <c r="AN7" i="27"/>
  <c r="AN21" i="27" s="1"/>
  <c r="AN39" i="27" s="1"/>
  <c r="AD8" i="28" s="1"/>
  <c r="AP12" i="27"/>
  <c r="AP26" i="27" s="1"/>
  <c r="AP44" i="27" s="1"/>
  <c r="AF13" i="28" s="1"/>
  <c r="AO9" i="27"/>
  <c r="AO23" i="27" s="1"/>
  <c r="AO41" i="27" s="1"/>
  <c r="AE10" i="28" s="1"/>
  <c r="AP9" i="27"/>
  <c r="AP23" i="27" s="1"/>
  <c r="AP41" i="27" s="1"/>
  <c r="AF10" i="28" s="1"/>
  <c r="AN12" i="27"/>
  <c r="AN26" i="27" s="1"/>
  <c r="AN44" i="27" s="1"/>
  <c r="AD13" i="28" s="1"/>
  <c r="AO12" i="27"/>
  <c r="AO26" i="27" s="1"/>
  <c r="AO44" i="27" s="1"/>
  <c r="AE13" i="28" s="1"/>
  <c r="AO7" i="27"/>
  <c r="AO21" i="27" s="1"/>
  <c r="AO39" i="27" s="1"/>
  <c r="AE8" i="28" s="1"/>
  <c r="AN9" i="27"/>
  <c r="AN23" i="27" s="1"/>
  <c r="AN41" i="27" s="1"/>
  <c r="AD10" i="28" s="1"/>
  <c r="BM10" i="45"/>
  <c r="BM90" i="45" s="1"/>
  <c r="BX16" i="45"/>
  <c r="BX96" i="45" s="1"/>
  <c r="BQ16" i="45"/>
  <c r="BQ96" i="45" s="1"/>
  <c r="CD10" i="45"/>
  <c r="CD90" i="45" s="1"/>
  <c r="BX10" i="45"/>
  <c r="BX90" i="45" s="1"/>
  <c r="BT16" i="45"/>
  <c r="BT96" i="45" s="1"/>
  <c r="BU16" i="45"/>
  <c r="BU96" i="45" s="1"/>
  <c r="BM16" i="45"/>
  <c r="BO16" i="45"/>
  <c r="BO96" i="45" s="1"/>
  <c r="BS16" i="45"/>
  <c r="BS96" i="45" s="1"/>
  <c r="BU10" i="45"/>
  <c r="BU90" i="45" s="1"/>
  <c r="BU13" i="45"/>
  <c r="BU93" i="45" s="1"/>
  <c r="BS13" i="45"/>
  <c r="BS93" i="45" s="1"/>
  <c r="BP10" i="45"/>
  <c r="BP90" i="45" s="1"/>
  <c r="CE16" i="45"/>
  <c r="CE96" i="45" s="1"/>
  <c r="BL10" i="45"/>
  <c r="BL16" i="45"/>
  <c r="BL96" i="45" s="1"/>
  <c r="BP16" i="45"/>
  <c r="BP96" i="45" s="1"/>
  <c r="BW10" i="45"/>
  <c r="BW90" i="45" s="1"/>
  <c r="BW16" i="45"/>
  <c r="BW96" i="45" s="1"/>
  <c r="BL13" i="45"/>
  <c r="BL52" i="45" s="1"/>
  <c r="CD13" i="45"/>
  <c r="CD93" i="45" s="1"/>
  <c r="BT13" i="45"/>
  <c r="BT93" i="45" s="1"/>
  <c r="CE10" i="45"/>
  <c r="CE90" i="45" s="1"/>
  <c r="CD16" i="45"/>
  <c r="CD96" i="45" s="1"/>
  <c r="BT10" i="45"/>
  <c r="BT90" i="45" s="1"/>
  <c r="BS10" i="45"/>
  <c r="BS90" i="45" s="1"/>
  <c r="BM13" i="45"/>
  <c r="BM93" i="45" s="1"/>
  <c r="BO13" i="45"/>
  <c r="BO93" i="45" s="1"/>
  <c r="BQ13" i="45"/>
  <c r="BQ93" i="45" s="1"/>
  <c r="CE13" i="45"/>
  <c r="CE93" i="45" s="1"/>
  <c r="BP13" i="45"/>
  <c r="BP93" i="45" s="1"/>
  <c r="BV10" i="45"/>
  <c r="BV90" i="45" s="1"/>
  <c r="BO10" i="45"/>
  <c r="BV16" i="45"/>
  <c r="BV96" i="45" s="1"/>
  <c r="BQ10" i="45"/>
  <c r="BQ90" i="45" s="1"/>
  <c r="BX13" i="45"/>
  <c r="BX93" i="45" s="1"/>
  <c r="BV13" i="45"/>
  <c r="BV93" i="45" s="1"/>
  <c r="BW13" i="45"/>
  <c r="BW93" i="45" s="1"/>
  <c r="BZ16" i="45"/>
  <c r="BZ96" i="45" s="1"/>
  <c r="BZ13" i="45"/>
  <c r="BZ93" i="45" s="1"/>
  <c r="BZ10" i="45"/>
  <c r="BZ90" i="45" s="1"/>
  <c r="BT16" i="44"/>
  <c r="BT96" i="44" s="1"/>
  <c r="BT16" i="43"/>
  <c r="BT96" i="43" s="1"/>
  <c r="BO16" i="44"/>
  <c r="BO96" i="44" s="1"/>
  <c r="BO16" i="43"/>
  <c r="BO96" i="43" s="1"/>
  <c r="BT10" i="44"/>
  <c r="BT90" i="44" s="1"/>
  <c r="BT10" i="43"/>
  <c r="BT90" i="43" s="1"/>
  <c r="BT13" i="44"/>
  <c r="BT93" i="44" s="1"/>
  <c r="BT13" i="43"/>
  <c r="BT93" i="43" s="1"/>
  <c r="BR13" i="44"/>
  <c r="BR93" i="44" s="1"/>
  <c r="BR13" i="43"/>
  <c r="BR93" i="43" s="1"/>
  <c r="BL10" i="44"/>
  <c r="BL90" i="44" s="1"/>
  <c r="BL10" i="43"/>
  <c r="BL46" i="43" s="1"/>
  <c r="BL16" i="44"/>
  <c r="BL16" i="43"/>
  <c r="BL96" i="43" s="1"/>
  <c r="BP16" i="44"/>
  <c r="BP96" i="44" s="1"/>
  <c r="BP16" i="43"/>
  <c r="BP55" i="43" s="1"/>
  <c r="BV10" i="44"/>
  <c r="BV90" i="44" s="1"/>
  <c r="BV10" i="43"/>
  <c r="BV90" i="43" s="1"/>
  <c r="BY16" i="43"/>
  <c r="BY96" i="43" s="1"/>
  <c r="BY16" i="44"/>
  <c r="BY96" i="44" s="1"/>
  <c r="BV16" i="44"/>
  <c r="BV96" i="44" s="1"/>
  <c r="BV16" i="43"/>
  <c r="BV96" i="43" s="1"/>
  <c r="BL13" i="44"/>
  <c r="BL93" i="44" s="1"/>
  <c r="BL13" i="43"/>
  <c r="CC13" i="44"/>
  <c r="CC93" i="44" s="1"/>
  <c r="CC13" i="43"/>
  <c r="CC93" i="43" s="1"/>
  <c r="BS13" i="44"/>
  <c r="BS93" i="44" s="1"/>
  <c r="BS13" i="43"/>
  <c r="BS93" i="43" s="1"/>
  <c r="BM10" i="44"/>
  <c r="BM90" i="44" s="1"/>
  <c r="BM10" i="43"/>
  <c r="BW16" i="44"/>
  <c r="BW96" i="44" s="1"/>
  <c r="BW16" i="43"/>
  <c r="BW96" i="43" s="1"/>
  <c r="BS16" i="44"/>
  <c r="BS96" i="44" s="1"/>
  <c r="BS16" i="43"/>
  <c r="BS96" i="43" s="1"/>
  <c r="CD10" i="44"/>
  <c r="CD90" i="44" s="1"/>
  <c r="CD10" i="43"/>
  <c r="CD90" i="43" s="1"/>
  <c r="CC16" i="44"/>
  <c r="CC96" i="44" s="1"/>
  <c r="CC16" i="43"/>
  <c r="CC96" i="43" s="1"/>
  <c r="BS10" i="44"/>
  <c r="BS90" i="44" s="1"/>
  <c r="BS10" i="43"/>
  <c r="BS90" i="43" s="1"/>
  <c r="BR10" i="44"/>
  <c r="BR90" i="44" s="1"/>
  <c r="BR10" i="43"/>
  <c r="BR90" i="43" s="1"/>
  <c r="BY13" i="44"/>
  <c r="BY93" i="44" s="1"/>
  <c r="BY13" i="43"/>
  <c r="BY93" i="43" s="1"/>
  <c r="BM13" i="44"/>
  <c r="BM93" i="44" s="1"/>
  <c r="BM13" i="43"/>
  <c r="BO13" i="44"/>
  <c r="BO13" i="43"/>
  <c r="BO93" i="43" s="1"/>
  <c r="BQ13" i="44"/>
  <c r="BQ93" i="44" s="1"/>
  <c r="BQ13" i="43"/>
  <c r="CD13" i="44"/>
  <c r="CD93" i="44" s="1"/>
  <c r="CD13" i="43"/>
  <c r="CD93" i="43" s="1"/>
  <c r="BP13" i="44"/>
  <c r="BP13" i="43"/>
  <c r="BQ16" i="44"/>
  <c r="BQ96" i="44" s="1"/>
  <c r="BQ16" i="43"/>
  <c r="CC10" i="44"/>
  <c r="CC90" i="44" s="1"/>
  <c r="CC10" i="43"/>
  <c r="CC90" i="43" s="1"/>
  <c r="BW10" i="44"/>
  <c r="BW90" i="44" s="1"/>
  <c r="BW10" i="43"/>
  <c r="BW90" i="43" s="1"/>
  <c r="BM16" i="44"/>
  <c r="BM16" i="43"/>
  <c r="BM96" i="43" s="1"/>
  <c r="BR16" i="44"/>
  <c r="BR96" i="44" s="1"/>
  <c r="BR16" i="43"/>
  <c r="BR96" i="43" s="1"/>
  <c r="BP10" i="44"/>
  <c r="BP10" i="43"/>
  <c r="BP90" i="43" s="1"/>
  <c r="CD16" i="44"/>
  <c r="CD96" i="44" s="1"/>
  <c r="CD16" i="43"/>
  <c r="CD96" i="43" s="1"/>
  <c r="BU10" i="44"/>
  <c r="BU90" i="44" s="1"/>
  <c r="BU10" i="43"/>
  <c r="BU90" i="43" s="1"/>
  <c r="BO10" i="43"/>
  <c r="BO90" i="43" s="1"/>
  <c r="BO10" i="44"/>
  <c r="BU16" i="44"/>
  <c r="BU96" i="44" s="1"/>
  <c r="BU16" i="43"/>
  <c r="BU96" i="43" s="1"/>
  <c r="BQ10" i="44"/>
  <c r="BQ90" i="44" s="1"/>
  <c r="BQ10" i="43"/>
  <c r="BY10" i="44"/>
  <c r="BY90" i="44" s="1"/>
  <c r="BY10" i="43"/>
  <c r="BY90" i="43" s="1"/>
  <c r="BW13" i="44"/>
  <c r="BW93" i="44" s="1"/>
  <c r="BW13" i="43"/>
  <c r="BW93" i="43" s="1"/>
  <c r="BU13" i="44"/>
  <c r="BU93" i="44" s="1"/>
  <c r="BU13" i="43"/>
  <c r="BU93" i="43" s="1"/>
  <c r="BV13" i="44"/>
  <c r="BV93" i="44" s="1"/>
  <c r="BV13" i="43"/>
  <c r="BV93" i="43" s="1"/>
  <c r="AU10" i="45"/>
  <c r="AU90" i="45" s="1"/>
  <c r="AU10" i="44"/>
  <c r="AU90" i="44" s="1"/>
  <c r="AU10" i="43"/>
  <c r="AU90" i="43" s="1"/>
  <c r="AT10" i="45"/>
  <c r="AT90" i="45" s="1"/>
  <c r="AT10" i="44"/>
  <c r="AT90" i="44" s="1"/>
  <c r="AT10" i="43"/>
  <c r="AT90" i="43" s="1"/>
  <c r="AR10" i="45"/>
  <c r="AR90" i="45" s="1"/>
  <c r="AR10" i="43"/>
  <c r="AR90" i="43" s="1"/>
  <c r="AR10" i="44"/>
  <c r="AR90" i="44" s="1"/>
  <c r="AM16" i="45"/>
  <c r="AM16" i="44"/>
  <c r="AM16" i="43"/>
  <c r="BG10" i="45"/>
  <c r="BG90" i="45" s="1"/>
  <c r="BG10" i="44"/>
  <c r="BG90" i="44" s="1"/>
  <c r="BG10" i="43"/>
  <c r="BG90" i="43" s="1"/>
  <c r="AP13" i="45"/>
  <c r="AP93" i="45" s="1"/>
  <c r="AP13" i="44"/>
  <c r="AP93" i="44" s="1"/>
  <c r="AP13" i="43"/>
  <c r="AP93" i="43" s="1"/>
  <c r="AW13" i="45"/>
  <c r="AW93" i="45" s="1"/>
  <c r="AW13" i="44"/>
  <c r="AW93" i="44" s="1"/>
  <c r="AW13" i="43"/>
  <c r="AW93" i="43" s="1"/>
  <c r="AS13" i="45"/>
  <c r="AS93" i="45" s="1"/>
  <c r="AS13" i="44"/>
  <c r="AS93" i="44" s="1"/>
  <c r="AS13" i="43"/>
  <c r="AS93" i="43" s="1"/>
  <c r="AR13" i="45"/>
  <c r="AR93" i="45" s="1"/>
  <c r="AR13" i="44"/>
  <c r="AR93" i="44" s="1"/>
  <c r="AR13" i="43"/>
  <c r="AR93" i="43" s="1"/>
  <c r="BK16" i="45"/>
  <c r="BK96" i="45" s="1"/>
  <c r="BK16" i="44"/>
  <c r="BK96" i="44" s="1"/>
  <c r="BK16" i="43"/>
  <c r="BK96" i="43" s="1"/>
  <c r="AK13" i="45"/>
  <c r="AK13" i="44"/>
  <c r="AK52" i="44" s="1"/>
  <c r="AK13" i="43"/>
  <c r="AM10" i="45"/>
  <c r="AM90" i="45" s="1"/>
  <c r="AM10" i="44"/>
  <c r="AM90" i="44" s="1"/>
  <c r="AM10" i="43"/>
  <c r="AM90" i="43" s="1"/>
  <c r="AN13" i="45"/>
  <c r="AN93" i="45" s="1"/>
  <c r="AN13" i="44"/>
  <c r="AN93" i="44" s="1"/>
  <c r="AN13" i="43"/>
  <c r="AN93" i="43" s="1"/>
  <c r="AQ10" i="45"/>
  <c r="AQ90" i="45" s="1"/>
  <c r="AQ10" i="44"/>
  <c r="AQ90" i="44" s="1"/>
  <c r="AQ10" i="43"/>
  <c r="AQ90" i="43" s="1"/>
  <c r="AW16" i="45"/>
  <c r="AW96" i="45" s="1"/>
  <c r="AW16" i="44"/>
  <c r="AW96" i="44" s="1"/>
  <c r="AW16" i="43"/>
  <c r="AW96" i="43" s="1"/>
  <c r="AX16" i="45"/>
  <c r="AX96" i="45" s="1"/>
  <c r="AX16" i="44"/>
  <c r="AX96" i="44" s="1"/>
  <c r="AX16" i="43"/>
  <c r="AX96" i="43" s="1"/>
  <c r="AM13" i="45"/>
  <c r="AM93" i="45" s="1"/>
  <c r="AM13" i="44"/>
  <c r="AM93" i="44" s="1"/>
  <c r="AM13" i="43"/>
  <c r="AM93" i="43" s="1"/>
  <c r="AW10" i="45"/>
  <c r="AW90" i="45" s="1"/>
  <c r="AW10" i="44"/>
  <c r="AW90" i="44" s="1"/>
  <c r="AW10" i="43"/>
  <c r="AW90" i="43" s="1"/>
  <c r="AS16" i="45"/>
  <c r="AS96" i="45" s="1"/>
  <c r="AS16" i="44"/>
  <c r="AS96" i="44" s="1"/>
  <c r="AS16" i="43"/>
  <c r="AS96" i="43" s="1"/>
  <c r="BK13" i="45"/>
  <c r="BK93" i="45" s="1"/>
  <c r="BK13" i="44"/>
  <c r="BK93" i="44" s="1"/>
  <c r="BK13" i="43"/>
  <c r="BK93" i="43" s="1"/>
  <c r="AQ13" i="45"/>
  <c r="AQ93" i="45" s="1"/>
  <c r="AQ13" i="44"/>
  <c r="AQ93" i="44" s="1"/>
  <c r="AQ13" i="43"/>
  <c r="AQ93" i="43" s="1"/>
  <c r="AI13" i="45"/>
  <c r="AI13" i="44"/>
  <c r="AI93" i="44" s="1"/>
  <c r="AI13" i="43"/>
  <c r="AI52" i="43" s="1"/>
  <c r="AI16" i="45"/>
  <c r="AI55" i="45" s="1"/>
  <c r="AI16" i="44"/>
  <c r="AI55" i="44" s="1"/>
  <c r="AI16" i="43"/>
  <c r="AI55" i="43" s="1"/>
  <c r="AJ16" i="45"/>
  <c r="AJ55" i="45" s="1"/>
  <c r="AJ16" i="43"/>
  <c r="AJ55" i="43" s="1"/>
  <c r="AJ16" i="44"/>
  <c r="AJ55" i="44" s="1"/>
  <c r="AL16" i="45"/>
  <c r="AL55" i="45" s="1"/>
  <c r="AL16" i="44"/>
  <c r="AL55" i="44" s="1"/>
  <c r="AL16" i="43"/>
  <c r="AL55" i="43" s="1"/>
  <c r="AT13" i="45"/>
  <c r="AT93" i="45" s="1"/>
  <c r="AT13" i="44"/>
  <c r="AT93" i="44" s="1"/>
  <c r="AT13" i="43"/>
  <c r="AT93" i="43" s="1"/>
  <c r="AK16" i="45"/>
  <c r="AK55" i="45" s="1"/>
  <c r="AK16" i="44"/>
  <c r="AK55" i="44" s="1"/>
  <c r="AK16" i="43"/>
  <c r="AK55" i="43" s="1"/>
  <c r="AT16" i="45"/>
  <c r="AT96" i="45" s="1"/>
  <c r="AT16" i="44"/>
  <c r="AT96" i="44" s="1"/>
  <c r="AT16" i="43"/>
  <c r="AT96" i="43" s="1"/>
  <c r="AQ16" i="45"/>
  <c r="AQ96" i="45" s="1"/>
  <c r="AQ16" i="44"/>
  <c r="AQ96" i="44" s="1"/>
  <c r="AQ16" i="43"/>
  <c r="AQ96" i="43" s="1"/>
  <c r="AV16" i="45"/>
  <c r="AV96" i="45" s="1"/>
  <c r="AV16" i="43"/>
  <c r="AV96" i="43" s="1"/>
  <c r="AV16" i="44"/>
  <c r="AV96" i="44" s="1"/>
  <c r="AR16" i="45"/>
  <c r="AR96" i="45" s="1"/>
  <c r="AR16" i="44"/>
  <c r="AR96" i="44" s="1"/>
  <c r="AR16" i="43"/>
  <c r="AR96" i="43" s="1"/>
  <c r="BK10" i="45"/>
  <c r="BK90" i="45" s="1"/>
  <c r="BK10" i="44"/>
  <c r="BK90" i="44" s="1"/>
  <c r="BK10" i="43"/>
  <c r="BK90" i="43" s="1"/>
  <c r="AN10" i="45"/>
  <c r="AN90" i="45" s="1"/>
  <c r="AN10" i="44"/>
  <c r="AN90" i="44" s="1"/>
  <c r="AN10" i="43"/>
  <c r="AN90" i="43" s="1"/>
  <c r="AJ10" i="45"/>
  <c r="AJ46" i="45" s="1"/>
  <c r="AJ10" i="44"/>
  <c r="AJ10" i="43"/>
  <c r="AJ90" i="43" s="1"/>
  <c r="BG16" i="45"/>
  <c r="BG96" i="45" s="1"/>
  <c r="BG16" i="44"/>
  <c r="BG96" i="44" s="1"/>
  <c r="BG16" i="43"/>
  <c r="BG96" i="43" s="1"/>
  <c r="AJ13" i="45"/>
  <c r="AJ93" i="45" s="1"/>
  <c r="AJ13" i="43"/>
  <c r="AJ93" i="43" s="1"/>
  <c r="AJ13" i="44"/>
  <c r="AJ52" i="44" s="1"/>
  <c r="AN16" i="45"/>
  <c r="AN96" i="45" s="1"/>
  <c r="AN16" i="44"/>
  <c r="AN96" i="44" s="1"/>
  <c r="AN16" i="43"/>
  <c r="AN96" i="43" s="1"/>
  <c r="AV13" i="45"/>
  <c r="AV93" i="45" s="1"/>
  <c r="AV13" i="44"/>
  <c r="AV93" i="44" s="1"/>
  <c r="AV13" i="43"/>
  <c r="AV93" i="43" s="1"/>
  <c r="BF13" i="45"/>
  <c r="BF93" i="45" s="1"/>
  <c r="BF13" i="44"/>
  <c r="BF93" i="44" s="1"/>
  <c r="BF13" i="43"/>
  <c r="BF93" i="43" s="1"/>
  <c r="AV10" i="45"/>
  <c r="AV90" i="45" s="1"/>
  <c r="AV10" i="43"/>
  <c r="AV90" i="43" s="1"/>
  <c r="AV10" i="44"/>
  <c r="AV90" i="44" s="1"/>
  <c r="AK10" i="45"/>
  <c r="AK10" i="44"/>
  <c r="AK10" i="43"/>
  <c r="AX13" i="45"/>
  <c r="AX93" i="45" s="1"/>
  <c r="AX13" i="44"/>
  <c r="AX93" i="44" s="1"/>
  <c r="AX13" i="43"/>
  <c r="AX93" i="43" s="1"/>
  <c r="BF10" i="45"/>
  <c r="BF90" i="45" s="1"/>
  <c r="BF10" i="44"/>
  <c r="BF90" i="44" s="1"/>
  <c r="BF10" i="43"/>
  <c r="BF90" i="43" s="1"/>
  <c r="BF16" i="45"/>
  <c r="BF96" i="45" s="1"/>
  <c r="BF16" i="44"/>
  <c r="BF96" i="44" s="1"/>
  <c r="BF16" i="43"/>
  <c r="BF96" i="43" s="1"/>
  <c r="AU16" i="45"/>
  <c r="AU96" i="45" s="1"/>
  <c r="AU16" i="44"/>
  <c r="AU96" i="44" s="1"/>
  <c r="AU16" i="43"/>
  <c r="AU96" i="43" s="1"/>
  <c r="AX10" i="45"/>
  <c r="AX90" i="45" s="1"/>
  <c r="AX10" i="44"/>
  <c r="AX90" i="44" s="1"/>
  <c r="AX10" i="43"/>
  <c r="AX90" i="43" s="1"/>
  <c r="AL13" i="45"/>
  <c r="AL93" i="45" s="1"/>
  <c r="AL13" i="44"/>
  <c r="AL52" i="44" s="1"/>
  <c r="AL13" i="43"/>
  <c r="AL93" i="43" s="1"/>
  <c r="AP16" i="45"/>
  <c r="AP96" i="45" s="1"/>
  <c r="AP16" i="44"/>
  <c r="AP96" i="44" s="1"/>
  <c r="AP16" i="43"/>
  <c r="AP96" i="43" s="1"/>
  <c r="AI10" i="45"/>
  <c r="AI46" i="45" s="1"/>
  <c r="AI10" i="44"/>
  <c r="AI10" i="43"/>
  <c r="AI46" i="43" s="1"/>
  <c r="AS10" i="45"/>
  <c r="AS90" i="45" s="1"/>
  <c r="AS10" i="44"/>
  <c r="AS90" i="44" s="1"/>
  <c r="AS10" i="43"/>
  <c r="AS90" i="43" s="1"/>
  <c r="AL10" i="44"/>
  <c r="AL90" i="44" s="1"/>
  <c r="AL10" i="45"/>
  <c r="AL90" i="45" s="1"/>
  <c r="AL10" i="43"/>
  <c r="AL90" i="43" s="1"/>
  <c r="AP10" i="45"/>
  <c r="AP90" i="45" s="1"/>
  <c r="AP10" i="44"/>
  <c r="AP90" i="44" s="1"/>
  <c r="AP10" i="43"/>
  <c r="AP90" i="43" s="1"/>
  <c r="BG13" i="45"/>
  <c r="BG93" i="45" s="1"/>
  <c r="BG13" i="44"/>
  <c r="BG93" i="44" s="1"/>
  <c r="BG13" i="43"/>
  <c r="BG93" i="43" s="1"/>
  <c r="AU13" i="45"/>
  <c r="AU93" i="45" s="1"/>
  <c r="AU13" i="44"/>
  <c r="AU93" i="44" s="1"/>
  <c r="AU13" i="43"/>
  <c r="AU93" i="43" s="1"/>
  <c r="AU10" i="27"/>
  <c r="AU24" i="27" s="1"/>
  <c r="AU42" i="27" s="1"/>
  <c r="AK11" i="28" s="1"/>
  <c r="AW13" i="27"/>
  <c r="AW27" i="27" s="1"/>
  <c r="AW45" i="27" s="1"/>
  <c r="AW10" i="27"/>
  <c r="AW24" i="27" s="1"/>
  <c r="AW42" i="27" s="1"/>
  <c r="AU13" i="27"/>
  <c r="AU27" i="27" s="1"/>
  <c r="AU45" i="27" s="1"/>
  <c r="AK14" i="28" s="1"/>
  <c r="AR13" i="27"/>
  <c r="AR27" i="27" s="1"/>
  <c r="AR45" i="27" s="1"/>
  <c r="AH14" i="28" s="1"/>
  <c r="AR10" i="27"/>
  <c r="AR24" i="27" s="1"/>
  <c r="AR42" i="27" s="1"/>
  <c r="AH11" i="28" s="1"/>
  <c r="AS13" i="27"/>
  <c r="AS27" i="27" s="1"/>
  <c r="AS45" i="27" s="1"/>
  <c r="AI14" i="28" s="1"/>
  <c r="AS10" i="27"/>
  <c r="AS24" i="27" s="1"/>
  <c r="AS42" i="27" s="1"/>
  <c r="AI11" i="28" s="1"/>
  <c r="AQ13" i="27"/>
  <c r="AQ27" i="27" s="1"/>
  <c r="AQ45" i="27" s="1"/>
  <c r="AG14" i="28" s="1"/>
  <c r="AQ10" i="27"/>
  <c r="AQ24" i="27" s="1"/>
  <c r="AQ42" i="27" s="1"/>
  <c r="AG11" i="28" s="1"/>
  <c r="AP13" i="27"/>
  <c r="AP27" i="27" s="1"/>
  <c r="AP45" i="27" s="1"/>
  <c r="AF14" i="28" s="1"/>
  <c r="AP10" i="27"/>
  <c r="AP24" i="27" s="1"/>
  <c r="AP42" i="27" s="1"/>
  <c r="AF11" i="28" s="1"/>
  <c r="AN13" i="27"/>
  <c r="AN27" i="27" s="1"/>
  <c r="AN45" i="27" s="1"/>
  <c r="AD14" i="28" s="1"/>
  <c r="AN10" i="27"/>
  <c r="AN24" i="27" s="1"/>
  <c r="AN42" i="27" s="1"/>
  <c r="AD11" i="28" s="1"/>
  <c r="AO13" i="27"/>
  <c r="AO27" i="27" s="1"/>
  <c r="AO45" i="27" s="1"/>
  <c r="AE14" i="28" s="1"/>
  <c r="AO10" i="27"/>
  <c r="AO24" i="27" s="1"/>
  <c r="AO42" i="27" s="1"/>
  <c r="AE11" i="28" s="1"/>
  <c r="D4" i="31"/>
  <c r="E4" i="31"/>
  <c r="F4" i="31"/>
  <c r="D5" i="31"/>
  <c r="E5" i="31"/>
  <c r="F5" i="31"/>
  <c r="C5" i="31"/>
  <c r="C4" i="31"/>
  <c r="AD4" i="28"/>
  <c r="AE4" i="28"/>
  <c r="AF4" i="28"/>
  <c r="AD5" i="28"/>
  <c r="AE5" i="28"/>
  <c r="AF5" i="28"/>
  <c r="AC5" i="28"/>
  <c r="AC4" i="28"/>
  <c r="D7" i="31"/>
  <c r="E7" i="31"/>
  <c r="F7" i="31"/>
  <c r="AS31" i="27"/>
  <c r="AT31" i="27"/>
  <c r="AU31" i="27"/>
  <c r="AV31" i="27"/>
  <c r="AN31" i="27"/>
  <c r="AO31" i="27"/>
  <c r="AP31" i="27"/>
  <c r="AQ31" i="27"/>
  <c r="AR31" i="27"/>
  <c r="AN3" i="27"/>
  <c r="AN17" i="27" s="1"/>
  <c r="AO3" i="27"/>
  <c r="AO17" i="27" s="1"/>
  <c r="AP3" i="27"/>
  <c r="AP35" i="27" s="1"/>
  <c r="AN4" i="27"/>
  <c r="AN18" i="27" s="1"/>
  <c r="AO4" i="27"/>
  <c r="AO18" i="27" s="1"/>
  <c r="AP4" i="27"/>
  <c r="AP36" i="27" s="1"/>
  <c r="AM4" i="27"/>
  <c r="AM18" i="27" s="1"/>
  <c r="AM3" i="27"/>
  <c r="AM35" i="27" s="1"/>
  <c r="AI31" i="27"/>
  <c r="AJ31" i="27"/>
  <c r="AK31" i="27"/>
  <c r="AL31" i="27"/>
  <c r="AM31" i="27"/>
  <c r="AI3" i="27"/>
  <c r="AI17" i="27" s="1"/>
  <c r="AI35" i="27" s="1"/>
  <c r="Y4" i="28" s="1"/>
  <c r="AJ3" i="27"/>
  <c r="AJ17" i="27" s="1"/>
  <c r="AJ35" i="27" s="1"/>
  <c r="Z4" i="28" s="1"/>
  <c r="AK3" i="27"/>
  <c r="AK17" i="27" s="1"/>
  <c r="AK35" i="27" s="1"/>
  <c r="AA4" i="28" s="1"/>
  <c r="AL3" i="27"/>
  <c r="AL17" i="27" s="1"/>
  <c r="AL35" i="27" s="1"/>
  <c r="AB4" i="28" s="1"/>
  <c r="AI6" i="27"/>
  <c r="AI20" i="27" s="1"/>
  <c r="AI38" i="27" s="1"/>
  <c r="Y7" i="28" s="1"/>
  <c r="AJ6" i="27"/>
  <c r="AJ20" i="27" s="1"/>
  <c r="AJ38" i="27" s="1"/>
  <c r="Z7" i="28" s="1"/>
  <c r="AK6" i="27"/>
  <c r="AK20" i="27" s="1"/>
  <c r="AK38" i="27" s="1"/>
  <c r="AA7" i="28" s="1"/>
  <c r="AL6" i="27"/>
  <c r="AL20" i="27" s="1"/>
  <c r="AL38" i="27" s="1"/>
  <c r="AB7" i="28" s="1"/>
  <c r="AM6" i="27"/>
  <c r="AM20" i="27" s="1"/>
  <c r="AM38" i="27" s="1"/>
  <c r="AC7" i="28" s="1"/>
  <c r="AE15" i="45"/>
  <c r="AE15" i="43"/>
  <c r="AE15" i="44"/>
  <c r="AE18" i="45"/>
  <c r="AE19" i="45" s="1"/>
  <c r="AE18" i="44"/>
  <c r="AE19" i="44" s="1"/>
  <c r="AE18" i="43"/>
  <c r="AE19" i="43" s="1"/>
  <c r="AE21" i="44"/>
  <c r="AE21" i="45"/>
  <c r="AE21" i="43"/>
  <c r="AE25" i="45"/>
  <c r="AE25" i="44"/>
  <c r="AE25" i="43"/>
  <c r="AE23" i="45"/>
  <c r="AE23" i="43"/>
  <c r="AE23" i="44"/>
  <c r="AE7" i="45"/>
  <c r="AE87" i="45" s="1"/>
  <c r="AE7" i="44"/>
  <c r="AE87" i="44" s="1"/>
  <c r="AE7" i="43"/>
  <c r="AE87" i="43" s="1"/>
  <c r="AE9" i="45"/>
  <c r="AE89" i="45" s="1"/>
  <c r="AE9" i="44"/>
  <c r="AE89" i="44" s="1"/>
  <c r="AE9" i="43"/>
  <c r="AE89" i="43" s="1"/>
  <c r="AE12" i="45"/>
  <c r="AE92" i="45" s="1"/>
  <c r="AE12" i="44"/>
  <c r="AE92" i="44" s="1"/>
  <c r="AE12" i="43"/>
  <c r="AE92" i="43" s="1"/>
  <c r="AJ9" i="27"/>
  <c r="AJ23" i="27" s="1"/>
  <c r="AJ41" i="27" s="1"/>
  <c r="Z10" i="28" s="1"/>
  <c r="AJ7" i="27"/>
  <c r="AJ21" i="27" s="1"/>
  <c r="AJ39" i="27" s="1"/>
  <c r="Z8" i="28" s="1"/>
  <c r="AJ12" i="27"/>
  <c r="AJ26" i="27" s="1"/>
  <c r="AJ44" i="27" s="1"/>
  <c r="Z13" i="28" s="1"/>
  <c r="AE16" i="44"/>
  <c r="AE16" i="45"/>
  <c r="AE16" i="43"/>
  <c r="AE13" i="45"/>
  <c r="AE93" i="45" s="1"/>
  <c r="AE13" i="44"/>
  <c r="AE93" i="44" s="1"/>
  <c r="AE13" i="43"/>
  <c r="AE93" i="43" s="1"/>
  <c r="AE10" i="45"/>
  <c r="AE90" i="45" s="1"/>
  <c r="AE10" i="44"/>
  <c r="AE90" i="44" s="1"/>
  <c r="AE10" i="43"/>
  <c r="AE90" i="43" s="1"/>
  <c r="AJ13" i="27"/>
  <c r="AJ27" i="27" s="1"/>
  <c r="AJ45" i="27" s="1"/>
  <c r="Z14" i="28" s="1"/>
  <c r="AJ10" i="27"/>
  <c r="AJ24" i="27" s="1"/>
  <c r="AJ42" i="27" s="1"/>
  <c r="Z11" i="28" s="1"/>
  <c r="C7" i="31"/>
  <c r="B7" i="31"/>
  <c r="B4" i="31"/>
  <c r="AG3" i="27"/>
  <c r="AG17" i="27" s="1"/>
  <c r="AG35" i="27" s="1"/>
  <c r="W4" i="28" s="1"/>
  <c r="AH3" i="27"/>
  <c r="AH17" i="27" s="1"/>
  <c r="AH35" i="27" s="1"/>
  <c r="X4" i="28" s="1"/>
  <c r="AG6" i="27"/>
  <c r="AG20" i="27" s="1"/>
  <c r="AG38" i="27" s="1"/>
  <c r="W7" i="28" s="1"/>
  <c r="AH6" i="27"/>
  <c r="AH20" i="27" s="1"/>
  <c r="AH38" i="27" s="1"/>
  <c r="X7" i="28" s="1"/>
  <c r="AF25" i="45"/>
  <c r="AF25" i="44"/>
  <c r="AF25" i="43"/>
  <c r="AC18" i="45"/>
  <c r="AC19" i="45" s="1"/>
  <c r="AC18" i="44"/>
  <c r="AC19" i="44" s="1"/>
  <c r="AC18" i="43"/>
  <c r="AC19" i="43" s="1"/>
  <c r="AC15" i="45"/>
  <c r="AC15" i="44"/>
  <c r="AC15" i="43"/>
  <c r="AC21" i="45"/>
  <c r="AC21" i="43"/>
  <c r="AC21" i="44"/>
  <c r="AC25" i="44"/>
  <c r="AC25" i="45"/>
  <c r="AC25" i="43"/>
  <c r="AC9" i="45"/>
  <c r="AC89" i="45" s="1"/>
  <c r="AC9" i="44"/>
  <c r="AC89" i="44" s="1"/>
  <c r="AC9" i="43"/>
  <c r="AC89" i="43" s="1"/>
  <c r="AC23" i="45"/>
  <c r="AC23" i="44"/>
  <c r="AC23" i="43"/>
  <c r="AC7" i="45"/>
  <c r="AC87" i="45" s="1"/>
  <c r="AC7" i="44"/>
  <c r="AC87" i="44" s="1"/>
  <c r="AC7" i="43"/>
  <c r="AC87" i="43" s="1"/>
  <c r="AF21" i="45"/>
  <c r="AF21" i="44"/>
  <c r="AF21" i="43"/>
  <c r="AC12" i="45"/>
  <c r="AC92" i="45" s="1"/>
  <c r="AC12" i="44"/>
  <c r="AC92" i="44" s="1"/>
  <c r="AC12" i="43"/>
  <c r="AC92" i="43" s="1"/>
  <c r="AF23" i="45"/>
  <c r="AF23" i="43"/>
  <c r="AF23" i="44"/>
  <c r="AF15" i="44"/>
  <c r="AF15" i="45"/>
  <c r="AF15" i="43"/>
  <c r="AF7" i="44"/>
  <c r="AF87" i="44" s="1"/>
  <c r="AF7" i="45"/>
  <c r="AF87" i="45" s="1"/>
  <c r="AF7" i="43"/>
  <c r="AF87" i="43" s="1"/>
  <c r="AF9" i="45"/>
  <c r="AF89" i="45" s="1"/>
  <c r="AF9" i="43"/>
  <c r="AF89" i="43" s="1"/>
  <c r="AF9" i="44"/>
  <c r="AF89" i="44" s="1"/>
  <c r="AF12" i="43"/>
  <c r="AF92" i="43" s="1"/>
  <c r="AF12" i="45"/>
  <c r="AF92" i="45" s="1"/>
  <c r="AF12" i="44"/>
  <c r="AF92" i="44" s="1"/>
  <c r="AF18" i="44"/>
  <c r="AF19" i="44" s="1"/>
  <c r="AF18" i="45"/>
  <c r="AF19" i="45" s="1"/>
  <c r="AF18" i="43"/>
  <c r="AF19" i="43" s="1"/>
  <c r="F13" i="31"/>
  <c r="E13" i="31"/>
  <c r="F8" i="31"/>
  <c r="E10" i="31"/>
  <c r="F10" i="31"/>
  <c r="E8" i="31"/>
  <c r="AK9" i="27"/>
  <c r="AK23" i="27" s="1"/>
  <c r="AK41" i="27" s="1"/>
  <c r="AA10" i="28" s="1"/>
  <c r="AK12" i="27"/>
  <c r="AK26" i="27" s="1"/>
  <c r="AK44" i="27" s="1"/>
  <c r="AA13" i="28" s="1"/>
  <c r="AK7" i="27"/>
  <c r="AK21" i="27" s="1"/>
  <c r="AK39" i="27" s="1"/>
  <c r="AA8" i="28" s="1"/>
  <c r="AH12" i="27"/>
  <c r="AH26" i="27" s="1"/>
  <c r="AH44" i="27" s="1"/>
  <c r="X13" i="28" s="1"/>
  <c r="AH7" i="27"/>
  <c r="AH21" i="27" s="1"/>
  <c r="AH39" i="27" s="1"/>
  <c r="X8" i="28" s="1"/>
  <c r="AH9" i="27"/>
  <c r="AH23" i="27" s="1"/>
  <c r="AH41" i="27" s="1"/>
  <c r="X10" i="28" s="1"/>
  <c r="AC16" i="45"/>
  <c r="AC16" i="44"/>
  <c r="AC16" i="43"/>
  <c r="AC10" i="45"/>
  <c r="AC90" i="45" s="1"/>
  <c r="AC10" i="44"/>
  <c r="AC90" i="44" s="1"/>
  <c r="AC10" i="43"/>
  <c r="AC90" i="43" s="1"/>
  <c r="AC13" i="44"/>
  <c r="AC93" i="44" s="1"/>
  <c r="AC13" i="45"/>
  <c r="AC93" i="45" s="1"/>
  <c r="AC13" i="43"/>
  <c r="AC93" i="43" s="1"/>
  <c r="AF16" i="44"/>
  <c r="AF16" i="45"/>
  <c r="AF16" i="43"/>
  <c r="AF10" i="44"/>
  <c r="AF90" i="44" s="1"/>
  <c r="AF10" i="45"/>
  <c r="AF90" i="45" s="1"/>
  <c r="AF10" i="43"/>
  <c r="AF90" i="43" s="1"/>
  <c r="AF13" i="44"/>
  <c r="AF93" i="44" s="1"/>
  <c r="AF13" i="45"/>
  <c r="AF93" i="45" s="1"/>
  <c r="AF13" i="43"/>
  <c r="AF93" i="43" s="1"/>
  <c r="E14" i="31"/>
  <c r="F11" i="31"/>
  <c r="E11" i="31"/>
  <c r="F14" i="31"/>
  <c r="AK10" i="27"/>
  <c r="AK24" i="27" s="1"/>
  <c r="AK42" i="27" s="1"/>
  <c r="AA11" i="28" s="1"/>
  <c r="AK13" i="27"/>
  <c r="AK27" i="27" s="1"/>
  <c r="AK45" i="27" s="1"/>
  <c r="AA14" i="28" s="1"/>
  <c r="AH10" i="27"/>
  <c r="AH24" i="27" s="1"/>
  <c r="AH42" i="27" s="1"/>
  <c r="X11" i="28" s="1"/>
  <c r="AH13" i="27"/>
  <c r="AH27" i="27" s="1"/>
  <c r="AH45" i="27" s="1"/>
  <c r="X14" i="28" s="1"/>
  <c r="AE3" i="27"/>
  <c r="AE17" i="27" s="1"/>
  <c r="AE35" i="27" s="1"/>
  <c r="U4" i="28" s="1"/>
  <c r="AF3" i="27"/>
  <c r="AF17" i="27" s="1"/>
  <c r="AF35" i="27" s="1"/>
  <c r="V4" i="28" s="1"/>
  <c r="AE6" i="27"/>
  <c r="AE20" i="27" s="1"/>
  <c r="AE38" i="27" s="1"/>
  <c r="U7" i="28" s="1"/>
  <c r="AF6" i="27"/>
  <c r="AF20" i="27" s="1"/>
  <c r="AF38" i="27" s="1"/>
  <c r="V7" i="28" s="1"/>
  <c r="AB18" i="44"/>
  <c r="AB19" i="44" s="1"/>
  <c r="AB58" i="44" s="1"/>
  <c r="AB18" i="45"/>
  <c r="AB57" i="45" s="1"/>
  <c r="AB18" i="43"/>
  <c r="AB19" i="43" s="1"/>
  <c r="AB58" i="43" s="1"/>
  <c r="AG21" i="45"/>
  <c r="AG60" i="45" s="1"/>
  <c r="AG21" i="44"/>
  <c r="AG60" i="44" s="1"/>
  <c r="AG21" i="43"/>
  <c r="AG60" i="43" s="1"/>
  <c r="AG18" i="45"/>
  <c r="AG19" i="45" s="1"/>
  <c r="AG58" i="45" s="1"/>
  <c r="AG18" i="43"/>
  <c r="AG18" i="44"/>
  <c r="AG57" i="44" s="1"/>
  <c r="AD21" i="44"/>
  <c r="AD60" i="44" s="1"/>
  <c r="AD21" i="45"/>
  <c r="AD60" i="45" s="1"/>
  <c r="AD21" i="43"/>
  <c r="AD60" i="43" s="1"/>
  <c r="AD18" i="45"/>
  <c r="AD57" i="45" s="1"/>
  <c r="AD18" i="44"/>
  <c r="AD57" i="44" s="1"/>
  <c r="AD18" i="43"/>
  <c r="AD57" i="43" s="1"/>
  <c r="AB21" i="45"/>
  <c r="AB60" i="45" s="1"/>
  <c r="AB21" i="43"/>
  <c r="AB60" i="43" s="1"/>
  <c r="AB21" i="44"/>
  <c r="AB60" i="44" s="1"/>
  <c r="Z18" i="45"/>
  <c r="Z57" i="45" s="1"/>
  <c r="Z18" i="44"/>
  <c r="Z19" i="44" s="1"/>
  <c r="Z58" i="44" s="1"/>
  <c r="Z18" i="43"/>
  <c r="Z57" i="43" s="1"/>
  <c r="AA21" i="45"/>
  <c r="AA60" i="45" s="1"/>
  <c r="AA21" i="43"/>
  <c r="AA60" i="43" s="1"/>
  <c r="AA21" i="44"/>
  <c r="AA60" i="44" s="1"/>
  <c r="AA18" i="44"/>
  <c r="AA57" i="44" s="1"/>
  <c r="AA18" i="45"/>
  <c r="AA57" i="45" s="1"/>
  <c r="AA18" i="43"/>
  <c r="AA19" i="43" s="1"/>
  <c r="AA58" i="43" s="1"/>
  <c r="Z21" i="45"/>
  <c r="Z60" i="45" s="1"/>
  <c r="Z21" i="44"/>
  <c r="Z60" i="44" s="1"/>
  <c r="Z21" i="43"/>
  <c r="Z60" i="43" s="1"/>
  <c r="AH18" i="45"/>
  <c r="AH19" i="45" s="1"/>
  <c r="AH58" i="45" s="1"/>
  <c r="AH18" i="44"/>
  <c r="AH57" i="44" s="1"/>
  <c r="AH18" i="43"/>
  <c r="AH57" i="43" s="1"/>
  <c r="AH21" i="45"/>
  <c r="AH60" i="45" s="1"/>
  <c r="AH21" i="44"/>
  <c r="AH60" i="44" s="1"/>
  <c r="AH21" i="43"/>
  <c r="AH60" i="43" s="1"/>
  <c r="AC6" i="27"/>
  <c r="AC20" i="27" s="1"/>
  <c r="AC38" i="27" s="1"/>
  <c r="S7" i="28" s="1"/>
  <c r="AD6" i="27"/>
  <c r="AD20" i="27" s="1"/>
  <c r="AD38" i="27" s="1"/>
  <c r="T7" i="28" s="1"/>
  <c r="AC3" i="27"/>
  <c r="AC17" i="27" s="1"/>
  <c r="AC35" i="27" s="1"/>
  <c r="S4" i="28" s="1"/>
  <c r="AD3" i="27"/>
  <c r="AD17" i="27" s="1"/>
  <c r="AD35" i="27" s="1"/>
  <c r="T4" i="28" s="1"/>
  <c r="W23" i="45"/>
  <c r="W23" i="43"/>
  <c r="W23" i="44"/>
  <c r="X25" i="45"/>
  <c r="X25" i="44"/>
  <c r="X25" i="43"/>
  <c r="Y23" i="45"/>
  <c r="Y62" i="45" s="1"/>
  <c r="Y23" i="43"/>
  <c r="Y62" i="43" s="1"/>
  <c r="Y23" i="44"/>
  <c r="Y62" i="44" s="1"/>
  <c r="AG23" i="44"/>
  <c r="AG62" i="44" s="1"/>
  <c r="AG23" i="45"/>
  <c r="AG62" i="45" s="1"/>
  <c r="AG23" i="43"/>
  <c r="AG62" i="43" s="1"/>
  <c r="AB25" i="45"/>
  <c r="AB64" i="45" s="1"/>
  <c r="AB25" i="44"/>
  <c r="AB64" i="44" s="1"/>
  <c r="AB25" i="43"/>
  <c r="AB64" i="43" s="1"/>
  <c r="Y21" i="45"/>
  <c r="Y60" i="45" s="1"/>
  <c r="Y21" i="44"/>
  <c r="Y60" i="44" s="1"/>
  <c r="Y21" i="43"/>
  <c r="Y60" i="43" s="1"/>
  <c r="X23" i="45"/>
  <c r="X23" i="43"/>
  <c r="X23" i="44"/>
  <c r="AD23" i="45"/>
  <c r="AD62" i="45" s="1"/>
  <c r="AD23" i="44"/>
  <c r="AD62" i="44" s="1"/>
  <c r="AD23" i="43"/>
  <c r="AD62" i="43" s="1"/>
  <c r="AA25" i="45"/>
  <c r="AA64" i="45" s="1"/>
  <c r="AA25" i="44"/>
  <c r="AA64" i="44" s="1"/>
  <c r="AA25" i="43"/>
  <c r="AA64" i="43" s="1"/>
  <c r="Z25" i="45"/>
  <c r="Z64" i="45" s="1"/>
  <c r="Z25" i="44"/>
  <c r="Z64" i="44" s="1"/>
  <c r="Z25" i="43"/>
  <c r="Z64" i="43" s="1"/>
  <c r="W25" i="44"/>
  <c r="W25" i="45"/>
  <c r="W25" i="43"/>
  <c r="AD25" i="44"/>
  <c r="AD64" i="44" s="1"/>
  <c r="AD25" i="45"/>
  <c r="AD64" i="45" s="1"/>
  <c r="AD25" i="43"/>
  <c r="AD64" i="43" s="1"/>
  <c r="AG25" i="45"/>
  <c r="AG64" i="45" s="1"/>
  <c r="AG25" i="43"/>
  <c r="AG64" i="43" s="1"/>
  <c r="AG25" i="44"/>
  <c r="AG64" i="44" s="1"/>
  <c r="AB23" i="45"/>
  <c r="AB62" i="45" s="1"/>
  <c r="AB23" i="44"/>
  <c r="AB62" i="44" s="1"/>
  <c r="AB23" i="43"/>
  <c r="AB62" i="43" s="1"/>
  <c r="AA23" i="44"/>
  <c r="AA62" i="44" s="1"/>
  <c r="AA23" i="45"/>
  <c r="AA62" i="45" s="1"/>
  <c r="AA23" i="43"/>
  <c r="AA62" i="43" s="1"/>
  <c r="X21" i="44"/>
  <c r="X21" i="45"/>
  <c r="X21" i="43"/>
  <c r="W21" i="44"/>
  <c r="W21" i="45"/>
  <c r="W21" i="43"/>
  <c r="Y25" i="45"/>
  <c r="Y64" i="45" s="1"/>
  <c r="Y25" i="44"/>
  <c r="Y64" i="44" s="1"/>
  <c r="Y25" i="43"/>
  <c r="Y64" i="43" s="1"/>
  <c r="Z23" i="44"/>
  <c r="Z62" i="44" s="1"/>
  <c r="Z23" i="45"/>
  <c r="Z62" i="45" s="1"/>
  <c r="Z23" i="43"/>
  <c r="Z62" i="43" s="1"/>
  <c r="AH23" i="45"/>
  <c r="AH62" i="45" s="1"/>
  <c r="AH23" i="44"/>
  <c r="AH62" i="44" s="1"/>
  <c r="AH23" i="43"/>
  <c r="AH62" i="43" s="1"/>
  <c r="AH25" i="45"/>
  <c r="AH64" i="45" s="1"/>
  <c r="AH25" i="44"/>
  <c r="AH64" i="44" s="1"/>
  <c r="AH25" i="43"/>
  <c r="AH64" i="43" s="1"/>
  <c r="X6" i="27"/>
  <c r="X20" i="27" s="1"/>
  <c r="X38" i="27" s="1"/>
  <c r="N7" i="28" s="1"/>
  <c r="Y6" i="27"/>
  <c r="Y20" i="27" s="1"/>
  <c r="Y38" i="27" s="1"/>
  <c r="O7" i="28" s="1"/>
  <c r="Z6" i="27"/>
  <c r="Z20" i="27" s="1"/>
  <c r="Z38" i="27" s="1"/>
  <c r="P7" i="28" s="1"/>
  <c r="AA6" i="27"/>
  <c r="AA20" i="27" s="1"/>
  <c r="AA38" i="27" s="1"/>
  <c r="Q7" i="28" s="1"/>
  <c r="AB6" i="27"/>
  <c r="AB20" i="27" s="1"/>
  <c r="AB38" i="27" s="1"/>
  <c r="R7" i="28" s="1"/>
  <c r="X3" i="27"/>
  <c r="X17" i="27" s="1"/>
  <c r="X35" i="27" s="1"/>
  <c r="N4" i="28" s="1"/>
  <c r="Y3" i="27"/>
  <c r="Y17" i="27" s="1"/>
  <c r="Y35" i="27" s="1"/>
  <c r="O4" i="28" s="1"/>
  <c r="Z3" i="27"/>
  <c r="Z17" i="27" s="1"/>
  <c r="Z35" i="27" s="1"/>
  <c r="P4" i="28" s="1"/>
  <c r="AA3" i="27"/>
  <c r="AA17" i="27" s="1"/>
  <c r="AA35" i="27" s="1"/>
  <c r="Q4" i="28" s="1"/>
  <c r="AB3" i="27"/>
  <c r="AB17" i="27" s="1"/>
  <c r="AB35" i="27" s="1"/>
  <c r="R4" i="28" s="1"/>
  <c r="AA7" i="45"/>
  <c r="AA87" i="45" s="1"/>
  <c r="AA7" i="44"/>
  <c r="AA87" i="44" s="1"/>
  <c r="AA7" i="43"/>
  <c r="AA87" i="43" s="1"/>
  <c r="AA12" i="45"/>
  <c r="AA92" i="45" s="1"/>
  <c r="AA12" i="44"/>
  <c r="AA92" i="44" s="1"/>
  <c r="AA12" i="43"/>
  <c r="AA51" i="43" s="1"/>
  <c r="AA9" i="45"/>
  <c r="AA9" i="44"/>
  <c r="AA89" i="44" s="1"/>
  <c r="AA9" i="43"/>
  <c r="AA89" i="43" s="1"/>
  <c r="AA15" i="45"/>
  <c r="AA54" i="45" s="1"/>
  <c r="AA15" i="44"/>
  <c r="AA54" i="44" s="1"/>
  <c r="AA15" i="43"/>
  <c r="AA54" i="43" s="1"/>
  <c r="AF9" i="27"/>
  <c r="AF23" i="27" s="1"/>
  <c r="AF41" i="27" s="1"/>
  <c r="V10" i="28" s="1"/>
  <c r="AF7" i="27"/>
  <c r="AF21" i="27" s="1"/>
  <c r="AF39" i="27" s="1"/>
  <c r="V8" i="28" s="1"/>
  <c r="AF12" i="27"/>
  <c r="AF26" i="27" s="1"/>
  <c r="AF44" i="27" s="1"/>
  <c r="V13" i="28" s="1"/>
  <c r="U6" i="27"/>
  <c r="U20" i="27" s="1"/>
  <c r="U38" i="27" s="1"/>
  <c r="K7" i="28" s="1"/>
  <c r="V6" i="27"/>
  <c r="V20" i="27" s="1"/>
  <c r="V38" i="27" s="1"/>
  <c r="L7" i="28" s="1"/>
  <c r="W6" i="27"/>
  <c r="W20" i="27" s="1"/>
  <c r="W38" i="27" s="1"/>
  <c r="M7" i="28" s="1"/>
  <c r="M3" i="27"/>
  <c r="M17" i="27" s="1"/>
  <c r="M35" i="27" s="1"/>
  <c r="C4" i="28" s="1"/>
  <c r="N3" i="27"/>
  <c r="N17" i="27" s="1"/>
  <c r="N35" i="27" s="1"/>
  <c r="D4" i="28" s="1"/>
  <c r="O3" i="27"/>
  <c r="O17" i="27" s="1"/>
  <c r="O35" i="27" s="1"/>
  <c r="E4" i="28" s="1"/>
  <c r="P3" i="27"/>
  <c r="P17" i="27" s="1"/>
  <c r="P35" i="27" s="1"/>
  <c r="F4" i="28" s="1"/>
  <c r="Q3" i="27"/>
  <c r="Q17" i="27" s="1"/>
  <c r="Q35" i="27" s="1"/>
  <c r="G4" i="28" s="1"/>
  <c r="R3" i="27"/>
  <c r="R17" i="27" s="1"/>
  <c r="R35" i="27" s="1"/>
  <c r="H4" i="28" s="1"/>
  <c r="S3" i="27"/>
  <c r="S17" i="27" s="1"/>
  <c r="S35" i="27" s="1"/>
  <c r="I4" i="28" s="1"/>
  <c r="T3" i="27"/>
  <c r="T17" i="27" s="1"/>
  <c r="T35" i="27" s="1"/>
  <c r="J4" i="28" s="1"/>
  <c r="U3" i="27"/>
  <c r="U17" i="27" s="1"/>
  <c r="U35" i="27" s="1"/>
  <c r="K4" i="28" s="1"/>
  <c r="V3" i="27"/>
  <c r="V17" i="27" s="1"/>
  <c r="V35" i="27" s="1"/>
  <c r="L4" i="28" s="1"/>
  <c r="W3" i="27"/>
  <c r="W17" i="27" s="1"/>
  <c r="W35" i="27" s="1"/>
  <c r="M4" i="28" s="1"/>
  <c r="AH31" i="27"/>
  <c r="M6" i="27"/>
  <c r="M20" i="27" s="1"/>
  <c r="M38" i="27" s="1"/>
  <c r="C7" i="28" s="1"/>
  <c r="N6" i="27"/>
  <c r="N20" i="27" s="1"/>
  <c r="N38" i="27" s="1"/>
  <c r="D7" i="28" s="1"/>
  <c r="O6" i="27"/>
  <c r="O20" i="27" s="1"/>
  <c r="O38" i="27" s="1"/>
  <c r="E7" i="28" s="1"/>
  <c r="P6" i="27"/>
  <c r="P20" i="27" s="1"/>
  <c r="P38" i="27" s="1"/>
  <c r="F7" i="28" s="1"/>
  <c r="Q6" i="27"/>
  <c r="Q20" i="27" s="1"/>
  <c r="Q38" i="27" s="1"/>
  <c r="G7" i="28" s="1"/>
  <c r="R6" i="27"/>
  <c r="R20" i="27" s="1"/>
  <c r="R38" i="27" s="1"/>
  <c r="H7" i="28" s="1"/>
  <c r="S6" i="27"/>
  <c r="S20" i="27" s="1"/>
  <c r="S38" i="27" s="1"/>
  <c r="I7" i="28" s="1"/>
  <c r="T6" i="27"/>
  <c r="T20" i="27" s="1"/>
  <c r="T38" i="27" s="1"/>
  <c r="J7" i="28" s="1"/>
  <c r="Z7" i="45"/>
  <c r="Z40" i="45" s="1"/>
  <c r="Z7" i="44"/>
  <c r="Z87" i="44" s="1"/>
  <c r="Z7" i="43"/>
  <c r="Z87" i="43" s="1"/>
  <c r="V12" i="45"/>
  <c r="V92" i="45" s="1"/>
  <c r="V12" i="44"/>
  <c r="V92" i="44" s="1"/>
  <c r="V12" i="43"/>
  <c r="V92" i="43" s="1"/>
  <c r="W12" i="45"/>
  <c r="W92" i="45" s="1"/>
  <c r="W12" i="43"/>
  <c r="W92" i="43" s="1"/>
  <c r="W12" i="44"/>
  <c r="W92" i="44" s="1"/>
  <c r="Z9" i="45"/>
  <c r="Z89" i="45" s="1"/>
  <c r="Z9" i="44"/>
  <c r="Z45" i="44" s="1"/>
  <c r="Z9" i="43"/>
  <c r="Z89" i="43" s="1"/>
  <c r="AA10" i="45"/>
  <c r="AA90" i="45" s="1"/>
  <c r="AA10" i="44"/>
  <c r="AA90" i="44" s="1"/>
  <c r="AA10" i="43"/>
  <c r="AA90" i="43" s="1"/>
  <c r="AA16" i="45"/>
  <c r="AA55" i="45" s="1"/>
  <c r="AA16" i="44"/>
  <c r="AA55" i="44" s="1"/>
  <c r="AA16" i="43"/>
  <c r="AA55" i="43" s="1"/>
  <c r="V25" i="44"/>
  <c r="V25" i="45"/>
  <c r="V25" i="43"/>
  <c r="AA13" i="45"/>
  <c r="AA52" i="45" s="1"/>
  <c r="AA13" i="43"/>
  <c r="AA52" i="43" s="1"/>
  <c r="AA13" i="44"/>
  <c r="AA93" i="44" s="1"/>
  <c r="V9" i="45"/>
  <c r="V89" i="45" s="1"/>
  <c r="V9" i="44"/>
  <c r="V89" i="44" s="1"/>
  <c r="V9" i="43"/>
  <c r="V89" i="43" s="1"/>
  <c r="V7" i="45"/>
  <c r="V87" i="45" s="1"/>
  <c r="V7" i="44"/>
  <c r="V87" i="44" s="1"/>
  <c r="V7" i="43"/>
  <c r="V87" i="43" s="1"/>
  <c r="V21" i="45"/>
  <c r="V21" i="44"/>
  <c r="V21" i="43"/>
  <c r="V18" i="45"/>
  <c r="V19" i="45" s="1"/>
  <c r="V18" i="44"/>
  <c r="V19" i="44" s="1"/>
  <c r="V18" i="43"/>
  <c r="V19" i="43" s="1"/>
  <c r="Z15" i="44"/>
  <c r="Z54" i="44" s="1"/>
  <c r="Z15" i="45"/>
  <c r="Z54" i="45" s="1"/>
  <c r="Z15" i="43"/>
  <c r="Z54" i="43" s="1"/>
  <c r="W9" i="45"/>
  <c r="W89" i="45" s="1"/>
  <c r="W9" i="44"/>
  <c r="W89" i="44" s="1"/>
  <c r="W9" i="43"/>
  <c r="W89" i="43" s="1"/>
  <c r="W7" i="45"/>
  <c r="W87" i="45" s="1"/>
  <c r="W7" i="44"/>
  <c r="W87" i="44" s="1"/>
  <c r="W7" i="43"/>
  <c r="W87" i="43" s="1"/>
  <c r="V23" i="45"/>
  <c r="V23" i="44"/>
  <c r="V23" i="43"/>
  <c r="W18" i="45"/>
  <c r="W19" i="45" s="1"/>
  <c r="W18" i="44"/>
  <c r="W19" i="44" s="1"/>
  <c r="W18" i="43"/>
  <c r="W19" i="43" s="1"/>
  <c r="V15" i="45"/>
  <c r="V15" i="44"/>
  <c r="V15" i="43"/>
  <c r="W15" i="45"/>
  <c r="W15" i="44"/>
  <c r="W15" i="43"/>
  <c r="Z12" i="45"/>
  <c r="Z92" i="45" s="1"/>
  <c r="Z12" i="44"/>
  <c r="Z51" i="44" s="1"/>
  <c r="Z12" i="43"/>
  <c r="Z92" i="43" s="1"/>
  <c r="AE7" i="27"/>
  <c r="AE21" i="27" s="1"/>
  <c r="AE39" i="27" s="1"/>
  <c r="U8" i="28" s="1"/>
  <c r="AE9" i="27"/>
  <c r="AE23" i="27" s="1"/>
  <c r="AE41" i="27" s="1"/>
  <c r="U10" i="28" s="1"/>
  <c r="AF10" i="27"/>
  <c r="AF24" i="27" s="1"/>
  <c r="AF42" i="27" s="1"/>
  <c r="V11" i="28" s="1"/>
  <c r="AE12" i="27"/>
  <c r="AE26" i="27" s="1"/>
  <c r="AE44" i="27" s="1"/>
  <c r="U13" i="28" s="1"/>
  <c r="AF13" i="27"/>
  <c r="AF27" i="27" s="1"/>
  <c r="AF45" i="27" s="1"/>
  <c r="V14" i="28" s="1"/>
  <c r="AB7" i="27"/>
  <c r="AB21" i="27" s="1"/>
  <c r="AB39" i="27" s="1"/>
  <c r="R8" i="28" s="1"/>
  <c r="AB12" i="27"/>
  <c r="AB26" i="27" s="1"/>
  <c r="AB44" i="27" s="1"/>
  <c r="R13" i="28" s="1"/>
  <c r="AB9" i="27"/>
  <c r="AB23" i="27" s="1"/>
  <c r="AB41" i="27" s="1"/>
  <c r="R10" i="28" s="1"/>
  <c r="AA9" i="27"/>
  <c r="AA23" i="27" s="1"/>
  <c r="AA41" i="27" s="1"/>
  <c r="Q10" i="28" s="1"/>
  <c r="AA7" i="27"/>
  <c r="AA21" i="27" s="1"/>
  <c r="AA39" i="27" s="1"/>
  <c r="Q8" i="28" s="1"/>
  <c r="AA12" i="27"/>
  <c r="AA26" i="27" s="1"/>
  <c r="AA44" i="27" s="1"/>
  <c r="Q13" i="28" s="1"/>
  <c r="W10" i="45"/>
  <c r="W90" i="45" s="1"/>
  <c r="W10" i="44"/>
  <c r="W90" i="44" s="1"/>
  <c r="W10" i="43"/>
  <c r="W90" i="43" s="1"/>
  <c r="Z10" i="45"/>
  <c r="Z90" i="45" s="1"/>
  <c r="Z10" i="44"/>
  <c r="Z46" i="44" s="1"/>
  <c r="Z10" i="43"/>
  <c r="W13" i="45"/>
  <c r="W93" i="45" s="1"/>
  <c r="W13" i="44"/>
  <c r="W93" i="44" s="1"/>
  <c r="W13" i="43"/>
  <c r="W93" i="43" s="1"/>
  <c r="V16" i="45"/>
  <c r="V16" i="44"/>
  <c r="V16" i="43"/>
  <c r="V10" i="45"/>
  <c r="V90" i="45" s="1"/>
  <c r="V10" i="44"/>
  <c r="V90" i="44" s="1"/>
  <c r="V10" i="43"/>
  <c r="V90" i="43" s="1"/>
  <c r="W16" i="44"/>
  <c r="W16" i="45"/>
  <c r="W16" i="43"/>
  <c r="Z13" i="45"/>
  <c r="Z13" i="44"/>
  <c r="Z52" i="44" s="1"/>
  <c r="Z13" i="43"/>
  <c r="Z93" i="43" s="1"/>
  <c r="Z16" i="45"/>
  <c r="Z55" i="45" s="1"/>
  <c r="Z16" i="44"/>
  <c r="Z55" i="44" s="1"/>
  <c r="Z16" i="43"/>
  <c r="Z55" i="43" s="1"/>
  <c r="V13" i="44"/>
  <c r="V93" i="44" s="1"/>
  <c r="V13" i="45"/>
  <c r="V93" i="45" s="1"/>
  <c r="V13" i="43"/>
  <c r="V93" i="43" s="1"/>
  <c r="AB13" i="27"/>
  <c r="AB27" i="27" s="1"/>
  <c r="AB45" i="27" s="1"/>
  <c r="R14" i="28" s="1"/>
  <c r="AA10" i="27"/>
  <c r="AA24" i="27" s="1"/>
  <c r="AA42" i="27" s="1"/>
  <c r="Q11" i="28" s="1"/>
  <c r="AA13" i="27"/>
  <c r="AA27" i="27" s="1"/>
  <c r="AA45" i="27" s="1"/>
  <c r="Q14" i="28" s="1"/>
  <c r="AE13" i="27"/>
  <c r="AE27" i="27" s="1"/>
  <c r="AE45" i="27" s="1"/>
  <c r="U14" i="28" s="1"/>
  <c r="AE10" i="27"/>
  <c r="AE24" i="27" s="1"/>
  <c r="AE42" i="27" s="1"/>
  <c r="U11" i="28" s="1"/>
  <c r="AB10" i="27"/>
  <c r="AB24" i="27" s="1"/>
  <c r="AB42" i="27" s="1"/>
  <c r="R11" i="28" s="1"/>
  <c r="N31" i="27"/>
  <c r="D16" i="18"/>
  <c r="AG7" i="45"/>
  <c r="AG87" i="45" s="1"/>
  <c r="AG7" i="44"/>
  <c r="AG87" i="44" s="1"/>
  <c r="AG7" i="43"/>
  <c r="AG87" i="43" s="1"/>
  <c r="AG15" i="45"/>
  <c r="AG54" i="45" s="1"/>
  <c r="AG15" i="44"/>
  <c r="AG54" i="44" s="1"/>
  <c r="AG15" i="43"/>
  <c r="AG54" i="43" s="1"/>
  <c r="AG12" i="44"/>
  <c r="AG51" i="44" s="1"/>
  <c r="AG12" i="45"/>
  <c r="AG92" i="45" s="1"/>
  <c r="AG12" i="43"/>
  <c r="AG51" i="43" s="1"/>
  <c r="AG9" i="45"/>
  <c r="AG89" i="45" s="1"/>
  <c r="AG9" i="44"/>
  <c r="AG89" i="44" s="1"/>
  <c r="AG9" i="43"/>
  <c r="AL9" i="27"/>
  <c r="AL23" i="27" s="1"/>
  <c r="AL41" i="27" s="1"/>
  <c r="AB10" i="28" s="1"/>
  <c r="AL7" i="27"/>
  <c r="AL21" i="27" s="1"/>
  <c r="AL39" i="27" s="1"/>
  <c r="AB8" i="28" s="1"/>
  <c r="AL12" i="27"/>
  <c r="AL26" i="27" s="1"/>
  <c r="AL44" i="27" s="1"/>
  <c r="AB13" i="28" s="1"/>
  <c r="B8" i="31"/>
  <c r="B10" i="31"/>
  <c r="B13" i="31"/>
  <c r="AG13" i="45"/>
  <c r="AG93" i="45" s="1"/>
  <c r="AG13" i="44"/>
  <c r="AG13" i="43"/>
  <c r="AG52" i="43" s="1"/>
  <c r="AG10" i="45"/>
  <c r="AG90" i="45" s="1"/>
  <c r="AG10" i="44"/>
  <c r="AG46" i="44" s="1"/>
  <c r="AG10" i="43"/>
  <c r="AG90" i="43" s="1"/>
  <c r="AG16" i="45"/>
  <c r="AG55" i="45" s="1"/>
  <c r="AG16" i="44"/>
  <c r="AG55" i="44" s="1"/>
  <c r="AG16" i="43"/>
  <c r="AG55" i="43" s="1"/>
  <c r="AL10" i="27"/>
  <c r="AL24" i="27" s="1"/>
  <c r="AL42" i="27" s="1"/>
  <c r="AB11" i="28" s="1"/>
  <c r="AL13" i="27"/>
  <c r="AL27" i="27" s="1"/>
  <c r="AL45" i="27" s="1"/>
  <c r="AB14" i="28" s="1"/>
  <c r="B11" i="31"/>
  <c r="B14" i="31"/>
  <c r="C20" i="25"/>
  <c r="D20" i="25"/>
  <c r="C21" i="25"/>
  <c r="D21" i="25"/>
  <c r="C22" i="25"/>
  <c r="D22" i="25"/>
  <c r="C26" i="25"/>
  <c r="D26" i="25"/>
  <c r="C27" i="25"/>
  <c r="D27" i="25"/>
  <c r="C28" i="25"/>
  <c r="D28" i="25"/>
  <c r="D16" i="25"/>
  <c r="C5" i="25"/>
  <c r="C18" i="25" s="1"/>
  <c r="D5" i="25"/>
  <c r="D18" i="25" s="1"/>
  <c r="N23" i="45"/>
  <c r="N23" i="44"/>
  <c r="N23" i="43"/>
  <c r="Q12" i="45"/>
  <c r="Q92" i="45" s="1"/>
  <c r="Q12" i="44"/>
  <c r="Q92" i="44" s="1"/>
  <c r="Q12" i="43"/>
  <c r="Q92" i="43" s="1"/>
  <c r="R21" i="45"/>
  <c r="R21" i="44"/>
  <c r="R21" i="43"/>
  <c r="M12" i="45"/>
  <c r="M92" i="45" s="1"/>
  <c r="M12" i="44"/>
  <c r="M92" i="44" s="1"/>
  <c r="M12" i="43"/>
  <c r="M92" i="43" s="1"/>
  <c r="Q9" i="45"/>
  <c r="Q89" i="45" s="1"/>
  <c r="Q9" i="44"/>
  <c r="Q89" i="44" s="1"/>
  <c r="Q9" i="43"/>
  <c r="Q89" i="43" s="1"/>
  <c r="M7" i="45"/>
  <c r="M87" i="45" s="1"/>
  <c r="M7" i="44"/>
  <c r="M87" i="44" s="1"/>
  <c r="M7" i="43"/>
  <c r="M87" i="43" s="1"/>
  <c r="Q23" i="45"/>
  <c r="Q23" i="43"/>
  <c r="Q23" i="44"/>
  <c r="R12" i="45"/>
  <c r="R92" i="45" s="1"/>
  <c r="R12" i="44"/>
  <c r="R92" i="44" s="1"/>
  <c r="R12" i="43"/>
  <c r="R92" i="43" s="1"/>
  <c r="M9" i="45"/>
  <c r="M89" i="45" s="1"/>
  <c r="M9" i="44"/>
  <c r="M89" i="44" s="1"/>
  <c r="M9" i="43"/>
  <c r="M89" i="43" s="1"/>
  <c r="R9" i="45"/>
  <c r="R89" i="45" s="1"/>
  <c r="R9" i="44"/>
  <c r="R89" i="44" s="1"/>
  <c r="R9" i="43"/>
  <c r="R89" i="43" s="1"/>
  <c r="N18" i="44"/>
  <c r="N19" i="44" s="1"/>
  <c r="N18" i="45"/>
  <c r="N19" i="45" s="1"/>
  <c r="N18" i="43"/>
  <c r="N19" i="43" s="1"/>
  <c r="R15" i="45"/>
  <c r="R15" i="44"/>
  <c r="R15" i="43"/>
  <c r="M25" i="45"/>
  <c r="M25" i="44"/>
  <c r="M25" i="43"/>
  <c r="M23" i="44"/>
  <c r="M23" i="45"/>
  <c r="M23" i="43"/>
  <c r="M21" i="45"/>
  <c r="M21" i="43"/>
  <c r="M21" i="44"/>
  <c r="N9" i="45"/>
  <c r="N89" i="45" s="1"/>
  <c r="N9" i="44"/>
  <c r="N89" i="44" s="1"/>
  <c r="N9" i="43"/>
  <c r="N89" i="43" s="1"/>
  <c r="R7" i="45"/>
  <c r="R87" i="45" s="1"/>
  <c r="R7" i="44"/>
  <c r="R87" i="44" s="1"/>
  <c r="R7" i="43"/>
  <c r="R87" i="43" s="1"/>
  <c r="M15" i="45"/>
  <c r="M15" i="44"/>
  <c r="M15" i="43"/>
  <c r="N21" i="45"/>
  <c r="N21" i="43"/>
  <c r="N21" i="44"/>
  <c r="R18" i="45"/>
  <c r="R19" i="45" s="1"/>
  <c r="R18" i="44"/>
  <c r="R19" i="44" s="1"/>
  <c r="R18" i="43"/>
  <c r="R19" i="43" s="1"/>
  <c r="Q25" i="45"/>
  <c r="Q25" i="44"/>
  <c r="Q25" i="43"/>
  <c r="Q7" i="45"/>
  <c r="Q87" i="45" s="1"/>
  <c r="Q7" i="44"/>
  <c r="Q87" i="44" s="1"/>
  <c r="Q7" i="43"/>
  <c r="Q87" i="43" s="1"/>
  <c r="N15" i="45"/>
  <c r="N15" i="44"/>
  <c r="N15" i="43"/>
  <c r="N12" i="45"/>
  <c r="N92" i="45" s="1"/>
  <c r="N12" i="44"/>
  <c r="N92" i="44" s="1"/>
  <c r="N12" i="43"/>
  <c r="N92" i="43" s="1"/>
  <c r="Q21" i="44"/>
  <c r="Q21" i="45"/>
  <c r="Q21" i="43"/>
  <c r="Q18" i="45"/>
  <c r="Q19" i="45" s="1"/>
  <c r="Q18" i="44"/>
  <c r="Q19" i="44" s="1"/>
  <c r="Q18" i="43"/>
  <c r="Q19" i="43" s="1"/>
  <c r="R25" i="45"/>
  <c r="R25" i="44"/>
  <c r="R25" i="43"/>
  <c r="M18" i="44"/>
  <c r="M19" i="44" s="1"/>
  <c r="M18" i="45"/>
  <c r="M19" i="45" s="1"/>
  <c r="M18" i="43"/>
  <c r="M19" i="43" s="1"/>
  <c r="N25" i="45"/>
  <c r="N25" i="43"/>
  <c r="N25" i="44"/>
  <c r="N7" i="45"/>
  <c r="N87" i="45" s="1"/>
  <c r="N7" i="44"/>
  <c r="N87" i="44" s="1"/>
  <c r="N7" i="43"/>
  <c r="N87" i="43" s="1"/>
  <c r="Q15" i="45"/>
  <c r="Q15" i="43"/>
  <c r="Q15" i="44"/>
  <c r="R23" i="45"/>
  <c r="R23" i="43"/>
  <c r="R23" i="44"/>
  <c r="AH12" i="45"/>
  <c r="AH51" i="45" s="1"/>
  <c r="AH12" i="44"/>
  <c r="AH51" i="44" s="1"/>
  <c r="AH12" i="43"/>
  <c r="AH92" i="43" s="1"/>
  <c r="AH15" i="45"/>
  <c r="AH54" i="45" s="1"/>
  <c r="AH15" i="44"/>
  <c r="AH54" i="44" s="1"/>
  <c r="AH15" i="43"/>
  <c r="AH54" i="43" s="1"/>
  <c r="AH9" i="45"/>
  <c r="AH89" i="45" s="1"/>
  <c r="AH9" i="44"/>
  <c r="AH45" i="44" s="1"/>
  <c r="AH9" i="43"/>
  <c r="AH45" i="43" s="1"/>
  <c r="AH7" i="45"/>
  <c r="AH87" i="45" s="1"/>
  <c r="AH7" i="44"/>
  <c r="AH40" i="44" s="1"/>
  <c r="AH7" i="43"/>
  <c r="AH87" i="43" s="1"/>
  <c r="C8" i="31"/>
  <c r="AM7" i="27"/>
  <c r="AM21" i="27" s="1"/>
  <c r="AM39" i="27" s="1"/>
  <c r="AC8" i="28" s="1"/>
  <c r="C10" i="31"/>
  <c r="AM9" i="27"/>
  <c r="AM23" i="27" s="1"/>
  <c r="AM41" i="27" s="1"/>
  <c r="AC10" i="28" s="1"/>
  <c r="AM12" i="27"/>
  <c r="AM26" i="27" s="1"/>
  <c r="AM44" i="27" s="1"/>
  <c r="AC13" i="28" s="1"/>
  <c r="C13" i="31"/>
  <c r="R12" i="27"/>
  <c r="R26" i="27" s="1"/>
  <c r="R44" i="27" s="1"/>
  <c r="H13" i="28" s="1"/>
  <c r="S7" i="27"/>
  <c r="S21" i="27" s="1"/>
  <c r="S39" i="27" s="1"/>
  <c r="I8" i="28" s="1"/>
  <c r="V12" i="27"/>
  <c r="V26" i="27" s="1"/>
  <c r="V44" i="27" s="1"/>
  <c r="L13" i="28" s="1"/>
  <c r="W7" i="27"/>
  <c r="W21" i="27" s="1"/>
  <c r="W39" i="27" s="1"/>
  <c r="M8" i="28" s="1"/>
  <c r="R7" i="27"/>
  <c r="R21" i="27" s="1"/>
  <c r="R39" i="27" s="1"/>
  <c r="H8" i="28" s="1"/>
  <c r="S12" i="27"/>
  <c r="S26" i="27" s="1"/>
  <c r="S44" i="27" s="1"/>
  <c r="I13" i="28" s="1"/>
  <c r="V7" i="27"/>
  <c r="V21" i="27" s="1"/>
  <c r="V39" i="27" s="1"/>
  <c r="L8" i="28" s="1"/>
  <c r="W12" i="27"/>
  <c r="W26" i="27" s="1"/>
  <c r="W44" i="27" s="1"/>
  <c r="M13" i="28" s="1"/>
  <c r="R9" i="27"/>
  <c r="R23" i="27" s="1"/>
  <c r="R41" i="27" s="1"/>
  <c r="H10" i="28" s="1"/>
  <c r="V9" i="27"/>
  <c r="V23" i="27" s="1"/>
  <c r="V41" i="27" s="1"/>
  <c r="L10" i="28" s="1"/>
  <c r="S9" i="27"/>
  <c r="S23" i="27" s="1"/>
  <c r="S41" i="27" s="1"/>
  <c r="I10" i="28" s="1"/>
  <c r="W9" i="27"/>
  <c r="W23" i="27" s="1"/>
  <c r="W41" i="27" s="1"/>
  <c r="M10" i="28" s="1"/>
  <c r="Q13" i="45"/>
  <c r="Q93" i="45" s="1"/>
  <c r="Q13" i="44"/>
  <c r="Q93" i="44" s="1"/>
  <c r="Q13" i="43"/>
  <c r="Q93" i="43" s="1"/>
  <c r="R10" i="45"/>
  <c r="R90" i="45" s="1"/>
  <c r="R10" i="44"/>
  <c r="R90" i="44" s="1"/>
  <c r="R10" i="43"/>
  <c r="R90" i="43" s="1"/>
  <c r="N13" i="45"/>
  <c r="N93" i="45" s="1"/>
  <c r="N13" i="44"/>
  <c r="N93" i="44" s="1"/>
  <c r="N13" i="43"/>
  <c r="N93" i="43" s="1"/>
  <c r="R13" i="45"/>
  <c r="R93" i="45" s="1"/>
  <c r="R13" i="44"/>
  <c r="R93" i="44" s="1"/>
  <c r="R13" i="43"/>
  <c r="R93" i="43" s="1"/>
  <c r="N10" i="45"/>
  <c r="N90" i="45" s="1"/>
  <c r="N10" i="44"/>
  <c r="N90" i="44" s="1"/>
  <c r="N10" i="43"/>
  <c r="N90" i="43" s="1"/>
  <c r="Q10" i="45"/>
  <c r="Q90" i="45" s="1"/>
  <c r="Q10" i="44"/>
  <c r="Q90" i="44" s="1"/>
  <c r="Q10" i="43"/>
  <c r="Q90" i="43" s="1"/>
  <c r="M16" i="45"/>
  <c r="M16" i="44"/>
  <c r="M16" i="43"/>
  <c r="M13" i="45"/>
  <c r="M93" i="45" s="1"/>
  <c r="M13" i="43"/>
  <c r="M93" i="43" s="1"/>
  <c r="M13" i="44"/>
  <c r="M93" i="44" s="1"/>
  <c r="N16" i="45"/>
  <c r="N16" i="43"/>
  <c r="N16" i="44"/>
  <c r="Q16" i="44"/>
  <c r="Q16" i="45"/>
  <c r="Q16" i="43"/>
  <c r="R16" i="45"/>
  <c r="R16" i="44"/>
  <c r="R16" i="43"/>
  <c r="M10" i="45"/>
  <c r="M90" i="45" s="1"/>
  <c r="M10" i="44"/>
  <c r="M90" i="44" s="1"/>
  <c r="M10" i="43"/>
  <c r="M90" i="43" s="1"/>
  <c r="AH10" i="45"/>
  <c r="AH90" i="45" s="1"/>
  <c r="AH10" i="44"/>
  <c r="AH90" i="44" s="1"/>
  <c r="AH10" i="43"/>
  <c r="AH13" i="45"/>
  <c r="AH13" i="44"/>
  <c r="AH93" i="44" s="1"/>
  <c r="AH13" i="43"/>
  <c r="AH93" i="43" s="1"/>
  <c r="AH16" i="44"/>
  <c r="AH55" i="44" s="1"/>
  <c r="AH16" i="45"/>
  <c r="AH55" i="45" s="1"/>
  <c r="AH16" i="43"/>
  <c r="AH55" i="43" s="1"/>
  <c r="C14" i="31"/>
  <c r="AM13" i="27"/>
  <c r="AM27" i="27" s="1"/>
  <c r="AM45" i="27" s="1"/>
  <c r="AC14" i="28" s="1"/>
  <c r="C11" i="31"/>
  <c r="AM10" i="27"/>
  <c r="AM24" i="27" s="1"/>
  <c r="AM42" i="27" s="1"/>
  <c r="AC11" i="28" s="1"/>
  <c r="S13" i="27"/>
  <c r="S27" i="27" s="1"/>
  <c r="S45" i="27" s="1"/>
  <c r="I14" i="28" s="1"/>
  <c r="S10" i="27"/>
  <c r="S24" i="27" s="1"/>
  <c r="S42" i="27" s="1"/>
  <c r="I11" i="28" s="1"/>
  <c r="W13" i="27"/>
  <c r="W27" i="27" s="1"/>
  <c r="W45" i="27" s="1"/>
  <c r="M14" i="28" s="1"/>
  <c r="R13" i="27"/>
  <c r="R27" i="27" s="1"/>
  <c r="R45" i="27" s="1"/>
  <c r="H14" i="28" s="1"/>
  <c r="R10" i="27"/>
  <c r="R24" i="27" s="1"/>
  <c r="R42" i="27" s="1"/>
  <c r="H11" i="28" s="1"/>
  <c r="W10" i="27"/>
  <c r="W24" i="27" s="1"/>
  <c r="W42" i="27" s="1"/>
  <c r="M11" i="28" s="1"/>
  <c r="V13" i="27"/>
  <c r="V27" i="27" s="1"/>
  <c r="V45" i="27" s="1"/>
  <c r="L14" i="28" s="1"/>
  <c r="V10" i="27"/>
  <c r="V24" i="27" s="1"/>
  <c r="V42" i="27" s="1"/>
  <c r="L11" i="28" s="1"/>
  <c r="E15" i="44"/>
  <c r="E15" i="45"/>
  <c r="E15" i="43"/>
  <c r="E12" i="45"/>
  <c r="E92" i="45" s="1"/>
  <c r="E12" i="44"/>
  <c r="E92" i="44" s="1"/>
  <c r="E12" i="43"/>
  <c r="E92" i="43" s="1"/>
  <c r="E9" i="45"/>
  <c r="E89" i="45" s="1"/>
  <c r="E9" i="44"/>
  <c r="E89" i="44" s="1"/>
  <c r="E9" i="43"/>
  <c r="E89" i="43" s="1"/>
  <c r="E25" i="45"/>
  <c r="E25" i="43"/>
  <c r="E25" i="44"/>
  <c r="E23" i="44"/>
  <c r="E23" i="45"/>
  <c r="E23" i="43"/>
  <c r="E21" i="45"/>
  <c r="E21" i="44"/>
  <c r="E21" i="43"/>
  <c r="E7" i="45"/>
  <c r="E87" i="45" s="1"/>
  <c r="E7" i="44"/>
  <c r="E87" i="44" s="1"/>
  <c r="E7" i="43"/>
  <c r="E87" i="43" s="1"/>
  <c r="E18" i="45"/>
  <c r="E19" i="45" s="1"/>
  <c r="E18" i="44"/>
  <c r="E19" i="44" s="1"/>
  <c r="E18" i="43"/>
  <c r="E19" i="43" s="1"/>
  <c r="E10" i="45"/>
  <c r="E90" i="45" s="1"/>
  <c r="E10" i="44"/>
  <c r="E90" i="44" s="1"/>
  <c r="E10" i="43"/>
  <c r="E90" i="43" s="1"/>
  <c r="E16" i="45"/>
  <c r="E16" i="44"/>
  <c r="E16" i="43"/>
  <c r="E13" i="45"/>
  <c r="E93" i="45" s="1"/>
  <c r="E13" i="44"/>
  <c r="E93" i="44" s="1"/>
  <c r="E13" i="43"/>
  <c r="E93" i="43" s="1"/>
  <c r="D16" i="19"/>
  <c r="D5" i="19"/>
  <c r="D18" i="19" s="1"/>
  <c r="L6" i="27"/>
  <c r="L20" i="27" s="1"/>
  <c r="L38" i="27" s="1"/>
  <c r="B7" i="28" s="1"/>
  <c r="L3" i="27"/>
  <c r="L17" i="27" s="1"/>
  <c r="L35" i="27" s="1"/>
  <c r="B4" i="28" s="1"/>
  <c r="K45" i="27"/>
  <c r="J45" i="27"/>
  <c r="I45" i="27"/>
  <c r="H45" i="27"/>
  <c r="G45" i="27"/>
  <c r="F45" i="27"/>
  <c r="E45" i="27"/>
  <c r="D45" i="27"/>
  <c r="C45" i="27"/>
  <c r="B45" i="27"/>
  <c r="K44" i="27"/>
  <c r="J44" i="27"/>
  <c r="I44" i="27"/>
  <c r="H44" i="27"/>
  <c r="G44" i="27"/>
  <c r="F44" i="27"/>
  <c r="E44" i="27"/>
  <c r="D44" i="27"/>
  <c r="C44" i="27"/>
  <c r="B44" i="27"/>
  <c r="K42" i="27"/>
  <c r="J42" i="27"/>
  <c r="I42" i="27"/>
  <c r="H42" i="27"/>
  <c r="G42" i="27"/>
  <c r="F42" i="27"/>
  <c r="E42" i="27"/>
  <c r="D42" i="27"/>
  <c r="C42" i="27"/>
  <c r="B42" i="27"/>
  <c r="K39" i="27"/>
  <c r="J39" i="27"/>
  <c r="I39" i="27"/>
  <c r="H39" i="27"/>
  <c r="G39" i="27"/>
  <c r="F39" i="27"/>
  <c r="E39" i="27"/>
  <c r="D39" i="27"/>
  <c r="C39" i="27"/>
  <c r="B39" i="27"/>
  <c r="K38" i="27"/>
  <c r="J38" i="27"/>
  <c r="I38" i="27"/>
  <c r="H38" i="27"/>
  <c r="G38" i="27"/>
  <c r="F38" i="27"/>
  <c r="E38" i="27"/>
  <c r="D38" i="27"/>
  <c r="C38" i="27"/>
  <c r="B38" i="27"/>
  <c r="K35" i="27"/>
  <c r="J35" i="27"/>
  <c r="I35" i="27"/>
  <c r="H35" i="27"/>
  <c r="G35" i="27"/>
  <c r="F35" i="27"/>
  <c r="E35" i="27"/>
  <c r="D35" i="27"/>
  <c r="C35" i="27"/>
  <c r="B35" i="27"/>
  <c r="AG31" i="27"/>
  <c r="AF31" i="27"/>
  <c r="AE31" i="27"/>
  <c r="AD31" i="27"/>
  <c r="AC31" i="27"/>
  <c r="AB31" i="27"/>
  <c r="AA31" i="27"/>
  <c r="Z31" i="27"/>
  <c r="Y31" i="27"/>
  <c r="X31" i="27"/>
  <c r="W31" i="27"/>
  <c r="V31" i="27"/>
  <c r="U31" i="27"/>
  <c r="T31" i="27"/>
  <c r="S31" i="27"/>
  <c r="R31" i="27"/>
  <c r="Q31" i="27"/>
  <c r="P31" i="27"/>
  <c r="O31" i="27"/>
  <c r="M31" i="27"/>
  <c r="L31" i="27"/>
  <c r="I27" i="27"/>
  <c r="I41" i="27"/>
  <c r="H27" i="27"/>
  <c r="H41" i="27" s="1"/>
  <c r="G27" i="27"/>
  <c r="G41" i="27" s="1"/>
  <c r="F27" i="27"/>
  <c r="F41" i="27" s="1"/>
  <c r="I26" i="27"/>
  <c r="H26" i="27"/>
  <c r="G26" i="27"/>
  <c r="F26" i="27"/>
  <c r="C26" i="27"/>
  <c r="I24" i="27"/>
  <c r="H24" i="27"/>
  <c r="G24" i="27"/>
  <c r="F24" i="27"/>
  <c r="I23" i="27"/>
  <c r="H23" i="27"/>
  <c r="G23" i="27"/>
  <c r="F23" i="27"/>
  <c r="I21" i="27"/>
  <c r="H21" i="27"/>
  <c r="G21" i="27"/>
  <c r="F21" i="27"/>
  <c r="I20" i="27"/>
  <c r="H20" i="27"/>
  <c r="G20" i="27"/>
  <c r="F20" i="27"/>
  <c r="I17" i="27"/>
  <c r="H17" i="27"/>
  <c r="G17" i="27"/>
  <c r="F17" i="27"/>
  <c r="G23" i="45"/>
  <c r="G23" i="44"/>
  <c r="G23" i="43"/>
  <c r="I15" i="45"/>
  <c r="I15" i="44"/>
  <c r="I15" i="43"/>
  <c r="G9" i="45"/>
  <c r="G89" i="45" s="1"/>
  <c r="G9" i="44"/>
  <c r="G89" i="44" s="1"/>
  <c r="G9" i="43"/>
  <c r="G89" i="43" s="1"/>
  <c r="I21" i="44"/>
  <c r="I21" i="45"/>
  <c r="I21" i="43"/>
  <c r="G7" i="45"/>
  <c r="G87" i="45" s="1"/>
  <c r="G7" i="44"/>
  <c r="G87" i="44" s="1"/>
  <c r="G7" i="43"/>
  <c r="G87" i="43" s="1"/>
  <c r="G12" i="45"/>
  <c r="G92" i="45" s="1"/>
  <c r="G12" i="44"/>
  <c r="G92" i="44" s="1"/>
  <c r="G12" i="43"/>
  <c r="G92" i="43" s="1"/>
  <c r="I23" i="45"/>
  <c r="I23" i="43"/>
  <c r="I23" i="44"/>
  <c r="G15" i="45"/>
  <c r="G15" i="44"/>
  <c r="G15" i="43"/>
  <c r="I7" i="45"/>
  <c r="I87" i="45" s="1"/>
  <c r="I7" i="44"/>
  <c r="I87" i="44" s="1"/>
  <c r="I7" i="43"/>
  <c r="I87" i="43" s="1"/>
  <c r="I25" i="44"/>
  <c r="I25" i="45"/>
  <c r="I25" i="43"/>
  <c r="I18" i="45"/>
  <c r="I19" i="45" s="1"/>
  <c r="I18" i="44"/>
  <c r="I19" i="44" s="1"/>
  <c r="I18" i="43"/>
  <c r="I19" i="43" s="1"/>
  <c r="G18" i="44"/>
  <c r="G19" i="44" s="1"/>
  <c r="G18" i="45"/>
  <c r="G19" i="45" s="1"/>
  <c r="G18" i="43"/>
  <c r="G19" i="43" s="1"/>
  <c r="I9" i="45"/>
  <c r="I89" i="45" s="1"/>
  <c r="I9" i="44"/>
  <c r="I89" i="44" s="1"/>
  <c r="I9" i="43"/>
  <c r="I89" i="43" s="1"/>
  <c r="G25" i="45"/>
  <c r="G25" i="43"/>
  <c r="G25" i="44"/>
  <c r="G21" i="45"/>
  <c r="G21" i="43"/>
  <c r="G21" i="44"/>
  <c r="I12" i="45"/>
  <c r="I92" i="45" s="1"/>
  <c r="I12" i="44"/>
  <c r="I92" i="44" s="1"/>
  <c r="I12" i="43"/>
  <c r="I92" i="43" s="1"/>
  <c r="N7" i="27"/>
  <c r="N21" i="27" s="1"/>
  <c r="N39" i="27" s="1"/>
  <c r="D8" i="28" s="1"/>
  <c r="N12" i="27"/>
  <c r="N26" i="27" s="1"/>
  <c r="N44" i="27" s="1"/>
  <c r="D13" i="28" s="1"/>
  <c r="N9" i="27"/>
  <c r="N23" i="27" s="1"/>
  <c r="N41" i="27" s="1"/>
  <c r="D10" i="28" s="1"/>
  <c r="L9" i="27"/>
  <c r="L23" i="27" s="1"/>
  <c r="L41" i="27" s="1"/>
  <c r="B10" i="28" s="1"/>
  <c r="L12" i="27"/>
  <c r="L26" i="27" s="1"/>
  <c r="L44" i="27" s="1"/>
  <c r="B13" i="28" s="1"/>
  <c r="L7" i="27"/>
  <c r="L21" i="27" s="1"/>
  <c r="L39" i="27" s="1"/>
  <c r="B8" i="28" s="1"/>
  <c r="K20" i="27"/>
  <c r="D24" i="27"/>
  <c r="J26" i="27"/>
  <c r="B26" i="27"/>
  <c r="D23" i="27"/>
  <c r="C17" i="27"/>
  <c r="J20" i="27"/>
  <c r="C24" i="27"/>
  <c r="E27" i="27"/>
  <c r="E41" i="27"/>
  <c r="D17" i="27"/>
  <c r="J17" i="27"/>
  <c r="B20" i="27"/>
  <c r="E21" i="27"/>
  <c r="J21" i="27"/>
  <c r="C23" i="27"/>
  <c r="K24" i="27"/>
  <c r="B27" i="27"/>
  <c r="B41" i="27"/>
  <c r="J27" i="27"/>
  <c r="J41" i="27" s="1"/>
  <c r="D21" i="27"/>
  <c r="J24" i="27"/>
  <c r="K17" i="27"/>
  <c r="C20" i="27"/>
  <c r="B24" i="27"/>
  <c r="E26" i="27"/>
  <c r="D27" i="27"/>
  <c r="D41" i="27" s="1"/>
  <c r="E17" i="27"/>
  <c r="D20" i="27"/>
  <c r="C21" i="27"/>
  <c r="K21" i="27"/>
  <c r="B23" i="27"/>
  <c r="J23" i="27"/>
  <c r="E24" i="27"/>
  <c r="D26" i="27"/>
  <c r="C27" i="27"/>
  <c r="C41" i="27"/>
  <c r="K27" i="27"/>
  <c r="K41" i="27" s="1"/>
  <c r="B17" i="27"/>
  <c r="E20" i="27"/>
  <c r="B21" i="27"/>
  <c r="E23" i="27"/>
  <c r="K23" i="27"/>
  <c r="K26" i="27"/>
  <c r="I16" i="44"/>
  <c r="I16" i="45"/>
  <c r="I16" i="43"/>
  <c r="G10" i="45"/>
  <c r="G90" i="45" s="1"/>
  <c r="G10" i="44"/>
  <c r="G90" i="44" s="1"/>
  <c r="G10" i="43"/>
  <c r="G90" i="43" s="1"/>
  <c r="G13" i="45"/>
  <c r="G93" i="45" s="1"/>
  <c r="G13" i="44"/>
  <c r="G93" i="44" s="1"/>
  <c r="G13" i="43"/>
  <c r="G93" i="43" s="1"/>
  <c r="I10" i="45"/>
  <c r="I90" i="45" s="1"/>
  <c r="I10" i="44"/>
  <c r="I90" i="44" s="1"/>
  <c r="I10" i="43"/>
  <c r="I90" i="43" s="1"/>
  <c r="G16" i="45"/>
  <c r="G16" i="43"/>
  <c r="G16" i="44"/>
  <c r="I13" i="45"/>
  <c r="I93" i="45" s="1"/>
  <c r="I13" i="44"/>
  <c r="I93" i="44" s="1"/>
  <c r="I13" i="43"/>
  <c r="I93" i="43" s="1"/>
  <c r="N10" i="27"/>
  <c r="N24" i="27" s="1"/>
  <c r="N42" i="27" s="1"/>
  <c r="D11" i="28" s="1"/>
  <c r="N13" i="27"/>
  <c r="N27" i="27" s="1"/>
  <c r="N45" i="27" s="1"/>
  <c r="D14" i="28" s="1"/>
  <c r="L10" i="27"/>
  <c r="L24" i="27" s="1"/>
  <c r="L42" i="27" s="1"/>
  <c r="B11" i="28" s="1"/>
  <c r="L13" i="27"/>
  <c r="L27" i="27" s="1"/>
  <c r="L45" i="27" s="1"/>
  <c r="B14" i="28" s="1"/>
  <c r="C3" i="25"/>
  <c r="C16" i="25" s="1"/>
  <c r="D16" i="24"/>
  <c r="D5" i="24"/>
  <c r="D18" i="24" s="1"/>
  <c r="B3" i="24"/>
  <c r="B16" i="24" s="1"/>
  <c r="C3" i="24"/>
  <c r="C16" i="24" s="1"/>
  <c r="B5" i="24"/>
  <c r="B18" i="24" s="1"/>
  <c r="C5" i="24"/>
  <c r="C18" i="24" s="1"/>
  <c r="C3" i="19"/>
  <c r="C16" i="19" s="1"/>
  <c r="C5" i="19"/>
  <c r="C18" i="19" s="1"/>
  <c r="C3" i="18"/>
  <c r="C16" i="18" s="1"/>
  <c r="C5" i="18"/>
  <c r="C18" i="18" s="1"/>
  <c r="D5" i="18"/>
  <c r="D18" i="18" s="1"/>
  <c r="B3" i="18"/>
  <c r="B16" i="18" s="1"/>
  <c r="B5" i="18"/>
  <c r="B18" i="18" s="1"/>
  <c r="X12" i="45"/>
  <c r="X92" i="45" s="1"/>
  <c r="X12" i="44"/>
  <c r="X92" i="44" s="1"/>
  <c r="X12" i="43"/>
  <c r="X92" i="43" s="1"/>
  <c r="X15" i="45"/>
  <c r="X15" i="44"/>
  <c r="X15" i="43"/>
  <c r="Y15" i="45"/>
  <c r="Y54" i="45" s="1"/>
  <c r="Y15" i="44"/>
  <c r="Y54" i="44" s="1"/>
  <c r="Y15" i="43"/>
  <c r="Y54" i="43" s="1"/>
  <c r="S25" i="45"/>
  <c r="S64" i="45" s="1"/>
  <c r="S25" i="43"/>
  <c r="S64" i="43" s="1"/>
  <c r="S25" i="44"/>
  <c r="S64" i="44" s="1"/>
  <c r="X18" i="45"/>
  <c r="X19" i="45" s="1"/>
  <c r="X18" i="44"/>
  <c r="X19" i="44" s="1"/>
  <c r="X18" i="43"/>
  <c r="X19" i="43" s="1"/>
  <c r="S23" i="44"/>
  <c r="S62" i="44" s="1"/>
  <c r="S23" i="45"/>
  <c r="S62" i="45" s="1"/>
  <c r="S23" i="43"/>
  <c r="S62" i="43" s="1"/>
  <c r="S12" i="45"/>
  <c r="S12" i="44"/>
  <c r="S92" i="44" s="1"/>
  <c r="S12" i="43"/>
  <c r="S92" i="43" s="1"/>
  <c r="S21" i="45"/>
  <c r="S60" i="45" s="1"/>
  <c r="S21" i="44"/>
  <c r="S60" i="44" s="1"/>
  <c r="S21" i="43"/>
  <c r="S60" i="43" s="1"/>
  <c r="Y12" i="44"/>
  <c r="Y92" i="44" s="1"/>
  <c r="Y12" i="45"/>
  <c r="Y51" i="45" s="1"/>
  <c r="Y12" i="43"/>
  <c r="S7" i="45"/>
  <c r="S87" i="45" s="1"/>
  <c r="S7" i="44"/>
  <c r="S87" i="44" s="1"/>
  <c r="S7" i="43"/>
  <c r="S40" i="43" s="1"/>
  <c r="Y18" i="45"/>
  <c r="Y19" i="45" s="1"/>
  <c r="Y58" i="45" s="1"/>
  <c r="Y18" i="43"/>
  <c r="Y57" i="43" s="1"/>
  <c r="Y18" i="44"/>
  <c r="S9" i="45"/>
  <c r="S89" i="45" s="1"/>
  <c r="S9" i="44"/>
  <c r="S89" i="44" s="1"/>
  <c r="S9" i="43"/>
  <c r="S89" i="43" s="1"/>
  <c r="S15" i="44"/>
  <c r="S54" i="44" s="1"/>
  <c r="S15" i="45"/>
  <c r="S54" i="45" s="1"/>
  <c r="S15" i="43"/>
  <c r="S54" i="43" s="1"/>
  <c r="X7" i="45"/>
  <c r="X87" i="45" s="1"/>
  <c r="X7" i="44"/>
  <c r="X87" i="44" s="1"/>
  <c r="X7" i="43"/>
  <c r="X87" i="43" s="1"/>
  <c r="Y7" i="45"/>
  <c r="Y87" i="45" s="1"/>
  <c r="Y7" i="44"/>
  <c r="Y87" i="44" s="1"/>
  <c r="Y7" i="43"/>
  <c r="S18" i="45"/>
  <c r="S57" i="45" s="1"/>
  <c r="S18" i="44"/>
  <c r="S57" i="44" s="1"/>
  <c r="S18" i="43"/>
  <c r="X9" i="45"/>
  <c r="X89" i="45" s="1"/>
  <c r="X9" i="44"/>
  <c r="X89" i="44" s="1"/>
  <c r="X9" i="43"/>
  <c r="X89" i="43" s="1"/>
  <c r="Y9" i="45"/>
  <c r="Y45" i="45" s="1"/>
  <c r="Y9" i="44"/>
  <c r="Y45" i="44" s="1"/>
  <c r="Y9" i="43"/>
  <c r="Y89" i="43" s="1"/>
  <c r="AC9" i="27"/>
  <c r="AC23" i="27" s="1"/>
  <c r="AC41" i="27" s="1"/>
  <c r="S10" i="28" s="1"/>
  <c r="AC12" i="27"/>
  <c r="AC26" i="27" s="1"/>
  <c r="AC44" i="27" s="1"/>
  <c r="S13" i="28" s="1"/>
  <c r="AC7" i="27"/>
  <c r="AC21" i="27" s="1"/>
  <c r="AC39" i="27" s="1"/>
  <c r="S8" i="28" s="1"/>
  <c r="AD9" i="27"/>
  <c r="AD23" i="27" s="1"/>
  <c r="AD41" i="27" s="1"/>
  <c r="T10" i="28" s="1"/>
  <c r="AD12" i="27"/>
  <c r="AD26" i="27" s="1"/>
  <c r="AD44" i="27" s="1"/>
  <c r="T13" i="28" s="1"/>
  <c r="AD7" i="27"/>
  <c r="AD21" i="27" s="1"/>
  <c r="AD39" i="27" s="1"/>
  <c r="T8" i="28" s="1"/>
  <c r="X7" i="27"/>
  <c r="X21" i="27" s="1"/>
  <c r="X39" i="27" s="1"/>
  <c r="N8" i="28" s="1"/>
  <c r="X9" i="27"/>
  <c r="X23" i="27" s="1"/>
  <c r="X41" i="27" s="1"/>
  <c r="N10" i="28" s="1"/>
  <c r="X12" i="27"/>
  <c r="X26" i="27" s="1"/>
  <c r="X44" i="27" s="1"/>
  <c r="N13" i="28" s="1"/>
  <c r="S10" i="45"/>
  <c r="S10" i="44"/>
  <c r="S46" i="44" s="1"/>
  <c r="S10" i="43"/>
  <c r="S90" i="43" s="1"/>
  <c r="X13" i="45"/>
  <c r="X93" i="45" s="1"/>
  <c r="X13" i="44"/>
  <c r="X93" i="44" s="1"/>
  <c r="X13" i="43"/>
  <c r="X93" i="43" s="1"/>
  <c r="Y13" i="45"/>
  <c r="Y93" i="45" s="1"/>
  <c r="Y13" i="44"/>
  <c r="Y52" i="44" s="1"/>
  <c r="Y13" i="43"/>
  <c r="X16" i="44"/>
  <c r="X16" i="45"/>
  <c r="X16" i="43"/>
  <c r="X10" i="45"/>
  <c r="X90" i="45" s="1"/>
  <c r="X10" i="44"/>
  <c r="X90" i="44" s="1"/>
  <c r="X10" i="43"/>
  <c r="X90" i="43" s="1"/>
  <c r="Y10" i="45"/>
  <c r="Y90" i="45" s="1"/>
  <c r="Y10" i="44"/>
  <c r="Y10" i="43"/>
  <c r="Y46" i="43" s="1"/>
  <c r="S16" i="45"/>
  <c r="S55" i="45" s="1"/>
  <c r="S16" i="44"/>
  <c r="S55" i="44" s="1"/>
  <c r="S16" i="43"/>
  <c r="S55" i="43" s="1"/>
  <c r="Y16" i="45"/>
  <c r="Y55" i="45" s="1"/>
  <c r="Y16" i="44"/>
  <c r="Y55" i="44" s="1"/>
  <c r="Y16" i="43"/>
  <c r="Y55" i="43" s="1"/>
  <c r="S13" i="45"/>
  <c r="S93" i="45" s="1"/>
  <c r="S13" i="44"/>
  <c r="S52" i="44" s="1"/>
  <c r="S13" i="43"/>
  <c r="S52" i="43" s="1"/>
  <c r="AC10" i="27"/>
  <c r="AC24" i="27" s="1"/>
  <c r="AC42" i="27" s="1"/>
  <c r="S11" i="28" s="1"/>
  <c r="AC13" i="27"/>
  <c r="AC27" i="27" s="1"/>
  <c r="AC45" i="27" s="1"/>
  <c r="S14" i="28" s="1"/>
  <c r="AD13" i="27"/>
  <c r="AD27" i="27" s="1"/>
  <c r="AD45" i="27" s="1"/>
  <c r="T14" i="28" s="1"/>
  <c r="AD10" i="27"/>
  <c r="AD24" i="27" s="1"/>
  <c r="AD42" i="27" s="1"/>
  <c r="T11" i="28" s="1"/>
  <c r="X13" i="27"/>
  <c r="X27" i="27" s="1"/>
  <c r="X45" i="27" s="1"/>
  <c r="N14" i="28" s="1"/>
  <c r="X10" i="27"/>
  <c r="X24" i="27" s="1"/>
  <c r="X42" i="27" s="1"/>
  <c r="N11" i="28" s="1"/>
  <c r="D25" i="45"/>
  <c r="D25" i="44"/>
  <c r="D25" i="43"/>
  <c r="B21" i="44"/>
  <c r="B21" i="45"/>
  <c r="B21" i="43"/>
  <c r="D9" i="45"/>
  <c r="D89" i="45" s="1"/>
  <c r="D9" i="44"/>
  <c r="D89" i="44" s="1"/>
  <c r="D9" i="43"/>
  <c r="D89" i="43" s="1"/>
  <c r="D12" i="45"/>
  <c r="D92" i="45" s="1"/>
  <c r="D12" i="44"/>
  <c r="D92" i="44" s="1"/>
  <c r="D12" i="43"/>
  <c r="D92" i="43" s="1"/>
  <c r="D15" i="45"/>
  <c r="D15" i="44"/>
  <c r="D15" i="43"/>
  <c r="B18" i="45"/>
  <c r="B18" i="44"/>
  <c r="B18" i="43"/>
  <c r="B15" i="45"/>
  <c r="B15" i="44"/>
  <c r="B15" i="43"/>
  <c r="B7" i="45"/>
  <c r="B87" i="45" s="1"/>
  <c r="B7" i="44"/>
  <c r="B87" i="44" s="1"/>
  <c r="B7" i="43"/>
  <c r="B87" i="43" s="1"/>
  <c r="D18" i="45"/>
  <c r="D19" i="45" s="1"/>
  <c r="D18" i="44"/>
  <c r="D19" i="44" s="1"/>
  <c r="D18" i="43"/>
  <c r="D19" i="43" s="1"/>
  <c r="D21" i="45"/>
  <c r="D21" i="44"/>
  <c r="D21" i="43"/>
  <c r="D7" i="45"/>
  <c r="D87" i="45" s="1"/>
  <c r="D7" i="44"/>
  <c r="D87" i="44" s="1"/>
  <c r="D7" i="43"/>
  <c r="D87" i="43" s="1"/>
  <c r="B23" i="45"/>
  <c r="B23" i="44"/>
  <c r="B23" i="43"/>
  <c r="B25" i="44"/>
  <c r="B25" i="45"/>
  <c r="B25" i="43"/>
  <c r="B9" i="45"/>
  <c r="B89" i="45" s="1"/>
  <c r="B9" i="44"/>
  <c r="B89" i="44" s="1"/>
  <c r="B9" i="43"/>
  <c r="B89" i="43" s="1"/>
  <c r="B27" i="45"/>
  <c r="B27" i="43"/>
  <c r="B27" i="44"/>
  <c r="B12" i="45"/>
  <c r="B92" i="45" s="1"/>
  <c r="B12" i="44"/>
  <c r="B92" i="44" s="1"/>
  <c r="B12" i="43"/>
  <c r="B92" i="43" s="1"/>
  <c r="B30" i="44"/>
  <c r="B30" i="45"/>
  <c r="B30" i="43"/>
  <c r="D23" i="45"/>
  <c r="D23" i="43"/>
  <c r="D23" i="44"/>
  <c r="D6" i="25"/>
  <c r="D19" i="25" s="1"/>
  <c r="D8" i="25"/>
  <c r="D24" i="25" s="1"/>
  <c r="D11" i="25"/>
  <c r="D30" i="25" s="1"/>
  <c r="B8" i="24"/>
  <c r="B21" i="24" s="1"/>
  <c r="B8" i="18"/>
  <c r="B21" i="18" s="1"/>
  <c r="D11" i="24"/>
  <c r="D24" i="24" s="1"/>
  <c r="D11" i="18"/>
  <c r="D24" i="18" s="1"/>
  <c r="D8" i="19"/>
  <c r="D21" i="19" s="1"/>
  <c r="B11" i="18"/>
  <c r="B24" i="18" s="1"/>
  <c r="B11" i="24"/>
  <c r="B24" i="24" s="1"/>
  <c r="D6" i="18"/>
  <c r="D19" i="18" s="1"/>
  <c r="D6" i="24"/>
  <c r="D19" i="24" s="1"/>
  <c r="D11" i="19"/>
  <c r="D24" i="19" s="1"/>
  <c r="B6" i="18"/>
  <c r="B19" i="18" s="1"/>
  <c r="B6" i="24"/>
  <c r="B19" i="24" s="1"/>
  <c r="D6" i="19"/>
  <c r="D19" i="19" s="1"/>
  <c r="D8" i="18"/>
  <c r="D21" i="18" s="1"/>
  <c r="D8" i="24"/>
  <c r="D21" i="24" s="1"/>
  <c r="D16" i="45"/>
  <c r="D16" i="44"/>
  <c r="D16" i="43"/>
  <c r="D13" i="45"/>
  <c r="D93" i="45" s="1"/>
  <c r="D13" i="44"/>
  <c r="D93" i="44" s="1"/>
  <c r="D13" i="43"/>
  <c r="D93" i="43" s="1"/>
  <c r="B10" i="45"/>
  <c r="B90" i="45" s="1"/>
  <c r="B10" i="44"/>
  <c r="B90" i="44" s="1"/>
  <c r="B10" i="43"/>
  <c r="B90" i="43" s="1"/>
  <c r="D10" i="45"/>
  <c r="D90" i="45" s="1"/>
  <c r="D10" i="44"/>
  <c r="D90" i="44" s="1"/>
  <c r="D10" i="43"/>
  <c r="D90" i="43" s="1"/>
  <c r="B16" i="44"/>
  <c r="B16" i="45"/>
  <c r="B16" i="43"/>
  <c r="B19" i="45"/>
  <c r="B19" i="44"/>
  <c r="B19" i="43"/>
  <c r="B13" i="45"/>
  <c r="B93" i="45" s="1"/>
  <c r="B13" i="44"/>
  <c r="B93" i="44" s="1"/>
  <c r="B13" i="43"/>
  <c r="B93" i="43" s="1"/>
  <c r="D9" i="25"/>
  <c r="D25" i="25" s="1"/>
  <c r="D12" i="25"/>
  <c r="D31" i="25" s="1"/>
  <c r="B9" i="24"/>
  <c r="B22" i="24" s="1"/>
  <c r="B9" i="18"/>
  <c r="B22" i="18" s="1"/>
  <c r="D12" i="19"/>
  <c r="D25" i="19" s="1"/>
  <c r="B12" i="18"/>
  <c r="B25" i="18" s="1"/>
  <c r="B12" i="24"/>
  <c r="B25" i="24" s="1"/>
  <c r="D12" i="18"/>
  <c r="D25" i="18" s="1"/>
  <c r="D12" i="24"/>
  <c r="D25" i="24" s="1"/>
  <c r="D9" i="24"/>
  <c r="D22" i="24" s="1"/>
  <c r="D9" i="18"/>
  <c r="D22" i="18" s="1"/>
  <c r="D9" i="19"/>
  <c r="D22" i="19" s="1"/>
  <c r="B3" i="25"/>
  <c r="B16" i="25" s="1"/>
  <c r="B5" i="25"/>
  <c r="B18" i="25" s="1"/>
  <c r="B20" i="25"/>
  <c r="B26" i="25"/>
  <c r="B3" i="19"/>
  <c r="B16" i="19" s="1"/>
  <c r="B5" i="19"/>
  <c r="B18" i="19" s="1"/>
  <c r="B22" i="25"/>
  <c r="O25" i="44"/>
  <c r="O25" i="45"/>
  <c r="O25" i="43"/>
  <c r="O21" i="45"/>
  <c r="O21" i="44"/>
  <c r="O21" i="43"/>
  <c r="O7" i="45"/>
  <c r="O87" i="45" s="1"/>
  <c r="O7" i="44"/>
  <c r="O87" i="44" s="1"/>
  <c r="O7" i="43"/>
  <c r="O87" i="43" s="1"/>
  <c r="O9" i="45"/>
  <c r="O89" i="45" s="1"/>
  <c r="O9" i="44"/>
  <c r="O89" i="44" s="1"/>
  <c r="O9" i="43"/>
  <c r="O89" i="43" s="1"/>
  <c r="O15" i="45"/>
  <c r="O15" i="44"/>
  <c r="O15" i="43"/>
  <c r="O23" i="45"/>
  <c r="O23" i="44"/>
  <c r="O23" i="43"/>
  <c r="O12" i="45"/>
  <c r="O92" i="45" s="1"/>
  <c r="O12" i="44"/>
  <c r="O92" i="44" s="1"/>
  <c r="O12" i="43"/>
  <c r="O92" i="43" s="1"/>
  <c r="O18" i="45"/>
  <c r="O19" i="45" s="1"/>
  <c r="O18" i="44"/>
  <c r="O19" i="44" s="1"/>
  <c r="O18" i="43"/>
  <c r="O19" i="43" s="1"/>
  <c r="T7" i="27"/>
  <c r="T21" i="27" s="1"/>
  <c r="T39" i="27" s="1"/>
  <c r="J8" i="28" s="1"/>
  <c r="T9" i="27"/>
  <c r="T23" i="27" s="1"/>
  <c r="T41" i="27" s="1"/>
  <c r="J10" i="28" s="1"/>
  <c r="T12" i="27"/>
  <c r="T26" i="27" s="1"/>
  <c r="T44" i="27" s="1"/>
  <c r="J13" i="28" s="1"/>
  <c r="B28" i="25"/>
  <c r="B21" i="25"/>
  <c r="B27" i="25"/>
  <c r="O10" i="45"/>
  <c r="O90" i="45" s="1"/>
  <c r="O10" i="44"/>
  <c r="O90" i="44" s="1"/>
  <c r="O10" i="43"/>
  <c r="O90" i="43" s="1"/>
  <c r="O13" i="44"/>
  <c r="O93" i="44" s="1"/>
  <c r="O13" i="45"/>
  <c r="O93" i="45" s="1"/>
  <c r="O13" i="43"/>
  <c r="O93" i="43" s="1"/>
  <c r="O16" i="45"/>
  <c r="O16" i="44"/>
  <c r="O16" i="43"/>
  <c r="T10" i="27"/>
  <c r="T24" i="27" s="1"/>
  <c r="T42" i="27" s="1"/>
  <c r="J11" i="28" s="1"/>
  <c r="T13" i="27"/>
  <c r="T27" i="27" s="1"/>
  <c r="T45" i="27" s="1"/>
  <c r="J14" i="28" s="1"/>
  <c r="C11" i="25"/>
  <c r="C30" i="25" s="1"/>
  <c r="C6" i="25"/>
  <c r="C19" i="25" s="1"/>
  <c r="C8" i="25"/>
  <c r="C24" i="25" s="1"/>
  <c r="C11" i="19"/>
  <c r="C24" i="19" s="1"/>
  <c r="C8" i="19"/>
  <c r="C21" i="19" s="1"/>
  <c r="C6" i="19"/>
  <c r="C19" i="19" s="1"/>
  <c r="B11" i="25"/>
  <c r="B30" i="25" s="1"/>
  <c r="B11" i="19"/>
  <c r="B24" i="19" s="1"/>
  <c r="B8" i="25"/>
  <c r="B24" i="25" s="1"/>
  <c r="B8" i="19"/>
  <c r="B21" i="19" s="1"/>
  <c r="B6" i="25"/>
  <c r="B19" i="25" s="1"/>
  <c r="B6" i="19"/>
  <c r="B19" i="19" s="1"/>
  <c r="C9" i="25"/>
  <c r="C25" i="25" s="1"/>
  <c r="C12" i="25"/>
  <c r="C31" i="25" s="1"/>
  <c r="C9" i="19"/>
  <c r="C22" i="19" s="1"/>
  <c r="C12" i="19"/>
  <c r="C25" i="19" s="1"/>
  <c r="B12" i="25"/>
  <c r="B31" i="25" s="1"/>
  <c r="B12" i="19"/>
  <c r="B25" i="19" s="1"/>
  <c r="B9" i="25"/>
  <c r="B25" i="25" s="1"/>
  <c r="B9" i="19"/>
  <c r="B22" i="19" s="1"/>
  <c r="L23" i="44"/>
  <c r="L23" i="45"/>
  <c r="L23" i="43"/>
  <c r="L7" i="45"/>
  <c r="L87" i="45" s="1"/>
  <c r="L7" i="44"/>
  <c r="L87" i="44" s="1"/>
  <c r="L7" i="43"/>
  <c r="L87" i="43" s="1"/>
  <c r="L9" i="45"/>
  <c r="L89" i="45" s="1"/>
  <c r="L9" i="44"/>
  <c r="L89" i="44" s="1"/>
  <c r="L9" i="43"/>
  <c r="L89" i="43" s="1"/>
  <c r="L25" i="45"/>
  <c r="L25" i="44"/>
  <c r="L25" i="43"/>
  <c r="L12" i="45"/>
  <c r="L92" i="45" s="1"/>
  <c r="L12" i="44"/>
  <c r="L92" i="44" s="1"/>
  <c r="L12" i="43"/>
  <c r="L92" i="43" s="1"/>
  <c r="L15" i="44"/>
  <c r="L15" i="45"/>
  <c r="L15" i="43"/>
  <c r="L18" i="45"/>
  <c r="L19" i="45" s="1"/>
  <c r="L18" i="44"/>
  <c r="L19" i="44" s="1"/>
  <c r="L18" i="43"/>
  <c r="L19" i="43" s="1"/>
  <c r="L21" i="45"/>
  <c r="L21" i="44"/>
  <c r="L21" i="43"/>
  <c r="Q9" i="27"/>
  <c r="Q23" i="27" s="1"/>
  <c r="Q41" i="27" s="1"/>
  <c r="G10" i="28" s="1"/>
  <c r="Q12" i="27"/>
  <c r="Q26" i="27" s="1"/>
  <c r="Q44" i="27" s="1"/>
  <c r="G13" i="28" s="1"/>
  <c r="Q7" i="27"/>
  <c r="Q21" i="27" s="1"/>
  <c r="Q39" i="27" s="1"/>
  <c r="G8" i="28" s="1"/>
  <c r="L10" i="45"/>
  <c r="L90" i="45" s="1"/>
  <c r="L10" i="44"/>
  <c r="L90" i="44" s="1"/>
  <c r="L10" i="43"/>
  <c r="L90" i="43" s="1"/>
  <c r="L16" i="45"/>
  <c r="L16" i="44"/>
  <c r="L16" i="43"/>
  <c r="L13" i="45"/>
  <c r="L93" i="45" s="1"/>
  <c r="L13" i="44"/>
  <c r="L93" i="44" s="1"/>
  <c r="L13" i="43"/>
  <c r="L93" i="43" s="1"/>
  <c r="Q13" i="27"/>
  <c r="Q27" i="27" s="1"/>
  <c r="Q45" i="27" s="1"/>
  <c r="G14" i="28" s="1"/>
  <c r="Q10" i="27"/>
  <c r="Q24" i="27" s="1"/>
  <c r="Q42" i="27" s="1"/>
  <c r="G11" i="28" s="1"/>
  <c r="K7" i="45"/>
  <c r="K87" i="45" s="1"/>
  <c r="K7" i="44"/>
  <c r="K87" i="44" s="1"/>
  <c r="K7" i="43"/>
  <c r="K87" i="43" s="1"/>
  <c r="K12" i="45"/>
  <c r="K92" i="45" s="1"/>
  <c r="K12" i="44"/>
  <c r="K92" i="44" s="1"/>
  <c r="K12" i="43"/>
  <c r="K92" i="43" s="1"/>
  <c r="K18" i="45"/>
  <c r="K19" i="45" s="1"/>
  <c r="K18" i="43"/>
  <c r="K19" i="43" s="1"/>
  <c r="K18" i="44"/>
  <c r="K19" i="44" s="1"/>
  <c r="K25" i="45"/>
  <c r="K25" i="44"/>
  <c r="K25" i="43"/>
  <c r="K15" i="45"/>
  <c r="K15" i="44"/>
  <c r="K15" i="43"/>
  <c r="K21" i="45"/>
  <c r="K21" i="44"/>
  <c r="K21" i="43"/>
  <c r="K23" i="45"/>
  <c r="K23" i="43"/>
  <c r="K23" i="44"/>
  <c r="K9" i="45"/>
  <c r="K89" i="45" s="1"/>
  <c r="K9" i="44"/>
  <c r="K89" i="44" s="1"/>
  <c r="K9" i="43"/>
  <c r="K89" i="43" s="1"/>
  <c r="P7" i="27"/>
  <c r="P21" i="27" s="1"/>
  <c r="P39" i="27" s="1"/>
  <c r="F8" i="28" s="1"/>
  <c r="P9" i="27"/>
  <c r="P23" i="27" s="1"/>
  <c r="P41" i="27" s="1"/>
  <c r="F10" i="28" s="1"/>
  <c r="P12" i="27"/>
  <c r="P26" i="27" s="1"/>
  <c r="P44" i="27" s="1"/>
  <c r="F13" i="28" s="1"/>
  <c r="K10" i="45"/>
  <c r="K90" i="45" s="1"/>
  <c r="K10" i="44"/>
  <c r="K90" i="44" s="1"/>
  <c r="K10" i="43"/>
  <c r="K90" i="43" s="1"/>
  <c r="K16" i="45"/>
  <c r="K16" i="44"/>
  <c r="K16" i="43"/>
  <c r="K13" i="45"/>
  <c r="K93" i="45" s="1"/>
  <c r="K13" i="44"/>
  <c r="K93" i="44" s="1"/>
  <c r="K13" i="43"/>
  <c r="K93" i="43" s="1"/>
  <c r="P13" i="27"/>
  <c r="P27" i="27" s="1"/>
  <c r="P45" i="27" s="1"/>
  <c r="F14" i="28" s="1"/>
  <c r="P10" i="27"/>
  <c r="P24" i="27" s="1"/>
  <c r="P42" i="27" s="1"/>
  <c r="F11" i="28" s="1"/>
  <c r="F12" i="45"/>
  <c r="F12" i="44"/>
  <c r="F51" i="44" s="1"/>
  <c r="F12" i="43"/>
  <c r="F51" i="43" s="1"/>
  <c r="H23" i="45"/>
  <c r="H62" i="45" s="1"/>
  <c r="H23" i="44"/>
  <c r="H62" i="44" s="1"/>
  <c r="H23" i="43"/>
  <c r="H62" i="43" s="1"/>
  <c r="H9" i="45"/>
  <c r="H89" i="45" s="1"/>
  <c r="H9" i="44"/>
  <c r="H89" i="44" s="1"/>
  <c r="H9" i="43"/>
  <c r="H89" i="43" s="1"/>
  <c r="H12" i="45"/>
  <c r="H92" i="45" s="1"/>
  <c r="H12" i="44"/>
  <c r="H92" i="44" s="1"/>
  <c r="H12" i="43"/>
  <c r="H92" i="43" s="1"/>
  <c r="F15" i="45"/>
  <c r="F54" i="45" s="1"/>
  <c r="F15" i="44"/>
  <c r="F54" i="44" s="1"/>
  <c r="F15" i="43"/>
  <c r="F54" i="43" s="1"/>
  <c r="F21" i="45"/>
  <c r="F60" i="45" s="1"/>
  <c r="F21" i="43"/>
  <c r="F60" i="43" s="1"/>
  <c r="F21" i="44"/>
  <c r="F60" i="44" s="1"/>
  <c r="F23" i="44"/>
  <c r="F62" i="44" s="1"/>
  <c r="F23" i="45"/>
  <c r="F62" i="45" s="1"/>
  <c r="F23" i="43"/>
  <c r="F62" i="43" s="1"/>
  <c r="H15" i="45"/>
  <c r="H54" i="45" s="1"/>
  <c r="H15" i="44"/>
  <c r="H54" i="44" s="1"/>
  <c r="H15" i="43"/>
  <c r="H54" i="43" s="1"/>
  <c r="F7" i="45"/>
  <c r="F7" i="44"/>
  <c r="F87" i="44" s="1"/>
  <c r="F7" i="43"/>
  <c r="F87" i="43" s="1"/>
  <c r="F25" i="45"/>
  <c r="F64" i="45" s="1"/>
  <c r="F25" i="43"/>
  <c r="F64" i="43" s="1"/>
  <c r="F25" i="44"/>
  <c r="F64" i="44" s="1"/>
  <c r="H18" i="45"/>
  <c r="H19" i="45" s="1"/>
  <c r="H58" i="45" s="1"/>
  <c r="H18" i="44"/>
  <c r="H57" i="44" s="1"/>
  <c r="H18" i="43"/>
  <c r="H19" i="43" s="1"/>
  <c r="H58" i="43" s="1"/>
  <c r="H7" i="45"/>
  <c r="H87" i="45" s="1"/>
  <c r="H7" i="44"/>
  <c r="H87" i="44" s="1"/>
  <c r="H7" i="43"/>
  <c r="H40" i="43" s="1"/>
  <c r="H25" i="44"/>
  <c r="H64" i="44" s="1"/>
  <c r="H25" i="45"/>
  <c r="H64" i="45" s="1"/>
  <c r="H25" i="43"/>
  <c r="H64" i="43" s="1"/>
  <c r="F18" i="44"/>
  <c r="F57" i="44" s="1"/>
  <c r="F18" i="45"/>
  <c r="F18" i="43"/>
  <c r="F57" i="43" s="1"/>
  <c r="F9" i="45"/>
  <c r="F89" i="45" s="1"/>
  <c r="F9" i="44"/>
  <c r="F45" i="44" s="1"/>
  <c r="F9" i="43"/>
  <c r="F89" i="43" s="1"/>
  <c r="H21" i="45"/>
  <c r="H60" i="45" s="1"/>
  <c r="H21" i="44"/>
  <c r="H60" i="44" s="1"/>
  <c r="H21" i="43"/>
  <c r="H60" i="43" s="1"/>
  <c r="M7" i="27"/>
  <c r="M21" i="27" s="1"/>
  <c r="M39" i="27" s="1"/>
  <c r="C8" i="28" s="1"/>
  <c r="M12" i="27"/>
  <c r="M26" i="27" s="1"/>
  <c r="M44" i="27" s="1"/>
  <c r="C13" i="28" s="1"/>
  <c r="M9" i="27"/>
  <c r="M23" i="27" s="1"/>
  <c r="M41" i="27" s="1"/>
  <c r="C10" i="28" s="1"/>
  <c r="H16" i="45"/>
  <c r="H55" i="45" s="1"/>
  <c r="H16" i="44"/>
  <c r="H55" i="44" s="1"/>
  <c r="H16" i="43"/>
  <c r="H55" i="43" s="1"/>
  <c r="F16" i="45"/>
  <c r="F55" i="45" s="1"/>
  <c r="F16" i="44"/>
  <c r="F55" i="44" s="1"/>
  <c r="F16" i="43"/>
  <c r="F55" i="43" s="1"/>
  <c r="H13" i="44"/>
  <c r="H93" i="44" s="1"/>
  <c r="H13" i="45"/>
  <c r="H93" i="45" s="1"/>
  <c r="H13" i="43"/>
  <c r="H93" i="43" s="1"/>
  <c r="F13" i="45"/>
  <c r="F13" i="44"/>
  <c r="F13" i="43"/>
  <c r="F52" i="43" s="1"/>
  <c r="F10" i="45"/>
  <c r="F90" i="45" s="1"/>
  <c r="F10" i="44"/>
  <c r="F46" i="44" s="1"/>
  <c r="F10" i="43"/>
  <c r="F46" i="43" s="1"/>
  <c r="H10" i="45"/>
  <c r="H90" i="45" s="1"/>
  <c r="H10" i="44"/>
  <c r="H90" i="44" s="1"/>
  <c r="H10" i="43"/>
  <c r="M10" i="27"/>
  <c r="M24" i="27" s="1"/>
  <c r="M42" i="27" s="1"/>
  <c r="C11" i="28" s="1"/>
  <c r="M13" i="27"/>
  <c r="M27" i="27" s="1"/>
  <c r="M45" i="27" s="1"/>
  <c r="C14" i="28" s="1"/>
  <c r="T15" i="45"/>
  <c r="T54" i="45" s="1"/>
  <c r="T15" i="44"/>
  <c r="T54" i="44" s="1"/>
  <c r="T15" i="43"/>
  <c r="T54" i="43" s="1"/>
  <c r="U18" i="44"/>
  <c r="U19" i="44" s="1"/>
  <c r="U58" i="44" s="1"/>
  <c r="U18" i="45"/>
  <c r="U57" i="45" s="1"/>
  <c r="U18" i="43"/>
  <c r="U19" i="43" s="1"/>
  <c r="U58" i="43" s="1"/>
  <c r="U25" i="45"/>
  <c r="U64" i="45" s="1"/>
  <c r="U25" i="43"/>
  <c r="U64" i="43" s="1"/>
  <c r="U25" i="44"/>
  <c r="U64" i="44" s="1"/>
  <c r="T7" i="45"/>
  <c r="T40" i="45" s="1"/>
  <c r="T7" i="44"/>
  <c r="T87" i="44" s="1"/>
  <c r="T7" i="43"/>
  <c r="T87" i="43" s="1"/>
  <c r="U7" i="45"/>
  <c r="U87" i="45" s="1"/>
  <c r="U7" i="44"/>
  <c r="U87" i="44" s="1"/>
  <c r="U7" i="43"/>
  <c r="U87" i="43" s="1"/>
  <c r="AD9" i="45"/>
  <c r="AD89" i="45" s="1"/>
  <c r="AD9" i="44"/>
  <c r="AD89" i="44" s="1"/>
  <c r="AD9" i="43"/>
  <c r="AD89" i="43" s="1"/>
  <c r="AD15" i="45"/>
  <c r="AD54" i="45" s="1"/>
  <c r="AD15" i="44"/>
  <c r="AD54" i="44" s="1"/>
  <c r="AD15" i="43"/>
  <c r="AD54" i="43" s="1"/>
  <c r="AD12" i="45"/>
  <c r="AD92" i="45" s="1"/>
  <c r="AD12" i="43"/>
  <c r="AD92" i="43" s="1"/>
  <c r="AD12" i="44"/>
  <c r="AD51" i="44" s="1"/>
  <c r="P23" i="45"/>
  <c r="P62" i="45" s="1"/>
  <c r="P23" i="44"/>
  <c r="P62" i="44" s="1"/>
  <c r="P23" i="43"/>
  <c r="P62" i="43" s="1"/>
  <c r="AB7" i="45"/>
  <c r="AB87" i="45" s="1"/>
  <c r="AB7" i="44"/>
  <c r="AB87" i="44" s="1"/>
  <c r="AB7" i="43"/>
  <c r="AB40" i="43" s="1"/>
  <c r="T18" i="44"/>
  <c r="T57" i="44" s="1"/>
  <c r="T18" i="45"/>
  <c r="T57" i="45" s="1"/>
  <c r="T18" i="43"/>
  <c r="T19" i="43" s="1"/>
  <c r="T58" i="43" s="1"/>
  <c r="AD7" i="45"/>
  <c r="AD87" i="45" s="1"/>
  <c r="AD7" i="44"/>
  <c r="AD87" i="44" s="1"/>
  <c r="AD7" i="43"/>
  <c r="T12" i="45"/>
  <c r="T12" i="44"/>
  <c r="T12" i="43"/>
  <c r="U21" i="45"/>
  <c r="U60" i="45" s="1"/>
  <c r="U21" i="44"/>
  <c r="U60" i="44" s="1"/>
  <c r="U21" i="43"/>
  <c r="U60" i="43" s="1"/>
  <c r="P25" i="44"/>
  <c r="P64" i="44" s="1"/>
  <c r="P25" i="45"/>
  <c r="P64" i="45" s="1"/>
  <c r="P25" i="43"/>
  <c r="P64" i="43" s="1"/>
  <c r="AB9" i="45"/>
  <c r="AB89" i="45" s="1"/>
  <c r="AB9" i="44"/>
  <c r="AB45" i="44" s="1"/>
  <c r="AB9" i="43"/>
  <c r="AB89" i="43" s="1"/>
  <c r="T21" i="45"/>
  <c r="T60" i="45" s="1"/>
  <c r="T21" i="44"/>
  <c r="T60" i="44" s="1"/>
  <c r="T21" i="43"/>
  <c r="T60" i="43" s="1"/>
  <c r="P12" i="45"/>
  <c r="P51" i="45" s="1"/>
  <c r="P12" i="43"/>
  <c r="P12" i="44"/>
  <c r="P51" i="44" s="1"/>
  <c r="P15" i="45"/>
  <c r="P54" i="45" s="1"/>
  <c r="P15" i="44"/>
  <c r="P54" i="44" s="1"/>
  <c r="P15" i="43"/>
  <c r="P54" i="43" s="1"/>
  <c r="U9" i="45"/>
  <c r="U89" i="45" s="1"/>
  <c r="U9" i="44"/>
  <c r="U89" i="44" s="1"/>
  <c r="U9" i="43"/>
  <c r="U89" i="43" s="1"/>
  <c r="AB15" i="45"/>
  <c r="AB54" i="45" s="1"/>
  <c r="AB15" i="44"/>
  <c r="AB54" i="44" s="1"/>
  <c r="AB15" i="43"/>
  <c r="AB54" i="43" s="1"/>
  <c r="U23" i="45"/>
  <c r="U62" i="45" s="1"/>
  <c r="U23" i="44"/>
  <c r="U62" i="44" s="1"/>
  <c r="U23" i="43"/>
  <c r="U62" i="43" s="1"/>
  <c r="P21" i="44"/>
  <c r="P60" i="44" s="1"/>
  <c r="P21" i="45"/>
  <c r="P60" i="45" s="1"/>
  <c r="P21" i="43"/>
  <c r="P60" i="43" s="1"/>
  <c r="AB12" i="45"/>
  <c r="AB92" i="45" s="1"/>
  <c r="AB12" i="44"/>
  <c r="AB92" i="44" s="1"/>
  <c r="AB12" i="43"/>
  <c r="AB92" i="43" s="1"/>
  <c r="T25" i="45"/>
  <c r="T64" i="45" s="1"/>
  <c r="T25" i="43"/>
  <c r="T64" i="43" s="1"/>
  <c r="T25" i="44"/>
  <c r="T64" i="44" s="1"/>
  <c r="U12" i="45"/>
  <c r="U92" i="45" s="1"/>
  <c r="U12" i="44"/>
  <c r="U92" i="44" s="1"/>
  <c r="U12" i="43"/>
  <c r="U92" i="43" s="1"/>
  <c r="P9" i="45"/>
  <c r="P45" i="45" s="1"/>
  <c r="P9" i="44"/>
  <c r="P45" i="44" s="1"/>
  <c r="P9" i="43"/>
  <c r="P89" i="43" s="1"/>
  <c r="P7" i="45"/>
  <c r="P87" i="45" s="1"/>
  <c r="P7" i="44"/>
  <c r="P7" i="43"/>
  <c r="P87" i="43" s="1"/>
  <c r="P18" i="45"/>
  <c r="P19" i="45" s="1"/>
  <c r="P58" i="45" s="1"/>
  <c r="P18" i="44"/>
  <c r="P57" i="44" s="1"/>
  <c r="P18" i="43"/>
  <c r="T9" i="45"/>
  <c r="T89" i="45" s="1"/>
  <c r="T9" i="44"/>
  <c r="T9" i="43"/>
  <c r="T89" i="43" s="1"/>
  <c r="U15" i="45"/>
  <c r="U54" i="45" s="1"/>
  <c r="U15" i="44"/>
  <c r="U54" i="44" s="1"/>
  <c r="U15" i="43"/>
  <c r="U54" i="43" s="1"/>
  <c r="T23" i="44"/>
  <c r="T62" i="44" s="1"/>
  <c r="T23" i="45"/>
  <c r="T62" i="45" s="1"/>
  <c r="T23" i="43"/>
  <c r="T62" i="43" s="1"/>
  <c r="D8" i="31"/>
  <c r="D13" i="31"/>
  <c r="D10" i="31"/>
  <c r="AI9" i="27"/>
  <c r="AI23" i="27" s="1"/>
  <c r="AI41" i="27" s="1"/>
  <c r="Y10" i="28" s="1"/>
  <c r="AI12" i="27"/>
  <c r="AI26" i="27" s="1"/>
  <c r="AI44" i="27" s="1"/>
  <c r="Y13" i="28" s="1"/>
  <c r="AI7" i="27"/>
  <c r="AI21" i="27" s="1"/>
  <c r="AI39" i="27" s="1"/>
  <c r="Y8" i="28" s="1"/>
  <c r="AG7" i="27"/>
  <c r="AG21" i="27" s="1"/>
  <c r="AG39" i="27" s="1"/>
  <c r="W8" i="28" s="1"/>
  <c r="AG9" i="27"/>
  <c r="AG23" i="27" s="1"/>
  <c r="AG41" i="27" s="1"/>
  <c r="W10" i="28" s="1"/>
  <c r="AG12" i="27"/>
  <c r="AG26" i="27" s="1"/>
  <c r="AG44" i="27" s="1"/>
  <c r="W13" i="28" s="1"/>
  <c r="Y12" i="27"/>
  <c r="Y26" i="27" s="1"/>
  <c r="Y44" i="27" s="1"/>
  <c r="O13" i="28" s="1"/>
  <c r="U7" i="27"/>
  <c r="U21" i="27" s="1"/>
  <c r="U39" i="27" s="1"/>
  <c r="K8" i="28" s="1"/>
  <c r="U9" i="27"/>
  <c r="U23" i="27" s="1"/>
  <c r="U41" i="27" s="1"/>
  <c r="K10" i="28" s="1"/>
  <c r="Y9" i="27"/>
  <c r="Y23" i="27" s="1"/>
  <c r="Y41" i="27" s="1"/>
  <c r="O10" i="28" s="1"/>
  <c r="U12" i="27"/>
  <c r="U26" i="27" s="1"/>
  <c r="U44" i="27" s="1"/>
  <c r="K13" i="28" s="1"/>
  <c r="Y7" i="27"/>
  <c r="Y21" i="27" s="1"/>
  <c r="Y39" i="27" s="1"/>
  <c r="O8" i="28" s="1"/>
  <c r="Z9" i="27"/>
  <c r="Z23" i="27" s="1"/>
  <c r="Z41" i="27" s="1"/>
  <c r="P10" i="28" s="1"/>
  <c r="Z12" i="27"/>
  <c r="Z26" i="27" s="1"/>
  <c r="Z44" i="27" s="1"/>
  <c r="P13" i="28" s="1"/>
  <c r="Z7" i="27"/>
  <c r="Z21" i="27" s="1"/>
  <c r="Z39" i="27" s="1"/>
  <c r="P8" i="28" s="1"/>
  <c r="T10" i="45"/>
  <c r="T46" i="45" s="1"/>
  <c r="T10" i="44"/>
  <c r="T46" i="44" s="1"/>
  <c r="T10" i="43"/>
  <c r="T90" i="43" s="1"/>
  <c r="U16" i="45"/>
  <c r="U55" i="45" s="1"/>
  <c r="U16" i="43"/>
  <c r="U55" i="43" s="1"/>
  <c r="U16" i="44"/>
  <c r="U55" i="44" s="1"/>
  <c r="AD16" i="44"/>
  <c r="AD55" i="44" s="1"/>
  <c r="AD16" i="45"/>
  <c r="AD55" i="45" s="1"/>
  <c r="AD16" i="43"/>
  <c r="AD55" i="43" s="1"/>
  <c r="U10" i="45"/>
  <c r="U90" i="45" s="1"/>
  <c r="U10" i="44"/>
  <c r="U46" i="44" s="1"/>
  <c r="U10" i="43"/>
  <c r="P13" i="45"/>
  <c r="P93" i="45" s="1"/>
  <c r="P13" i="44"/>
  <c r="P52" i="44" s="1"/>
  <c r="P13" i="43"/>
  <c r="P93" i="43" s="1"/>
  <c r="AD13" i="45"/>
  <c r="AD93" i="45" s="1"/>
  <c r="AD13" i="44"/>
  <c r="AD52" i="44" s="1"/>
  <c r="AD13" i="43"/>
  <c r="AD52" i="43" s="1"/>
  <c r="AB13" i="45"/>
  <c r="AB93" i="45" s="1"/>
  <c r="AB13" i="44"/>
  <c r="AB13" i="43"/>
  <c r="AB93" i="43" s="1"/>
  <c r="AB10" i="45"/>
  <c r="AB90" i="45" s="1"/>
  <c r="AB10" i="44"/>
  <c r="AB90" i="44" s="1"/>
  <c r="AB10" i="43"/>
  <c r="AB90" i="43" s="1"/>
  <c r="U13" i="45"/>
  <c r="U93" i="45" s="1"/>
  <c r="U13" i="44"/>
  <c r="U13" i="43"/>
  <c r="U93" i="43" s="1"/>
  <c r="AD10" i="45"/>
  <c r="AD90" i="45" s="1"/>
  <c r="AD10" i="44"/>
  <c r="AD46" i="44" s="1"/>
  <c r="AD10" i="43"/>
  <c r="AD46" i="43" s="1"/>
  <c r="P16" i="44"/>
  <c r="P55" i="44" s="1"/>
  <c r="P16" i="45"/>
  <c r="P55" i="45" s="1"/>
  <c r="P16" i="43"/>
  <c r="P55" i="43" s="1"/>
  <c r="T16" i="45"/>
  <c r="T55" i="45" s="1"/>
  <c r="T16" i="44"/>
  <c r="T55" i="44" s="1"/>
  <c r="T16" i="43"/>
  <c r="T55" i="43" s="1"/>
  <c r="T13" i="45"/>
  <c r="T52" i="45" s="1"/>
  <c r="T13" i="43"/>
  <c r="T13" i="44"/>
  <c r="T52" i="44" s="1"/>
  <c r="AB16" i="45"/>
  <c r="AB55" i="45" s="1"/>
  <c r="AB16" i="43"/>
  <c r="AB55" i="43" s="1"/>
  <c r="AB16" i="44"/>
  <c r="AB55" i="44" s="1"/>
  <c r="P10" i="45"/>
  <c r="P46" i="45" s="1"/>
  <c r="P10" i="44"/>
  <c r="P46" i="44" s="1"/>
  <c r="P10" i="43"/>
  <c r="P46" i="43" s="1"/>
  <c r="D14" i="31"/>
  <c r="D11" i="31"/>
  <c r="AI10" i="27"/>
  <c r="AI24" i="27" s="1"/>
  <c r="AI42" i="27" s="1"/>
  <c r="Y11" i="28" s="1"/>
  <c r="AI13" i="27"/>
  <c r="AI27" i="27" s="1"/>
  <c r="AI45" i="27" s="1"/>
  <c r="Y14" i="28" s="1"/>
  <c r="AG13" i="27"/>
  <c r="AG27" i="27" s="1"/>
  <c r="AG45" i="27" s="1"/>
  <c r="W14" i="28" s="1"/>
  <c r="AG10" i="27"/>
  <c r="AG24" i="27" s="1"/>
  <c r="AG42" i="27" s="1"/>
  <c r="W11" i="28" s="1"/>
  <c r="Y10" i="27"/>
  <c r="Y24" i="27" s="1"/>
  <c r="Y42" i="27" s="1"/>
  <c r="O11" i="28" s="1"/>
  <c r="U13" i="27"/>
  <c r="U27" i="27" s="1"/>
  <c r="U45" i="27" s="1"/>
  <c r="K14" i="28" s="1"/>
  <c r="Y13" i="27"/>
  <c r="Y27" i="27" s="1"/>
  <c r="Y45" i="27" s="1"/>
  <c r="O14" i="28" s="1"/>
  <c r="U10" i="27"/>
  <c r="U24" i="27" s="1"/>
  <c r="U42" i="27" s="1"/>
  <c r="K11" i="28" s="1"/>
  <c r="Z10" i="27"/>
  <c r="Z24" i="27" s="1"/>
  <c r="Z42" i="27" s="1"/>
  <c r="P11" i="28" s="1"/>
  <c r="Z13" i="27"/>
  <c r="Z27" i="27" s="1"/>
  <c r="Z45" i="27" s="1"/>
  <c r="P14" i="28" s="1"/>
  <c r="C15" i="45"/>
  <c r="C54" i="45" s="1"/>
  <c r="C15" i="44"/>
  <c r="C54" i="44" s="1"/>
  <c r="C15" i="43"/>
  <c r="C54" i="43" s="1"/>
  <c r="C12" i="45"/>
  <c r="C51" i="45" s="1"/>
  <c r="C12" i="44"/>
  <c r="C51" i="44" s="1"/>
  <c r="C12" i="43"/>
  <c r="C92" i="43" s="1"/>
  <c r="C9" i="45"/>
  <c r="C45" i="45" s="1"/>
  <c r="C9" i="44"/>
  <c r="C89" i="44" s="1"/>
  <c r="C9" i="43"/>
  <c r="C45" i="43" s="1"/>
  <c r="J12" i="45"/>
  <c r="J51" i="45" s="1"/>
  <c r="J12" i="44"/>
  <c r="J51" i="44" s="1"/>
  <c r="J12" i="43"/>
  <c r="J51" i="43" s="1"/>
  <c r="J21" i="44"/>
  <c r="J60" i="44" s="1"/>
  <c r="J21" i="45"/>
  <c r="J60" i="45" s="1"/>
  <c r="J21" i="43"/>
  <c r="J60" i="43" s="1"/>
  <c r="C25" i="45"/>
  <c r="C64" i="45" s="1"/>
  <c r="C25" i="44"/>
  <c r="C64" i="44" s="1"/>
  <c r="C25" i="43"/>
  <c r="C64" i="43" s="1"/>
  <c r="C23" i="45"/>
  <c r="C62" i="45" s="1"/>
  <c r="C23" i="44"/>
  <c r="C62" i="44" s="1"/>
  <c r="C23" i="43"/>
  <c r="C62" i="43" s="1"/>
  <c r="C21" i="44"/>
  <c r="C60" i="44" s="1"/>
  <c r="C21" i="45"/>
  <c r="C60" i="45" s="1"/>
  <c r="C21" i="43"/>
  <c r="C60" i="43" s="1"/>
  <c r="J9" i="45"/>
  <c r="J89" i="45" s="1"/>
  <c r="J9" i="44"/>
  <c r="J45" i="44" s="1"/>
  <c r="J9" i="43"/>
  <c r="J45" i="43" s="1"/>
  <c r="J23" i="45"/>
  <c r="J62" i="45" s="1"/>
  <c r="J23" i="43"/>
  <c r="J62" i="43" s="1"/>
  <c r="J23" i="44"/>
  <c r="J62" i="44" s="1"/>
  <c r="J18" i="45"/>
  <c r="J57" i="45" s="1"/>
  <c r="J18" i="44"/>
  <c r="J57" i="44" s="1"/>
  <c r="J18" i="43"/>
  <c r="J57" i="43" s="1"/>
  <c r="C7" i="45"/>
  <c r="C87" i="45" s="1"/>
  <c r="C7" i="44"/>
  <c r="C87" i="44" s="1"/>
  <c r="C7" i="43"/>
  <c r="C40" i="43" s="1"/>
  <c r="J15" i="45"/>
  <c r="J54" i="45" s="1"/>
  <c r="J15" i="43"/>
  <c r="J54" i="43" s="1"/>
  <c r="J15" i="44"/>
  <c r="J54" i="44" s="1"/>
  <c r="C18" i="45"/>
  <c r="C57" i="45" s="1"/>
  <c r="C18" i="44"/>
  <c r="C57" i="44" s="1"/>
  <c r="C18" i="43"/>
  <c r="C19" i="43" s="1"/>
  <c r="C58" i="43" s="1"/>
  <c r="J25" i="45"/>
  <c r="J64" i="45" s="1"/>
  <c r="J25" i="44"/>
  <c r="J64" i="44" s="1"/>
  <c r="J25" i="43"/>
  <c r="J64" i="43" s="1"/>
  <c r="J7" i="45"/>
  <c r="J40" i="45" s="1"/>
  <c r="J7" i="44"/>
  <c r="J87" i="44" s="1"/>
  <c r="J7" i="43"/>
  <c r="J40" i="43" s="1"/>
  <c r="O12" i="27"/>
  <c r="O26" i="27" s="1"/>
  <c r="O44" i="27" s="1"/>
  <c r="E13" i="28" s="1"/>
  <c r="O9" i="27"/>
  <c r="O23" i="27" s="1"/>
  <c r="O41" i="27" s="1"/>
  <c r="E10" i="28" s="1"/>
  <c r="O7" i="27"/>
  <c r="O21" i="27" s="1"/>
  <c r="O39" i="27" s="1"/>
  <c r="E8" i="28" s="1"/>
  <c r="C6" i="24"/>
  <c r="C19" i="24" s="1"/>
  <c r="C6" i="18"/>
  <c r="C19" i="18" s="1"/>
  <c r="C11" i="18"/>
  <c r="C24" i="18" s="1"/>
  <c r="C11" i="24"/>
  <c r="C24" i="24" s="1"/>
  <c r="C8" i="24"/>
  <c r="C21" i="24" s="1"/>
  <c r="C8" i="18"/>
  <c r="C21" i="18" s="1"/>
  <c r="C13" i="45"/>
  <c r="C52" i="45" s="1"/>
  <c r="C13" i="44"/>
  <c r="C52" i="44" s="1"/>
  <c r="C13" i="43"/>
  <c r="C52" i="43" s="1"/>
  <c r="C16" i="45"/>
  <c r="C55" i="45" s="1"/>
  <c r="C16" i="44"/>
  <c r="C55" i="44" s="1"/>
  <c r="C16" i="43"/>
  <c r="C55" i="43" s="1"/>
  <c r="C10" i="45"/>
  <c r="C46" i="45" s="1"/>
  <c r="C10" i="44"/>
  <c r="C90" i="44" s="1"/>
  <c r="C10" i="43"/>
  <c r="C90" i="43" s="1"/>
  <c r="J13" i="45"/>
  <c r="J13" i="44"/>
  <c r="J52" i="44" s="1"/>
  <c r="J13" i="43"/>
  <c r="J52" i="43" s="1"/>
  <c r="J10" i="45"/>
  <c r="J46" i="45" s="1"/>
  <c r="J10" i="44"/>
  <c r="J46" i="44" s="1"/>
  <c r="J10" i="43"/>
  <c r="J46" i="43" s="1"/>
  <c r="J16" i="45"/>
  <c r="J55" i="45" s="1"/>
  <c r="J16" i="44"/>
  <c r="J55" i="44" s="1"/>
  <c r="J16" i="43"/>
  <c r="J55" i="43" s="1"/>
  <c r="O10" i="27"/>
  <c r="O24" i="27" s="1"/>
  <c r="O42" i="27" s="1"/>
  <c r="E11" i="28" s="1"/>
  <c r="O13" i="27"/>
  <c r="O27" i="27" s="1"/>
  <c r="O45" i="27" s="1"/>
  <c r="E14" i="28" s="1"/>
  <c r="C9" i="24"/>
  <c r="C22" i="24" s="1"/>
  <c r="C9" i="18"/>
  <c r="C22" i="18" s="1"/>
  <c r="C12" i="24"/>
  <c r="C25" i="24" s="1"/>
  <c r="C12" i="18"/>
  <c r="C25" i="18" s="1"/>
  <c r="J90" i="45"/>
  <c r="K14" i="129"/>
  <c r="K14" i="128"/>
  <c r="C14" i="129"/>
  <c r="C14" i="128"/>
  <c r="P13" i="129"/>
  <c r="L13" i="129"/>
  <c r="L13" i="128"/>
  <c r="H13" i="129"/>
  <c r="H13" i="128"/>
  <c r="D13" i="129"/>
  <c r="D13" i="128"/>
  <c r="K10" i="129"/>
  <c r="K10" i="128"/>
  <c r="G10" i="129"/>
  <c r="G10" i="128"/>
  <c r="C10" i="129"/>
  <c r="C10" i="128"/>
  <c r="Q8" i="129"/>
  <c r="M8" i="129"/>
  <c r="M8" i="128"/>
  <c r="I8" i="129"/>
  <c r="I8" i="128"/>
  <c r="E8" i="129"/>
  <c r="E8" i="128"/>
  <c r="O13" i="128"/>
  <c r="K13" i="129"/>
  <c r="K13" i="128"/>
  <c r="G13" i="129"/>
  <c r="G13" i="128"/>
  <c r="C13" i="129"/>
  <c r="C13" i="128"/>
  <c r="R10" i="128"/>
  <c r="N10" i="129"/>
  <c r="N10" i="128"/>
  <c r="J10" i="129"/>
  <c r="J10" i="128"/>
  <c r="F10" i="129"/>
  <c r="F10" i="128"/>
  <c r="B10" i="128"/>
  <c r="B10" i="129"/>
  <c r="L8" i="129"/>
  <c r="L8" i="128"/>
  <c r="H8" i="128"/>
  <c r="D8" i="129"/>
  <c r="D8" i="128"/>
  <c r="G14" i="129"/>
  <c r="R13" i="128"/>
  <c r="N13" i="129"/>
  <c r="N13" i="128"/>
  <c r="J13" i="129"/>
  <c r="J13" i="128"/>
  <c r="F13" i="129"/>
  <c r="F13" i="128"/>
  <c r="B13" i="129"/>
  <c r="B13" i="128"/>
  <c r="U10" i="129"/>
  <c r="Q10" i="129"/>
  <c r="Q10" i="128"/>
  <c r="M10" i="129"/>
  <c r="M10" i="128"/>
  <c r="I10" i="129"/>
  <c r="I10" i="128"/>
  <c r="E10" i="129"/>
  <c r="E10" i="128"/>
  <c r="O8" i="129"/>
  <c r="O8" i="128"/>
  <c r="K8" i="129"/>
  <c r="K8" i="128"/>
  <c r="G8" i="129"/>
  <c r="G8" i="128"/>
  <c r="C8" i="129"/>
  <c r="C8" i="128"/>
  <c r="Y13" i="129"/>
  <c r="Q13" i="129"/>
  <c r="M13" i="129"/>
  <c r="M13" i="128"/>
  <c r="I13" i="129"/>
  <c r="I13" i="128"/>
  <c r="E13" i="129"/>
  <c r="E13" i="128"/>
  <c r="L10" i="129"/>
  <c r="L10" i="128"/>
  <c r="H10" i="129"/>
  <c r="D10" i="129"/>
  <c r="D10" i="128"/>
  <c r="N8" i="129"/>
  <c r="N8" i="128"/>
  <c r="J8" i="129"/>
  <c r="J8" i="128"/>
  <c r="F8" i="129"/>
  <c r="F8" i="128"/>
  <c r="B8" i="129"/>
  <c r="B8" i="128"/>
  <c r="B8" i="144"/>
  <c r="B13" i="144"/>
  <c r="B10" i="144"/>
  <c r="B14" i="144"/>
  <c r="B11" i="144"/>
  <c r="G14" i="128"/>
  <c r="F11" i="129"/>
  <c r="F11" i="128"/>
  <c r="J11" i="129"/>
  <c r="J11" i="128"/>
  <c r="N11" i="129"/>
  <c r="N11" i="128"/>
  <c r="L14" i="128"/>
  <c r="L14" i="129"/>
  <c r="D11" i="129"/>
  <c r="D11" i="128"/>
  <c r="F14" i="129"/>
  <c r="F14" i="128"/>
  <c r="B43" i="116" l="1"/>
  <c r="I40" i="116"/>
  <c r="E40" i="116"/>
  <c r="C40" i="116"/>
  <c r="B46" i="116"/>
  <c r="J46" i="116"/>
  <c r="L46" i="116"/>
  <c r="F46" i="116"/>
  <c r="X43" i="116"/>
  <c r="G43" i="116"/>
  <c r="J43" i="116"/>
  <c r="D46" i="116"/>
  <c r="K43" i="116"/>
  <c r="H43" i="116"/>
  <c r="C46" i="116"/>
  <c r="H46" i="116"/>
  <c r="D40" i="116"/>
  <c r="F40" i="116"/>
  <c r="X40" i="116"/>
  <c r="L40" i="116"/>
  <c r="X46" i="116"/>
  <c r="K40" i="116"/>
  <c r="H40" i="116"/>
  <c r="L43" i="116"/>
  <c r="G46" i="116"/>
  <c r="C43" i="116"/>
  <c r="I46" i="116"/>
  <c r="E46" i="116"/>
  <c r="F43" i="116"/>
  <c r="I43" i="116"/>
  <c r="D43" i="116"/>
  <c r="K46" i="116"/>
  <c r="E43" i="116"/>
  <c r="J40" i="116"/>
  <c r="B40" i="116"/>
  <c r="G40" i="116"/>
  <c r="Z10" i="128"/>
  <c r="C11" i="126"/>
  <c r="Z13" i="128"/>
  <c r="E8" i="41"/>
  <c r="E8" i="38"/>
  <c r="E8" i="145"/>
  <c r="E8" i="127"/>
  <c r="E8" i="37"/>
  <c r="E10" i="38"/>
  <c r="E10" i="41"/>
  <c r="E10" i="127"/>
  <c r="E10" i="37"/>
  <c r="E10" i="145"/>
  <c r="E13" i="38"/>
  <c r="E13" i="127"/>
  <c r="E13" i="41"/>
  <c r="E13" i="145"/>
  <c r="E13" i="37"/>
  <c r="B36" i="116"/>
  <c r="V10" i="128"/>
  <c r="V10" i="129"/>
  <c r="U13" i="128"/>
  <c r="S8" i="128"/>
  <c r="U13" i="129"/>
  <c r="K20" i="116"/>
  <c r="Y13" i="128"/>
  <c r="R8" i="128"/>
  <c r="BB64" i="43"/>
  <c r="V8" i="129"/>
  <c r="C86" i="43"/>
  <c r="Z8" i="128"/>
  <c r="B4" i="109"/>
  <c r="BO51" i="44"/>
  <c r="BO45" i="45"/>
  <c r="AP18" i="27"/>
  <c r="Q20" i="116"/>
  <c r="M20" i="116"/>
  <c r="T36" i="116"/>
  <c r="AA45" i="44"/>
  <c r="BQ37" i="45"/>
  <c r="AH19" i="43"/>
  <c r="AH58" i="43" s="1"/>
  <c r="D36" i="116"/>
  <c r="S8" i="129"/>
  <c r="E37" i="116"/>
  <c r="I20" i="116"/>
  <c r="U20" i="116"/>
  <c r="Z19" i="43"/>
  <c r="Z58" i="43" s="1"/>
  <c r="L36" i="116"/>
  <c r="X36" i="116"/>
  <c r="R8" i="129"/>
  <c r="Z8" i="129"/>
  <c r="W8" i="128"/>
  <c r="R10" i="129"/>
  <c r="Z10" i="129"/>
  <c r="C4" i="110"/>
  <c r="CA98" i="45"/>
  <c r="H36" i="116"/>
  <c r="S19" i="44"/>
  <c r="S58" i="44" s="1"/>
  <c r="C45" i="44"/>
  <c r="AK40" i="44"/>
  <c r="V8" i="128"/>
  <c r="P36" i="116"/>
  <c r="W8" i="129"/>
  <c r="C4" i="109"/>
  <c r="Y46" i="45"/>
  <c r="T14" i="128"/>
  <c r="X8" i="129"/>
  <c r="W13" i="129"/>
  <c r="S13" i="128"/>
  <c r="W10" i="128"/>
  <c r="S10" i="129"/>
  <c r="P8" i="129"/>
  <c r="Z13" i="129"/>
  <c r="V13" i="129"/>
  <c r="R13" i="129"/>
  <c r="T13" i="128"/>
  <c r="T8" i="128"/>
  <c r="F20" i="116"/>
  <c r="F17" i="32"/>
  <c r="Y10" i="128"/>
  <c r="U10" i="128"/>
  <c r="Y8" i="128"/>
  <c r="U8" i="129"/>
  <c r="T14" i="129"/>
  <c r="B5" i="109"/>
  <c r="J19" i="116"/>
  <c r="P39" i="44"/>
  <c r="X13" i="128"/>
  <c r="G21" i="32"/>
  <c r="G8" i="34" s="1"/>
  <c r="BJ98" i="43"/>
  <c r="BM62" i="45"/>
  <c r="D10" i="32"/>
  <c r="D25" i="32" s="1"/>
  <c r="AL87" i="44"/>
  <c r="BB51" i="45"/>
  <c r="AI52" i="44"/>
  <c r="O10" i="129"/>
  <c r="AH46" i="45"/>
  <c r="J17" i="32"/>
  <c r="BN93" i="45"/>
  <c r="AC27" i="44"/>
  <c r="BN40" i="44"/>
  <c r="BG98" i="45"/>
  <c r="AG92" i="43"/>
  <c r="AQ17" i="27"/>
  <c r="AV98" i="43"/>
  <c r="BZ19" i="45"/>
  <c r="BZ99" i="45" s="1"/>
  <c r="X10" i="129"/>
  <c r="B4" i="144"/>
  <c r="T10" i="128"/>
  <c r="S13" i="129"/>
  <c r="K27" i="44"/>
  <c r="Q19" i="116"/>
  <c r="BL39" i="44"/>
  <c r="T10" i="129"/>
  <c r="T8" i="129"/>
  <c r="I19" i="116"/>
  <c r="AK83" i="43"/>
  <c r="X10" i="128"/>
  <c r="E19" i="116"/>
  <c r="BA19" i="45"/>
  <c r="BA99" i="45" s="1"/>
  <c r="AH45" i="45"/>
  <c r="BB62" i="45"/>
  <c r="BB57" i="45"/>
  <c r="BQ51" i="44"/>
  <c r="D3" i="35"/>
  <c r="BX19" i="45"/>
  <c r="BX99" i="45" s="1"/>
  <c r="U83" i="44"/>
  <c r="P10" i="128"/>
  <c r="W13" i="128"/>
  <c r="AE27" i="43"/>
  <c r="BP46" i="45"/>
  <c r="AY98" i="44"/>
  <c r="BL54" i="43"/>
  <c r="S45" i="44"/>
  <c r="S39" i="43"/>
  <c r="H18" i="32"/>
  <c r="BN96" i="43"/>
  <c r="BB19" i="45"/>
  <c r="BB99" i="45" s="1"/>
  <c r="BE19" i="43"/>
  <c r="BE99" i="43" s="1"/>
  <c r="AA19" i="44"/>
  <c r="AA58" i="44" s="1"/>
  <c r="BU19" i="45"/>
  <c r="BU99" i="45" s="1"/>
  <c r="BP98" i="45"/>
  <c r="BM45" i="45"/>
  <c r="BL103" i="45"/>
  <c r="Y40" i="45"/>
  <c r="AL87" i="45"/>
  <c r="BS98" i="45"/>
  <c r="BQ98" i="45"/>
  <c r="BP98" i="43"/>
  <c r="AZ19" i="45"/>
  <c r="AZ99" i="45" s="1"/>
  <c r="BP57" i="45"/>
  <c r="P10" i="129"/>
  <c r="Y10" i="129"/>
  <c r="BB95" i="44"/>
  <c r="BO60" i="45"/>
  <c r="AI19" i="44"/>
  <c r="AI58" i="44" s="1"/>
  <c r="BB93" i="44"/>
  <c r="BC19" i="44"/>
  <c r="BC99" i="44" s="1"/>
  <c r="AO19" i="43"/>
  <c r="AO99" i="43" s="1"/>
  <c r="G28" i="32"/>
  <c r="BN54" i="45"/>
  <c r="AO86" i="44"/>
  <c r="BQ19" i="45"/>
  <c r="BQ99" i="45" s="1"/>
  <c r="BO54" i="45"/>
  <c r="B4" i="110"/>
  <c r="AO35" i="27"/>
  <c r="BW19" i="45"/>
  <c r="BW99" i="45" s="1"/>
  <c r="AL93" i="44"/>
  <c r="C27" i="43"/>
  <c r="C66" i="43" s="1"/>
  <c r="AN27" i="45"/>
  <c r="AA51" i="45"/>
  <c r="BQ51" i="45"/>
  <c r="AK83" i="44"/>
  <c r="BO83" i="43"/>
  <c r="AI89" i="45"/>
  <c r="Z40" i="44"/>
  <c r="BQ45" i="43"/>
  <c r="BP45" i="43"/>
  <c r="AA93" i="45"/>
  <c r="Y8" i="129"/>
  <c r="AS19" i="45"/>
  <c r="AS99" i="45" s="1"/>
  <c r="BB46" i="43"/>
  <c r="BT98" i="43"/>
  <c r="BM52" i="44"/>
  <c r="B37" i="116"/>
  <c r="AK86" i="43"/>
  <c r="BP39" i="45"/>
  <c r="AS27" i="43"/>
  <c r="J37" i="116"/>
  <c r="V37" i="116"/>
  <c r="P8" i="128"/>
  <c r="X8" i="128"/>
  <c r="W10" i="129"/>
  <c r="M19" i="116"/>
  <c r="U36" i="116"/>
  <c r="R20" i="116"/>
  <c r="N20" i="116"/>
  <c r="I86" i="43"/>
  <c r="S83" i="44"/>
  <c r="BM64" i="44"/>
  <c r="BM86" i="45"/>
  <c r="BK86" i="44"/>
  <c r="BA86" i="43"/>
  <c r="BE86" i="43"/>
  <c r="V13" i="128"/>
  <c r="AA39" i="44"/>
  <c r="Y37" i="45"/>
  <c r="BO39" i="45"/>
  <c r="C39" i="44"/>
  <c r="BO57" i="43"/>
  <c r="BM37" i="43"/>
  <c r="AU27" i="44"/>
  <c r="N19" i="116"/>
  <c r="C20" i="116"/>
  <c r="F19" i="116"/>
  <c r="R19" i="116"/>
  <c r="S20" i="116"/>
  <c r="U8" i="128"/>
  <c r="S10" i="128"/>
  <c r="T13" i="129"/>
  <c r="W20" i="116"/>
  <c r="V19" i="116"/>
  <c r="O37" i="116"/>
  <c r="B5" i="110"/>
  <c r="G20" i="116"/>
  <c r="P13" i="128"/>
  <c r="X13" i="129"/>
  <c r="P11" i="129"/>
  <c r="P11" i="128"/>
  <c r="W14" i="128"/>
  <c r="H10" i="128"/>
  <c r="Q13" i="128"/>
  <c r="L11" i="129"/>
  <c r="L11" i="128"/>
  <c r="H8" i="129"/>
  <c r="M14" i="129"/>
  <c r="M14" i="128"/>
  <c r="AB52" i="43"/>
  <c r="Y93" i="44"/>
  <c r="P52" i="45"/>
  <c r="C92" i="45"/>
  <c r="U14" i="128"/>
  <c r="Q14" i="129"/>
  <c r="Q14" i="128"/>
  <c r="I14" i="129"/>
  <c r="I14" i="128"/>
  <c r="B15" i="126"/>
  <c r="B14" i="126"/>
  <c r="B12" i="126"/>
  <c r="B11" i="126"/>
  <c r="C9" i="126"/>
  <c r="S11" i="128"/>
  <c r="B9" i="126"/>
  <c r="C14" i="126"/>
  <c r="E14" i="129"/>
  <c r="E14" i="128"/>
  <c r="D14" i="128"/>
  <c r="D14" i="129"/>
  <c r="K11" i="129"/>
  <c r="K11" i="128"/>
  <c r="B5" i="126"/>
  <c r="B11" i="128"/>
  <c r="B11" i="129"/>
  <c r="N14" i="129"/>
  <c r="N14" i="128"/>
  <c r="J14" i="128"/>
  <c r="J14" i="129"/>
  <c r="H14" i="128"/>
  <c r="B14" i="129"/>
  <c r="B14" i="128"/>
  <c r="O11" i="129"/>
  <c r="I11" i="129"/>
  <c r="I11" i="128"/>
  <c r="E11" i="129"/>
  <c r="E11" i="128"/>
  <c r="AD93" i="44"/>
  <c r="Z19" i="45"/>
  <c r="Z58" i="45" s="1"/>
  <c r="S93" i="44"/>
  <c r="AB51" i="44"/>
  <c r="BO37" i="45"/>
  <c r="AD45" i="45"/>
  <c r="D18" i="32"/>
  <c r="Z86" i="45"/>
  <c r="BQ46" i="45"/>
  <c r="N27" i="43"/>
  <c r="AV27" i="44"/>
  <c r="AZ86" i="44"/>
  <c r="AR17" i="27"/>
  <c r="AL57" i="45"/>
  <c r="BF98" i="44"/>
  <c r="AU36" i="27"/>
  <c r="BL45" i="44"/>
  <c r="X27" i="44"/>
  <c r="D11" i="32"/>
  <c r="AY98" i="43"/>
  <c r="J83" i="45"/>
  <c r="AA52" i="44"/>
  <c r="AA40" i="44"/>
  <c r="AL45" i="45"/>
  <c r="BF27" i="43"/>
  <c r="AL86" i="45"/>
  <c r="S90" i="44"/>
  <c r="BN98" i="45"/>
  <c r="BB19" i="44"/>
  <c r="BB58" i="44" s="1"/>
  <c r="C10" i="32"/>
  <c r="C25" i="32" s="1"/>
  <c r="AN27" i="44"/>
  <c r="CB19" i="44"/>
  <c r="CB99" i="44" s="1"/>
  <c r="AB37" i="44"/>
  <c r="Z37" i="45"/>
  <c r="S40" i="44"/>
  <c r="BN27" i="43"/>
  <c r="BN66" i="43" s="1"/>
  <c r="BN46" i="44"/>
  <c r="Y89" i="44"/>
  <c r="I4" i="35"/>
  <c r="U90" i="44"/>
  <c r="AH39" i="45"/>
  <c r="BD27" i="44"/>
  <c r="Y51" i="44"/>
  <c r="AT86" i="45"/>
  <c r="BP46" i="43"/>
  <c r="AJ51" i="44"/>
  <c r="B20" i="32"/>
  <c r="B7" i="34" s="1"/>
  <c r="B27" i="32"/>
  <c r="BQ54" i="44"/>
  <c r="B35" i="30"/>
  <c r="J11" i="32"/>
  <c r="BT19" i="45"/>
  <c r="BT99" i="45" s="1"/>
  <c r="BN98" i="43"/>
  <c r="D13" i="32"/>
  <c r="D27" i="32" s="1"/>
  <c r="J37" i="43"/>
  <c r="BN37" i="44"/>
  <c r="AD27" i="43"/>
  <c r="AD66" i="43" s="1"/>
  <c r="C17" i="32"/>
  <c r="AD39" i="43"/>
  <c r="T39" i="44"/>
  <c r="AH27" i="45"/>
  <c r="AH66" i="45" s="1"/>
  <c r="Z89" i="44"/>
  <c r="F93" i="43"/>
  <c r="AL51" i="44"/>
  <c r="BQ51" i="43"/>
  <c r="AZ19" i="43"/>
  <c r="AZ99" i="43" s="1"/>
  <c r="AL37" i="43"/>
  <c r="AG93" i="43"/>
  <c r="F37" i="43"/>
  <c r="BN86" i="43"/>
  <c r="BM45" i="44"/>
  <c r="AL37" i="45"/>
  <c r="AH27" i="43"/>
  <c r="AH66" i="43" s="1"/>
  <c r="AL40" i="43"/>
  <c r="BP39" i="43"/>
  <c r="AW19" i="45"/>
  <c r="AW99" i="45" s="1"/>
  <c r="AB39" i="44"/>
  <c r="AQ18" i="27"/>
  <c r="CC98" i="44"/>
  <c r="AU19" i="43"/>
  <c r="AU99" i="43" s="1"/>
  <c r="BP52" i="45"/>
  <c r="AF27" i="44"/>
  <c r="B6" i="53"/>
  <c r="I11" i="32"/>
  <c r="AX19" i="43"/>
  <c r="AX99" i="43" s="1"/>
  <c r="BB89" i="45"/>
  <c r="BN19" i="43"/>
  <c r="BN99" i="43" s="1"/>
  <c r="P27" i="44"/>
  <c r="P66" i="44" s="1"/>
  <c r="BJ27" i="43"/>
  <c r="BB52" i="43"/>
  <c r="AG40" i="45"/>
  <c r="Z86" i="43"/>
  <c r="BB57" i="44"/>
  <c r="T37" i="44"/>
  <c r="T27" i="44"/>
  <c r="T66" i="44" s="1"/>
  <c r="F86" i="43"/>
  <c r="BV19" i="44"/>
  <c r="BV99" i="44" s="1"/>
  <c r="Z93" i="44"/>
  <c r="R27" i="45"/>
  <c r="V27" i="43"/>
  <c r="N86" i="45"/>
  <c r="H45" i="45"/>
  <c r="P92" i="45"/>
  <c r="BF27" i="45"/>
  <c r="AD86" i="45"/>
  <c r="E17" i="32"/>
  <c r="AL27" i="45"/>
  <c r="AL66" i="45" s="1"/>
  <c r="BN52" i="44"/>
  <c r="BB87" i="45"/>
  <c r="BN87" i="43"/>
  <c r="BG19" i="44"/>
  <c r="BG99" i="44" s="1"/>
  <c r="AI89" i="44"/>
  <c r="BP27" i="43"/>
  <c r="BP66" i="43" s="1"/>
  <c r="AJ37" i="44"/>
  <c r="BM52" i="45"/>
  <c r="H27" i="44"/>
  <c r="H66" i="44" s="1"/>
  <c r="AB27" i="44"/>
  <c r="AB66" i="44" s="1"/>
  <c r="H39" i="44"/>
  <c r="BN19" i="45"/>
  <c r="BN99" i="45" s="1"/>
  <c r="AT98" i="44"/>
  <c r="AJ57" i="45"/>
  <c r="BL37" i="43"/>
  <c r="AJ40" i="44"/>
  <c r="BZ98" i="44"/>
  <c r="BB55" i="45"/>
  <c r="AI51" i="45"/>
  <c r="J4" i="35"/>
  <c r="BW19" i="44"/>
  <c r="BW99" i="44" s="1"/>
  <c r="BJ27" i="45"/>
  <c r="P37" i="44"/>
  <c r="E10" i="32"/>
  <c r="E25" i="32" s="1"/>
  <c r="AD37" i="45"/>
  <c r="Z39" i="45"/>
  <c r="AH52" i="44"/>
  <c r="CD98" i="44"/>
  <c r="U51" i="45"/>
  <c r="AD39" i="45"/>
  <c r="F37" i="45"/>
  <c r="BM40" i="44"/>
  <c r="BN60" i="43"/>
  <c r="AK51" i="43"/>
  <c r="AQ98" i="43"/>
  <c r="AV98" i="44"/>
  <c r="AH87" i="44"/>
  <c r="AR27" i="44"/>
  <c r="D27" i="44"/>
  <c r="Z46" i="45"/>
  <c r="AD46" i="45"/>
  <c r="AA46" i="45"/>
  <c r="J92" i="44"/>
  <c r="BH86" i="45"/>
  <c r="BN51" i="43"/>
  <c r="BP96" i="43"/>
  <c r="P92" i="44"/>
  <c r="AG40" i="43"/>
  <c r="AH27" i="44"/>
  <c r="AH66" i="44" s="1"/>
  <c r="BN37" i="43"/>
  <c r="BB89" i="43"/>
  <c r="BN55" i="45"/>
  <c r="H57" i="43"/>
  <c r="T39" i="45"/>
  <c r="BM105" i="43"/>
  <c r="BL57" i="44"/>
  <c r="AJ52" i="43"/>
  <c r="AO36" i="27"/>
  <c r="BR19" i="45"/>
  <c r="BR99" i="45" s="1"/>
  <c r="BR98" i="44"/>
  <c r="BM57" i="44"/>
  <c r="T45" i="43"/>
  <c r="P27" i="43"/>
  <c r="P66" i="43" s="1"/>
  <c r="J90" i="44"/>
  <c r="AH39" i="44"/>
  <c r="J89" i="43"/>
  <c r="P19" i="44"/>
  <c r="P58" i="44" s="1"/>
  <c r="BO92" i="45"/>
  <c r="AB46" i="43"/>
  <c r="CE19" i="45"/>
  <c r="CE99" i="45" s="1"/>
  <c r="AG90" i="44"/>
  <c r="B5" i="52"/>
  <c r="BM37" i="45"/>
  <c r="AI90" i="43"/>
  <c r="BQ101" i="43"/>
  <c r="BO52" i="43"/>
  <c r="AB87" i="43"/>
  <c r="AL52" i="45"/>
  <c r="BQ39" i="43"/>
  <c r="P20" i="116"/>
  <c r="BN46" i="45"/>
  <c r="BM40" i="43"/>
  <c r="H19" i="44"/>
  <c r="H58" i="44" s="1"/>
  <c r="O27" i="44"/>
  <c r="AI83" i="44"/>
  <c r="AZ19" i="44"/>
  <c r="AZ99" i="44" s="1"/>
  <c r="AK39" i="43"/>
  <c r="AW27" i="43"/>
  <c r="BP27" i="45"/>
  <c r="BP66" i="45" s="1"/>
  <c r="BN39" i="45"/>
  <c r="BO86" i="45"/>
  <c r="BL86" i="44"/>
  <c r="G27" i="44"/>
  <c r="U27" i="43"/>
  <c r="U66" i="43" s="1"/>
  <c r="S39" i="44"/>
  <c r="M86" i="43"/>
  <c r="AG45" i="44"/>
  <c r="Z40" i="43"/>
  <c r="Y92" i="45"/>
  <c r="S19" i="45"/>
  <c r="S58" i="45" s="1"/>
  <c r="CC19" i="43"/>
  <c r="CC99" i="43" s="1"/>
  <c r="AG92" i="44"/>
  <c r="AA46" i="44"/>
  <c r="AD19" i="43"/>
  <c r="AD58" i="43" s="1"/>
  <c r="S93" i="43"/>
  <c r="B14" i="52"/>
  <c r="BN45" i="44"/>
  <c r="AH89" i="43"/>
  <c r="AA27" i="44"/>
  <c r="AA66" i="44" s="1"/>
  <c r="AE27" i="44"/>
  <c r="AM27" i="44"/>
  <c r="Y83" i="43"/>
  <c r="H52" i="43"/>
  <c r="T46" i="43"/>
  <c r="U37" i="45"/>
  <c r="AS19" i="43"/>
  <c r="AS99" i="43" s="1"/>
  <c r="B5" i="144"/>
  <c r="I20" i="32"/>
  <c r="I7" i="34" s="1"/>
  <c r="AQ27" i="44"/>
  <c r="X37" i="116"/>
  <c r="W27" i="44"/>
  <c r="Q27" i="43"/>
  <c r="AG37" i="43"/>
  <c r="I86" i="45"/>
  <c r="BN86" i="45"/>
  <c r="BL39" i="45"/>
  <c r="AO86" i="45"/>
  <c r="U86" i="43"/>
  <c r="BC27" i="44"/>
  <c r="S86" i="44"/>
  <c r="AV36" i="27"/>
  <c r="BK98" i="43"/>
  <c r="S46" i="43"/>
  <c r="BL93" i="45"/>
  <c r="F89" i="44"/>
  <c r="H10" i="32"/>
  <c r="H25" i="32" s="1"/>
  <c r="AW27" i="45"/>
  <c r="AA37" i="44"/>
  <c r="AG57" i="45"/>
  <c r="BQ37" i="43"/>
  <c r="AA92" i="43"/>
  <c r="BZ98" i="43"/>
  <c r="AL19" i="44"/>
  <c r="AL58" i="44" s="1"/>
  <c r="AY27" i="44"/>
  <c r="AI39" i="44"/>
  <c r="AG52" i="45"/>
  <c r="AB57" i="43"/>
  <c r="U40" i="45"/>
  <c r="BG27" i="44"/>
  <c r="AI27" i="44"/>
  <c r="AI66" i="44" s="1"/>
  <c r="AC27" i="45"/>
  <c r="P90" i="45"/>
  <c r="BN54" i="44"/>
  <c r="BM27" i="45"/>
  <c r="BM66" i="45" s="1"/>
  <c r="BL86" i="45"/>
  <c r="C86" i="44"/>
  <c r="Y45" i="43"/>
  <c r="BL45" i="43"/>
  <c r="E20" i="32"/>
  <c r="E7" i="34" s="1"/>
  <c r="BI27" i="45"/>
  <c r="BQ103" i="44"/>
  <c r="AJ51" i="43"/>
  <c r="AH92" i="45"/>
  <c r="F46" i="45"/>
  <c r="S87" i="43"/>
  <c r="AH57" i="45"/>
  <c r="D37" i="116"/>
  <c r="S19" i="116"/>
  <c r="BN90" i="43"/>
  <c r="AI40" i="45"/>
  <c r="I27" i="32"/>
  <c r="H39" i="45"/>
  <c r="T37" i="116"/>
  <c r="AJ86" i="43"/>
  <c r="AM36" i="27"/>
  <c r="T86" i="45"/>
  <c r="BO64" i="44"/>
  <c r="BS19" i="43"/>
  <c r="BS99" i="43" s="1"/>
  <c r="BO19" i="45"/>
  <c r="BO99" i="45" s="1"/>
  <c r="BN51" i="44"/>
  <c r="H57" i="45"/>
  <c r="BQ27" i="43"/>
  <c r="BQ66" i="43" s="1"/>
  <c r="BD27" i="45"/>
  <c r="L20" i="116"/>
  <c r="P89" i="44"/>
  <c r="BO27" i="43"/>
  <c r="BO66" i="43" s="1"/>
  <c r="H3" i="35"/>
  <c r="AO19" i="45"/>
  <c r="AO99" i="45" s="1"/>
  <c r="BO98" i="43"/>
  <c r="BQ54" i="43"/>
  <c r="E6" i="35"/>
  <c r="BQ62" i="45"/>
  <c r="D27" i="43"/>
  <c r="G20" i="32"/>
  <c r="G7" i="34" s="1"/>
  <c r="AR19" i="44"/>
  <c r="AR99" i="44" s="1"/>
  <c r="B18" i="30"/>
  <c r="H46" i="45"/>
  <c r="AT27" i="44"/>
  <c r="BL64" i="44"/>
  <c r="BP37" i="44"/>
  <c r="BW19" i="43"/>
  <c r="BW99" i="43" s="1"/>
  <c r="BP39" i="44"/>
  <c r="P27" i="45"/>
  <c r="P66" i="45" s="1"/>
  <c r="BL60" i="45"/>
  <c r="F40" i="43"/>
  <c r="AS17" i="27"/>
  <c r="AL51" i="43"/>
  <c r="BP54" i="45"/>
  <c r="BO39" i="43"/>
  <c r="AF27" i="45"/>
  <c r="O36" i="116"/>
  <c r="BJ19" i="45"/>
  <c r="BJ99" i="45" s="1"/>
  <c r="E14" i="32"/>
  <c r="E28" i="32" s="1"/>
  <c r="T40" i="43"/>
  <c r="BM40" i="45"/>
  <c r="P39" i="45"/>
  <c r="D27" i="45"/>
  <c r="AP27" i="44"/>
  <c r="AB51" i="43"/>
  <c r="H51" i="44"/>
  <c r="BB39" i="44"/>
  <c r="AB27" i="43"/>
  <c r="AB66" i="43" s="1"/>
  <c r="Z27" i="44"/>
  <c r="Z66" i="44" s="1"/>
  <c r="BL64" i="45"/>
  <c r="BV98" i="43"/>
  <c r="AD27" i="44"/>
  <c r="AD66" i="44" s="1"/>
  <c r="K36" i="116"/>
  <c r="BM60" i="45"/>
  <c r="CD19" i="43"/>
  <c r="CD99" i="43" s="1"/>
  <c r="AJ37" i="45"/>
  <c r="AU17" i="27"/>
  <c r="BM45" i="43"/>
  <c r="T19" i="45"/>
  <c r="T58" i="45" s="1"/>
  <c r="BN52" i="43"/>
  <c r="AB45" i="43"/>
  <c r="X27" i="43"/>
  <c r="P40" i="43"/>
  <c r="G6" i="35"/>
  <c r="BO55" i="45"/>
  <c r="BQ60" i="44"/>
  <c r="U57" i="44"/>
  <c r="AK40" i="45"/>
  <c r="AP19" i="44"/>
  <c r="AP99" i="44" s="1"/>
  <c r="AI89" i="43"/>
  <c r="BP27" i="44"/>
  <c r="BP66" i="44" s="1"/>
  <c r="BM46" i="45"/>
  <c r="BO57" i="45"/>
  <c r="C5" i="109"/>
  <c r="W36" i="116"/>
  <c r="U45" i="43"/>
  <c r="F3" i="35"/>
  <c r="BP40" i="45"/>
  <c r="H27" i="45"/>
  <c r="H66" i="45" s="1"/>
  <c r="AZ27" i="45"/>
  <c r="AJ27" i="43"/>
  <c r="AJ66" i="43" s="1"/>
  <c r="Z86" i="44"/>
  <c r="CB98" i="43"/>
  <c r="BQ64" i="45"/>
  <c r="BP64" i="44"/>
  <c r="P37" i="45"/>
  <c r="AB19" i="45"/>
  <c r="AB58" i="45" s="1"/>
  <c r="AD92" i="44"/>
  <c r="BB98" i="43"/>
  <c r="S51" i="43"/>
  <c r="AH37" i="44"/>
  <c r="AL45" i="44"/>
  <c r="BL51" i="43"/>
  <c r="BL37" i="44"/>
  <c r="BP54" i="43"/>
  <c r="BO45" i="43"/>
  <c r="AJ37" i="43"/>
  <c r="BN45" i="45"/>
  <c r="B33" i="30"/>
  <c r="B6" i="52"/>
  <c r="BH19" i="43"/>
  <c r="BH99" i="43" s="1"/>
  <c r="BN55" i="44"/>
  <c r="BP55" i="45"/>
  <c r="I10" i="32"/>
  <c r="I25" i="32" s="1"/>
  <c r="BB64" i="44"/>
  <c r="F92" i="44"/>
  <c r="BB92" i="43"/>
  <c r="AG46" i="45"/>
  <c r="AH52" i="43"/>
  <c r="AE86" i="45"/>
  <c r="AI83" i="45"/>
  <c r="BD98" i="43"/>
  <c r="AI86" i="43"/>
  <c r="BB40" i="43"/>
  <c r="BO64" i="43"/>
  <c r="BQ62" i="43"/>
  <c r="BU19" i="44"/>
  <c r="BU99" i="44" s="1"/>
  <c r="AN98" i="44"/>
  <c r="T90" i="45"/>
  <c r="AP17" i="27"/>
  <c r="U40" i="43"/>
  <c r="Z45" i="45"/>
  <c r="AU98" i="45"/>
  <c r="S45" i="43"/>
  <c r="BO55" i="43"/>
  <c r="AD90" i="44"/>
  <c r="AH46" i="44"/>
  <c r="J19" i="44"/>
  <c r="J58" i="44" s="1"/>
  <c r="E27" i="44"/>
  <c r="AK19" i="45"/>
  <c r="AK58" i="45" s="1"/>
  <c r="BL46" i="44"/>
  <c r="AH40" i="43"/>
  <c r="AG37" i="44"/>
  <c r="AT18" i="27"/>
  <c r="G4" i="35"/>
  <c r="BP51" i="45"/>
  <c r="AH89" i="44"/>
  <c r="AW18" i="27"/>
  <c r="AL45" i="43"/>
  <c r="AG45" i="45"/>
  <c r="AI27" i="43"/>
  <c r="AI66" i="43" s="1"/>
  <c r="S27" i="43"/>
  <c r="S66" i="43" s="1"/>
  <c r="I7" i="35"/>
  <c r="C37" i="45"/>
  <c r="S83" i="45"/>
  <c r="BM98" i="44"/>
  <c r="BT19" i="44"/>
  <c r="BT99" i="44" s="1"/>
  <c r="K27" i="45"/>
  <c r="AY86" i="43"/>
  <c r="BP62" i="43"/>
  <c r="C7" i="32"/>
  <c r="C14" i="32" s="1"/>
  <c r="C21" i="32" s="1"/>
  <c r="C8" i="34" s="1"/>
  <c r="BL51" i="44"/>
  <c r="AD40" i="44"/>
  <c r="AA83" i="45"/>
  <c r="BQ46" i="44"/>
  <c r="AD19" i="44"/>
  <c r="AD58" i="44" s="1"/>
  <c r="BL52" i="44"/>
  <c r="C5" i="110"/>
  <c r="AV17" i="27"/>
  <c r="BO46" i="43"/>
  <c r="E4" i="35"/>
  <c r="BI19" i="45"/>
  <c r="BI99" i="45" s="1"/>
  <c r="I21" i="32"/>
  <c r="I8" i="34" s="1"/>
  <c r="BB46" i="44"/>
  <c r="BE98" i="45"/>
  <c r="S39" i="45"/>
  <c r="BQ83" i="44"/>
  <c r="Y89" i="45"/>
  <c r="O27" i="43"/>
  <c r="I27" i="44"/>
  <c r="BQ52" i="45"/>
  <c r="AL52" i="43"/>
  <c r="BL64" i="43"/>
  <c r="AA19" i="45"/>
  <c r="AA58" i="45" s="1"/>
  <c r="AQ86" i="43"/>
  <c r="BL57" i="45"/>
  <c r="AL57" i="43"/>
  <c r="BN64" i="45"/>
  <c r="G18" i="32"/>
  <c r="AQ98" i="45"/>
  <c r="BP55" i="44"/>
  <c r="AP19" i="43"/>
  <c r="AP99" i="43" s="1"/>
  <c r="I3" i="35"/>
  <c r="H21" i="32"/>
  <c r="H8" i="34" s="1"/>
  <c r="H28" i="32"/>
  <c r="BP58" i="45"/>
  <c r="BB87" i="44"/>
  <c r="E11" i="32"/>
  <c r="BP57" i="44"/>
  <c r="AL46" i="45"/>
  <c r="C40" i="45"/>
  <c r="BB101" i="44"/>
  <c r="BP19" i="44"/>
  <c r="BP58" i="44" s="1"/>
  <c r="D14" i="32"/>
  <c r="D28" i="32" s="1"/>
  <c r="H52" i="44"/>
  <c r="C46" i="43"/>
  <c r="F37" i="44"/>
  <c r="AZ27" i="43"/>
  <c r="J10" i="32"/>
  <c r="AB37" i="43"/>
  <c r="BP37" i="43"/>
  <c r="H40" i="45"/>
  <c r="AA27" i="45"/>
  <c r="AA66" i="45" s="1"/>
  <c r="V27" i="44"/>
  <c r="AB39" i="43"/>
  <c r="BO62" i="44"/>
  <c r="BN37" i="45"/>
  <c r="AD86" i="44"/>
  <c r="F39" i="44"/>
  <c r="AA40" i="43"/>
  <c r="F90" i="43"/>
  <c r="BL19" i="44"/>
  <c r="C86" i="45"/>
  <c r="AK19" i="44"/>
  <c r="AK58" i="44" s="1"/>
  <c r="BB57" i="43"/>
  <c r="AB46" i="44"/>
  <c r="BP101" i="44"/>
  <c r="C6" i="35"/>
  <c r="BL19" i="45"/>
  <c r="BL99" i="45" s="1"/>
  <c r="BO55" i="44"/>
  <c r="AD51" i="45"/>
  <c r="BM51" i="45"/>
  <c r="AI40" i="44"/>
  <c r="AI92" i="43"/>
  <c r="B12" i="53"/>
  <c r="AP98" i="45"/>
  <c r="AK92" i="45"/>
  <c r="W27" i="45"/>
  <c r="AJ19" i="44"/>
  <c r="AJ58" i="44" s="1"/>
  <c r="O27" i="45"/>
  <c r="BY19" i="44"/>
  <c r="BY99" i="44" s="1"/>
  <c r="P52" i="43"/>
  <c r="BV19" i="45"/>
  <c r="BV99" i="45" s="1"/>
  <c r="BP45" i="44"/>
  <c r="AI93" i="43"/>
  <c r="T83" i="45"/>
  <c r="AW17" i="27"/>
  <c r="BG19" i="43"/>
  <c r="BG99" i="43" s="1"/>
  <c r="AX19" i="45"/>
  <c r="AX99" i="45" s="1"/>
  <c r="CA19" i="44"/>
  <c r="CA99" i="44" s="1"/>
  <c r="BO40" i="44"/>
  <c r="BQ40" i="44"/>
  <c r="BB92" i="44"/>
  <c r="BB37" i="44"/>
  <c r="T39" i="43"/>
  <c r="J86" i="44"/>
  <c r="AA86" i="45"/>
  <c r="H27" i="43"/>
  <c r="H66" i="43" s="1"/>
  <c r="P39" i="43"/>
  <c r="F19" i="43"/>
  <c r="F58" i="43" s="1"/>
  <c r="L27" i="43"/>
  <c r="BH27" i="43"/>
  <c r="T37" i="43"/>
  <c r="BG27" i="45"/>
  <c r="AL39" i="44"/>
  <c r="BA19" i="44"/>
  <c r="BA99" i="44" s="1"/>
  <c r="BN64" i="44"/>
  <c r="F86" i="44"/>
  <c r="AF27" i="43"/>
  <c r="U52" i="43"/>
  <c r="Y19" i="43"/>
  <c r="Y58" i="43" s="1"/>
  <c r="C57" i="43"/>
  <c r="AB37" i="45"/>
  <c r="G27" i="45"/>
  <c r="BK19" i="45"/>
  <c r="BK99" i="45" s="1"/>
  <c r="BM54" i="45"/>
  <c r="AB45" i="45"/>
  <c r="C39" i="45"/>
  <c r="BB64" i="45"/>
  <c r="BL55" i="43"/>
  <c r="R86" i="44"/>
  <c r="BM60" i="44"/>
  <c r="BO40" i="45"/>
  <c r="J92" i="45"/>
  <c r="H39" i="43"/>
  <c r="BB46" i="45"/>
  <c r="AJ45" i="44"/>
  <c r="BF27" i="44"/>
  <c r="AK93" i="44"/>
  <c r="BL60" i="44"/>
  <c r="H37" i="43"/>
  <c r="BJ27" i="44"/>
  <c r="BQ54" i="45"/>
  <c r="BO52" i="45"/>
  <c r="B15" i="52"/>
  <c r="BM58" i="44"/>
  <c r="AD37" i="44"/>
  <c r="P37" i="43"/>
  <c r="BD19" i="45"/>
  <c r="BD99" i="45" s="1"/>
  <c r="H83" i="45"/>
  <c r="AV27" i="43"/>
  <c r="B13" i="53"/>
  <c r="S51" i="44"/>
  <c r="BX19" i="43"/>
  <c r="BX99" i="43" s="1"/>
  <c r="BQ45" i="44"/>
  <c r="Y40" i="44"/>
  <c r="AD40" i="45"/>
  <c r="AX27" i="44"/>
  <c r="J39" i="44"/>
  <c r="BB45" i="44"/>
  <c r="BK27" i="45"/>
  <c r="T27" i="43"/>
  <c r="T66" i="43" s="1"/>
  <c r="H4" i="35"/>
  <c r="BB58" i="43"/>
  <c r="C51" i="43"/>
  <c r="BB27" i="44"/>
  <c r="BB66" i="44" s="1"/>
  <c r="S27" i="45"/>
  <c r="S66" i="45" s="1"/>
  <c r="BM37" i="44"/>
  <c r="BQ60" i="45"/>
  <c r="AL27" i="44"/>
  <c r="AL66" i="44" s="1"/>
  <c r="AO19" i="44"/>
  <c r="AO99" i="44" s="1"/>
  <c r="Z51" i="45"/>
  <c r="U40" i="44"/>
  <c r="BB103" i="43"/>
  <c r="BQ64" i="43"/>
  <c r="AW98" i="43"/>
  <c r="AD45" i="43"/>
  <c r="AI90" i="45"/>
  <c r="H51" i="45"/>
  <c r="BI19" i="44"/>
  <c r="BI99" i="44" s="1"/>
  <c r="AN27" i="43"/>
  <c r="BN62" i="44"/>
  <c r="AK89" i="44"/>
  <c r="BN60" i="44"/>
  <c r="T87" i="45"/>
  <c r="J37" i="44"/>
  <c r="BO54" i="44"/>
  <c r="BY19" i="45"/>
  <c r="BY99" i="45" s="1"/>
  <c r="BL54" i="44"/>
  <c r="BM54" i="44"/>
  <c r="U45" i="45"/>
  <c r="BH98" i="45"/>
  <c r="BD27" i="43"/>
  <c r="AR27" i="43"/>
  <c r="T93" i="43"/>
  <c r="T52" i="43"/>
  <c r="U52" i="44"/>
  <c r="U93" i="44"/>
  <c r="T89" i="44"/>
  <c r="T45" i="44"/>
  <c r="P92" i="43"/>
  <c r="P51" i="43"/>
  <c r="T92" i="45"/>
  <c r="T51" i="45"/>
  <c r="F52" i="45"/>
  <c r="F93" i="45"/>
  <c r="F57" i="45"/>
  <c r="F19" i="45"/>
  <c r="F58" i="45" s="1"/>
  <c r="F40" i="45"/>
  <c r="F87" i="45"/>
  <c r="Y51" i="43"/>
  <c r="Y92" i="43"/>
  <c r="AK52" i="45"/>
  <c r="AK93" i="45"/>
  <c r="BP90" i="44"/>
  <c r="BP46" i="44"/>
  <c r="BM55" i="44"/>
  <c r="BM96" i="44"/>
  <c r="G19" i="116"/>
  <c r="G36" i="116"/>
  <c r="Y57" i="45"/>
  <c r="BL87" i="45"/>
  <c r="BL40" i="45"/>
  <c r="BM57" i="45"/>
  <c r="BM98" i="45"/>
  <c r="CD98" i="45"/>
  <c r="CD19" i="45"/>
  <c r="CD99" i="45" s="1"/>
  <c r="BL89" i="45"/>
  <c r="BL45" i="45"/>
  <c r="B7" i="32"/>
  <c r="B14" i="32" s="1"/>
  <c r="B6" i="35"/>
  <c r="AI19" i="43"/>
  <c r="AI58" i="43" s="1"/>
  <c r="AI57" i="43"/>
  <c r="E86" i="45"/>
  <c r="E27" i="45"/>
  <c r="Q86" i="45"/>
  <c r="Q27" i="45"/>
  <c r="Y39" i="45"/>
  <c r="Y86" i="45"/>
  <c r="Y27" i="45"/>
  <c r="Y66" i="45" s="1"/>
  <c r="AG27" i="45"/>
  <c r="AG66" i="45" s="1"/>
  <c r="AG86" i="45"/>
  <c r="AG39" i="45"/>
  <c r="AK27" i="45"/>
  <c r="AK66" i="45" s="1"/>
  <c r="AK39" i="45"/>
  <c r="AS86" i="45"/>
  <c r="AS27" i="45"/>
  <c r="BA86" i="45"/>
  <c r="BA27" i="45"/>
  <c r="BE86" i="45"/>
  <c r="BE27" i="45"/>
  <c r="BO86" i="44"/>
  <c r="BO39" i="44"/>
  <c r="BO27" i="44"/>
  <c r="BO66" i="44" s="1"/>
  <c r="BQ27" i="44"/>
  <c r="BQ66" i="44" s="1"/>
  <c r="BQ86" i="44"/>
  <c r="BQ39" i="44"/>
  <c r="BL86" i="43"/>
  <c r="BL39" i="43"/>
  <c r="BQ39" i="45"/>
  <c r="BQ27" i="45"/>
  <c r="BQ66" i="45" s="1"/>
  <c r="BO83" i="44"/>
  <c r="BO37" i="44"/>
  <c r="BL83" i="45"/>
  <c r="BL37" i="45"/>
  <c r="Y40" i="43"/>
  <c r="Y87" i="43"/>
  <c r="AI46" i="44"/>
  <c r="AI90" i="44"/>
  <c r="AK46" i="44"/>
  <c r="AK90" i="44"/>
  <c r="BO90" i="45"/>
  <c r="BO46" i="45"/>
  <c r="AI87" i="43"/>
  <c r="AI40" i="43"/>
  <c r="AJ92" i="45"/>
  <c r="AJ51" i="45"/>
  <c r="BF98" i="45"/>
  <c r="BF19" i="45"/>
  <c r="BF99" i="45" s="1"/>
  <c r="AS98" i="44"/>
  <c r="AS19" i="44"/>
  <c r="AS99" i="44" s="1"/>
  <c r="AK19" i="43"/>
  <c r="AK58" i="43" s="1"/>
  <c r="AK57" i="43"/>
  <c r="BO95" i="43"/>
  <c r="BO54" i="43"/>
  <c r="BP87" i="43"/>
  <c r="BP40" i="43"/>
  <c r="BQ98" i="43"/>
  <c r="BQ19" i="43"/>
  <c r="BQ58" i="43" s="1"/>
  <c r="BY98" i="43"/>
  <c r="BY19" i="43"/>
  <c r="BY99" i="43" s="1"/>
  <c r="BQ87" i="43"/>
  <c r="BQ40" i="43"/>
  <c r="BM19" i="43"/>
  <c r="BM58" i="43" s="1"/>
  <c r="BM98" i="43"/>
  <c r="BM57" i="43"/>
  <c r="BU19" i="43"/>
  <c r="BU99" i="43" s="1"/>
  <c r="BU98" i="43"/>
  <c r="BL19" i="43"/>
  <c r="BL57" i="43"/>
  <c r="BL98" i="43"/>
  <c r="BM95" i="43"/>
  <c r="BM54" i="43"/>
  <c r="BL103" i="43"/>
  <c r="BL62" i="43"/>
  <c r="BO103" i="43"/>
  <c r="BO62" i="43"/>
  <c r="BN103" i="43"/>
  <c r="BN62" i="43"/>
  <c r="BO92" i="43"/>
  <c r="BO51" i="43"/>
  <c r="BP101" i="43"/>
  <c r="BP60" i="43"/>
  <c r="BM62" i="43"/>
  <c r="BM103" i="43"/>
  <c r="BQ105" i="44"/>
  <c r="BQ64" i="44"/>
  <c r="BL60" i="43"/>
  <c r="BL101" i="43"/>
  <c r="BN105" i="43"/>
  <c r="BN64" i="43"/>
  <c r="BO101" i="43"/>
  <c r="BO60" i="43"/>
  <c r="BP92" i="43"/>
  <c r="BP51" i="43"/>
  <c r="BM92" i="43"/>
  <c r="BM51" i="43"/>
  <c r="BO105" i="45"/>
  <c r="BO64" i="45"/>
  <c r="BA98" i="43"/>
  <c r="BA19" i="43"/>
  <c r="BA99" i="43" s="1"/>
  <c r="B10" i="53"/>
  <c r="B12" i="52"/>
  <c r="CC98" i="45"/>
  <c r="CC19" i="45"/>
  <c r="CC99" i="45" s="1"/>
  <c r="B7" i="53"/>
  <c r="B36" i="30"/>
  <c r="B9" i="52"/>
  <c r="BB55" i="43"/>
  <c r="BB96" i="43"/>
  <c r="BB93" i="45"/>
  <c r="BB52" i="45"/>
  <c r="BB60" i="43"/>
  <c r="BB101" i="43"/>
  <c r="BB95" i="45"/>
  <c r="BB54" i="45"/>
  <c r="BC19" i="45"/>
  <c r="BC99" i="45" s="1"/>
  <c r="BC98" i="45"/>
  <c r="BJ98" i="44"/>
  <c r="BJ19" i="44"/>
  <c r="BJ99" i="44" s="1"/>
  <c r="BX19" i="44"/>
  <c r="BX99" i="44" s="1"/>
  <c r="BX98" i="44"/>
  <c r="C83" i="43"/>
  <c r="C37" i="43"/>
  <c r="S83" i="43"/>
  <c r="S37" i="43"/>
  <c r="AA83" i="43"/>
  <c r="AA37" i="43"/>
  <c r="AI83" i="43"/>
  <c r="AI37" i="43"/>
  <c r="G86" i="43"/>
  <c r="G27" i="43"/>
  <c r="K86" i="43"/>
  <c r="K27" i="43"/>
  <c r="W86" i="43"/>
  <c r="W27" i="43"/>
  <c r="AA86" i="43"/>
  <c r="AA39" i="43"/>
  <c r="AM86" i="43"/>
  <c r="AM27" i="43"/>
  <c r="AU86" i="43"/>
  <c r="AU27" i="43"/>
  <c r="BC86" i="43"/>
  <c r="BC27" i="43"/>
  <c r="BG86" i="43"/>
  <c r="BG27" i="43"/>
  <c r="BK86" i="43"/>
  <c r="BK27" i="43"/>
  <c r="Y83" i="44"/>
  <c r="Y37" i="44"/>
  <c r="M86" i="44"/>
  <c r="M27" i="44"/>
  <c r="Q86" i="44"/>
  <c r="Q27" i="44"/>
  <c r="U86" i="44"/>
  <c r="U39" i="44"/>
  <c r="AG86" i="44"/>
  <c r="AG27" i="44"/>
  <c r="AG66" i="44" s="1"/>
  <c r="AG39" i="44"/>
  <c r="AK39" i="44"/>
  <c r="AK86" i="44"/>
  <c r="AK27" i="44"/>
  <c r="AK66" i="44" s="1"/>
  <c r="AS86" i="44"/>
  <c r="AS27" i="44"/>
  <c r="AW86" i="44"/>
  <c r="AW27" i="44"/>
  <c r="AD90" i="43"/>
  <c r="AJ52" i="45"/>
  <c r="Y90" i="44"/>
  <c r="Y46" i="44"/>
  <c r="Y52" i="43"/>
  <c r="Y93" i="43"/>
  <c r="S90" i="45"/>
  <c r="S46" i="45"/>
  <c r="S57" i="43"/>
  <c r="S19" i="43"/>
  <c r="S58" i="43" s="1"/>
  <c r="AH93" i="45"/>
  <c r="AH52" i="45"/>
  <c r="AG52" i="44"/>
  <c r="AG93" i="44"/>
  <c r="AG89" i="43"/>
  <c r="AG45" i="43"/>
  <c r="Z52" i="45"/>
  <c r="Z93" i="45"/>
  <c r="AA89" i="45"/>
  <c r="AA45" i="45"/>
  <c r="BP93" i="43"/>
  <c r="BP52" i="43"/>
  <c r="BM52" i="43"/>
  <c r="BM93" i="43"/>
  <c r="BN89" i="43"/>
  <c r="BN45" i="43"/>
  <c r="BN87" i="45"/>
  <c r="BN40" i="45"/>
  <c r="AR18" i="27"/>
  <c r="AR36" i="27"/>
  <c r="AJ90" i="45"/>
  <c r="J40" i="44"/>
  <c r="H46" i="43"/>
  <c r="H90" i="43"/>
  <c r="F92" i="45"/>
  <c r="F51" i="45"/>
  <c r="S92" i="45"/>
  <c r="S51" i="45"/>
  <c r="AG19" i="43"/>
  <c r="AG58" i="43" s="1"/>
  <c r="AG57" i="43"/>
  <c r="AI52" i="45"/>
  <c r="AI93" i="45"/>
  <c r="BQ93" i="43"/>
  <c r="BQ52" i="43"/>
  <c r="BL90" i="45"/>
  <c r="BL46" i="45"/>
  <c r="BM96" i="45"/>
  <c r="BM55" i="45"/>
  <c r="BK19" i="44"/>
  <c r="BK99" i="44" s="1"/>
  <c r="BK98" i="44"/>
  <c r="BP60" i="45"/>
  <c r="BP101" i="45"/>
  <c r="BL92" i="45"/>
  <c r="BL51" i="45"/>
  <c r="J6" i="35"/>
  <c r="J20" i="32"/>
  <c r="BI19" i="43"/>
  <c r="BI99" i="43" s="1"/>
  <c r="BI98" i="43"/>
  <c r="BD98" i="44"/>
  <c r="BD19" i="44"/>
  <c r="BD99" i="44" s="1"/>
  <c r="Y39" i="44"/>
  <c r="Y27" i="44"/>
  <c r="Y66" i="44" s="1"/>
  <c r="BA86" i="44"/>
  <c r="BA27" i="44"/>
  <c r="BE86" i="44"/>
  <c r="BE27" i="44"/>
  <c r="BI27" i="44"/>
  <c r="BI86" i="44"/>
  <c r="C19" i="116"/>
  <c r="C36" i="116"/>
  <c r="H37" i="116"/>
  <c r="H20" i="116"/>
  <c r="H45" i="43"/>
  <c r="AG40" i="44"/>
  <c r="H40" i="44"/>
  <c r="J19" i="45"/>
  <c r="J58" i="45" s="1"/>
  <c r="AN36" i="27"/>
  <c r="BL90" i="43"/>
  <c r="AX19" i="44"/>
  <c r="AX99" i="44" s="1"/>
  <c r="T57" i="43"/>
  <c r="AJ19" i="43"/>
  <c r="AJ58" i="43" s="1"/>
  <c r="U45" i="44"/>
  <c r="AJ93" i="44"/>
  <c r="AD87" i="43"/>
  <c r="AD40" i="43"/>
  <c r="Y19" i="44"/>
  <c r="Y58" i="44" s="1"/>
  <c r="Y57" i="44"/>
  <c r="AH90" i="43"/>
  <c r="AH46" i="43"/>
  <c r="Z46" i="43"/>
  <c r="Z90" i="43"/>
  <c r="AJ46" i="44"/>
  <c r="AJ90" i="44"/>
  <c r="BQ46" i="43"/>
  <c r="BQ90" i="43"/>
  <c r="BO90" i="44"/>
  <c r="BO46" i="44"/>
  <c r="BQ96" i="43"/>
  <c r="BQ55" i="43"/>
  <c r="BP93" i="44"/>
  <c r="BP52" i="44"/>
  <c r="AK87" i="43"/>
  <c r="AK40" i="43"/>
  <c r="BM103" i="44"/>
  <c r="BM62" i="44"/>
  <c r="BO101" i="44"/>
  <c r="BO60" i="44"/>
  <c r="BP92" i="44"/>
  <c r="BP51" i="44"/>
  <c r="BM92" i="44"/>
  <c r="BM51" i="44"/>
  <c r="Z83" i="44"/>
  <c r="Z37" i="44"/>
  <c r="AL83" i="44"/>
  <c r="AL37" i="44"/>
  <c r="N86" i="44"/>
  <c r="N27" i="44"/>
  <c r="V86" i="45"/>
  <c r="V27" i="45"/>
  <c r="AK93" i="43"/>
  <c r="AK52" i="43"/>
  <c r="BL93" i="43"/>
  <c r="BL52" i="43"/>
  <c r="AK45" i="45"/>
  <c r="AK89" i="45"/>
  <c r="AT98" i="43"/>
  <c r="AT19" i="43"/>
  <c r="AT99" i="43" s="1"/>
  <c r="AI51" i="44"/>
  <c r="AI92" i="44"/>
  <c r="AJ89" i="45"/>
  <c r="AJ45" i="45"/>
  <c r="BF19" i="43"/>
  <c r="BF99" i="43" s="1"/>
  <c r="BF98" i="43"/>
  <c r="AW98" i="44"/>
  <c r="AW19" i="44"/>
  <c r="AW99" i="44" s="1"/>
  <c r="BO103" i="45"/>
  <c r="BO62" i="45"/>
  <c r="CB98" i="45"/>
  <c r="CB19" i="45"/>
  <c r="CB99" i="45" s="1"/>
  <c r="BB101" i="45"/>
  <c r="BB60" i="45"/>
  <c r="BB95" i="43"/>
  <c r="BB54" i="43"/>
  <c r="BC98" i="43"/>
  <c r="BC19" i="43"/>
  <c r="BC99" i="43" s="1"/>
  <c r="E86" i="43"/>
  <c r="E27" i="43"/>
  <c r="Y39" i="43"/>
  <c r="Y86" i="43"/>
  <c r="AC27" i="43"/>
  <c r="AC86" i="43"/>
  <c r="AG39" i="43"/>
  <c r="AG86" i="43"/>
  <c r="AO27" i="43"/>
  <c r="AO86" i="43"/>
  <c r="BI86" i="43"/>
  <c r="BI27" i="43"/>
  <c r="C83" i="44"/>
  <c r="C37" i="44"/>
  <c r="AK83" i="45"/>
  <c r="AK37" i="45"/>
  <c r="AI27" i="45"/>
  <c r="AI66" i="45" s="1"/>
  <c r="AI39" i="45"/>
  <c r="AI86" i="45"/>
  <c r="AM86" i="45"/>
  <c r="AM27" i="45"/>
  <c r="AQ86" i="45"/>
  <c r="AQ27" i="45"/>
  <c r="AU86" i="45"/>
  <c r="AU27" i="45"/>
  <c r="AY86" i="45"/>
  <c r="AY27" i="45"/>
  <c r="BC86" i="45"/>
  <c r="BC27" i="45"/>
  <c r="BN86" i="44"/>
  <c r="BN27" i="44"/>
  <c r="BN66" i="44" s="1"/>
  <c r="BM86" i="44"/>
  <c r="BM39" i="44"/>
  <c r="BM27" i="44"/>
  <c r="BM66" i="44" s="1"/>
  <c r="J93" i="45"/>
  <c r="J52" i="45"/>
  <c r="AB52" i="44"/>
  <c r="AB93" i="44"/>
  <c r="U46" i="43"/>
  <c r="U90" i="43"/>
  <c r="P57" i="43"/>
  <c r="P19" i="43"/>
  <c r="P58" i="43" s="1"/>
  <c r="P40" i="44"/>
  <c r="P87" i="44"/>
  <c r="T92" i="43"/>
  <c r="T51" i="43"/>
  <c r="Z87" i="45"/>
  <c r="C93" i="44"/>
  <c r="C40" i="44"/>
  <c r="P89" i="45"/>
  <c r="AJ40" i="43"/>
  <c r="AV19" i="45"/>
  <c r="AV99" i="45" s="1"/>
  <c r="AN19" i="45"/>
  <c r="AN99" i="45" s="1"/>
  <c r="F93" i="44"/>
  <c r="F52" i="44"/>
  <c r="AK90" i="43"/>
  <c r="AK46" i="43"/>
  <c r="BL87" i="44"/>
  <c r="BL40" i="44"/>
  <c r="BO19" i="44"/>
  <c r="BO99" i="44" s="1"/>
  <c r="BO57" i="44"/>
  <c r="BO89" i="44"/>
  <c r="BO45" i="44"/>
  <c r="BS98" i="44"/>
  <c r="BS19" i="44"/>
  <c r="BS99" i="44" s="1"/>
  <c r="BP95" i="44"/>
  <c r="BP54" i="44"/>
  <c r="BL95" i="45"/>
  <c r="BL54" i="45"/>
  <c r="BQ87" i="45"/>
  <c r="BQ40" i="45"/>
  <c r="BQ89" i="45"/>
  <c r="BQ45" i="45"/>
  <c r="C11" i="32"/>
  <c r="C4" i="35"/>
  <c r="C18" i="32"/>
  <c r="BN19" i="44"/>
  <c r="BN57" i="44"/>
  <c r="BN98" i="44"/>
  <c r="F13" i="32"/>
  <c r="F27" i="32" s="1"/>
  <c r="F6" i="35"/>
  <c r="AS18" i="27"/>
  <c r="AS36" i="27"/>
  <c r="F11" i="32"/>
  <c r="F18" i="32"/>
  <c r="F4" i="35"/>
  <c r="BP103" i="44"/>
  <c r="BP62" i="44"/>
  <c r="AH37" i="45"/>
  <c r="AH83" i="45"/>
  <c r="CA98" i="43"/>
  <c r="BO58" i="43"/>
  <c r="AH51" i="43"/>
  <c r="T51" i="44"/>
  <c r="T92" i="44"/>
  <c r="BP99" i="44"/>
  <c r="BM58" i="45"/>
  <c r="AK90" i="45"/>
  <c r="AK46" i="45"/>
  <c r="BP40" i="44"/>
  <c r="BM90" i="43"/>
  <c r="BM46" i="43"/>
  <c r="BO87" i="43"/>
  <c r="BO40" i="43"/>
  <c r="BR19" i="43"/>
  <c r="BR99" i="43" s="1"/>
  <c r="BR98" i="43"/>
  <c r="B9" i="53"/>
  <c r="B38" i="30"/>
  <c r="AL86" i="43"/>
  <c r="AL39" i="43"/>
  <c r="AX86" i="43"/>
  <c r="AX27" i="43"/>
  <c r="AK92" i="44"/>
  <c r="AK51" i="44"/>
  <c r="AJ45" i="43"/>
  <c r="AJ89" i="43"/>
  <c r="BO93" i="44"/>
  <c r="BO52" i="44"/>
  <c r="BL96" i="44"/>
  <c r="BL55" i="44"/>
  <c r="BL87" i="43"/>
  <c r="BL40" i="43"/>
  <c r="BP89" i="45"/>
  <c r="BP45" i="45"/>
  <c r="AG83" i="45"/>
  <c r="AG37" i="45"/>
  <c r="M86" i="45"/>
  <c r="M27" i="45"/>
  <c r="AP27" i="45"/>
  <c r="AP86" i="45"/>
  <c r="BB39" i="45"/>
  <c r="BB27" i="45"/>
  <c r="BB66" i="45" s="1"/>
  <c r="BM86" i="43"/>
  <c r="BM27" i="43"/>
  <c r="BM66" i="43" s="1"/>
  <c r="BM39" i="43"/>
  <c r="H46" i="44"/>
  <c r="C92" i="44"/>
  <c r="BQ19" i="44"/>
  <c r="BQ99" i="44" s="1"/>
  <c r="J21" i="32"/>
  <c r="H7" i="35"/>
  <c r="AD19" i="45"/>
  <c r="AD58" i="45" s="1"/>
  <c r="Z90" i="44"/>
  <c r="T19" i="44"/>
  <c r="T58" i="44" s="1"/>
  <c r="J86" i="43"/>
  <c r="Z37" i="43"/>
  <c r="Z27" i="43"/>
  <c r="Z66" i="43" s="1"/>
  <c r="BN60" i="45"/>
  <c r="G10" i="32"/>
  <c r="G25" i="32" s="1"/>
  <c r="AA45" i="43"/>
  <c r="H37" i="44"/>
  <c r="AG46" i="43"/>
  <c r="P45" i="43"/>
  <c r="AH19" i="44"/>
  <c r="AH58" i="44" s="1"/>
  <c r="U46" i="45"/>
  <c r="BP19" i="43"/>
  <c r="AB40" i="45"/>
  <c r="BQ55" i="45"/>
  <c r="U52" i="45"/>
  <c r="F14" i="32"/>
  <c r="F28" i="32" s="1"/>
  <c r="BL55" i="45"/>
  <c r="Y52" i="45"/>
  <c r="BP37" i="45"/>
  <c r="AN19" i="43"/>
  <c r="AN99" i="43" s="1"/>
  <c r="AK45" i="43"/>
  <c r="AT98" i="45"/>
  <c r="Z52" i="43"/>
  <c r="BB39" i="43"/>
  <c r="BQ52" i="44"/>
  <c r="BL27" i="43"/>
  <c r="BL66" i="43" s="1"/>
  <c r="H6" i="35"/>
  <c r="AT35" i="27"/>
  <c r="Z45" i="43"/>
  <c r="AJ46" i="43"/>
  <c r="S52" i="45"/>
  <c r="AJ40" i="45"/>
  <c r="BQ57" i="44"/>
  <c r="AH92" i="44"/>
  <c r="AB57" i="44"/>
  <c r="F27" i="43"/>
  <c r="F66" i="43" s="1"/>
  <c r="C89" i="43"/>
  <c r="AG51" i="45"/>
  <c r="BP64" i="43"/>
  <c r="R27" i="43"/>
  <c r="AA46" i="43"/>
  <c r="AR19" i="43"/>
  <c r="AR99" i="43" s="1"/>
  <c r="H52" i="45"/>
  <c r="C87" i="43"/>
  <c r="G3" i="35"/>
  <c r="AG19" i="44"/>
  <c r="AG58" i="44" s="1"/>
  <c r="BB37" i="45"/>
  <c r="Y90" i="43"/>
  <c r="C19" i="45"/>
  <c r="C58" i="45" s="1"/>
  <c r="BB37" i="43"/>
  <c r="AD37" i="43"/>
  <c r="BP64" i="45"/>
  <c r="BL62" i="44"/>
  <c r="F45" i="43"/>
  <c r="F90" i="44"/>
  <c r="BM46" i="44"/>
  <c r="BM64" i="45"/>
  <c r="J92" i="43"/>
  <c r="BM60" i="43"/>
  <c r="AU19" i="44"/>
  <c r="AU99" i="44" s="1"/>
  <c r="S45" i="45"/>
  <c r="BB27" i="43"/>
  <c r="BB66" i="43" s="1"/>
  <c r="AA51" i="44"/>
  <c r="AL46" i="44"/>
  <c r="H20" i="32"/>
  <c r="H7" i="34" s="1"/>
  <c r="AP27" i="43"/>
  <c r="AB40" i="44"/>
  <c r="AM17" i="27"/>
  <c r="AD93" i="43"/>
  <c r="Z51" i="43"/>
  <c r="J90" i="43"/>
  <c r="J27" i="43"/>
  <c r="J66" i="43" s="1"/>
  <c r="C93" i="43"/>
  <c r="AN35" i="27"/>
  <c r="J93" i="44"/>
  <c r="BQ55" i="44"/>
  <c r="AA40" i="45"/>
  <c r="F92" i="43"/>
  <c r="T40" i="44"/>
  <c r="U19" i="45"/>
  <c r="U58" i="45" s="1"/>
  <c r="AH37" i="43"/>
  <c r="P93" i="44"/>
  <c r="AH40" i="45"/>
  <c r="BB55" i="44"/>
  <c r="BP62" i="45"/>
  <c r="AH39" i="43"/>
  <c r="S40" i="45"/>
  <c r="Z57" i="44"/>
  <c r="AT27" i="43"/>
  <c r="AL27" i="43"/>
  <c r="AL66" i="43" s="1"/>
  <c r="AQ19" i="44"/>
  <c r="AQ99" i="44" s="1"/>
  <c r="AD51" i="43"/>
  <c r="BB62" i="44"/>
  <c r="BB103" i="44"/>
  <c r="B6" i="126"/>
  <c r="AX86" i="45"/>
  <c r="AX27" i="45"/>
  <c r="U51" i="43"/>
  <c r="AB89" i="44"/>
  <c r="Z92" i="44"/>
  <c r="BN62" i="45"/>
  <c r="AB51" i="45"/>
  <c r="BE98" i="44"/>
  <c r="BH27" i="44"/>
  <c r="J19" i="43"/>
  <c r="J58" i="43" s="1"/>
  <c r="J87" i="45"/>
  <c r="F19" i="44"/>
  <c r="F58" i="44" s="1"/>
  <c r="AD52" i="45"/>
  <c r="C93" i="45"/>
  <c r="AD45" i="44"/>
  <c r="P90" i="43"/>
  <c r="U57" i="43"/>
  <c r="P57" i="45"/>
  <c r="P90" i="44"/>
  <c r="T45" i="45"/>
  <c r="H87" i="43"/>
  <c r="BM55" i="43"/>
  <c r="AL46" i="43"/>
  <c r="AL92" i="45"/>
  <c r="AJ86" i="45"/>
  <c r="AJ27" i="45"/>
  <c r="AJ66" i="45" s="1"/>
  <c r="AR86" i="45"/>
  <c r="AR27" i="45"/>
  <c r="T93" i="44"/>
  <c r="J45" i="45"/>
  <c r="C89" i="45"/>
  <c r="X86" i="45"/>
  <c r="X27" i="45"/>
  <c r="AB52" i="45"/>
  <c r="T93" i="45"/>
  <c r="J93" i="43"/>
  <c r="F45" i="45"/>
  <c r="U51" i="44"/>
  <c r="C19" i="44"/>
  <c r="C58" i="44" s="1"/>
  <c r="J87" i="43"/>
  <c r="C46" i="44"/>
  <c r="F40" i="44"/>
  <c r="C90" i="45"/>
  <c r="T90" i="44"/>
  <c r="P40" i="45"/>
  <c r="H45" i="44"/>
  <c r="AB46" i="45"/>
  <c r="H51" i="43"/>
  <c r="AY98" i="45"/>
  <c r="AY19" i="45"/>
  <c r="AY99" i="45" s="1"/>
  <c r="U86" i="45"/>
  <c r="U39" i="45"/>
  <c r="AR98" i="45"/>
  <c r="U37" i="43"/>
  <c r="AA93" i="43"/>
  <c r="AI19" i="45"/>
  <c r="AI58" i="45" s="1"/>
  <c r="BN51" i="45"/>
  <c r="BN92" i="45"/>
  <c r="BH19" i="44"/>
  <c r="BH99" i="44" s="1"/>
  <c r="AB86" i="45"/>
  <c r="AB39" i="45"/>
  <c r="L86" i="44"/>
  <c r="L27" i="44"/>
  <c r="C20" i="32"/>
  <c r="C7" i="34" s="1"/>
  <c r="J89" i="44"/>
  <c r="BN54" i="43"/>
  <c r="BN95" i="43"/>
  <c r="AA57" i="43"/>
  <c r="AJ86" i="44"/>
  <c r="AJ39" i="44"/>
  <c r="L86" i="45"/>
  <c r="L27" i="45"/>
  <c r="F27" i="45"/>
  <c r="F66" i="45" s="1"/>
  <c r="F39" i="45"/>
  <c r="J39" i="45"/>
  <c r="J27" i="45"/>
  <c r="J66" i="45" s="1"/>
  <c r="J86" i="45"/>
  <c r="AV27" i="45"/>
  <c r="C12" i="126" l="1"/>
  <c r="C15" i="126"/>
  <c r="E11" i="41"/>
  <c r="E11" i="145"/>
  <c r="E11" i="38"/>
  <c r="E11" i="127"/>
  <c r="E11" i="37"/>
  <c r="E14" i="38"/>
  <c r="E14" i="41"/>
  <c r="E14" i="127"/>
  <c r="E14" i="37"/>
  <c r="E14" i="145"/>
  <c r="W14" i="129"/>
  <c r="T11" i="128"/>
  <c r="S14" i="129"/>
  <c r="T11" i="129"/>
  <c r="X11" i="128"/>
  <c r="Y14" i="128"/>
  <c r="S14" i="128"/>
  <c r="U14" i="129"/>
  <c r="B21" i="32"/>
  <c r="B8" i="34" s="1"/>
  <c r="B28" i="32"/>
  <c r="X14" i="129"/>
  <c r="X14" i="128"/>
  <c r="R11" i="129"/>
  <c r="R11" i="128"/>
  <c r="Y14" i="129"/>
  <c r="V11" i="129"/>
  <c r="P14" i="129"/>
  <c r="Z11" i="129"/>
  <c r="Z11" i="128"/>
  <c r="X11" i="129"/>
  <c r="P14" i="128"/>
  <c r="V11" i="128"/>
  <c r="W11" i="128"/>
  <c r="O11" i="128"/>
  <c r="W11" i="129"/>
  <c r="V14" i="129"/>
  <c r="B7" i="35"/>
  <c r="BQ58" i="45"/>
  <c r="BB58" i="45"/>
  <c r="BM99" i="43"/>
  <c r="R14" i="128"/>
  <c r="Z14" i="129"/>
  <c r="V14" i="128"/>
  <c r="R14" i="129"/>
  <c r="Z14" i="128"/>
  <c r="BQ58" i="44"/>
  <c r="D20" i="32"/>
  <c r="D7" i="34" s="1"/>
  <c r="BQ99" i="43"/>
  <c r="BO58" i="44"/>
  <c r="F20" i="32"/>
  <c r="F7" i="34" s="1"/>
  <c r="BO58" i="45"/>
  <c r="S11" i="129"/>
  <c r="D21" i="32"/>
  <c r="D8" i="34" s="1"/>
  <c r="H11" i="128"/>
  <c r="H11" i="129"/>
  <c r="H14" i="129"/>
  <c r="O14" i="128"/>
  <c r="O14" i="129"/>
  <c r="C28" i="32"/>
  <c r="BL58" i="45"/>
  <c r="BN58" i="43"/>
  <c r="BN58" i="45"/>
  <c r="U11" i="129"/>
  <c r="U11" i="128"/>
  <c r="Y11" i="128"/>
  <c r="Y11" i="129"/>
  <c r="Q11" i="129"/>
  <c r="Q11" i="128"/>
  <c r="F21" i="32"/>
  <c r="F8" i="34" s="1"/>
  <c r="E21" i="32"/>
  <c r="E8" i="34" s="1"/>
  <c r="BB99" i="44"/>
  <c r="C7" i="35"/>
  <c r="C11" i="129"/>
  <c r="C11" i="128"/>
  <c r="G11" i="129"/>
  <c r="G11" i="128"/>
  <c r="M11" i="129"/>
  <c r="M11" i="128"/>
  <c r="BL99" i="44"/>
  <c r="BL58" i="44"/>
  <c r="BL58" i="43"/>
  <c r="BL99" i="43"/>
  <c r="BN99" i="44"/>
  <c r="BN58" i="44"/>
  <c r="BP58" i="43"/>
  <c r="BP99" i="43"/>
</calcChain>
</file>

<file path=xl/sharedStrings.xml><?xml version="1.0" encoding="utf-8"?>
<sst xmlns="http://schemas.openxmlformats.org/spreadsheetml/2006/main" count="3269" uniqueCount="453">
  <si>
    <t>BB</t>
  </si>
  <si>
    <t>Делюкс с двумя раздельными кроватями</t>
  </si>
  <si>
    <t>Представительский Делюкс с двумя кроватями</t>
  </si>
  <si>
    <t>Люкс</t>
  </si>
  <si>
    <t>Семейный однокомнатный полулюкс</t>
  </si>
  <si>
    <t>Семейный однокомнатный улучшенный люкс</t>
  </si>
  <si>
    <t>Семейный двухкомнатный люкс</t>
  </si>
  <si>
    <t>Семейный люкс представительский с двумя спальнями</t>
  </si>
  <si>
    <t>Семейный люкс "Гранд" с тремя спальнями</t>
  </si>
  <si>
    <t>Семейный люкс "Премьер" с четырьмя спальнями</t>
  </si>
  <si>
    <t>Пентхаус</t>
  </si>
  <si>
    <t>Президентский Люкс</t>
  </si>
  <si>
    <t>Сочи Марриотт Красная Поляна</t>
  </si>
  <si>
    <t>от 1 до 6</t>
  </si>
  <si>
    <t>от 1 до 4</t>
  </si>
  <si>
    <t>от 1 до 8</t>
  </si>
  <si>
    <t>OPEN RATES</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</si>
  <si>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</si>
  <si>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</si>
  <si>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</si>
  <si>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</si>
  <si>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</si>
  <si>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</si>
  <si>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</si>
  <si>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</si>
  <si>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NETTO RATES 20%</t>
  </si>
  <si>
    <t xml:space="preserve">Делюкс </t>
  </si>
  <si>
    <t xml:space="preserve">Представительский Делюкс </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</si>
  <si>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</si>
  <si>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</si>
  <si>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</si>
  <si>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</si>
  <si>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</si>
  <si>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</si>
  <si>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</si>
  <si>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</si>
  <si>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</si>
  <si>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от 1 до 2</t>
  </si>
  <si>
    <t>OPEN RATES Горный Детокс</t>
  </si>
  <si>
    <t>NETTO RATES Горный Детокс</t>
  </si>
  <si>
    <t>Период бронирования: с 05.08.2020 по 13.12.2020​</t>
  </si>
  <si>
    <t>Минимальный период проживания: 2 ночи</t>
  </si>
  <si>
    <r>
      <rPr>
        <b/>
        <sz val="11"/>
        <color theme="1"/>
        <rFont val="Calibri"/>
        <family val="2"/>
        <charset val="204"/>
        <scheme val="minor"/>
      </rPr>
      <t>Тариф включает:</t>
    </r>
    <r>
      <rPr>
        <sz val="10"/>
        <rFont val="Arial Cyr"/>
        <charset val="204"/>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1"/>
        <color theme="1"/>
        <rFont val="Calibri"/>
        <family val="2"/>
        <charset val="204"/>
        <scheme val="minor"/>
      </rPr>
      <t>Минимальный период проживания:</t>
    </r>
    <r>
      <rPr>
        <sz val="11"/>
        <color theme="1"/>
        <rFont val="Calibri"/>
        <family val="2"/>
        <charset val="204"/>
        <scheme val="minor"/>
      </rPr>
      <t xml:space="preserve"> 2 ночи</t>
    </r>
    <r>
      <rPr>
        <sz val="10"/>
        <rFont val="Arial Cyr"/>
        <charset val="204"/>
      </rPr>
      <t xml:space="preserve">
</t>
    </r>
    <r>
      <rPr>
        <b/>
        <sz val="11"/>
        <color theme="1"/>
        <rFont val="Calibri"/>
        <family val="2"/>
        <charset val="204"/>
        <scheme val="minor"/>
      </rPr>
      <t>Политика отмены:</t>
    </r>
    <r>
      <rPr>
        <sz val="10"/>
        <rFont val="Arial Cyr"/>
        <charset val="204"/>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</si>
  <si>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</si>
  <si>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</si>
  <si>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OPEN RATES Яркие Каникулы</t>
  </si>
  <si>
    <t>NETTO RATES Яркие Каникулы</t>
  </si>
  <si>
    <t>Период проживания: с 02.10.2020 по 08.11.2020​​</t>
  </si>
  <si>
    <t>Период бронирования: с 21.08.2020 по 07.11.2020​</t>
  </si>
  <si>
    <t>Дополнительно единоразово оплачивается купонная книга по тарифу 500 руб. за взрослого гостя, 400 руб за ребенка от 7 до 12 лет.</t>
  </si>
  <si>
    <r>
      <rPr>
        <b/>
        <sz val="9"/>
        <color theme="1"/>
        <rFont val="Calibri"/>
        <family val="2"/>
        <charset val="204"/>
        <scheme val="minor"/>
      </rPr>
      <t>Тариф включает:</t>
    </r>
    <r>
      <rPr>
        <sz val="9"/>
        <color theme="1"/>
        <rFont val="Calibri"/>
        <family val="2"/>
        <scheme val="minor"/>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theme="1"/>
        <rFont val="Calibri"/>
        <family val="2"/>
        <charset val="204"/>
        <scheme val="minor"/>
      </rPr>
      <t>Политика отмены:</t>
    </r>
    <r>
      <rPr>
        <sz val="9"/>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</si>
  <si>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 xml:space="preserve">NETTO RATES </t>
  </si>
  <si>
    <t>Желтым карандашом выделены изменения периодов / стоимости номеров в данных периодах, прошу проверить.</t>
  </si>
  <si>
    <t>Акция закрыта 01.10.2020</t>
  </si>
  <si>
    <r>
      <t xml:space="preserve">Дополнительно единоразово оплачивается купонная книга по тарифу </t>
    </r>
    <r>
      <rPr>
        <b/>
        <sz val="11"/>
        <color rgb="FFFF0000"/>
        <rFont val="Calibri"/>
        <family val="2"/>
        <charset val="204"/>
        <scheme val="minor"/>
      </rPr>
      <t>850 руб. за взрослого гостя, 500 руб за ребенка от 7 до 12 лет (начиная со 2/10/2020 для гостей доступен билет на все КД по этой стоимости)</t>
    </r>
    <r>
      <rPr>
        <b/>
        <sz val="11"/>
        <color theme="1"/>
        <rFont val="Calibri"/>
        <family val="2"/>
        <charset val="204"/>
        <scheme val="minor"/>
      </rPr>
      <t>. Ранее был предоставлен только проход на водопад Поликаря по стоимости 500 руб. за взрослого гостя, 400 руб за ребенка от 7 до 12 лет.</t>
    </r>
  </si>
  <si>
    <t>Netto RATES на сайтах</t>
  </si>
  <si>
    <t>1100 / 2200</t>
  </si>
  <si>
    <t xml:space="preserve">Netto RATES </t>
  </si>
  <si>
    <t>10.12.2020-15.12.2020</t>
  </si>
  <si>
    <t>29.11.2020-30.11.2020</t>
  </si>
  <si>
    <t>10.12.202-15.12.2020</t>
  </si>
  <si>
    <t>Сочи Марриотт Красная Поляна 5*/ Sochi Marriott Krasnaya Polyana 5*</t>
  </si>
  <si>
    <t>C завтраками/ Bed and breakfast</t>
  </si>
  <si>
    <t>Делюкс/ Deluxe</t>
  </si>
  <si>
    <t>Представительский Делюкс/ Executive</t>
  </si>
  <si>
    <t>Люкс/ Deluxe Suite</t>
  </si>
  <si>
    <t>Семейный однокомнатный полулюкс/ 1BR Junior Family Suite</t>
  </si>
  <si>
    <t>Семейный однокомнатный улучшенный люкс/ 1BR Deluxe Family Suite</t>
  </si>
  <si>
    <t>Семейный двухкомнатный люкс/ 2BR Deluxe Family Suite</t>
  </si>
  <si>
    <t>Семейный люкс представительский с двумя спальнями/ 2BR Superior Family Suite</t>
  </si>
  <si>
    <t>Семейный люкс "Гранд" с тремя спальнями/ 3BR Grand Family Suite</t>
  </si>
  <si>
    <t>Семейный люкс "Премьер" с четырьмя спальнями/ 4BR Premier Family Suite</t>
  </si>
  <si>
    <t>Президентский Люкс/ Presidential Suite</t>
  </si>
  <si>
    <t>Пентхаус/ Penthouse</t>
  </si>
  <si>
    <t>В стоимость включено/ Rates include:</t>
  </si>
  <si>
    <t>Завтрак/ Breakfast;</t>
  </si>
  <si>
    <t>Бесплатный беспроводной интернет на всей территории отеля/ Wi-Fi;</t>
  </si>
  <si>
    <t>Пользование термальной зоной СПА и тренажерным залом/ free GYM and SPA</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</si>
  <si>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</si>
  <si>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</si>
  <si>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</si>
  <si>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Условия аннуляции/ Cancellation policy:</t>
  </si>
  <si>
    <t>Специальный тариф "Горный детокс"/ "Mountain detox" special rates</t>
  </si>
  <si>
    <t>Условия/ Conditions:</t>
  </si>
  <si>
    <r>
      <t xml:space="preserve">Дополнительно единоразово оплачивается купонная книга по тарифу </t>
    </r>
    <r>
      <rPr>
        <b/>
        <sz val="9"/>
        <rFont val="Times New Roman"/>
        <family val="1"/>
        <charset val="204"/>
      </rPr>
      <t xml:space="preserve">850 </t>
    </r>
    <r>
      <rPr>
        <sz val="9"/>
        <rFont val="Times New Roman"/>
        <family val="1"/>
        <charset val="204"/>
      </rPr>
      <t xml:space="preserve">руб. за взрослого гостя, </t>
    </r>
    <r>
      <rPr>
        <b/>
        <sz val="9"/>
        <rFont val="Times New Roman"/>
        <family val="1"/>
        <charset val="204"/>
      </rPr>
      <t>500</t>
    </r>
    <r>
      <rPr>
        <sz val="9"/>
        <rFont val="Times New Roman"/>
        <family val="1"/>
        <charset val="204"/>
      </rPr>
      <t xml:space="preserve"> руб за ребенка от</t>
    </r>
    <r>
      <rPr>
        <b/>
        <sz val="9"/>
        <rFont val="Times New Roman"/>
        <family val="1"/>
        <charset val="204"/>
      </rPr>
      <t xml:space="preserve"> 7</t>
    </r>
    <r>
      <rPr>
        <sz val="9"/>
        <rFont val="Times New Roman"/>
        <family val="1"/>
        <charset val="204"/>
      </rPr>
      <t xml:space="preserve"> до </t>
    </r>
    <r>
      <rPr>
        <b/>
        <sz val="9"/>
        <rFont val="Times New Roman"/>
        <family val="1"/>
        <charset val="204"/>
      </rPr>
      <t>12</t>
    </r>
    <r>
      <rPr>
        <sz val="9"/>
        <rFont val="Times New Roman"/>
        <family val="1"/>
        <charset val="204"/>
      </rPr>
      <t xml:space="preserve"> лет/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t>
    </r>
    <r>
      <rPr>
        <b/>
        <sz val="9"/>
        <rFont val="Times New Roman"/>
        <family val="1"/>
        <charset val="204"/>
      </rPr>
      <t>7</t>
    </r>
    <r>
      <rPr>
        <sz val="9"/>
        <rFont val="Times New Roman"/>
        <family val="1"/>
        <charset val="204"/>
      </rPr>
      <t xml:space="preserve">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</si>
  <si>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</si>
  <si>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</si>
  <si>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</si>
  <si>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t>Обед и ужин по детокс-меню/ Full board (Detox menu);</t>
  </si>
  <si>
    <t>Пользование термальной зоной СПА и тренажерным залом/ free GYM and SPA;</t>
  </si>
  <si>
    <t>НДС 20% (в рублях) за номер в сутки/ VAT 20%;</t>
  </si>
  <si>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</si>
  <si>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</si>
  <si>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</si>
  <si>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</si>
  <si>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</si>
  <si>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</si>
  <si>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 xml:space="preserve">C завтраками/ Bed and breakfast  </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</si>
  <si>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</si>
  <si>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</si>
  <si>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</si>
  <si>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</si>
  <si>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</si>
  <si>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r>
      <rPr>
        <b/>
        <sz val="9"/>
        <color theme="1"/>
        <rFont val="Times New Roman"/>
        <family val="1"/>
        <charset val="204"/>
      </rPr>
      <t>1700</t>
    </r>
    <r>
      <rPr>
        <sz val="9"/>
        <color theme="1"/>
        <rFont val="Times New Roman"/>
        <family val="1"/>
        <charset val="204"/>
      </rPr>
      <t xml:space="preserve"> рублей - взрослый, 95</t>
    </r>
    <r>
      <rPr>
        <b/>
        <sz val="9"/>
        <color theme="1"/>
        <rFont val="Times New Roman"/>
        <family val="1"/>
        <charset val="204"/>
      </rPr>
      <t>0</t>
    </r>
    <r>
      <rPr>
        <sz val="9"/>
        <color theme="1"/>
        <rFont val="Times New Roman"/>
        <family val="1"/>
        <charset val="204"/>
      </rPr>
      <t xml:space="preserve"> рублей - детский/ 1700 adult, 950 rubles - child;</t>
    </r>
  </si>
  <si>
    <t>the reservation can be canceled without penalty up to 24 hours before arrival. Cancellation after the specified time - a penalty - the cost of the first night of stay.</t>
  </si>
  <si>
    <t xml:space="preserve">Купонная книга / Coupon book </t>
  </si>
  <si>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</si>
  <si>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</si>
  <si>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</si>
  <si>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</si>
  <si>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</si>
  <si>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</si>
  <si>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</si>
  <si>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</si>
  <si>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</si>
  <si>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</si>
  <si>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t>10.  Заточка канта или горячее нанесение парафина (на выбор) в ски-сервисе</t>
  </si>
  <si>
    <t>Специальный тариф "Яркие Весенние Каникулы"</t>
  </si>
  <si>
    <t>12.04.2021-30.04.2021 - 1100 рублей - взрослый 600 рублей - детский/ 12.04.2021-30.04.2021 - 1100  rubles - adult, 600 - child.</t>
  </si>
  <si>
    <t>11.01.2021-11.04.2021 - 1700 рублей - взрослый 950 рублей - детский/ 11.01.2021-11.04.2021 - 1700  rubles - adult, 950 - child.</t>
  </si>
  <si>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</si>
  <si>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1 дневной спортивный ски-пасс в любой день размещения</t>
    </r>
    <r>
      <rPr>
        <b/>
        <i/>
        <sz val="9"/>
        <rFont val="Times New Roman"/>
        <family val="1"/>
        <charset val="204"/>
      </rPr>
      <t>*</t>
    </r>
    <r>
      <rPr>
        <b/>
        <sz val="9"/>
        <rFont val="Times New Roman"/>
        <family val="1"/>
        <charset val="204"/>
      </rPr>
      <t>/ 1 Ski-pass (sporty) per person per stay</t>
    </r>
    <r>
      <rPr>
        <b/>
        <i/>
        <sz val="9"/>
        <rFont val="Times New Roman"/>
        <family val="1"/>
        <charset val="204"/>
      </rPr>
      <t>*</t>
    </r>
  </si>
  <si>
    <t>06.10.2020-10.10.2020</t>
  </si>
  <si>
    <t>11.10.2020-14.10.2020</t>
  </si>
  <si>
    <t>15.10.2020-17.10.2020</t>
  </si>
  <si>
    <t>18.10.2020-07.11.2020</t>
  </si>
  <si>
    <t>08.11.2020-10.12.2020</t>
  </si>
  <si>
    <t>11.12.2020-17.12.2020</t>
  </si>
  <si>
    <t>18.12.2020-19.12.2020</t>
  </si>
  <si>
    <t>BAR - 10%</t>
  </si>
  <si>
    <r>
      <t>Минимальный период проживания: </t>
    </r>
    <r>
      <rPr>
        <b/>
        <sz val="8"/>
        <color rgb="FF000000"/>
        <rFont val="Verdana"/>
        <family val="2"/>
        <charset val="204"/>
      </rPr>
      <t>2 ночи</t>
    </r>
  </si>
  <si>
    <r>
      <t>Политика отмены</t>
    </r>
    <r>
      <rPr>
        <sz val="8"/>
        <color rgb="FF000000"/>
        <rFont val="Verdana"/>
        <family val="2"/>
        <charset val="204"/>
      </rPr>
      <t>: 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</si>
  <si>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rPr>
        <b/>
        <sz val="9"/>
        <color rgb="FF000000"/>
        <rFont val="Times New Roman"/>
        <family val="1"/>
        <charset val="204"/>
      </rPr>
      <t>В предложение «Горный Детокс» бесплатно входят услуги по купонной книге:</t>
    </r>
    <r>
      <rPr>
        <sz val="9"/>
        <color rgb="FF000000"/>
        <rFont val="Times New Roman"/>
        <family val="1"/>
        <charset val="204"/>
      </rPr>
      <t xml:space="preserve">
- Фитнес-тренировки по йоге и стретчингу по расписанию в купонной книге;
- Зарядки/тренировки и лекции/практики от команды проекта «Звёздный десант»;
- Получение прогулочных билетов «Панорама Красной Поляны»;
- Групповая тренировка с элементами йоги и стретчинга в Soul SPA Marriott;
- Групповая тренировка по стретчингу или пилатесу в Rixos Royal SPA;
- Бесплатный час проката городского велосипеда.
</t>
    </r>
    <r>
      <rPr>
        <b/>
        <sz val="9"/>
        <color rgb="FF000000"/>
        <rFont val="Times New Roman"/>
        <family val="1"/>
        <charset val="204"/>
      </rPr>
      <t>А также купонная книга предоставляет дополнительные скидки на многочисленные платные активности Курорта.</t>
    </r>
    <r>
      <rPr>
        <sz val="9"/>
        <color rgb="FF000000"/>
        <rFont val="Times New Roman"/>
        <family val="1"/>
        <charset val="204"/>
      </rPr>
      <t xml:space="preserve">
</t>
    </r>
    <r>
      <rPr>
        <b/>
        <sz val="9"/>
        <color rgb="FF000000"/>
        <rFont val="Times New Roman"/>
        <family val="1"/>
        <charset val="204"/>
      </rPr>
      <t/>
    </r>
  </si>
  <si>
    <t xml:space="preserve">*Обед и ужин по детокс-меню можно приобрести дополнительно (услуга добавляется на этапе бронирования номера). 
При размещении с детьми обеды, ужины и услуги отеля оплачиваются дополнительно.
</t>
  </si>
  <si>
    <t>Дополнительно единоразово оплачивается прогулочный билет 1400 руб. за взрослого гостя, 600 руб за ребенка от 7 до 12 лет.</t>
  </si>
  <si>
    <t>стоимость пакета обед+ужин = 2500р./человека - начисляется при желании гостя питания по меню Детокс</t>
  </si>
  <si>
    <t>Netto RATES 20%</t>
  </si>
  <si>
    <t>Netto RATES</t>
  </si>
  <si>
    <t>Netto RATES 15%</t>
  </si>
  <si>
    <r>
      <rPr>
        <b/>
        <sz val="9"/>
        <rFont val="Times New Roman"/>
        <family val="1"/>
        <charset val="204"/>
      </rPr>
      <t>Период продажи</t>
    </r>
    <r>
      <rPr>
        <sz val="9"/>
        <rFont val="Times New Roman"/>
        <family val="1"/>
        <charset val="204"/>
      </rPr>
      <t xml:space="preserve">: </t>
    </r>
    <r>
      <rPr>
        <b/>
        <sz val="9"/>
        <rFont val="Times New Roman"/>
        <family val="1"/>
        <charset val="204"/>
      </rPr>
      <t>18.03.2021 - 28.04.2021</t>
    </r>
    <r>
      <rPr>
        <sz val="9"/>
        <rFont val="Times New Roman"/>
        <family val="1"/>
        <charset val="204"/>
      </rPr>
      <t xml:space="preserve">/ Period of sales: </t>
    </r>
    <r>
      <rPr>
        <b/>
        <sz val="9"/>
        <rFont val="Times New Roman"/>
        <family val="1"/>
        <charset val="204"/>
      </rPr>
      <t>18.03.2021 - 28.04.2021</t>
    </r>
  </si>
  <si>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01.04.2021 - 30.04.2021</t>
    </r>
    <r>
      <rPr>
        <sz val="9"/>
        <rFont val="Times New Roman"/>
        <family val="1"/>
        <charset val="204"/>
      </rPr>
      <t xml:space="preserve">​/ Period of stay: </t>
    </r>
    <r>
      <rPr>
        <b/>
        <sz val="9"/>
        <rFont val="Times New Roman"/>
        <family val="1"/>
        <charset val="204"/>
      </rPr>
      <t>01.04.2021 - 30.04.2021</t>
    </r>
  </si>
  <si>
    <t>Купонная книга выдается при заселении из расчета: 1 номер = 1 книга.</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</si>
  <si>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</si>
  <si>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</si>
  <si>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</si>
  <si>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t>NETTO RATES 15%</t>
  </si>
  <si>
    <t>BAR -10%</t>
  </si>
  <si>
    <t>NETTO RATES</t>
  </si>
  <si>
    <t>Тариф "Раннее бронирование"</t>
  </si>
  <si>
    <r>
      <t xml:space="preserve">Мин срок бронирования до заезда: </t>
    </r>
    <r>
      <rPr>
        <b/>
        <sz val="9"/>
        <color theme="1"/>
        <rFont val="Times New Roman"/>
        <family val="1"/>
        <charset val="204"/>
      </rPr>
      <t>14</t>
    </r>
    <r>
      <rPr>
        <sz val="9"/>
        <color theme="1"/>
        <rFont val="Times New Roman"/>
        <family val="1"/>
        <charset val="204"/>
      </rPr>
      <t xml:space="preserve"> </t>
    </r>
    <r>
      <rPr>
        <sz val="9"/>
        <color indexed="8"/>
        <rFont val="Times New Roman"/>
        <family val="1"/>
        <charset val="204"/>
      </rPr>
      <t xml:space="preserve">дней/ Min. Booking period before arrival: </t>
    </r>
    <r>
      <rPr>
        <b/>
        <sz val="9"/>
        <color indexed="8"/>
        <rFont val="Times New Roman"/>
        <family val="1"/>
        <charset val="204"/>
      </rPr>
      <t>14</t>
    </r>
    <r>
      <rPr>
        <sz val="9"/>
        <color indexed="8"/>
        <rFont val="Times New Roman"/>
        <family val="1"/>
        <charset val="204"/>
      </rPr>
      <t xml:space="preserve"> days.</t>
    </r>
  </si>
  <si>
    <r>
      <t xml:space="preserve">Период продажи: </t>
    </r>
    <r>
      <rPr>
        <b/>
        <sz val="9"/>
        <rFont val="Times New Roman"/>
        <family val="1"/>
        <charset val="204"/>
      </rPr>
      <t>с 05.08.2021 - 21.11.2021​</t>
    </r>
    <r>
      <rPr>
        <sz val="9"/>
        <rFont val="Times New Roman"/>
        <family val="1"/>
        <charset val="204"/>
      </rPr>
      <t xml:space="preserve">/ Period of sales: </t>
    </r>
    <r>
      <rPr>
        <b/>
        <sz val="9"/>
        <rFont val="Times New Roman"/>
        <family val="1"/>
        <charset val="204"/>
      </rPr>
      <t>с 05.08.2021 - 21.11.2021​</t>
    </r>
  </si>
  <si>
    <r>
      <t xml:space="preserve">Период проживания: </t>
    </r>
    <r>
      <rPr>
        <b/>
        <sz val="9"/>
        <rFont val="Times New Roman"/>
        <family val="1"/>
        <charset val="204"/>
      </rPr>
      <t xml:space="preserve">с 01.10.2021 - 22.11.202​1 </t>
    </r>
    <r>
      <rPr>
        <sz val="9"/>
        <rFont val="Times New Roman"/>
        <family val="1"/>
        <charset val="204"/>
      </rPr>
      <t xml:space="preserve">/ Period of stay: </t>
    </r>
    <r>
      <rPr>
        <b/>
        <sz val="9"/>
        <rFont val="Times New Roman"/>
        <family val="1"/>
        <charset val="204"/>
      </rPr>
      <t>с 01.10.2021 - 22.11.202​1</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</si>
  <si>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</si>
  <si>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t>
    </r>
    <r>
      <rPr>
        <sz val="8"/>
        <color rgb="FF000000"/>
        <rFont val="Verdana"/>
        <family val="2"/>
        <charset val="204"/>
      </rPr>
      <t> </t>
    </r>
    <r>
      <rPr>
        <u/>
        <sz val="8"/>
        <color rgb="FF000000"/>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t>
    </r>
  </si>
  <si>
    <t xml:space="preserve">OPEN RATES </t>
  </si>
  <si>
    <t>Специальный тариф "Осенние каникулы"</t>
  </si>
  <si>
    <t>Купонная книга с 10 бесплатными активностями и скидками на другие акции Курорта (на детей купонная книга приобретается отдельно на ресепшн отеля, стоимость 750 руб.) / Coupon book with 10 free activities and discounts on other activities of the Resort (for children coupon book is purchased separately at the hotel reception, the cost of 750 rubles)</t>
  </si>
  <si>
    <t>Бесплатное размещение 2 детей возрастом до 12 лет, включая завтрак и доп.место / Free accommodation for 2 children under 12 years old, including breakfast and extra bed</t>
  </si>
  <si>
    <t>Купонная книга выдается при заселении из расчета: 1 номер = 1 книга / Coupon book is issued at check-in at the rate: 1 room = 1 book.</t>
  </si>
  <si>
    <r>
      <t>Предложение ограничено и не комбинируется с</t>
    </r>
    <r>
      <rPr>
        <i/>
        <sz val="8"/>
        <color rgb="FF000000"/>
        <rFont val="Verdana"/>
        <family val="2"/>
        <charset val="204"/>
      </rPr>
      <t> </t>
    </r>
    <r>
      <rPr>
        <sz val="8"/>
        <color rgb="FF000000"/>
        <rFont val="Verdana"/>
        <family val="2"/>
        <charset val="204"/>
      </rPr>
      <t>другими действующими акциями отеля / The offer is limited and cannot be combined with other current hotel promotions.</t>
    </r>
  </si>
  <si>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</si>
  <si>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t>9. Кормление северного оленя ягелем в парке приключений Wonder Land (1 пакетик ягеля на всех гостей)/ Feeding the reindeer with reindeer berries in the adventure park Wonder Land(1 package of lichen for all guests)</t>
  </si>
  <si>
    <t>1. Прогулочный билет "День в горах" для подъема к горным вершинам (действует на всех гостей) / Walking ticket "Day in the Mountains" for reaching the mountain peaks(valid for all guests);</t>
  </si>
  <si>
    <t>2. Обзорная групповая экскурсия по курорту с профессиональным гидом (действует на всех гостей)  /  Group tour of the resort with a professional guide(valid for all guests);</t>
  </si>
  <si>
    <t>3. Прохождение любого маршрута на выбор в Веревочном парке 900 (действует на всех гостей)  / Passing any route to the choice in the Rope Park 900(valid for all guests); </t>
  </si>
  <si>
    <t>5. Мастер-класс в группе по катанию на скейтбордах и роликах от Академии райдеров (действует на всех гостей) / Master class in skateboarding and rollerblading group from The Riders Academy(valid for all guests); </t>
  </si>
  <si>
    <t>7. Прокат роликов или скейтбордов на 1 час в Академии райдеров (действует на всех гостей)  / Rollerblade or skateboard rental for 1 hour at The Rider Academy(valid for all guests);</t>
  </si>
  <si>
    <t>6. Прокат городского велосипеда на 1 час (действует на 1 взрослого и 1 ребенка до 12 лет) / City bike rental for 1 hour (valid for 1 adult and 1 child under 12 years old);</t>
  </si>
  <si>
    <t>8. Катание на картодроме GoKart960  (действует на 1 взрослого и 1 ребенка от 4 лет)/ Riding at GoKart960 karting track(valid for 1 adult and 1 child from 4 years old);</t>
  </si>
  <si>
    <t>4. Экскурсия с фотографированием в Хаски-центре (действует на 1 ребенка от 5 до 14 лет. до 5 лет - бесплатно) / Excursion with photographing in the Husky Center(valid for 1 child from 5 to 14 years old. up to 5 years - free);</t>
  </si>
  <si>
    <t>10. Посещение аттракциона "Богатырские гонки" в Олимпийском Парке (действует на 1 гостя ростом от 110 см) / Visiting "Bogatyr Races" attraction at the Olympic Park(valid for 1 guest with a height of 110 cm).</t>
  </si>
  <si>
    <r>
      <t xml:space="preserve">Дополнительно ЕДИНОРАЗОВО добавляется стоимость купонной книги для каждого взрослого и ребенка, стоимость - 1200 взрослый / 750 детский. При размещении дополнительных гостей, также ЕДИНОРАЗОВО добавляется стоимость купонной книжки на каждого гостя - 1200 взрослый/750 детский. </t>
    </r>
    <r>
      <rPr>
        <b/>
        <sz val="11"/>
        <color rgb="FFFF0000"/>
        <rFont val="Calibri"/>
        <family val="2"/>
        <charset val="204"/>
      </rPr>
      <t>Стоимость купонных книг на всех взрослых и детей просим сразу добавлять в заявку</t>
    </r>
  </si>
  <si>
    <t>Желтым цветом выделены изменения периодов / стоимости / информации номеров, прошу проверить.</t>
  </si>
  <si>
    <t>NETTO RATES  FIT15</t>
  </si>
  <si>
    <r>
      <t xml:space="preserve"> Мин срок бронирования до заезда: </t>
    </r>
    <r>
      <rPr>
        <b/>
        <sz val="9"/>
        <color theme="1"/>
        <rFont val="Times New Roman"/>
        <family val="1"/>
        <charset val="204"/>
      </rPr>
      <t xml:space="preserve">7 </t>
    </r>
    <r>
      <rPr>
        <sz val="9"/>
        <color theme="1"/>
        <rFont val="Times New Roman"/>
        <family val="1"/>
        <charset val="204"/>
      </rPr>
      <t>дней / Booking period before arrival: 7 days.</t>
    </r>
  </si>
  <si>
    <t>Делюкс с видом на горы / Deluxe Mountain View</t>
  </si>
  <si>
    <t>Люкс/ Suite</t>
  </si>
  <si>
    <t>Представительский люкс с видом на горы / Executive Suite Mountain View</t>
  </si>
  <si>
    <t xml:space="preserve">Апартаменты с одной спальней / 1 Bedroom Apartments </t>
  </si>
  <si>
    <t xml:space="preserve">Улучшенные апартаменты с одной спальней / 1 Bedroom Superior Apartments </t>
  </si>
  <si>
    <t xml:space="preserve">Апартаменты с двумя спальнями / 2 Bedroom Apartments </t>
  </si>
  <si>
    <t xml:space="preserve">Улучшенные апартаменты с двумя спальнями / 2 Bedroom Superior Apartments </t>
  </si>
  <si>
    <t xml:space="preserve">Апартаменты с тремя спальнями / 3 Bedroom Apartments </t>
  </si>
  <si>
    <t xml:space="preserve">Апартаменты с четырьмя  спальнями / 4 Bedroom Apartments </t>
  </si>
  <si>
    <t>Пентхаус с тремя спальнями / Penthouse 3 bedrooms</t>
  </si>
  <si>
    <t>NETTO RATES  +25 rub</t>
  </si>
  <si>
    <t>NETTO RATES 20%  +25 rub</t>
  </si>
  <si>
    <t>НДС, предусмотренный НК РФ / VAT provided for by the Tax Code of the Russian Federation</t>
  </si>
  <si>
    <t>OPEN RATE</t>
  </si>
  <si>
    <t>ски-пасс 1 гость</t>
  </si>
  <si>
    <t>ски-пасс 2 гостя</t>
  </si>
  <si>
    <t>Специальный тариф "Отдыхай и Катай"/  "Rest and Ski" special rates</t>
  </si>
  <si>
    <t xml:space="preserve">comission rate </t>
  </si>
  <si>
    <r>
      <rPr>
        <b/>
        <sz val="9"/>
        <color rgb="FFFF0000"/>
        <rFont val="Times New Roman"/>
        <family val="1"/>
        <charset val="204"/>
      </rPr>
      <t xml:space="preserve">NETTO </t>
    </r>
    <r>
      <rPr>
        <b/>
        <sz val="9"/>
        <rFont val="Times New Roman"/>
        <family val="1"/>
        <charset val="204"/>
      </rPr>
      <t>СТОИМОСТЬ СКИ-ПАССОВ</t>
    </r>
  </si>
  <si>
    <t xml:space="preserve"> доп место (взр) + ски-пасс</t>
  </si>
  <si>
    <r>
      <t xml:space="preserve"> NETTO RATES  FIT20  </t>
    </r>
    <r>
      <rPr>
        <b/>
        <sz val="9"/>
        <color rgb="FFFF0000"/>
        <rFont val="Times New Roman"/>
        <family val="1"/>
        <charset val="204"/>
      </rPr>
      <t>БЕЗ СКИ-ПАССОВ</t>
    </r>
  </si>
  <si>
    <r>
      <t xml:space="preserve"> NETTO RATES  FIT20  </t>
    </r>
    <r>
      <rPr>
        <b/>
        <sz val="9"/>
        <color rgb="FFFF0000"/>
        <rFont val="Times New Roman"/>
        <family val="1"/>
        <charset val="204"/>
      </rPr>
      <t>+ 25 руб</t>
    </r>
  </si>
  <si>
    <r>
      <t xml:space="preserve">На период c </t>
    </r>
    <r>
      <rPr>
        <b/>
        <sz val="9"/>
        <rFont val="Times New Roman"/>
        <family val="1"/>
        <charset val="204"/>
      </rPr>
      <t>09.01.23 - 31.03.23</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t>
    </r>
    <r>
      <rPr>
        <b/>
        <sz val="9"/>
        <rFont val="Times New Roman"/>
        <family val="1"/>
        <charset val="204"/>
      </rPr>
      <t xml:space="preserve"> 09.01.23 - 31.03.23</t>
    </r>
    <r>
      <rPr>
        <sz val="9"/>
        <rFont val="Times New Roman"/>
        <family val="1"/>
        <charset val="204"/>
      </rPr>
      <t xml:space="preserve"> - the reservation can be cancel without penalty up to 24 hours before arrival. Cancellation after the specified time - a penalty - the cost of the first night of stay.   
</t>
    </r>
    <r>
      <rPr>
        <sz val="9"/>
        <rFont val="Times New Roman"/>
        <family val="1"/>
        <charset val="204"/>
      </rPr>
      <t xml:space="preserve">
</t>
    </r>
  </si>
  <si>
    <r>
      <t xml:space="preserve">NETTO RATES  FIT15 </t>
    </r>
    <r>
      <rPr>
        <b/>
        <sz val="9"/>
        <color rgb="FFFF0000"/>
        <rFont val="Times New Roman"/>
        <family val="1"/>
        <charset val="204"/>
      </rPr>
      <t xml:space="preserve">   </t>
    </r>
  </si>
  <si>
    <t>NETTO RATES 18%</t>
  </si>
  <si>
    <t>NETTO RATES  FIT20</t>
  </si>
  <si>
    <t>Бесплатное размещение 2 детей возрастом до 12 лет, включая завтрак и дополнительное место</t>
  </si>
  <si>
    <r>
      <t>1 прогулочный ски-пасс в любой день размещения</t>
    </r>
    <r>
      <rPr>
        <i/>
        <sz val="9"/>
        <rFont val="Times New Roman"/>
        <family val="1"/>
        <charset val="204"/>
      </rPr>
      <t>*</t>
    </r>
    <r>
      <rPr>
        <sz val="9"/>
        <rFont val="Times New Roman"/>
        <family val="1"/>
        <charset val="204"/>
      </rPr>
      <t>/ 1 ski-pass per person per stay</t>
    </r>
    <r>
      <rPr>
        <i/>
        <sz val="9"/>
        <rFont val="Times New Roman"/>
        <family val="1"/>
        <charset val="204"/>
      </rPr>
      <t>*</t>
    </r>
  </si>
  <si>
    <t>Тарифы на дополнительные прогулочные ски-пассы (для доп. мест)/ Rates for additional ski passes (for extra beds):</t>
  </si>
  <si>
    <t>действует для всех гостей, проживающих в номере</t>
  </si>
  <si>
    <t>for all guests staying in the room</t>
  </si>
  <si>
    <t>NETTO RATES  FIT20 +25 rub</t>
  </si>
  <si>
    <t>comission rate</t>
  </si>
  <si>
    <t>для всех гостей в номере</t>
  </si>
  <si>
    <t>for all guests in the room</t>
  </si>
  <si>
    <t>для всех гостей в номере 3+</t>
  </si>
  <si>
    <t>for all guests in room 3+</t>
  </si>
  <si>
    <t>NETTO RATES 18%  +25 rub</t>
  </si>
  <si>
    <t>Специальный тариф "Stay&amp;Get 4=3"/  "Stay&amp;Get 4=3" special rates</t>
  </si>
  <si>
    <r>
      <t xml:space="preserve"> Минимальный срок проживания: </t>
    </r>
    <r>
      <rPr>
        <b/>
        <sz val="9"/>
        <color rgb="FFFF0000"/>
        <rFont val="Times New Roman"/>
        <family val="1"/>
        <charset val="204"/>
      </rPr>
      <t>4 дня / min stay - 4 days.</t>
    </r>
  </si>
  <si>
    <r>
      <t xml:space="preserve"> Максимальный срок проживания:</t>
    </r>
    <r>
      <rPr>
        <b/>
        <sz val="9"/>
        <color rgb="FFFF0000"/>
        <rFont val="Times New Roman"/>
        <family val="1"/>
        <charset val="204"/>
      </rPr>
      <t xml:space="preserve"> 4 дня / min stay - 4 days.</t>
    </r>
  </si>
  <si>
    <t>NETTO RATES 25%</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</si>
  <si>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</si>
  <si>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r>
      <t>Период продажи:</t>
    </r>
    <r>
      <rPr>
        <b/>
        <sz val="9"/>
        <rFont val="Times New Roman"/>
        <family val="1"/>
        <charset val="204"/>
      </rPr>
      <t xml:space="preserve"> 15.03.2023 - 30.04.2023</t>
    </r>
    <r>
      <rPr>
        <sz val="9"/>
        <rFont val="Times New Roman"/>
        <family val="1"/>
        <charset val="204"/>
      </rPr>
      <t xml:space="preserve">/ Period of sales: </t>
    </r>
    <r>
      <rPr>
        <b/>
        <sz val="9"/>
        <rFont val="Times New Roman"/>
        <family val="1"/>
        <charset val="204"/>
      </rPr>
      <t>15.03.2023 - 30.04.2023</t>
    </r>
  </si>
  <si>
    <r>
      <t>Период проживания:</t>
    </r>
    <r>
      <rPr>
        <b/>
        <sz val="9"/>
        <rFont val="Times New Roman"/>
        <family val="1"/>
        <charset val="204"/>
      </rPr>
      <t xml:space="preserve"> 01.04.2023 - 30.04.2023/</t>
    </r>
    <r>
      <rPr>
        <sz val="9"/>
        <rFont val="Times New Roman"/>
        <family val="1"/>
        <charset val="204"/>
      </rPr>
      <t xml:space="preserve"> Period of stay: </t>
    </r>
    <r>
      <rPr>
        <b/>
        <sz val="9"/>
        <rFont val="Times New Roman"/>
        <family val="1"/>
        <charset val="204"/>
      </rPr>
      <t>01.04.2023 - 30.04.2023</t>
    </r>
  </si>
  <si>
    <t>COMISSION RATE 12%</t>
  </si>
  <si>
    <t>Специальный тариф "Зарядись энергией гор"/ "Energy of the mountains" special rates</t>
  </si>
  <si>
    <r>
      <t xml:space="preserve">Дополнительно ЕДИНОРАЗОВО в стоимость заявки добавляются прогулочные ски-пассы  для каждого взрослого, стоимость - 1650 руб. При размещении дополнительных гостей, также ЕДИНОРАЗОВО добавляются в стоимость заявки прогулочные ски-пассы на каждого гостя - 1650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- 1650 rub (per adult).  The cost of the ski-passes for each guest (at extra bed) is also added - 1650 rub (per adult). Please, add the cost of ski-passes for all adult to the application immediately. </t>
    </r>
    <r>
      <rPr>
        <b/>
        <u/>
        <sz val="10"/>
        <rFont val="Times New Roman"/>
        <family val="1"/>
        <charset val="204"/>
      </rPr>
      <t>Ski passes for children are provided free of charge.</t>
    </r>
  </si>
  <si>
    <r>
      <t>Период бронирования:</t>
    </r>
    <r>
      <rPr>
        <b/>
        <sz val="9"/>
        <rFont val="Times New Roman"/>
        <family val="1"/>
        <charset val="204"/>
      </rPr>
      <t xml:space="preserve"> 20.03.2023 - 30.09.2023</t>
    </r>
    <r>
      <rPr>
        <sz val="9"/>
        <rFont val="Times New Roman"/>
        <family val="1"/>
        <charset val="204"/>
      </rPr>
      <t>/ Period of sales:</t>
    </r>
    <r>
      <rPr>
        <b/>
        <sz val="9"/>
        <rFont val="Times New Roman"/>
        <family val="1"/>
        <charset val="204"/>
      </rPr>
      <t xml:space="preserve"> 20.03.2023 - 30.09.2023</t>
    </r>
  </si>
  <si>
    <r>
      <t>Период проживания:</t>
    </r>
    <r>
      <rPr>
        <b/>
        <sz val="9"/>
        <rFont val="Times New Roman"/>
        <family val="1"/>
        <charset val="204"/>
      </rPr>
      <t xml:space="preserve"> 01.06.2023 - 30.09.2023</t>
    </r>
    <r>
      <rPr>
        <sz val="9"/>
        <rFont val="Times New Roman"/>
        <family val="1"/>
        <charset val="204"/>
      </rPr>
      <t xml:space="preserve">​/ Period of stay: </t>
    </r>
    <r>
      <rPr>
        <b/>
        <sz val="9"/>
        <rFont val="Times New Roman"/>
        <family val="1"/>
        <charset val="204"/>
      </rPr>
      <t xml:space="preserve"> 01.06.2023 - 30.09.2023​</t>
    </r>
  </si>
  <si>
    <t>1650 рублей - взрослый/ 1650 rub - adult</t>
  </si>
  <si>
    <r>
      <t xml:space="preserve">По купонной книге в предложение </t>
    </r>
    <r>
      <rPr>
        <b/>
        <sz val="10"/>
        <rFont val="Times New Roman"/>
        <family val="1"/>
        <charset val="204"/>
      </rPr>
      <t>«зарядись энергией гор» входят </t>
    </r>
    <r>
      <rPr>
        <b/>
        <i/>
        <sz val="10"/>
        <rFont val="Times New Roman"/>
        <family val="1"/>
        <charset val="204"/>
      </rPr>
      <t>бесплатно*</t>
    </r>
    <r>
      <rPr>
        <b/>
        <sz val="10"/>
        <rFont val="Times New Roman"/>
        <family val="1"/>
        <charset val="204"/>
      </rPr>
      <t>:</t>
    </r>
  </si>
  <si>
    <t>1.  Прогулочные билеты на подъёмники «Водопад Поликаря»</t>
  </si>
  <si>
    <t>для всех гостей в номере, дети до 7 лет бесплатно</t>
  </si>
  <si>
    <t>2. Трансфер на побережье Чёрного моря</t>
  </si>
  <si>
    <t>3. Маршрут Верёвочного парка на выбор</t>
  </si>
  <si>
    <t>для всех гостей в номере 4+</t>
  </si>
  <si>
    <t>4. Восхождение на Чёрную Пирамиду</t>
  </si>
  <si>
    <t>для всех гостей в номере 10+</t>
  </si>
  <si>
    <t>5. Открытка-сувенир для отправки с вершины Чёрная Пирамида</t>
  </si>
  <si>
    <t>1 открытка</t>
  </si>
  <si>
    <t xml:space="preserve">6. Прокат городского велосипеда на 1 час </t>
  </si>
  <si>
    <t>для одного взрослого и одного ребёнка 3 – 12 лет</t>
  </si>
  <si>
    <t xml:space="preserve">7. Прокат беговелов на 1 час </t>
  </si>
  <si>
    <t>для всех гостей в номере 2 – 5 лет</t>
  </si>
  <si>
    <t>8. VR-экскурсия по курорту</t>
  </si>
  <si>
    <t>для всех гостей в номере 5+</t>
  </si>
  <si>
    <t>9. Мастер-класс по катанию на скейтбордах и роликах</t>
  </si>
  <si>
    <t>10. Открытый урок по маунтинбайку</t>
  </si>
  <si>
    <t>для всех гостей в номере 14+</t>
  </si>
  <si>
    <t>According to the coupon book, the "Energy of the mountains"  offer includes free*:</t>
  </si>
  <si>
    <t>1. Walking tickets to the lifts "Waterfall Polikarya"</t>
  </si>
  <si>
    <t>for all guests in the room, children under 7 free of charge</t>
  </si>
  <si>
    <t>2. Transfer to the Black Sea coast</t>
  </si>
  <si>
    <t>3. Route of the Rope Park to choose from</t>
  </si>
  <si>
    <t>for all guests in the room 4+</t>
  </si>
  <si>
    <t>4. Climbing the Black Pyramid</t>
  </si>
  <si>
    <t>for all guests in the room 10+</t>
  </si>
  <si>
    <t>5. Postcard-souvenir to send from the top of the Black Pyramid</t>
  </si>
  <si>
    <t>1 postcard</t>
  </si>
  <si>
    <t>6. City bike rental for 1 hour</t>
  </si>
  <si>
    <t>for one adult and one child 3-12 years old</t>
  </si>
  <si>
    <t>7. Balance bike rental for 1 hour</t>
  </si>
  <si>
    <t>for all guests in the room 5+</t>
  </si>
  <si>
    <t>9. Master class on skateboarding and rollerblading</t>
  </si>
  <si>
    <t>10. Open mountain bike lesson</t>
  </si>
  <si>
    <t>for all guests in the room 14+</t>
  </si>
  <si>
    <t>8.VR tour of the resort</t>
  </si>
  <si>
    <r>
      <t xml:space="preserve">В тарифе добавлена стоимость ски-пасса для каждого взрослого ЕЖЕДНЕВНО (стоимость по периодам указана в описании). 
При размещении дополнительных гостей, также ЕЖЕДНЕВНО добавляется стоимость ски-пасса на каждого взрослого гостя(стоимость по периодам указана в описании). </t>
    </r>
    <r>
      <rPr>
        <b/>
        <sz val="9"/>
        <color rgb="FFFF0000"/>
        <rFont val="Times New Roman"/>
        <family val="1"/>
        <charset val="204"/>
      </rPr>
      <t>С</t>
    </r>
    <r>
      <rPr>
        <b/>
        <sz val="10"/>
        <color rgb="FFFF0000"/>
        <rFont val="Calibri"/>
        <family val="2"/>
        <charset val="204"/>
      </rPr>
      <t xml:space="preserve">ки-пассы на детей гости приобретают на месте при заселении.  
</t>
    </r>
    <r>
      <rPr>
        <b/>
        <sz val="10"/>
        <rFont val="Calibri"/>
        <family val="2"/>
        <charset val="204"/>
      </rPr>
      <t>Special rates adds the cost of a ski pass for each adult DAILY (the cost by periods is indicated in the description).
When placing additional guests, the cost of a ski pass is also added DAILY for each adult guest (the cost by periods is indicated in the description). Guests purchase ski passes for children at the reception upon check-in.</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</si>
  <si>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В тарифе добавлена стоимость ски-пасса для каждого взрослого. </t>
    </r>
    <r>
      <rPr>
        <b/>
        <i/>
        <sz val="9"/>
        <color rgb="FFFF0000"/>
        <rFont val="Times New Roman"/>
        <family val="1"/>
        <charset val="204"/>
      </rPr>
      <t xml:space="preserve">При добавлении дополнительного взрослого гостя, необходимо добавлять в заявку стоимость взрослого ски-пасса. Ски-пассы на детей (7-12,99 лет) гости приобретают на месте при заселении. </t>
    </r>
    <r>
      <rPr>
        <i/>
        <sz val="9"/>
        <rFont val="Times New Roman"/>
        <family val="1"/>
        <charset val="204"/>
      </rPr>
      <t>Политика гарантии: Гарантия кредитной картой обязательна/  
* Issuance of ski passes at the hotel reception upon check-in. There is no refund for unused ski passes. The price includes the cost of a ski pass for each adult. When adding an additional adult guest, it is necessary to add the cost of an adult ski pass to the application. Guests purchase ski passes for children at the reception upon check-in. Guarantee policy: Credit card guarantee is required.</t>
    </r>
  </si>
  <si>
    <r>
      <t xml:space="preserve">Период бронирования: </t>
    </r>
    <r>
      <rPr>
        <b/>
        <sz val="9"/>
        <rFont val="Times New Roman"/>
        <family val="1"/>
        <charset val="204"/>
      </rPr>
      <t>15.09.2023 - 31.03.2024</t>
    </r>
    <r>
      <rPr>
        <sz val="9"/>
        <rFont val="Times New Roman"/>
        <family val="1"/>
        <charset val="204"/>
      </rPr>
      <t>/ Period of sales:</t>
    </r>
    <r>
      <rPr>
        <b/>
        <sz val="9"/>
        <rFont val="Times New Roman"/>
        <family val="1"/>
        <charset val="204"/>
      </rPr>
      <t xml:space="preserve"> 15.09.2023 - 31.03.2024</t>
    </r>
  </si>
  <si>
    <r>
      <rPr>
        <b/>
        <sz val="9"/>
        <color theme="1"/>
        <rFont val="Times New Roman"/>
        <family val="1"/>
        <charset val="204"/>
      </rPr>
      <t>09.01.2024-31.01.2024</t>
    </r>
    <r>
      <rPr>
        <sz val="9"/>
        <color theme="1"/>
        <rFont val="Times New Roman"/>
        <family val="1"/>
        <charset val="204"/>
      </rPr>
      <t xml:space="preserve"> , 11.03.2024 - 31.03.2024 - </t>
    </r>
    <r>
      <rPr>
        <b/>
        <sz val="9"/>
        <color theme="1"/>
        <rFont val="Times New Roman"/>
        <family val="1"/>
        <charset val="204"/>
      </rPr>
      <t>2700</t>
    </r>
    <r>
      <rPr>
        <sz val="9"/>
        <color theme="1"/>
        <rFont val="Times New Roman"/>
        <family val="1"/>
        <charset val="204"/>
      </rPr>
      <t xml:space="preserve"> рублей - взрослый, </t>
    </r>
    <r>
      <rPr>
        <b/>
        <sz val="9"/>
        <color theme="1"/>
        <rFont val="Times New Roman"/>
        <family val="1"/>
        <charset val="204"/>
      </rPr>
      <t>1700</t>
    </r>
    <r>
      <rPr>
        <sz val="9"/>
        <color theme="1"/>
        <rFont val="Times New Roman"/>
        <family val="1"/>
        <charset val="204"/>
      </rPr>
      <t xml:space="preserve"> рублей - детский/ 
</t>
    </r>
    <r>
      <rPr>
        <b/>
        <sz val="9"/>
        <color theme="1"/>
        <rFont val="Times New Roman"/>
        <family val="1"/>
        <charset val="204"/>
      </rPr>
      <t xml:space="preserve">09.01.2024-31.01.2024 , 11.03.2024 - 31.03.2024 - 2700 </t>
    </r>
    <r>
      <rPr>
        <sz val="9"/>
        <color theme="1"/>
        <rFont val="Times New Roman"/>
        <family val="1"/>
        <charset val="204"/>
      </rPr>
      <t xml:space="preserve">rubles - adult, </t>
    </r>
    <r>
      <rPr>
        <b/>
        <sz val="9"/>
        <color theme="1"/>
        <rFont val="Times New Roman"/>
        <family val="1"/>
        <charset val="204"/>
      </rPr>
      <t>1700</t>
    </r>
    <r>
      <rPr>
        <sz val="9"/>
        <color theme="1"/>
        <rFont val="Times New Roman"/>
        <family val="1"/>
        <charset val="204"/>
      </rPr>
      <t xml:space="preserve"> - child.</t>
    </r>
  </si>
  <si>
    <r>
      <rPr>
        <b/>
        <sz val="9"/>
        <color theme="1"/>
        <rFont val="Times New Roman"/>
        <family val="1"/>
        <charset val="204"/>
      </rPr>
      <t>01.02.2023-10.03.2023</t>
    </r>
    <r>
      <rPr>
        <sz val="9"/>
        <color theme="1"/>
        <rFont val="Times New Roman"/>
        <family val="1"/>
        <charset val="204"/>
      </rPr>
      <t xml:space="preserve"> - 350</t>
    </r>
    <r>
      <rPr>
        <b/>
        <sz val="9"/>
        <color theme="1"/>
        <rFont val="Times New Roman"/>
        <family val="1"/>
        <charset val="204"/>
      </rPr>
      <t>0</t>
    </r>
    <r>
      <rPr>
        <sz val="9"/>
        <color theme="1"/>
        <rFont val="Times New Roman"/>
        <family val="1"/>
        <charset val="204"/>
      </rPr>
      <t xml:space="preserve"> рублей - взрослый , 20</t>
    </r>
    <r>
      <rPr>
        <b/>
        <sz val="9"/>
        <color theme="1"/>
        <rFont val="Times New Roman"/>
        <family val="1"/>
        <charset val="204"/>
      </rPr>
      <t>00</t>
    </r>
    <r>
      <rPr>
        <sz val="9"/>
        <color theme="1"/>
        <rFont val="Times New Roman"/>
        <family val="1"/>
        <charset val="204"/>
      </rPr>
      <t xml:space="preserve"> рублей - детский/ 
</t>
    </r>
    <r>
      <rPr>
        <b/>
        <sz val="9"/>
        <color theme="1"/>
        <rFont val="Times New Roman"/>
        <family val="1"/>
        <charset val="204"/>
      </rPr>
      <t xml:space="preserve">01.02.2023-10.03.2023 - 3500 </t>
    </r>
    <r>
      <rPr>
        <sz val="9"/>
        <color theme="1"/>
        <rFont val="Times New Roman"/>
        <family val="1"/>
        <charset val="204"/>
      </rPr>
      <t>rubles - adult, 20</t>
    </r>
    <r>
      <rPr>
        <b/>
        <sz val="9"/>
        <color theme="1"/>
        <rFont val="Times New Roman"/>
        <family val="1"/>
        <charset val="204"/>
      </rPr>
      <t>00</t>
    </r>
    <r>
      <rPr>
        <sz val="9"/>
        <color theme="1"/>
        <rFont val="Times New Roman"/>
        <family val="1"/>
        <charset val="204"/>
      </rPr>
      <t xml:space="preserve"> - child.</t>
    </r>
  </si>
  <si>
    <t>4. Прокат городского велосипеда на 1 час</t>
  </si>
  <si>
    <t>4.City bike rental for 1 hour</t>
  </si>
  <si>
    <r>
      <rPr>
        <b/>
        <sz val="9"/>
        <color theme="1"/>
        <rFont val="Times New Roman"/>
        <family val="1"/>
        <charset val="204"/>
      </rPr>
      <t>01.12.2023-27.12.2023</t>
    </r>
    <r>
      <rPr>
        <sz val="9"/>
        <color theme="1"/>
        <rFont val="Times New Roman"/>
        <family val="1"/>
        <charset val="204"/>
      </rPr>
      <t xml:space="preserve"> - 250</t>
    </r>
    <r>
      <rPr>
        <b/>
        <sz val="9"/>
        <color theme="1"/>
        <rFont val="Times New Roman"/>
        <family val="1"/>
        <charset val="204"/>
      </rPr>
      <t>0</t>
    </r>
    <r>
      <rPr>
        <sz val="9"/>
        <color theme="1"/>
        <rFont val="Times New Roman"/>
        <family val="1"/>
        <charset val="204"/>
      </rPr>
      <t xml:space="preserve"> рублей - взрослый , </t>
    </r>
    <r>
      <rPr>
        <b/>
        <sz val="9"/>
        <color theme="1"/>
        <rFont val="Times New Roman"/>
        <family val="1"/>
        <charset val="204"/>
      </rPr>
      <t>1500</t>
    </r>
    <r>
      <rPr>
        <sz val="9"/>
        <color theme="1"/>
        <rFont val="Times New Roman"/>
        <family val="1"/>
        <charset val="204"/>
      </rPr>
      <t xml:space="preserve"> рублей - детский/ 
</t>
    </r>
    <r>
      <rPr>
        <b/>
        <sz val="9"/>
        <color theme="1"/>
        <rFont val="Times New Roman"/>
        <family val="1"/>
        <charset val="204"/>
      </rPr>
      <t xml:space="preserve">01.12.2023-27.12.2023 -  2500 </t>
    </r>
    <r>
      <rPr>
        <sz val="9"/>
        <color theme="1"/>
        <rFont val="Times New Roman"/>
        <family val="1"/>
        <charset val="204"/>
      </rPr>
      <t xml:space="preserve">rubles - adult, </t>
    </r>
    <r>
      <rPr>
        <b/>
        <sz val="9"/>
        <color theme="1"/>
        <rFont val="Times New Roman"/>
        <family val="1"/>
        <charset val="204"/>
      </rPr>
      <t>1500</t>
    </r>
    <r>
      <rPr>
        <sz val="9"/>
        <color theme="1"/>
        <rFont val="Times New Roman"/>
        <family val="1"/>
        <charset val="204"/>
      </rPr>
      <t xml:space="preserve"> - child.</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</si>
  <si>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09.01.24 - 30.09.24 </t>
    </r>
    <r>
      <rPr>
        <sz val="9"/>
        <rFont val="Times New Roman"/>
        <family val="1"/>
        <charset val="204"/>
      </rPr>
      <t xml:space="preserve"> - the reservation can be cancel without penalty up to 24 hours before arrival. Cancellation after the specified time - a penalty - the cost of the first night of stay.   
</t>
    </r>
    <r>
      <rPr>
        <sz val="9"/>
        <rFont val="Times New Roman"/>
        <family val="1"/>
        <charset val="204"/>
      </rPr>
      <t xml:space="preserve">. </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</si>
  <si>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 xml:space="preserve"> 09.01.2024 - 31.03.2024</t>
    </r>
  </si>
  <si>
    <r>
      <t xml:space="preserve">На период c </t>
    </r>
    <r>
      <rPr>
        <b/>
        <sz val="9"/>
        <rFont val="Times New Roman"/>
        <family val="1"/>
        <charset val="204"/>
      </rPr>
      <t xml:space="preserve">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</si>
  <si>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t>NETTO RATES  FIT18</t>
  </si>
  <si>
    <r>
      <t xml:space="preserve">Дополнительно ЕДИНОРАЗОВО в стоимость заявки добавляются прогулочные ски-пассы  для каждого взрослого, стоимость - 2000 руб. При размещении дополнительных гостей, также ЕДИНОРАЗОВО добавляются в стоимость заявки прогулочные ски-пассы на каждого гостя - 2000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- 2000 rub (per adult).  The cost of the ski-passes for each guest (at extra bed) is also added - 2000 rub (per adult). Please, add the cost of ski-passes for all adult to the application immediately. </t>
    </r>
    <r>
      <rPr>
        <b/>
        <u/>
        <sz val="10"/>
        <rFont val="Times New Roman"/>
        <family val="1"/>
        <charset val="204"/>
      </rPr>
      <t>Ski passes for children are provided free of charge.</t>
    </r>
  </si>
  <si>
    <r>
      <t>Период бронирования: 13</t>
    </r>
    <r>
      <rPr>
        <b/>
        <sz val="9"/>
        <rFont val="Times New Roman"/>
        <family val="1"/>
        <charset val="204"/>
      </rPr>
      <t>.02.2024 - 30.05.2024</t>
    </r>
    <r>
      <rPr>
        <sz val="9"/>
        <rFont val="Times New Roman"/>
        <family val="1"/>
        <charset val="204"/>
      </rPr>
      <t>/ Period of sales:</t>
    </r>
    <r>
      <rPr>
        <b/>
        <sz val="9"/>
        <rFont val="Times New Roman"/>
        <family val="1"/>
        <charset val="204"/>
      </rPr>
      <t xml:space="preserve"> 13.02.2024 - 30.05.2024</t>
    </r>
  </si>
  <si>
    <r>
      <t>Период проживания:</t>
    </r>
    <r>
      <rPr>
        <b/>
        <sz val="9"/>
        <rFont val="Times New Roman"/>
        <family val="1"/>
        <charset val="204"/>
      </rPr>
      <t xml:space="preserve"> 22.03.2024 - 30.05.2024 </t>
    </r>
    <r>
      <rPr>
        <sz val="9"/>
        <rFont val="Times New Roman"/>
        <family val="1"/>
        <charset val="204"/>
      </rPr>
      <t xml:space="preserve">/ Period of stay: </t>
    </r>
    <r>
      <rPr>
        <b/>
        <sz val="9"/>
        <rFont val="Times New Roman"/>
        <family val="1"/>
        <charset val="204"/>
      </rPr>
      <t>22.03.2024 - 30.05.2024</t>
    </r>
  </si>
  <si>
    <t>2000 рублей - взрослый/ 2000 rub - adult</t>
  </si>
  <si>
    <t xml:space="preserve">1.  Прогулочные билеты "Панорама Красной Поляны" с посещением смотровой площадки 360° на Поляне 2200 </t>
  </si>
  <si>
    <t>2. Занятие на горных лыжах для детей в Академии райдеров 3 часа в группе от 3 до 6 человек</t>
  </si>
  <si>
    <t>для всех детей, проживающих в номере с 6-12 лет</t>
  </si>
  <si>
    <t>3. Прокат роликов и скейтбордов в Академии райдеров 1 час</t>
  </si>
  <si>
    <t>для всех гостей, 3+</t>
  </si>
  <si>
    <t xml:space="preserve">5. Посещение Леса Чудес и Фермы северных оленей для детей от 5 до 12 лет </t>
  </si>
  <si>
    <t>Бесплатно при покупке одного взрослого билета</t>
  </si>
  <si>
    <t xml:space="preserve">6. Стикер-пак в подарок </t>
  </si>
  <si>
    <t>1 стикер на один номер</t>
  </si>
  <si>
    <t>1. Walking tickets "Panorama of Krasnaya Polyana" with a visit to the 360° observation deck at Polyana 2200</t>
  </si>
  <si>
    <t>2. Alpine skiing lesson for children at the Riders Academy 3 hours in a group of 3 to 6 people</t>
  </si>
  <si>
    <t>for all children living in the room from 6-12 years old</t>
  </si>
  <si>
    <t>3. Rollerblade and skateboard rental at the Riders Academy 1 hour</t>
  </si>
  <si>
    <t>for all guests, 3+</t>
  </si>
  <si>
    <t>5. Visit to the Forest of Wonders and Reindeer Farm for children from 5 to 12 years old</t>
  </si>
  <si>
    <t>Free with the purchase of one adult ticket</t>
  </si>
  <si>
    <t>6. Sticker pack as a gift</t>
  </si>
  <si>
    <t xml:space="preserve">NETTO RATES  FIT18 +25 </t>
  </si>
  <si>
    <t xml:space="preserve">NETTO RATES  FIT20 +35 </t>
  </si>
  <si>
    <t xml:space="preserve">comiss rate </t>
  </si>
  <si>
    <t>Специальный тариф "Каникулы в горах"/ "Holidays in the mountains" special rates</t>
  </si>
  <si>
    <r>
      <t xml:space="preserve">По купонной книге в предложение </t>
    </r>
    <r>
      <rPr>
        <b/>
        <sz val="10"/>
        <rFont val="Times New Roman"/>
        <family val="1"/>
        <charset val="204"/>
      </rPr>
      <t>«каникулы в горах» входят </t>
    </r>
    <r>
      <rPr>
        <b/>
        <i/>
        <sz val="10"/>
        <rFont val="Times New Roman"/>
        <family val="1"/>
        <charset val="204"/>
      </rPr>
      <t>бесплатно*</t>
    </r>
    <r>
      <rPr>
        <b/>
        <sz val="10"/>
        <rFont val="Times New Roman"/>
        <family val="1"/>
        <charset val="204"/>
      </rPr>
      <t>:</t>
    </r>
  </si>
  <si>
    <t>According to the coupon book, the  "Holidays in the mountains" offer includes free*:</t>
  </si>
  <si>
    <t>** Во время регламентных работ на Центральном секторе, будет открыт доступ на Восточный сектор до Водопада Поликаря.</t>
  </si>
  <si>
    <t xml:space="preserve"> NETTO RATES  FIT18 + 25</t>
  </si>
  <si>
    <t>Специальный тариф "Наполни свое лето"</t>
  </si>
  <si>
    <t>NETTO RATES 18</t>
  </si>
  <si>
    <r>
      <t xml:space="preserve">Период продажи: </t>
    </r>
    <r>
      <rPr>
        <b/>
        <sz val="9"/>
        <rFont val="Times New Roman"/>
        <family val="1"/>
        <charset val="204"/>
      </rPr>
      <t>01.04.2024 - 29.09.2024</t>
    </r>
    <r>
      <rPr>
        <sz val="9"/>
        <rFont val="Times New Roman"/>
        <family val="1"/>
        <charset val="204"/>
      </rPr>
      <t xml:space="preserve">/ Period of sales: </t>
    </r>
    <r>
      <rPr>
        <b/>
        <sz val="9"/>
        <rFont val="Times New Roman"/>
        <family val="1"/>
        <charset val="204"/>
      </rPr>
      <t>01.04.2024- 29.09.2024</t>
    </r>
  </si>
  <si>
    <r>
      <t xml:space="preserve">Период проживания: </t>
    </r>
    <r>
      <rPr>
        <b/>
        <sz val="9"/>
        <rFont val="Times New Roman"/>
        <family val="1"/>
        <charset val="204"/>
      </rPr>
      <t>01.06.2024 - 30.09.2024​</t>
    </r>
    <r>
      <rPr>
        <sz val="9"/>
        <rFont val="Times New Roman"/>
        <family val="1"/>
        <charset val="204"/>
      </rPr>
      <t xml:space="preserve">/ Period of stay: </t>
    </r>
    <r>
      <rPr>
        <b/>
        <sz val="9"/>
        <rFont val="Times New Roman"/>
        <family val="1"/>
        <charset val="204"/>
      </rPr>
      <t>01.06.2024 - 30.09.2024​</t>
    </r>
  </si>
  <si>
    <t>Трансфер на пляж / Transfer to the beach</t>
  </si>
  <si>
    <r>
      <t xml:space="preserve">По купонной книге в предложение </t>
    </r>
    <r>
      <rPr>
        <b/>
        <sz val="10"/>
        <rFont val="Times New Roman"/>
        <family val="1"/>
        <charset val="204"/>
      </rPr>
      <t>«Наполни свое лето» входят </t>
    </r>
    <r>
      <rPr>
        <b/>
        <i/>
        <sz val="10"/>
        <rFont val="Times New Roman"/>
        <family val="1"/>
        <charset val="204"/>
      </rPr>
      <t>бесплатно*</t>
    </r>
    <r>
      <rPr>
        <b/>
        <sz val="10"/>
        <rFont val="Times New Roman"/>
        <family val="1"/>
        <charset val="204"/>
      </rPr>
      <t>:</t>
    </r>
  </si>
  <si>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</si>
  <si>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 xml:space="preserve">2. Трансфер на побережье Чёрного моря </t>
  </si>
  <si>
    <t>для всех гостей в номере, по предварительной записи</t>
  </si>
  <si>
    <t>3. Обзорная экскурсия по высотам с 540 м до 2200 м</t>
  </si>
  <si>
    <t xml:space="preserve">5. Прокат городского велосипеда на 1 час </t>
  </si>
  <si>
    <t>для всех гостей в номере 7+</t>
  </si>
  <si>
    <t xml:space="preserve">6. Занятия йогой </t>
  </si>
  <si>
    <t>According to the coupon book, the "Fill up your summer" offer includes free*:</t>
  </si>
  <si>
    <t>for all guests in the room, by appointment</t>
  </si>
  <si>
    <t>3. Sightseeing tour of altitudes from 540 m to 2200 m</t>
  </si>
  <si>
    <t>5. City bike rental for 1 hour</t>
  </si>
  <si>
    <t>for all guests in room 7+</t>
  </si>
  <si>
    <t>6. Yoga classes</t>
  </si>
  <si>
    <t>1 training session, for all adults, 14+</t>
  </si>
  <si>
    <t>1 тренировка, для всех взрослых, 14+</t>
  </si>
  <si>
    <t>NETTO RATES 18 + 25</t>
  </si>
  <si>
    <t>NETTO RATES 15</t>
  </si>
  <si>
    <t>*The beach is open from 06/01/2024-09/30/2024, the schedule may be subject to change depending on weather conditions. A shuttle service is provided daily for all guests staying in a room.Check the transfer schedule at the reception of your hotel. Pre-registration for transfer is required.</t>
  </si>
  <si>
    <t>A coupon book is issued upon check-in at the rate: 1 room = 1 book.</t>
  </si>
  <si>
    <r>
      <t xml:space="preserve">Дополнительно ЕДИНОРАЗОВО в стоимость заявки добавляются прогулочные ски-пассы  для каждого взрослого (старше 13 лет), стоимость - 2100 руб. При размещении дополнительных гостей, также ЕДИНОРАЗОВО добавляются в стоимость заявки прогулочные ски-пассы на каждого гостя - 2100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- 2100 rub (per adult).  The cost of the ski-passes for each guest (at extra bed) is also added - 2100 rub (per adult). Please, add the cost of ski-passes for all adult to the application immediately.
 </t>
    </r>
    <r>
      <rPr>
        <b/>
        <u/>
        <sz val="10"/>
        <rFont val="Times New Roman"/>
        <family val="1"/>
        <charset val="204"/>
      </rPr>
      <t>Ski passes for children (0-12,99)  are provided free of charge.</t>
    </r>
  </si>
  <si>
    <t>для всех гостей, 7+</t>
  </si>
  <si>
    <t>for all guests, 7+</t>
  </si>
  <si>
    <t>For all guests in the room, to participate in the tour, a ticket for the cable car is required. The number of places is limited. Pre-registration is required.</t>
  </si>
  <si>
    <t>4. ---</t>
  </si>
  <si>
    <t>2100 рублей - взрослый/ 2100 rub - adult</t>
  </si>
  <si>
    <r>
      <t>Период бронирования:</t>
    </r>
    <r>
      <rPr>
        <b/>
        <sz val="9"/>
        <rFont val="Times New Roman"/>
        <family val="1"/>
        <charset val="204"/>
      </rPr>
      <t xml:space="preserve"> 01.08.2024 - 30.11.2024</t>
    </r>
    <r>
      <rPr>
        <sz val="9"/>
        <rFont val="Times New Roman"/>
        <family val="1"/>
        <charset val="204"/>
      </rPr>
      <t>/ 
Period of sales:</t>
    </r>
    <r>
      <rPr>
        <b/>
        <sz val="9"/>
        <rFont val="Times New Roman"/>
        <family val="1"/>
        <charset val="204"/>
      </rPr>
      <t xml:space="preserve">  01.08.2024 - 30.11.2024</t>
    </r>
  </si>
  <si>
    <r>
      <t>Период проживания:</t>
    </r>
    <r>
      <rPr>
        <b/>
        <sz val="9"/>
        <rFont val="Times New Roman"/>
        <family val="1"/>
        <charset val="204"/>
      </rPr>
      <t xml:space="preserve"> 01.10.2024 - 30.11.2024 </t>
    </r>
    <r>
      <rPr>
        <sz val="9"/>
        <rFont val="Times New Roman"/>
        <family val="1"/>
        <charset val="204"/>
      </rPr>
      <t xml:space="preserve">/
 Period of stay: </t>
    </r>
    <r>
      <rPr>
        <b/>
        <sz val="9"/>
        <rFont val="Times New Roman"/>
        <family val="1"/>
        <charset val="204"/>
      </rPr>
      <t>01.10.2024 - 30.11.2024</t>
    </r>
  </si>
  <si>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 without penalty up to 24 hours before arrival. Cancellation after the specified time - a penalty - the cost of the first night of stay.   
</t>
  </si>
  <si>
    <r>
      <t xml:space="preserve"> NETTO RATES  FIT18  + 25 руб  </t>
    </r>
    <r>
      <rPr>
        <b/>
        <sz val="9"/>
        <color rgb="FFFF0000"/>
        <rFont val="Times New Roman"/>
        <family val="1"/>
        <charset val="204"/>
      </rPr>
      <t>БЕЗ СКИ-ПАССОВ</t>
    </r>
  </si>
  <si>
    <r>
      <t xml:space="preserve">NETTO RATES  FIT20 </t>
    </r>
    <r>
      <rPr>
        <b/>
        <sz val="9"/>
        <color rgb="FFFF0000"/>
        <rFont val="Times New Roman"/>
        <family val="1"/>
        <charset val="204"/>
      </rPr>
      <t xml:space="preserve">    БЕЗ СКИ-ПАССОВ</t>
    </r>
  </si>
  <si>
    <r>
      <t xml:space="preserve"> NETTO RATES  FIT18  </t>
    </r>
    <r>
      <rPr>
        <b/>
        <sz val="9"/>
        <color rgb="FFFF0000"/>
        <rFont val="Times New Roman"/>
        <family val="1"/>
        <charset val="204"/>
      </rPr>
      <t>+ 25 руб БЕЗ СКИ-ПАССОВ</t>
    </r>
  </si>
  <si>
    <r>
      <t xml:space="preserve">NETTO RATES  FIT15 </t>
    </r>
    <r>
      <rPr>
        <b/>
        <sz val="9"/>
        <color rgb="FFFF0000"/>
        <rFont val="Times New Roman"/>
        <family val="1"/>
        <charset val="204"/>
      </rPr>
      <t>БЕЗ СКИ-ПАССОВ</t>
    </r>
  </si>
  <si>
    <r>
      <t xml:space="preserve">comission rate  </t>
    </r>
    <r>
      <rPr>
        <b/>
        <sz val="9"/>
        <color rgb="FFFF0000"/>
        <rFont val="Times New Roman"/>
        <family val="1"/>
        <charset val="204"/>
      </rPr>
      <t>БЕЗ СКИ-ПАССОВ</t>
    </r>
  </si>
  <si>
    <r>
      <t xml:space="preserve">1.  </t>
    </r>
    <r>
      <rPr>
        <b/>
        <sz val="9"/>
        <rFont val="Times New Roman"/>
        <family val="1"/>
        <charset val="204"/>
      </rPr>
      <t>Прогулочные билеты «Водопад Поликаря» на канатные дороги Восточного сектора</t>
    </r>
  </si>
  <si>
    <t xml:space="preserve">2. Аренда роликов на 1 час </t>
  </si>
  <si>
    <t>3. Обзорная экскурсия по высотам с 540 до 2200</t>
  </si>
  <si>
    <t>Для всех гостей в номере, для принятия участия в экскурсии необходим билет на канатную дорогу. Количество мест ограничено. Предварительная запись обязательна.</t>
  </si>
  <si>
    <t xml:space="preserve">4. Посещение Леса Чудес и Фермы северных оленей для детей от 5 до 12 лет </t>
  </si>
  <si>
    <t xml:space="preserve">5. Стикер-пак в подарок </t>
  </si>
  <si>
    <t>1. Walking tickets “Polikarya Waterfall” for the Eastern Sector cable cars</t>
  </si>
  <si>
    <t xml:space="preserve">2. Roller skate rental for 1 hour
</t>
  </si>
  <si>
    <t>3.Sightseeing tour of the heights from 540 to 2200</t>
  </si>
  <si>
    <t>4. Visit to the Forest of Wonders and Reindeer Farm for children from 5 to 12 years old</t>
  </si>
  <si>
    <t>5. Sticker pack as a gift</t>
  </si>
  <si>
    <r>
      <rPr>
        <b/>
        <sz val="9"/>
        <color rgb="FFFF0000"/>
        <rFont val="Times New Roman"/>
        <family val="1"/>
        <charset val="204"/>
      </rPr>
      <t>( с 01.12.2024 )</t>
    </r>
    <r>
      <rPr>
        <sz val="9"/>
        <rFont val="Times New Roman"/>
        <family val="1"/>
        <charset val="204"/>
      </rPr>
      <t xml:space="preserve"> 2</t>
    </r>
  </si>
  <si>
    <r>
      <rPr>
        <b/>
        <sz val="9"/>
        <color rgb="FFFF0000"/>
        <rFont val="Times New Roman"/>
        <family val="1"/>
        <charset val="204"/>
      </rPr>
      <t>( с 01.12.2024 )</t>
    </r>
    <r>
      <rPr>
        <sz val="9"/>
        <rFont val="Times New Roman"/>
        <family val="1"/>
        <charset val="204"/>
      </rPr>
      <t xml:space="preserve"> 3</t>
    </r>
  </si>
  <si>
    <r>
      <rPr>
        <b/>
        <sz val="9"/>
        <color rgb="FFFF0000"/>
        <rFont val="Times New Roman"/>
        <family val="1"/>
        <charset val="204"/>
      </rPr>
      <t>( с 01.12.2024 )</t>
    </r>
    <r>
      <rPr>
        <sz val="9"/>
        <rFont val="Times New Roman"/>
        <family val="1"/>
        <charset val="204"/>
      </rPr>
      <t xml:space="preserve"> 4</t>
    </r>
  </si>
  <si>
    <r>
      <rPr>
        <b/>
        <sz val="9"/>
        <color rgb="FFFF0000"/>
        <rFont val="Times New Roman"/>
        <family val="1"/>
        <charset val="204"/>
      </rPr>
      <t>( с 01.12.2024 )</t>
    </r>
    <r>
      <rPr>
        <sz val="9"/>
        <rFont val="Times New Roman"/>
        <family val="1"/>
        <charset val="204"/>
      </rPr>
      <t xml:space="preserve"> 5</t>
    </r>
  </si>
  <si>
    <r>
      <rPr>
        <b/>
        <sz val="9"/>
        <color rgb="FFFF0000"/>
        <rFont val="Times New Roman"/>
        <family val="1"/>
        <charset val="204"/>
      </rPr>
      <t>( с 01.12.2024 )</t>
    </r>
    <r>
      <rPr>
        <sz val="9"/>
        <rFont val="Times New Roman"/>
        <family val="1"/>
        <charset val="204"/>
      </rPr>
      <t xml:space="preserve"> 6</t>
    </r>
  </si>
  <si>
    <r>
      <rPr>
        <b/>
        <sz val="9"/>
        <color rgb="FFFF0000"/>
        <rFont val="Times New Roman"/>
        <family val="1"/>
        <charset val="204"/>
      </rPr>
      <t>( с 01.12.2024 )</t>
    </r>
    <r>
      <rPr>
        <sz val="9"/>
        <rFont val="Times New Roman"/>
        <family val="1"/>
        <charset val="204"/>
      </rPr>
      <t xml:space="preserve"> 7</t>
    </r>
  </si>
  <si>
    <r>
      <rPr>
        <b/>
        <sz val="9"/>
        <color rgb="FFFF0000"/>
        <rFont val="Times New Roman"/>
        <family val="1"/>
        <charset val="204"/>
      </rPr>
      <t>( с 01.12.2024 )</t>
    </r>
    <r>
      <rPr>
        <sz val="9"/>
        <rFont val="Times New Roman"/>
        <family val="1"/>
        <charset val="204"/>
      </rPr>
      <t xml:space="preserve"> 8</t>
    </r>
  </si>
  <si>
    <t xml:space="preserve">На период 
09.01.25 - 31.08.25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09.01.25 - 31.08.25  -
the reservation can be cancel without penalty up to 24 hours before arrival. Cancellation after the specified time - a penalty - the cost of the first night of stay.
</t>
  </si>
  <si>
    <t xml:space="preserve"> NETTO RATES  FIT20</t>
  </si>
  <si>
    <r>
      <rPr>
        <b/>
        <sz val="9"/>
        <color theme="1"/>
        <rFont val="Times New Roman"/>
        <family val="1"/>
        <charset val="204"/>
      </rPr>
      <t>13.12.2024 - 06.04.2025</t>
    </r>
    <r>
      <rPr>
        <sz val="9"/>
        <color theme="1"/>
        <rFont val="Times New Roman"/>
        <family val="1"/>
        <charset val="204"/>
      </rPr>
      <t xml:space="preserve"> - 3 500 руб / сут
</t>
    </r>
    <r>
      <rPr>
        <b/>
        <sz val="9"/>
        <color theme="1"/>
        <rFont val="Times New Roman"/>
        <family val="1"/>
        <charset val="204"/>
      </rPr>
      <t>07.04.2025 - 20.04.2025</t>
    </r>
    <r>
      <rPr>
        <sz val="9"/>
        <color theme="1"/>
        <rFont val="Times New Roman"/>
        <family val="1"/>
        <charset val="204"/>
      </rPr>
      <t xml:space="preserve"> - 2 000 руб / сут</t>
    </r>
  </si>
  <si>
    <r>
      <t xml:space="preserve">Дополнительно ЕДИНОРАЗОВО в стоимость заявки добавляются прогулочные ски-пассы  для каждого взрослого (старше 13 лет), стоимость - 2300 руб. При размещении дополнительных гостей, также ЕДИНОРАЗОВО добавляются в стоимость заявки прогулочные ски-пассы на каждого гостя - 2300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- 2300 rub (per adult).  The cost of the ski-passes for each guest (at extra bed) is also added - 2300 rub (per adult). Please, add the cost of ski-passes for all adult to the application immediately.
 </t>
    </r>
    <r>
      <rPr>
        <b/>
        <u/>
        <sz val="10"/>
        <rFont val="Times New Roman"/>
        <family val="1"/>
        <charset val="204"/>
      </rPr>
      <t>Ski passes for children (0-12,99)  are provided free of charge.</t>
    </r>
  </si>
  <si>
    <r>
      <t xml:space="preserve">Период продажи: </t>
    </r>
    <r>
      <rPr>
        <b/>
        <sz val="9"/>
        <rFont val="Times New Roman"/>
        <family val="1"/>
        <charset val="204"/>
      </rPr>
      <t>01.04.2025 - 29.09.2025</t>
    </r>
    <r>
      <rPr>
        <sz val="9"/>
        <rFont val="Times New Roman"/>
        <family val="1"/>
        <charset val="204"/>
      </rPr>
      <t xml:space="preserve">/ Period of sales: </t>
    </r>
    <r>
      <rPr>
        <b/>
        <sz val="9"/>
        <rFont val="Times New Roman"/>
        <family val="1"/>
        <charset val="204"/>
      </rPr>
      <t>01.04.2025- 29.09.2025</t>
    </r>
  </si>
  <si>
    <r>
      <t xml:space="preserve">Период проживания: </t>
    </r>
    <r>
      <rPr>
        <b/>
        <sz val="9"/>
        <rFont val="Times New Roman"/>
        <family val="1"/>
        <charset val="204"/>
      </rPr>
      <t>01.06.2025 - 30.09.2025​</t>
    </r>
    <r>
      <rPr>
        <sz val="9"/>
        <rFont val="Times New Roman"/>
        <family val="1"/>
        <charset val="204"/>
      </rPr>
      <t xml:space="preserve">/ Period of stay: </t>
    </r>
    <r>
      <rPr>
        <b/>
        <sz val="9"/>
        <rFont val="Times New Roman"/>
        <family val="1"/>
        <charset val="204"/>
      </rPr>
      <t>01.06.2025 - 30.09.2025</t>
    </r>
  </si>
  <si>
    <t>2300 рублей - взрослый/ 2300 rub - adult</t>
  </si>
  <si>
    <t>3. Подвесной мост - прохождение малого маршрута</t>
  </si>
  <si>
    <t>4.Верёвочный парк - прохождение маршрута "Воздушный сноуборд" для взрослых  (рост от 140 см) либо маршрута "Маугли" для детей (рост от 110 см до 140 см)</t>
  </si>
  <si>
    <t xml:space="preserve">*Пляж функционирует с 01.06.2025-30.09.2025,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</si>
  <si>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 xml:space="preserve">1. Walking tickets "Panorama of Krasnaya Polyana" </t>
  </si>
  <si>
    <t>3. Suspension Bridge - Small Route Walking</t>
  </si>
  <si>
    <t>for all guests in the room 7+</t>
  </si>
  <si>
    <t>4.Rope park - walking the route "Air snowboard" for adults (height from 140 cm) or the route "Mowgli" for children (height from 110 cm to 140 cm)</t>
  </si>
  <si>
    <t xml:space="preserve">1.  Прогулочные билеты "Панорама Красной Поляны" </t>
  </si>
  <si>
    <t>*The beach is open from 06/01/2025-09/30/2025, the schedule may be subject to change depending on weather conditions. A shuttle service is provided daily for all guests staying in a room.Check the transfer schedule at the reception of your hotel. Pre-registration for transfer is required.</t>
  </si>
  <si>
    <r>
      <t xml:space="preserve">Период бронирования / Period of sales:
</t>
    </r>
    <r>
      <rPr>
        <b/>
        <sz val="9"/>
        <rFont val="Times New Roman"/>
        <family val="1"/>
        <charset val="204"/>
      </rPr>
      <t>15.10.2023 - 05.04.2025</t>
    </r>
    <r>
      <rPr>
        <sz val="9"/>
        <rFont val="Times New Roman"/>
        <family val="1"/>
        <charset val="204"/>
      </rPr>
      <t xml:space="preserve">
</t>
    </r>
  </si>
  <si>
    <r>
      <t xml:space="preserve">Период проживания  / Period of stay: </t>
    </r>
    <r>
      <rPr>
        <b/>
        <sz val="9"/>
        <rFont val="Times New Roman"/>
        <family val="1"/>
        <charset val="204"/>
      </rPr>
      <t xml:space="preserve">  
13.01.2025 - 06.04.2025
11.03.2025 - 06.04.2025
</t>
    </r>
  </si>
  <si>
    <r>
      <t xml:space="preserve">Дополнительно в стоимость заявки добавляется стоимость ски-пасса для каждого взрослого ЕЖЕДНЕВНО  (3500 руб/сут до 6.04.25) .
При размещении дополнительных гостей, также ЕЖЕДНЕВНО добавляется стоимость ски-пасса на каждого взрослого гостя  (3500 руб/сут до 6.04.25)
Стоимость ски-пассов на всех взрослых просим сразу добавлять в заявку.
</t>
    </r>
    <r>
      <rPr>
        <sz val="9"/>
        <color rgb="FFFF0000"/>
        <rFont val="Calibri"/>
        <family val="2"/>
        <charset val="204"/>
        <scheme val="minor"/>
      </rPr>
      <t>С</t>
    </r>
    <r>
      <rPr>
        <sz val="10"/>
        <color rgb="FFFF0000"/>
        <rFont val="Calibri"/>
        <family val="2"/>
        <charset val="204"/>
        <scheme val="minor"/>
      </rPr>
      <t xml:space="preserve">ки-пассы на детей гости приобретают на месте при заселении.  
</t>
    </r>
    <r>
      <rPr>
        <sz val="10"/>
        <rFont val="Calibri"/>
        <family val="2"/>
        <charset val="204"/>
        <scheme val="minor"/>
      </rPr>
      <t>Additionally, the cost of a ski pass for each adult is added to the application cost DAILY (3500 rubles/day untill 06.04.25).
When placing additional guests, the cost of a ski pass for each adult guest is also added DAILY (3500 rubles/day untill 06.04.25)..
Please add the cost of ski passes for all adults to the application immediately.
Guests purchase ski passes for children on site upon check-in.</t>
    </r>
  </si>
  <si>
    <t xml:space="preserve">Скидка 15% </t>
  </si>
  <si>
    <t>Скидка 10%</t>
  </si>
  <si>
    <t>*Пляжные полотенца предоставляются бесплатно для всех проживающих гостей. На пляже гостям предоставляется пляжное оборудование (шезлонг и зонт).</t>
  </si>
  <si>
    <r>
      <t xml:space="preserve">Период бронирования/ Period of sales:    
</t>
    </r>
    <r>
      <rPr>
        <b/>
        <sz val="9"/>
        <rFont val="Times New Roman"/>
        <family val="1"/>
        <charset val="204"/>
      </rPr>
      <t xml:space="preserve">02.06.25 – 22.06.25 </t>
    </r>
    <r>
      <rPr>
        <sz val="9"/>
        <rFont val="Times New Roman"/>
        <family val="1"/>
        <charset val="204"/>
      </rPr>
      <t xml:space="preserve">
</t>
    </r>
  </si>
  <si>
    <r>
      <t xml:space="preserve">Период проживания / Period of stay: 
</t>
    </r>
    <r>
      <rPr>
        <b/>
        <sz val="9"/>
        <rFont val="Times New Roman"/>
        <family val="1"/>
        <charset val="204"/>
      </rPr>
      <t xml:space="preserve">15.06.25 – 22.06.25 </t>
    </r>
    <r>
      <rPr>
        <sz val="9"/>
        <rFont val="Times New Roman"/>
        <family val="1"/>
        <charset val="204"/>
      </rPr>
      <t xml:space="preserve">
</t>
    </r>
  </si>
  <si>
    <t>Скидка 20%</t>
  </si>
  <si>
    <r>
      <t xml:space="preserve">Тариф является невозвратным.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Rate is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</si>
  <si>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r>
      <t>Период продажи:</t>
    </r>
    <r>
      <rPr>
        <b/>
        <sz val="9"/>
        <rFont val="Times New Roman"/>
        <family val="1"/>
        <charset val="204"/>
      </rPr>
      <t xml:space="preserve"> 27.08.25 - 12.12.25</t>
    </r>
    <r>
      <rPr>
        <sz val="9"/>
        <rFont val="Times New Roman"/>
        <family val="1"/>
        <charset val="204"/>
      </rPr>
      <t xml:space="preserve">
Period of sales: </t>
    </r>
    <r>
      <rPr>
        <b/>
        <sz val="9"/>
        <rFont val="Times New Roman"/>
        <family val="1"/>
        <charset val="204"/>
      </rPr>
      <t xml:space="preserve"> 27.08.25 - 12.12.25</t>
    </r>
  </si>
  <si>
    <r>
      <t xml:space="preserve">Период проживания: </t>
    </r>
    <r>
      <rPr>
        <b/>
        <sz val="9"/>
        <rFont val="Times New Roman"/>
        <family val="1"/>
        <charset val="204"/>
      </rPr>
      <t xml:space="preserve">31.08.25-12.12.2025
</t>
    </r>
    <r>
      <rPr>
        <sz val="9"/>
        <rFont val="Times New Roman"/>
        <family val="1"/>
        <charset val="204"/>
      </rPr>
      <t xml:space="preserve">Period of stay: </t>
    </r>
    <r>
      <rPr>
        <b/>
        <sz val="9"/>
        <rFont val="Times New Roman"/>
        <family val="1"/>
        <charset val="204"/>
      </rPr>
      <t xml:space="preserve">   31.08.25-12.12.2025</t>
    </r>
  </si>
  <si>
    <r>
      <t>Период продажи:</t>
    </r>
    <r>
      <rPr>
        <b/>
        <sz val="9"/>
        <rFont val="Times New Roman"/>
        <family val="1"/>
        <charset val="204"/>
      </rPr>
      <t xml:space="preserve"> 27.08.25 - 11.12.25</t>
    </r>
    <r>
      <rPr>
        <sz val="9"/>
        <rFont val="Times New Roman"/>
        <family val="1"/>
        <charset val="204"/>
      </rPr>
      <t xml:space="preserve">
Period of sales: </t>
    </r>
    <r>
      <rPr>
        <b/>
        <sz val="9"/>
        <rFont val="Times New Roman"/>
        <family val="1"/>
        <charset val="204"/>
      </rPr>
      <t xml:space="preserve"> 27.08.25 - 11.12.25</t>
    </r>
  </si>
  <si>
    <r>
      <t xml:space="preserve"> Мин срок проживания: </t>
    </r>
    <r>
      <rPr>
        <b/>
        <sz val="9"/>
        <color theme="1"/>
        <rFont val="Times New Roman"/>
        <family val="1"/>
        <charset val="204"/>
      </rPr>
      <t>7 дней / Minimum stay: 7 days.</t>
    </r>
  </si>
  <si>
    <t xml:space="preserve"> Мин срок проживания: 7 дней / Minimum stay: 7 days.</t>
  </si>
  <si>
    <t xml:space="preserve">На период </t>
  </si>
  <si>
    <t>В предложение «Каникулы в горах» входят бесплатно*:</t>
  </si>
  <si>
    <t>1. Прогулочные билеты «Панорама Красной Поляны» (для всех гостей, проживающих в номере).</t>
  </si>
  <si>
    <t>В случае размещения дополнительных гостей, не указанных в бронировании, все услуги для них приобретаются отдельно в отеле.</t>
  </si>
  <si>
    <t>*НАО «Красная поляна» оставляет за собой право изменять услуги в составе пакета. Предоставление услуг может зависеть от погодных условий и графика работы канатных дорог.</t>
  </si>
  <si>
    <t>**Количество мест ограничено, предварительная запись обязательна.</t>
  </si>
  <si>
    <t>-В период проведения регламентных работ на КД Прогулочные билеты «Панорама Красной Поляны» будут заменены на «Восточный лес» до водопада Поликаря.</t>
  </si>
  <si>
    <t>-Купон «Один маршрут веревочного парка» действует только до 31.10.2025</t>
  </si>
  <si>
    <t>- «Купон Аренда роликов или аренда городского велосипеда на 1 час» действует только до 31.10.2025, с 1.11 купон будет только на аренду городского велосипеда на 1 час</t>
  </si>
  <si>
    <t>-Купон «Обзорная экскурсия по высотам с 540 до 2200» действует только до начала регламентных работ на центральном секторе.</t>
  </si>
  <si>
    <t>03.09.25 - 30.11.25–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03.09.25 - 30.11.25
the reservation can be cancel without penalty up to 24 hours before arrival. Cancellation after the specified time - a penalty - the cost of the first night of stay.</t>
  </si>
  <si>
    <r>
      <t>Период продажи:</t>
    </r>
    <r>
      <rPr>
        <b/>
        <sz val="9"/>
        <rFont val="Times New Roman"/>
        <family val="1"/>
        <charset val="204"/>
      </rPr>
      <t xml:space="preserve"> 03.09.25 - 30.11.25</t>
    </r>
    <r>
      <rPr>
        <sz val="9"/>
        <rFont val="Times New Roman"/>
        <family val="1"/>
        <charset val="204"/>
      </rPr>
      <t xml:space="preserve">
Period of sales: </t>
    </r>
    <r>
      <rPr>
        <b/>
        <sz val="9"/>
        <rFont val="Times New Roman"/>
        <family val="1"/>
        <charset val="204"/>
      </rPr>
      <t xml:space="preserve"> 03.09.25 - 30.11.25</t>
    </r>
  </si>
  <si>
    <r>
      <t xml:space="preserve">Период проживания: </t>
    </r>
    <r>
      <rPr>
        <b/>
        <sz val="9"/>
        <rFont val="Times New Roman"/>
        <family val="1"/>
        <charset val="204"/>
      </rPr>
      <t xml:space="preserve">  01.10.25 - 30.11.25
</t>
    </r>
    <r>
      <rPr>
        <sz val="9"/>
        <rFont val="Times New Roman"/>
        <family val="1"/>
        <charset val="204"/>
      </rPr>
      <t xml:space="preserve">Period of stay: </t>
    </r>
    <r>
      <rPr>
        <b/>
        <sz val="9"/>
        <rFont val="Times New Roman"/>
        <family val="1"/>
        <charset val="204"/>
      </rPr>
      <t xml:space="preserve">   01.10.25 - 30.11.25</t>
    </r>
  </si>
  <si>
    <t xml:space="preserve"> - С 03.11 дети до 12 лет могут посетить Оленью ферму бесплатно (при покупке взрослого билета). Также все гости получают скидку 35% на посещение хаски-центра.</t>
  </si>
  <si>
    <t xml:space="preserve">Тариф "Каникулы в горах" comiss rate </t>
  </si>
  <si>
    <t>Специальный тариф "Дети бесплатно"</t>
  </si>
  <si>
    <t xml:space="preserve">Тариф "Каникулы в горах" </t>
  </si>
  <si>
    <t xml:space="preserve"> NETTO RATES  FIT20 +35 </t>
  </si>
  <si>
    <t xml:space="preserve">Тариф "Длительное проживание" </t>
  </si>
  <si>
    <r>
      <t xml:space="preserve">Период проживания  / Period of stay: </t>
    </r>
    <r>
      <rPr>
        <b/>
        <sz val="9"/>
        <rFont val="Times New Roman"/>
        <family val="1"/>
        <charset val="204"/>
      </rPr>
      <t xml:space="preserve">  
12.12.2025 - 29.12.2025
09.01.2026 - 12.04.2026
</t>
    </r>
  </si>
  <si>
    <r>
      <t xml:space="preserve">Период бронирования / Period of sales:
</t>
    </r>
    <r>
      <rPr>
        <b/>
        <sz val="9"/>
        <rFont val="Times New Roman"/>
        <family val="1"/>
        <charset val="204"/>
      </rPr>
      <t>29.10.2025 - 12.04.2026</t>
    </r>
    <r>
      <rPr>
        <sz val="9"/>
        <rFont val="Times New Roman"/>
        <family val="1"/>
        <charset val="204"/>
      </rPr>
      <t xml:space="preserve">
</t>
    </r>
  </si>
  <si>
    <r>
      <t xml:space="preserve">Дополнительно в стоимость заявки добавляется стоимость ски-пасса для каждого взрослого ЕЖЕДНЕВНО  (3500 руб/сут до 12.04.26) .
При размещении дополнительных гостей, также ЕЖЕДНЕВНО добавляется стоимость ски-пасса на каждого взрослого гостя  (3500 руб/сут до 12.04.26)
Стоимость ски-пассов на всех взрослых просим сразу добавлять в заявку.
</t>
    </r>
    <r>
      <rPr>
        <sz val="9"/>
        <color rgb="FFFF0000"/>
        <rFont val="Calibri"/>
        <family val="2"/>
        <charset val="204"/>
        <scheme val="minor"/>
      </rPr>
      <t>С</t>
    </r>
    <r>
      <rPr>
        <sz val="10"/>
        <color rgb="FFFF0000"/>
        <rFont val="Calibri"/>
        <family val="2"/>
        <charset val="204"/>
        <scheme val="minor"/>
      </rPr>
      <t xml:space="preserve">ки-пассы на детей гости приобретают на месте при заселении.  
</t>
    </r>
    <r>
      <rPr>
        <sz val="10"/>
        <rFont val="Calibri"/>
        <family val="2"/>
        <charset val="204"/>
        <scheme val="minor"/>
      </rPr>
      <t>Additionally, the cost of a ski pass for each adult is added to the application cost DAILY (3500 rubles/day untill 12.04.26).
When placing additional guests, the cost of a ski pass for each adult guest is also added DAILY (3500 rubles/day untill 12.04.26).
Please add the cost of ski passes for all adults to the application immediately.
Guests purchase ski passes for children on site upon check-in.</t>
    </r>
  </si>
  <si>
    <t>2. Один маршрут веревочного парка (для всех гостей, проживающих в номере 4+).</t>
  </si>
  <si>
    <t>3. Аренда роликов или аренда городского велосипеда на 1 час (для всех гостей, проживающих в номере 7+).</t>
  </si>
  <si>
    <t>4. Обзорная экскурсия по высотам с 540 до 2200 (для всех гостей, проживающих в номере)**.</t>
  </si>
  <si>
    <t>5. Стикерпак в подарок (1 стикер на один номер)</t>
  </si>
  <si>
    <t>верёвочный парк работает до 31.10.2025. </t>
  </si>
  <si>
    <r>
      <rPr>
        <b/>
        <sz val="9"/>
        <color theme="1"/>
        <rFont val="Times New Roman"/>
        <family val="1"/>
        <charset val="204"/>
      </rPr>
      <t>12.12.2024 - 12.04.2026</t>
    </r>
    <r>
      <rPr>
        <sz val="9"/>
        <color theme="1"/>
        <rFont val="Times New Roman"/>
        <family val="1"/>
        <charset val="204"/>
      </rPr>
      <t xml:space="preserve"> - 3 500 руб / сут
</t>
    </r>
    <r>
      <rPr>
        <b/>
        <sz val="9"/>
        <color theme="1"/>
        <rFont val="Times New Roman"/>
        <family val="1"/>
        <charset val="204"/>
      </rPr>
      <t/>
    </r>
  </si>
  <si>
    <r>
      <t xml:space="preserve">Период бронирования/ Period of sales:    
</t>
    </r>
    <r>
      <rPr>
        <b/>
        <sz val="9"/>
        <rFont val="Times New Roman"/>
        <family val="1"/>
        <charset val="204"/>
      </rPr>
      <t xml:space="preserve">05.11.25 – 09.12.25 </t>
    </r>
    <r>
      <rPr>
        <sz val="9"/>
        <rFont val="Times New Roman"/>
        <family val="1"/>
        <charset val="204"/>
      </rPr>
      <t xml:space="preserve">
</t>
    </r>
  </si>
  <si>
    <r>
      <t xml:space="preserve">Период проживания / Period of stay: 
</t>
    </r>
    <r>
      <rPr>
        <b/>
        <sz val="9"/>
        <rFont val="Times New Roman"/>
        <family val="1"/>
        <charset val="204"/>
      </rPr>
      <t xml:space="preserve">09.11.25 – 09.12.25 
</t>
    </r>
  </si>
  <si>
    <t xml:space="preserve">На период 
09.01.25 - 29.12.25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09.01.25 - 29.12.25  -
the reservation can be cancel without penalty up to 24 hours before arrival. Cancellation after the specified time - a penalty - the cost of the first night of stay.
</t>
  </si>
  <si>
    <r>
      <t>Период продажи:</t>
    </r>
    <r>
      <rPr>
        <b/>
        <sz val="9"/>
        <rFont val="Times New Roman"/>
        <family val="1"/>
        <charset val="204"/>
      </rPr>
      <t xml:space="preserve"> 17.12.25 - 17.01.26</t>
    </r>
    <r>
      <rPr>
        <sz val="9"/>
        <rFont val="Times New Roman"/>
        <family val="1"/>
        <charset val="204"/>
      </rPr>
      <t xml:space="preserve">
Period of sales: </t>
    </r>
    <r>
      <rPr>
        <b/>
        <sz val="9"/>
        <rFont val="Times New Roman"/>
        <family val="1"/>
        <charset val="204"/>
      </rPr>
      <t>17.12.25 - 17.01.26</t>
    </r>
  </si>
  <si>
    <r>
      <t xml:space="preserve">Период проживания: </t>
    </r>
    <r>
      <rPr>
        <b/>
        <sz val="9"/>
        <rFont val="Times New Roman"/>
        <family val="1"/>
        <charset val="204"/>
      </rPr>
      <t xml:space="preserve"> 09.01.26 - 17.01.26
</t>
    </r>
    <r>
      <rPr>
        <sz val="9"/>
        <rFont val="Times New Roman"/>
        <family val="1"/>
        <charset val="204"/>
      </rPr>
      <t xml:space="preserve">Period of sales: </t>
    </r>
    <r>
      <rPr>
        <b/>
        <sz val="9"/>
        <rFont val="Times New Roman"/>
        <family val="1"/>
        <charset val="204"/>
      </rPr>
      <t>09.01.26 - 17.01.26</t>
    </r>
  </si>
  <si>
    <r>
      <t xml:space="preserve">Дополнительно ЕДИНОРАЗОВО в стоимость заявки добавляются прогулочные ски-пассы  для каждого взрослого, стоимость - 2500 руб. При размещении дополнительных гостей, также ЕДИНОРАЗОВО добавляются в стоимость заявки прогулочные ски-пассы на каждого гостя - 2500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- 2500 rub (per adult).  The cost of the ski-passes for each guest (at extra bed) is also added - 2500 rub (per adult). Please, add the cost of ski-passes for all adult to the application immediately. </t>
    </r>
    <r>
      <rPr>
        <b/>
        <u/>
        <sz val="10"/>
        <rFont val="Times New Roman"/>
        <family val="1"/>
        <charset val="204"/>
      </rPr>
      <t>Ski passes for children are provided free of charge.</t>
    </r>
  </si>
  <si>
    <r>
      <t xml:space="preserve">Период бронирования: </t>
    </r>
    <r>
      <rPr>
        <b/>
        <sz val="9"/>
        <rFont val="Times New Roman"/>
        <family val="1"/>
        <charset val="204"/>
      </rPr>
      <t>20.02.2026 - 30.05.2026</t>
    </r>
    <r>
      <rPr>
        <sz val="9"/>
        <rFont val="Times New Roman"/>
        <family val="1"/>
        <charset val="204"/>
      </rPr>
      <t>/ Period of sales:</t>
    </r>
    <r>
      <rPr>
        <b/>
        <sz val="9"/>
        <rFont val="Times New Roman"/>
        <family val="1"/>
        <charset val="204"/>
      </rPr>
      <t xml:space="preserve"> 20.02.2026 - 30.05.2026</t>
    </r>
  </si>
  <si>
    <r>
      <t>Период проживания:</t>
    </r>
    <r>
      <rPr>
        <b/>
        <sz val="9"/>
        <rFont val="Times New Roman"/>
        <family val="1"/>
        <charset val="204"/>
      </rPr>
      <t xml:space="preserve"> 15.03.2026 - 31.05.2026 </t>
    </r>
    <r>
      <rPr>
        <sz val="9"/>
        <rFont val="Times New Roman"/>
        <family val="1"/>
        <charset val="204"/>
      </rPr>
      <t xml:space="preserve">/ Period of stay: </t>
    </r>
    <r>
      <rPr>
        <b/>
        <sz val="9"/>
        <rFont val="Times New Roman"/>
        <family val="1"/>
        <charset val="204"/>
      </rPr>
      <t xml:space="preserve">15.03.2026 - 31.05.2026 </t>
    </r>
  </si>
  <si>
    <t xml:space="preserve">1.  Прогулочные билеты «Панорама Красной Поляны» </t>
  </si>
  <si>
    <t xml:space="preserve">2. Хаски центр </t>
  </si>
  <si>
    <t xml:space="preserve">3. Капибары и друзья </t>
  </si>
  <si>
    <t xml:space="preserve">4. Один маршрут веревочного парка </t>
  </si>
  <si>
    <r>
      <t xml:space="preserve">(для всех гостей, проживающих в номере) </t>
    </r>
    <r>
      <rPr>
        <b/>
        <sz val="9"/>
        <color theme="1"/>
        <rFont val="Times New Roman"/>
        <family val="1"/>
        <charset val="204"/>
      </rPr>
      <t>с 1.05</t>
    </r>
    <r>
      <rPr>
        <sz val="9"/>
        <color theme="1"/>
        <rFont val="Times New Roman"/>
        <family val="1"/>
        <charset val="204"/>
      </rPr>
      <t>.</t>
    </r>
  </si>
  <si>
    <t>2500 рублей - взрослый/ 2500 rub - adult</t>
  </si>
  <si>
    <t xml:space="preserve">*НАО «Красная поляна» оставляет за собой право изменять услуги в составе пакета. Предоставление услуг может зависеть от погодных условий и графика работы канатных дорог.
**Количество мест ограничено, предварительная запись обязательна.
</t>
  </si>
  <si>
    <t>NETTO RATES  FIT20 МАНТЕРА</t>
  </si>
  <si>
    <r>
      <rPr>
        <b/>
        <sz val="9"/>
        <rFont val="Times New Roman"/>
        <family val="1"/>
        <charset val="204"/>
      </rPr>
      <t xml:space="preserve">Дополнительно ЕДИНОРАЗОВО в стоимость заявки добавляются прогулочные ски-пассы  для каждого взрослого, </t>
    </r>
    <r>
      <rPr>
        <sz val="9"/>
        <rFont val="Times New Roman"/>
        <family val="1"/>
        <charset val="204"/>
      </rPr>
      <t xml:space="preserve">стоимость - 2500 руб. При размещении дополнительных гостей, также ЕДИНОРАЗОВО добавляются в стоимость заявки прогулочные ски-пассы на каждого гостя - 2500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- 2500 rub (per adult).  The cost of the ski-passes for each guest (at extra bed) is also added - 2500 rub (per adult). Please, add the cost of ski-passes for all adult to the application immediately. </t>
    </r>
    <r>
      <rPr>
        <b/>
        <u/>
        <sz val="10"/>
        <rFont val="Times New Roman"/>
        <family val="1"/>
        <charset val="204"/>
      </rPr>
      <t>Ski passes for children are provided free of charge.</t>
    </r>
  </si>
  <si>
    <t xml:space="preserve">9. Стикер-пак в подарок </t>
  </si>
  <si>
    <t>5. Скидка 20% на занятие с инструктором в школе катания "Три вершины".</t>
  </si>
  <si>
    <t>Действует в пунктах проката на уровнях 540 и 960</t>
  </si>
  <si>
    <t>Входной билет — 800 ₽. Дети до 4 лет — бесплатно</t>
  </si>
  <si>
    <t>6. Скидка 30% на прокат горнолыжного оборудования</t>
  </si>
  <si>
    <t xml:space="preserve">7.Спецтариф: Ферма северных оленей + Дача Альпача
Прогулка по парку «Лес чудес», знакомство с оленями и альпаками. </t>
  </si>
  <si>
    <t>8. Аренда роликов или скейтборда в школе катания «Три вершины»</t>
  </si>
  <si>
    <r>
      <t>Период продажи:</t>
    </r>
    <r>
      <rPr>
        <b/>
        <sz val="9"/>
        <rFont val="Times New Roman"/>
        <family val="1"/>
        <charset val="204"/>
      </rPr>
      <t xml:space="preserve"> 03.03.2026 - 30.09.2026</t>
    </r>
    <r>
      <rPr>
        <sz val="9"/>
        <rFont val="Times New Roman"/>
        <family val="1"/>
        <charset val="204"/>
      </rPr>
      <t xml:space="preserve">
Period of sales: </t>
    </r>
    <r>
      <rPr>
        <b/>
        <sz val="9"/>
        <rFont val="Times New Roman"/>
        <family val="1"/>
        <charset val="204"/>
      </rPr>
      <t xml:space="preserve"> 03.03.2026 - 30.09.2026</t>
    </r>
  </si>
  <si>
    <r>
      <t>Период проживания:</t>
    </r>
    <r>
      <rPr>
        <b/>
        <sz val="9"/>
        <rFont val="Times New Roman"/>
        <family val="1"/>
        <charset val="204"/>
      </rPr>
      <t xml:space="preserve">  
16.03.2026 - 30.09.2026 вкл
</t>
    </r>
    <r>
      <rPr>
        <sz val="9"/>
        <rFont val="Times New Roman"/>
        <family val="1"/>
        <charset val="204"/>
      </rPr>
      <t xml:space="preserve">Period of stay: </t>
    </r>
    <r>
      <rPr>
        <b/>
        <sz val="9"/>
        <rFont val="Times New Roman"/>
        <family val="1"/>
        <charset val="204"/>
      </rPr>
      <t xml:space="preserve"> 
16.03.2026 - 30.09.2026 inc</t>
    </r>
  </si>
  <si>
    <r>
      <t xml:space="preserve"> Мин срок бронирования до заезда: </t>
    </r>
    <r>
      <rPr>
        <sz val="9"/>
        <rFont val="Times New Roman"/>
        <family val="1"/>
        <charset val="204"/>
      </rPr>
      <t>15</t>
    </r>
    <r>
      <rPr>
        <sz val="9"/>
        <color theme="1"/>
        <rFont val="Times New Roman"/>
        <family val="1"/>
        <charset val="204"/>
      </rPr>
      <t xml:space="preserve"> дней / Booking period before arrival: 15 days.</t>
    </r>
  </si>
  <si>
    <t xml:space="preserve">• Скидка 30% на аренду роликов или скейтборда в школе катания «Три вершины»
Скидка 30% на 1 час проката для всех проживающих в номере в подарок (С даты открытия школы, ориентировочно с середины апреля)
</t>
  </si>
  <si>
    <r>
      <t>На период</t>
    </r>
    <r>
      <rPr>
        <b/>
        <sz val="9"/>
        <rFont val="Times New Roman"/>
        <family val="1"/>
        <charset val="204"/>
      </rPr>
      <t xml:space="preserve"> 
09.01.25 - 28.12.25;09.01.26-28.12.2026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rFont val="Times New Roman"/>
        <family val="1"/>
        <charset val="204"/>
      </rPr>
      <t>29.12.2025 - 08.01.2026</t>
    </r>
    <r>
      <rPr>
        <sz val="9"/>
        <rFont val="Times New Roman"/>
        <family val="1"/>
        <charset val="204"/>
      </rPr>
      <t xml:space="preserve"> -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t>
    </r>
    <r>
      <rPr>
        <b/>
        <sz val="9"/>
        <rFont val="Times New Roman"/>
        <family val="1"/>
        <charset val="204"/>
      </rPr>
      <t>09.01.25 - 28.12.25;09.01.26-28.12.2026</t>
    </r>
    <r>
      <rPr>
        <sz val="9"/>
        <rFont val="Times New Roman"/>
        <family val="1"/>
        <charset val="204"/>
      </rPr>
      <t xml:space="preserve"> -
the reservation can be cancel without penalty up to 24 hours before arrival. Cancellation after the specified time - a penalty - the cost of the first night of stay.
For the period 
</t>
    </r>
    <r>
      <rPr>
        <b/>
        <sz val="9"/>
        <rFont val="Times New Roman"/>
        <family val="1"/>
        <charset val="204"/>
      </rPr>
      <t>29.12.2025 - 08.01.2026</t>
    </r>
    <r>
      <rPr>
        <sz val="9"/>
        <rFont val="Times New Roman"/>
        <family val="1"/>
        <charset val="204"/>
      </rPr>
      <t xml:space="preserve"> - 
free cancellation 45 days before arrival. Reservation must be 100% prepaid by the Customer. Cancellation after the specified time - a penalty - 100% of the cost of the reservation.   
</t>
    </r>
  </si>
  <si>
    <r>
      <t>Период продажи:</t>
    </r>
    <r>
      <rPr>
        <b/>
        <sz val="9"/>
        <rFont val="Times New Roman"/>
        <family val="1"/>
        <charset val="204"/>
      </rPr>
      <t xml:space="preserve"> 09.01.25 - 28.12.26</t>
    </r>
    <r>
      <rPr>
        <sz val="9"/>
        <rFont val="Times New Roman"/>
        <family val="1"/>
        <charset val="204"/>
      </rPr>
      <t xml:space="preserve">
Period of sales: </t>
    </r>
    <r>
      <rPr>
        <b/>
        <sz val="9"/>
        <rFont val="Times New Roman"/>
        <family val="1"/>
        <charset val="204"/>
      </rPr>
      <t xml:space="preserve"> 09.01.25 - 28.12.26</t>
    </r>
  </si>
  <si>
    <r>
      <t xml:space="preserve">Период проживания: </t>
    </r>
    <r>
      <rPr>
        <b/>
        <sz val="9"/>
        <rFont val="Times New Roman"/>
        <family val="1"/>
        <charset val="204"/>
      </rPr>
      <t xml:space="preserve"> 09.01.26-28.12.2026
</t>
    </r>
    <r>
      <rPr>
        <sz val="9"/>
        <rFont val="Times New Roman"/>
        <family val="1"/>
        <charset val="204"/>
      </rPr>
      <t xml:space="preserve">Period of stay: </t>
    </r>
    <r>
      <rPr>
        <b/>
        <sz val="9"/>
        <rFont val="Times New Roman"/>
        <family val="1"/>
        <charset val="204"/>
      </rPr>
      <t xml:space="preserve">   09.01.26-28.12.2026</t>
    </r>
  </si>
  <si>
    <r>
      <t>Период продажи:</t>
    </r>
    <r>
      <rPr>
        <b/>
        <sz val="9"/>
        <rFont val="Times New Roman"/>
        <family val="1"/>
        <charset val="204"/>
      </rPr>
      <t xml:space="preserve"> 16.03.26 - 28.12.26</t>
    </r>
    <r>
      <rPr>
        <sz val="9"/>
        <rFont val="Times New Roman"/>
        <family val="1"/>
        <charset val="204"/>
      </rPr>
      <t xml:space="preserve">
Period of sales: </t>
    </r>
    <r>
      <rPr>
        <b/>
        <sz val="9"/>
        <rFont val="Times New Roman"/>
        <family val="1"/>
        <charset val="204"/>
      </rPr>
      <t xml:space="preserve"> 16.03.26 - 28.12.26</t>
    </r>
  </si>
  <si>
    <r>
      <t xml:space="preserve">Период проживания: </t>
    </r>
    <r>
      <rPr>
        <b/>
        <sz val="9"/>
        <rFont val="Times New Roman"/>
        <family val="1"/>
        <charset val="204"/>
      </rPr>
      <t xml:space="preserve"> 18.03.26-28.12.2026
</t>
    </r>
    <r>
      <rPr>
        <sz val="9"/>
        <rFont val="Times New Roman"/>
        <family val="1"/>
        <charset val="204"/>
      </rPr>
      <t xml:space="preserve">Period of stay: </t>
    </r>
    <r>
      <rPr>
        <b/>
        <sz val="9"/>
        <rFont val="Times New Roman"/>
        <family val="1"/>
        <charset val="204"/>
      </rPr>
      <t xml:space="preserve"> 18.03.26-28.12.2026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</si>
</sst>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1"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Calibri"/>
      <family val="2"/>
      <charset val="204"/>
      <scheme val="minor"/>
    </font>
    <font>
      <sz val="10"/>
      <color theme="1"/>
      <name val="Calibri"/>
      <family val="2"/>
      <charset val="204"/>
      <scheme val="minor"/>
    </font>
    <font>
      <sz val="9"/>
      <name val="Times New Roman"/>
      <family val="1"/>
      <charset val="204"/>
    </font>
    <font>
      <b/>
      <sz val="9"/>
      <name val="Times New Roman"/>
      <family val="1"/>
      <charset val="204"/>
    </font>
    <font>
      <sz val="9"/>
      <color theme="1"/>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10"/>
      <name val="Arial Cyr"/>
      <charset val="204"/>
    </font>
    <font>
      <b/>
      <sz val="11"/>
      <color theme="1"/>
      <name val="Calibri"/>
      <family val="2"/>
      <charset val="204"/>
      <scheme val="minor"/>
    </font>
    <font>
      <sz val="9"/>
      <color rgb="FF212121"/>
      <name val="Times New Roman"/>
      <family val="1"/>
      <charset val="204"/>
    </font>
    <font>
      <b/>
      <sz val="9"/>
      <color indexed="63"/>
      <name val="Times New Roman"/>
      <family val="1"/>
      <charset val="204"/>
    </font>
    <font>
      <b/>
      <sz val="11"/>
      <color rgb="FF212121"/>
      <name val="Calibri"/>
      <family val="2"/>
      <charset val="204"/>
      <scheme val="minor"/>
    </font>
    <font>
      <sz val="9"/>
      <color theme="1"/>
      <name val="Calibri"/>
      <family val="2"/>
      <charset val="204"/>
      <scheme val="minor"/>
    </font>
    <font>
      <b/>
      <sz val="9"/>
      <color theme="1"/>
      <name val="Calibri"/>
      <family val="2"/>
      <charset val="204"/>
      <scheme val="minor"/>
    </font>
    <font>
      <sz val="9"/>
      <color theme="1"/>
      <name val="Calibri"/>
      <family val="2"/>
      <scheme val="minor"/>
    </font>
    <font>
      <sz val="9"/>
      <name val="Arial Cyr"/>
      <charset val="204"/>
    </font>
    <font>
      <b/>
      <sz val="11"/>
      <color rgb="FFFF0000"/>
      <name val="Calibri"/>
      <family val="2"/>
      <charset val="204"/>
      <scheme val="minor"/>
    </font>
    <font>
      <sz val="11"/>
      <color rgb="FF212121"/>
      <name val="Calibri"/>
      <family val="2"/>
      <charset val="204"/>
      <scheme val="minor"/>
    </font>
    <font>
      <sz val="10"/>
      <name val="Times New Roman"/>
      <family val="1"/>
      <charset val="204"/>
    </font>
    <font>
      <sz val="11"/>
      <name val="Calibri"/>
      <family val="2"/>
      <charset val="204"/>
    </font>
    <font>
      <u/>
      <sz val="9"/>
      <name val="Times New Roman"/>
      <family val="1"/>
      <charset val="204"/>
    </font>
    <font>
      <b/>
      <sz val="9"/>
      <color theme="1"/>
      <name val="Times New Roman"/>
      <family val="1"/>
      <charset val="204"/>
    </font>
    <font>
      <sz val="9"/>
      <name val="Times New Roman"/>
      <family val="1"/>
    </font>
    <font>
      <b/>
      <sz val="9"/>
      <name val="Times New Roman"/>
      <family val="1"/>
    </font>
    <font>
      <i/>
      <sz val="9"/>
      <name val="Times New Roman"/>
      <family val="1"/>
      <charset val="204"/>
    </font>
    <font>
      <sz val="9"/>
      <color indexed="63"/>
      <name val="Times New Roman"/>
      <family val="1"/>
      <charset val="204"/>
    </font>
    <font>
      <b/>
      <i/>
      <sz val="9"/>
      <name val="Times New Roman"/>
      <family val="1"/>
      <charset val="204"/>
    </font>
    <font>
      <sz val="9"/>
      <color indexed="8"/>
      <name val="Times New Roman"/>
      <family val="1"/>
      <charset val="204"/>
    </font>
    <font>
      <b/>
      <sz val="9"/>
      <color rgb="FF000000"/>
      <name val="Times New Roman"/>
      <family val="1"/>
      <charset val="204"/>
    </font>
    <font>
      <b/>
      <sz val="9"/>
      <color indexed="8"/>
      <name val="Times New Roman"/>
      <family val="1"/>
      <charset val="204"/>
    </font>
    <font>
      <sz val="10"/>
      <color theme="1"/>
      <name val="Times New Roman"/>
      <family val="1"/>
      <charset val="204"/>
    </font>
    <font>
      <b/>
      <sz val="10"/>
      <name val="Times New Roman"/>
      <family val="1"/>
      <charset val="204"/>
    </font>
    <font>
      <i/>
      <sz val="10"/>
      <name val="Times New Roman"/>
      <family val="1"/>
      <charset val="204"/>
    </font>
    <font>
      <sz val="8"/>
      <color rgb="FF000000"/>
      <name val="Verdana"/>
      <family val="2"/>
      <charset val="204"/>
    </font>
    <font>
      <b/>
      <sz val="8"/>
      <color rgb="FF000000"/>
      <name val="Verdana"/>
      <family val="2"/>
      <charset val="204"/>
    </font>
    <font>
      <sz val="8"/>
      <color rgb="FF000000"/>
      <name val="Times New Roman"/>
      <family val="1"/>
      <charset val="204"/>
    </font>
    <font>
      <sz val="9"/>
      <color rgb="FF000000"/>
      <name val="Times New Roman"/>
      <family val="1"/>
      <charset val="204"/>
    </font>
    <font>
      <b/>
      <sz val="10"/>
      <name val="Arial Cyr"/>
      <charset val="204"/>
    </font>
    <font>
      <sz val="11"/>
      <color theme="0"/>
      <name val="Calibri"/>
      <family val="2"/>
      <charset val="204"/>
    </font>
    <font>
      <u/>
      <sz val="8"/>
      <color rgb="FF000000"/>
      <name val="Verdana"/>
      <family val="2"/>
      <charset val="204"/>
    </font>
    <font>
      <i/>
      <sz val="8"/>
      <color rgb="FF000000"/>
      <name val="Verdana"/>
      <family val="2"/>
      <charset val="204"/>
    </font>
    <font>
      <b/>
      <sz val="11"/>
      <color rgb="FFFF0000"/>
      <name val="Calibri"/>
      <family val="2"/>
      <charset val="204"/>
    </font>
    <font>
      <i/>
      <sz val="10"/>
      <name val="Arial Cyr"/>
      <charset val="204"/>
    </font>
    <font>
      <sz val="10"/>
      <color rgb="FFFF0000"/>
      <name val="Arial Cyr"/>
      <charset val="204"/>
    </font>
    <font>
      <b/>
      <sz val="10"/>
      <color theme="1"/>
      <name val="Times New Roman"/>
      <family val="1"/>
      <charset val="204"/>
    </font>
    <font>
      <b/>
      <sz val="9"/>
      <color rgb="FFFF0000"/>
      <name val="Times New Roman"/>
      <family val="1"/>
      <charset val="204"/>
    </font>
    <font>
      <b/>
      <i/>
      <sz val="9"/>
      <color rgb="FFFF0000"/>
      <name val="Times New Roman"/>
      <family val="1"/>
      <charset val="204"/>
    </font>
    <font>
      <b/>
      <sz val="10"/>
      <color rgb="FFFF0000"/>
      <name val="Calibri"/>
      <family val="2"/>
      <charset val="204"/>
    </font>
    <font>
      <b/>
      <sz val="10"/>
      <name val="Calibri"/>
      <family val="2"/>
      <charset val="204"/>
    </font>
    <font>
      <b/>
      <u/>
      <sz val="10"/>
      <name val="Times New Roman"/>
      <family val="1"/>
      <charset val="204"/>
    </font>
    <font>
      <b/>
      <i/>
      <sz val="10"/>
      <name val="Times New Roman"/>
      <family val="1"/>
      <charset val="204"/>
    </font>
    <font>
      <b/>
      <sz val="10"/>
      <name val="Calibri"/>
      <family val="2"/>
      <charset val="204"/>
      <scheme val="minor"/>
    </font>
    <font>
      <sz val="9"/>
      <name val="Calibri"/>
      <family val="2"/>
      <charset val="204"/>
      <scheme val="minor"/>
    </font>
    <font>
      <sz val="9"/>
      <color rgb="FFFF0000"/>
      <name val="Calibri"/>
      <family val="2"/>
      <charset val="204"/>
      <scheme val="minor"/>
    </font>
    <font>
      <sz val="10"/>
      <color rgb="FFFF0000"/>
      <name val="Calibri"/>
      <family val="2"/>
      <charset val="204"/>
      <scheme val="minor"/>
    </font>
    <font>
      <b/>
      <sz val="11"/>
      <name val="Calibri"/>
      <family val="2"/>
      <charset val="204"/>
    </font>
  </fonts>
  <fills count="1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92D05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CCFF"/>
        <bgColor indexed="64"/>
      </patternFill>
    </fill>
    <fill>
      <patternFill patternType="solid">
        <fgColor rgb="FFB2E4A4"/>
        <bgColor indexed="64"/>
      </patternFill>
    </fill>
    <fill>
      <patternFill patternType="solid">
        <fgColor rgb="FFFF99FF"/>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diagonal/>
    </border>
    <border>
      <left/>
      <right style="medium">
        <color auto="1"/>
      </right>
      <top style="medium">
        <color auto="1"/>
      </top>
      <bottom/>
      <diagonal/>
    </border>
  </borders>
  <cellStyleXfs count="14">
    <xf numFmtId="0" fontId="0" fillId="0" borderId="0"/>
    <xf numFmtId="0" fontId="22" fillId="0" borderId="0"/>
    <xf numFmtId="0" fontId="11" fillId="0" borderId="0"/>
    <xf numFmtId="0" fontId="22" fillId="0" borderId="0"/>
    <xf numFmtId="0" fontId="10" fillId="0" borderId="0"/>
    <xf numFmtId="0" fontId="9"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cellStyleXfs>
  <cellXfs count="400">
    <xf numFmtId="0" fontId="0" fillId="0" borderId="0" xfId="0"/>
    <xf numFmtId="0" fontId="14" fillId="2" borderId="0" xfId="0" applyFont="1" applyFill="1"/>
    <xf numFmtId="0" fontId="14" fillId="0" borderId="0" xfId="0" applyFont="1" applyFill="1"/>
    <xf numFmtId="0" fontId="15" fillId="4" borderId="2" xfId="0" applyFont="1" applyFill="1" applyBorder="1" applyAlignment="1">
      <alignment horizontal="center" wrapText="1"/>
    </xf>
    <xf numFmtId="0" fontId="16" fillId="2" borderId="1" xfId="0" applyFont="1" applyFill="1" applyBorder="1"/>
    <xf numFmtId="0" fontId="16" fillId="2" borderId="0" xfId="0" applyFont="1" applyFill="1"/>
    <xf numFmtId="0" fontId="16" fillId="0" borderId="0" xfId="0" applyFont="1"/>
    <xf numFmtId="0" fontId="16" fillId="0" borderId="0" xfId="0" applyFont="1" applyFill="1"/>
    <xf numFmtId="0" fontId="16" fillId="2" borderId="1" xfId="0" applyFont="1" applyFill="1" applyBorder="1" applyAlignment="1">
      <alignment horizontal="right"/>
    </xf>
    <xf numFmtId="0" fontId="16" fillId="3" borderId="0" xfId="0" applyFont="1" applyFill="1"/>
    <xf numFmtId="0" fontId="17" fillId="0" borderId="0" xfId="0" applyFont="1" applyFill="1"/>
    <xf numFmtId="0" fontId="17" fillId="5" borderId="3" xfId="0" applyFont="1" applyFill="1" applyBorder="1" applyAlignment="1"/>
    <xf numFmtId="0" fontId="14" fillId="0" borderId="2" xfId="0" applyFont="1" applyFill="1" applyBorder="1" applyAlignment="1">
      <alignment horizontal="center" vertical="center"/>
    </xf>
    <xf numFmtId="0" fontId="19" fillId="5" borderId="1" xfId="0" applyFont="1" applyFill="1" applyBorder="1" applyAlignment="1">
      <alignment horizontal="left" vertical="center"/>
    </xf>
    <xf numFmtId="0" fontId="20" fillId="0" borderId="1" xfId="0" applyFont="1" applyFill="1" applyBorder="1" applyAlignment="1">
      <alignment horizontal="left" vertical="center"/>
    </xf>
    <xf numFmtId="0" fontId="18" fillId="0" borderId="1" xfId="0" applyFont="1" applyFill="1" applyBorder="1" applyAlignment="1">
      <alignment horizontal="left" vertical="center"/>
    </xf>
    <xf numFmtId="0" fontId="16" fillId="2" borderId="0" xfId="0" applyFont="1" applyFill="1" applyBorder="1" applyAlignment="1">
      <alignment horizontal="right"/>
    </xf>
    <xf numFmtId="0" fontId="17" fillId="5" borderId="5" xfId="0" applyFont="1" applyFill="1" applyBorder="1" applyAlignment="1">
      <alignment vertical="center"/>
    </xf>
    <xf numFmtId="0" fontId="24" fillId="0" borderId="6" xfId="0" applyFont="1" applyBorder="1" applyAlignment="1">
      <alignment horizontal="left" vertical="center" wrapText="1"/>
    </xf>
    <xf numFmtId="1" fontId="16" fillId="2" borderId="1" xfId="0" applyNumberFormat="1" applyFont="1" applyFill="1" applyBorder="1"/>
    <xf numFmtId="0" fontId="23" fillId="0" borderId="0" xfId="0" applyFont="1"/>
    <xf numFmtId="0" fontId="0" fillId="4" borderId="0" xfId="0" applyFill="1"/>
    <xf numFmtId="1" fontId="16" fillId="2" borderId="1" xfId="0" applyNumberFormat="1" applyFont="1" applyFill="1" applyBorder="1" applyAlignment="1">
      <alignment horizontal="right"/>
    </xf>
    <xf numFmtId="1" fontId="14" fillId="2" borderId="0" xfId="0" applyNumberFormat="1" applyFont="1" applyFill="1"/>
    <xf numFmtId="1" fontId="16" fillId="0" borderId="0" xfId="0" applyNumberFormat="1" applyFont="1"/>
    <xf numFmtId="1" fontId="16" fillId="3" borderId="0" xfId="0" applyNumberFormat="1" applyFont="1" applyFill="1"/>
    <xf numFmtId="0" fontId="24" fillId="0" borderId="5" xfId="0" applyFont="1" applyBorder="1" applyAlignment="1">
      <alignment horizontal="left" vertical="center" wrapText="1"/>
    </xf>
    <xf numFmtId="0" fontId="18" fillId="0" borderId="5" xfId="1" applyFont="1" applyFill="1" applyBorder="1" applyAlignment="1">
      <alignment horizontal="center" vertical="center" wrapText="1"/>
    </xf>
    <xf numFmtId="0" fontId="16" fillId="0" borderId="5" xfId="0" applyFont="1" applyBorder="1" applyAlignment="1">
      <alignment horizontal="center" wrapText="1"/>
    </xf>
    <xf numFmtId="0" fontId="30" fillId="0" borderId="0" xfId="0" applyFont="1" applyFill="1" applyBorder="1" applyAlignment="1">
      <alignment wrapText="1"/>
    </xf>
    <xf numFmtId="0" fontId="0" fillId="0" borderId="0" xfId="0" applyBorder="1" applyAlignment="1">
      <alignment horizontal="center" vertical="center" wrapText="1"/>
    </xf>
    <xf numFmtId="0" fontId="0" fillId="0" borderId="0" xfId="0"/>
    <xf numFmtId="0" fontId="14" fillId="2" borderId="0" xfId="0" applyFont="1" applyFill="1"/>
    <xf numFmtId="0" fontId="14" fillId="0" borderId="0" xfId="0" applyFont="1" applyFill="1"/>
    <xf numFmtId="0" fontId="16" fillId="2" borderId="1" xfId="0" applyFont="1" applyFill="1" applyBorder="1"/>
    <xf numFmtId="0" fontId="16" fillId="2" borderId="0" xfId="0" applyFont="1" applyFill="1"/>
    <xf numFmtId="0" fontId="16" fillId="0" borderId="0" xfId="0" applyFont="1" applyFill="1"/>
    <xf numFmtId="0" fontId="15" fillId="0" borderId="2" xfId="0" applyFont="1" applyFill="1" applyBorder="1" applyAlignment="1">
      <alignment horizontal="center" wrapText="1"/>
    </xf>
    <xf numFmtId="0" fontId="14" fillId="0" borderId="2" xfId="0" applyFont="1" applyFill="1" applyBorder="1" applyAlignment="1">
      <alignment horizontal="center" wrapText="1"/>
    </xf>
    <xf numFmtId="0" fontId="17" fillId="5" borderId="4" xfId="0" applyFont="1" applyFill="1" applyBorder="1" applyAlignment="1"/>
    <xf numFmtId="0" fontId="14" fillId="0" borderId="2" xfId="0" applyFont="1" applyFill="1" applyBorder="1" applyAlignment="1">
      <alignment horizontal="center" vertical="center"/>
    </xf>
    <xf numFmtId="0" fontId="15" fillId="2" borderId="0" xfId="0" applyFont="1" applyFill="1"/>
    <xf numFmtId="0" fontId="21" fillId="5" borderId="0" xfId="0" applyFont="1" applyFill="1" applyAlignment="1">
      <alignment horizontal="left" vertical="center"/>
    </xf>
    <xf numFmtId="0" fontId="16" fillId="0" borderId="1" xfId="0" applyFont="1" applyFill="1" applyBorder="1"/>
    <xf numFmtId="0" fontId="14" fillId="6" borderId="0" xfId="0" applyFont="1" applyFill="1"/>
    <xf numFmtId="0" fontId="0" fillId="0" borderId="0" xfId="0" applyAlignment="1">
      <alignment horizontal="left" vertical="top"/>
    </xf>
    <xf numFmtId="0" fontId="12" fillId="0" borderId="0" xfId="0" applyFont="1"/>
    <xf numFmtId="0" fontId="26" fillId="0" borderId="0" xfId="0" applyFont="1" applyAlignment="1">
      <alignment horizontal="left" vertical="center" wrapText="1"/>
    </xf>
    <xf numFmtId="0" fontId="32" fillId="0" borderId="0" xfId="0" applyFont="1" applyAlignment="1">
      <alignment horizontal="left" vertical="center" wrapText="1"/>
    </xf>
    <xf numFmtId="0" fontId="14" fillId="0" borderId="1" xfId="0" applyFont="1" applyFill="1" applyBorder="1" applyAlignment="1">
      <alignment horizontal="center" vertical="center"/>
    </xf>
    <xf numFmtId="0" fontId="15" fillId="4" borderId="1" xfId="0" applyFont="1" applyFill="1" applyBorder="1" applyAlignment="1">
      <alignment horizontal="center" wrapText="1"/>
    </xf>
    <xf numFmtId="0" fontId="14" fillId="0" borderId="1" xfId="0" applyFont="1" applyFill="1" applyBorder="1" applyAlignment="1">
      <alignment horizontal="center" wrapText="1"/>
    </xf>
    <xf numFmtId="0" fontId="16" fillId="0" borderId="1" xfId="0" applyFont="1" applyFill="1" applyBorder="1" applyAlignment="1">
      <alignment horizontal="right"/>
    </xf>
    <xf numFmtId="0" fontId="16" fillId="4" borderId="1" xfId="0" applyFont="1" applyFill="1" applyBorder="1"/>
    <xf numFmtId="0" fontId="14" fillId="7" borderId="0" xfId="0" applyFont="1" applyFill="1"/>
    <xf numFmtId="0" fontId="14" fillId="8" borderId="0" xfId="0" applyFont="1" applyFill="1"/>
    <xf numFmtId="0" fontId="14" fillId="4" borderId="0" xfId="0" applyFont="1" applyFill="1"/>
    <xf numFmtId="1" fontId="16" fillId="0" borderId="1" xfId="0" applyNumberFormat="1" applyFont="1" applyFill="1" applyBorder="1"/>
    <xf numFmtId="0" fontId="30" fillId="0" borderId="13" xfId="0" applyFont="1" applyFill="1" applyBorder="1" applyAlignment="1">
      <alignment wrapText="1"/>
    </xf>
    <xf numFmtId="0" fontId="30" fillId="0" borderId="14" xfId="0" applyFont="1" applyFill="1" applyBorder="1" applyAlignment="1">
      <alignment wrapText="1"/>
    </xf>
    <xf numFmtId="1" fontId="14" fillId="0" borderId="1" xfId="0" applyNumberFormat="1" applyFont="1" applyFill="1" applyBorder="1" applyAlignment="1">
      <alignment horizontal="center" wrapText="1"/>
    </xf>
    <xf numFmtId="0" fontId="16" fillId="4" borderId="0" xfId="0" applyFont="1" applyFill="1"/>
    <xf numFmtId="0" fontId="35" fillId="2" borderId="1" xfId="0" applyFont="1" applyFill="1" applyBorder="1"/>
    <xf numFmtId="0" fontId="36" fillId="0" borderId="0" xfId="0" applyFont="1"/>
    <xf numFmtId="0" fontId="36" fillId="0" borderId="1" xfId="2" applyFont="1" applyBorder="1" applyAlignment="1">
      <alignment horizontal="center" vertical="center" wrapText="1"/>
    </xf>
    <xf numFmtId="0" fontId="18" fillId="0" borderId="12" xfId="0" applyFont="1" applyBorder="1"/>
    <xf numFmtId="0" fontId="18" fillId="0" borderId="1" xfId="0" applyFont="1" applyBorder="1"/>
    <xf numFmtId="0" fontId="17" fillId="9" borderId="0" xfId="3" applyFont="1" applyFill="1" applyAlignment="1">
      <alignment horizontal="left" vertical="center"/>
    </xf>
    <xf numFmtId="0" fontId="16" fillId="0" borderId="0" xfId="3" applyFont="1" applyAlignment="1">
      <alignment horizontal="left" vertical="center"/>
    </xf>
    <xf numFmtId="0" fontId="18" fillId="0" borderId="0" xfId="3" applyFont="1" applyAlignment="1">
      <alignment horizontal="left" vertical="center"/>
    </xf>
    <xf numFmtId="0" fontId="36" fillId="9" borderId="0" xfId="2" applyFont="1" applyFill="1" applyAlignment="1">
      <alignment horizontal="left" vertical="center"/>
    </xf>
    <xf numFmtId="0" fontId="37" fillId="0" borderId="0" xfId="0" applyFont="1" applyAlignment="1">
      <alignment vertical="center" wrapText="1"/>
    </xf>
    <xf numFmtId="0" fontId="36" fillId="9" borderId="0" xfId="0" applyFont="1" applyFill="1"/>
    <xf numFmtId="0" fontId="16" fillId="0" borderId="0" xfId="0" applyFont="1" applyAlignment="1">
      <alignment vertical="center" wrapText="1"/>
    </xf>
    <xf numFmtId="0" fontId="24" fillId="0" borderId="0" xfId="0" applyFont="1" applyAlignment="1">
      <alignment vertical="center" wrapText="1"/>
    </xf>
    <xf numFmtId="0" fontId="39" fillId="0" borderId="0" xfId="0" applyFont="1" applyAlignment="1">
      <alignment wrapText="1"/>
    </xf>
    <xf numFmtId="0" fontId="18" fillId="0" borderId="0" xfId="0" applyFont="1" applyAlignment="1">
      <alignment horizontal="left" vertical="center" wrapText="1"/>
    </xf>
    <xf numFmtId="0" fontId="18" fillId="0" borderId="0" xfId="0" applyFont="1" applyAlignment="1">
      <alignment horizontal="right" vertical="center" wrapText="1"/>
    </xf>
    <xf numFmtId="0" fontId="14" fillId="2" borderId="0" xfId="0" applyFont="1" applyFill="1" applyAlignment="1">
      <alignment wrapText="1"/>
    </xf>
    <xf numFmtId="0" fontId="17" fillId="5" borderId="0" xfId="0" applyFont="1" applyFill="1" applyAlignment="1">
      <alignment horizontal="left"/>
    </xf>
    <xf numFmtId="0" fontId="14" fillId="2" borderId="2" xfId="0" applyFont="1" applyFill="1" applyBorder="1" applyAlignment="1">
      <alignment horizontal="center" wrapText="1"/>
    </xf>
    <xf numFmtId="0" fontId="15" fillId="2" borderId="2" xfId="0" applyFont="1" applyFill="1" applyBorder="1" applyAlignment="1">
      <alignment horizontal="center" wrapText="1"/>
    </xf>
    <xf numFmtId="0" fontId="15" fillId="2" borderId="1" xfId="0" applyFont="1" applyFill="1" applyBorder="1" applyAlignment="1">
      <alignment horizontal="center" wrapText="1"/>
    </xf>
    <xf numFmtId="0" fontId="14" fillId="2" borderId="1" xfId="0" applyFont="1" applyFill="1" applyBorder="1" applyAlignment="1">
      <alignment horizontal="center" wrapText="1"/>
    </xf>
    <xf numFmtId="0" fontId="0" fillId="2" borderId="0" xfId="0" applyFill="1"/>
    <xf numFmtId="0" fontId="16" fillId="2" borderId="0" xfId="0" applyFont="1" applyFill="1" applyBorder="1"/>
    <xf numFmtId="0" fontId="21" fillId="10" borderId="0" xfId="0" applyFont="1" applyFill="1" applyAlignment="1">
      <alignment horizontal="left" vertical="center"/>
    </xf>
    <xf numFmtId="0" fontId="16" fillId="10" borderId="0" xfId="0" applyFont="1" applyFill="1"/>
    <xf numFmtId="0" fontId="36" fillId="0" borderId="1" xfId="2" applyFont="1" applyFill="1" applyBorder="1" applyAlignment="1">
      <alignment horizontal="center" vertical="center" wrapText="1"/>
    </xf>
    <xf numFmtId="0" fontId="16" fillId="0" borderId="0" xfId="0" applyFont="1" applyFill="1" applyBorder="1" applyAlignment="1">
      <alignment horizontal="right"/>
    </xf>
    <xf numFmtId="0" fontId="23" fillId="4" borderId="0" xfId="0" applyFont="1" applyFill="1"/>
    <xf numFmtId="0" fontId="45" fillId="0" borderId="0" xfId="0" applyFont="1" applyAlignment="1">
      <alignment horizontal="left" vertical="center" wrapText="1"/>
    </xf>
    <xf numFmtId="1" fontId="14" fillId="2" borderId="1" xfId="0" applyNumberFormat="1" applyFont="1" applyFill="1" applyBorder="1" applyAlignment="1">
      <alignment horizontal="center" wrapText="1"/>
    </xf>
    <xf numFmtId="0" fontId="17" fillId="0" borderId="0" xfId="0" applyFont="1" applyAlignment="1">
      <alignment horizontal="left"/>
    </xf>
    <xf numFmtId="0" fontId="17" fillId="5" borderId="0" xfId="3" applyFont="1" applyFill="1" applyAlignment="1">
      <alignment horizontal="left" vertical="center"/>
    </xf>
    <xf numFmtId="0" fontId="36" fillId="5" borderId="0" xfId="2" applyFont="1" applyFill="1" applyAlignment="1">
      <alignment horizontal="left" vertical="center"/>
    </xf>
    <xf numFmtId="0" fontId="36" fillId="5" borderId="0" xfId="0" applyFont="1" applyFill="1" applyAlignment="1">
      <alignment horizontal="left" vertical="center"/>
    </xf>
    <xf numFmtId="0" fontId="36" fillId="5" borderId="0" xfId="0" applyFont="1" applyFill="1"/>
    <xf numFmtId="0" fontId="36" fillId="5" borderId="0" xfId="0" applyFont="1" applyFill="1" applyAlignment="1">
      <alignment horizontal="left" vertical="center" wrapText="1"/>
    </xf>
    <xf numFmtId="0" fontId="36" fillId="5" borderId="0" xfId="0" applyFont="1" applyFill="1" applyAlignment="1">
      <alignment vertical="top" wrapText="1"/>
    </xf>
    <xf numFmtId="0" fontId="45" fillId="5" borderId="0" xfId="0" applyFont="1" applyFill="1" applyAlignment="1">
      <alignment horizontal="left" vertical="center" wrapText="1"/>
    </xf>
    <xf numFmtId="0" fontId="33" fillId="0" borderId="9" xfId="0" applyFont="1" applyBorder="1" applyAlignment="1">
      <alignment wrapText="1"/>
    </xf>
    <xf numFmtId="0" fontId="33" fillId="0" borderId="0" xfId="0" applyFont="1" applyBorder="1" applyAlignment="1">
      <alignment wrapText="1"/>
    </xf>
    <xf numFmtId="0" fontId="34" fillId="2" borderId="0" xfId="0" applyFont="1" applyFill="1" applyAlignment="1">
      <alignment vertical="center"/>
    </xf>
    <xf numFmtId="0" fontId="36" fillId="0" borderId="12" xfId="2" applyFont="1" applyFill="1" applyBorder="1" applyAlignment="1">
      <alignment horizontal="center" vertical="center" wrapText="1"/>
    </xf>
    <xf numFmtId="0" fontId="14" fillId="0" borderId="0" xfId="0" applyFont="1" applyFill="1" applyBorder="1" applyAlignment="1">
      <alignment horizontal="center" wrapText="1"/>
    </xf>
    <xf numFmtId="0" fontId="14" fillId="4" borderId="0" xfId="0" applyFont="1" applyFill="1" applyBorder="1" applyAlignment="1">
      <alignment horizontal="center" wrapText="1"/>
    </xf>
    <xf numFmtId="0" fontId="36" fillId="0" borderId="12" xfId="2" applyFont="1" applyBorder="1" applyAlignment="1">
      <alignment horizontal="center" vertical="center" wrapText="1"/>
    </xf>
    <xf numFmtId="14" fontId="15" fillId="0" borderId="1" xfId="0" applyNumberFormat="1" applyFont="1" applyFill="1" applyBorder="1" applyAlignment="1">
      <alignment horizontal="center" vertical="center" wrapText="1"/>
    </xf>
    <xf numFmtId="14" fontId="15" fillId="2" borderId="1" xfId="0" applyNumberFormat="1" applyFont="1" applyFill="1" applyBorder="1" applyAlignment="1">
      <alignment horizontal="center" vertical="center" wrapText="1"/>
    </xf>
    <xf numFmtId="0" fontId="14" fillId="2" borderId="0" xfId="0" applyFont="1" applyFill="1" applyBorder="1" applyAlignment="1">
      <alignment horizontal="center" wrapText="1"/>
    </xf>
    <xf numFmtId="0" fontId="14" fillId="2" borderId="18" xfId="0" applyFont="1" applyFill="1" applyBorder="1" applyAlignment="1">
      <alignment horizontal="center" wrapText="1"/>
    </xf>
    <xf numFmtId="14" fontId="14" fillId="2" borderId="1" xfId="0" applyNumberFormat="1" applyFont="1" applyFill="1" applyBorder="1" applyAlignment="1">
      <alignment horizontal="center" wrapText="1"/>
    </xf>
    <xf numFmtId="14" fontId="14" fillId="2" borderId="1" xfId="0" applyNumberFormat="1" applyFont="1" applyFill="1" applyBorder="1" applyAlignment="1">
      <alignment horizontal="center" vertical="center" wrapText="1"/>
    </xf>
    <xf numFmtId="0" fontId="14" fillId="0" borderId="18" xfId="0" applyFont="1" applyFill="1" applyBorder="1" applyAlignment="1">
      <alignment horizontal="center" wrapText="1"/>
    </xf>
    <xf numFmtId="14" fontId="14" fillId="0" borderId="1" xfId="0" applyNumberFormat="1" applyFont="1" applyFill="1" applyBorder="1" applyAlignment="1">
      <alignment horizontal="center" vertical="center" wrapText="1"/>
    </xf>
    <xf numFmtId="0" fontId="14" fillId="0" borderId="6" xfId="0" applyFont="1" applyFill="1" applyBorder="1" applyAlignment="1">
      <alignment horizontal="center" wrapText="1"/>
    </xf>
    <xf numFmtId="0" fontId="14" fillId="2" borderId="6" xfId="0" applyFont="1" applyFill="1" applyBorder="1" applyAlignment="1">
      <alignment horizontal="center" wrapText="1"/>
    </xf>
    <xf numFmtId="0" fontId="14" fillId="11" borderId="0" xfId="0" applyFont="1" applyFill="1"/>
    <xf numFmtId="0" fontId="17" fillId="4" borderId="20" xfId="0" applyFont="1" applyFill="1" applyBorder="1"/>
    <xf numFmtId="1" fontId="14" fillId="0" borderId="2" xfId="0" applyNumberFormat="1" applyFont="1" applyFill="1" applyBorder="1" applyAlignment="1">
      <alignment horizontal="center" wrapText="1"/>
    </xf>
    <xf numFmtId="0" fontId="16" fillId="0" borderId="3" xfId="0" applyFont="1" applyFill="1" applyBorder="1" applyAlignment="1">
      <alignment horizontal="right"/>
    </xf>
    <xf numFmtId="0" fontId="48" fillId="0" borderId="0" xfId="0" applyFont="1" applyAlignment="1">
      <alignment vertical="center" wrapText="1"/>
    </xf>
    <xf numFmtId="0" fontId="48" fillId="0" borderId="0" xfId="0" applyFont="1"/>
    <xf numFmtId="0" fontId="48" fillId="0" borderId="0" xfId="0" applyFont="1" applyAlignment="1">
      <alignment vertical="top" wrapText="1"/>
    </xf>
    <xf numFmtId="0" fontId="48" fillId="0" borderId="0" xfId="0" applyFont="1" applyAlignment="1">
      <alignment vertical="top"/>
    </xf>
    <xf numFmtId="0" fontId="51" fillId="0" borderId="0" xfId="0" applyFont="1" applyAlignment="1">
      <alignment vertical="top" wrapText="1"/>
    </xf>
    <xf numFmtId="0" fontId="52" fillId="0" borderId="0" xfId="0" applyFont="1" applyAlignment="1"/>
    <xf numFmtId="0" fontId="52" fillId="12" borderId="0" xfId="0" applyFont="1" applyFill="1" applyAlignment="1"/>
    <xf numFmtId="14" fontId="14" fillId="0" borderId="2" xfId="0" applyNumberFormat="1" applyFont="1" applyFill="1" applyBorder="1" applyAlignment="1">
      <alignment horizontal="center" wrapText="1"/>
    </xf>
    <xf numFmtId="14" fontId="14" fillId="4" borderId="2" xfId="0" applyNumberFormat="1" applyFont="1" applyFill="1" applyBorder="1" applyAlignment="1">
      <alignment horizontal="center" wrapText="1"/>
    </xf>
    <xf numFmtId="0" fontId="36" fillId="0" borderId="1" xfId="0" applyFont="1" applyBorder="1" applyAlignment="1">
      <alignment vertical="top" wrapText="1"/>
    </xf>
    <xf numFmtId="0" fontId="16" fillId="0" borderId="1" xfId="0" applyFont="1" applyBorder="1"/>
    <xf numFmtId="0" fontId="14" fillId="2" borderId="1" xfId="0" applyFont="1" applyFill="1" applyBorder="1"/>
    <xf numFmtId="14" fontId="14" fillId="4" borderId="1" xfId="0" applyNumberFormat="1" applyFont="1" applyFill="1" applyBorder="1" applyAlignment="1">
      <alignment horizontal="center" vertical="center" wrapText="1"/>
    </xf>
    <xf numFmtId="0" fontId="14" fillId="2" borderId="6" xfId="0" applyFont="1" applyFill="1" applyBorder="1"/>
    <xf numFmtId="0" fontId="14" fillId="2" borderId="0" xfId="0" applyFont="1" applyFill="1" applyBorder="1"/>
    <xf numFmtId="0" fontId="0" fillId="0" borderId="0" xfId="0" applyBorder="1"/>
    <xf numFmtId="0" fontId="16" fillId="0" borderId="1" xfId="0" applyFont="1" applyBorder="1" applyAlignment="1">
      <alignment horizontal="left" vertical="top" wrapText="1"/>
    </xf>
    <xf numFmtId="0" fontId="16" fillId="0" borderId="5" xfId="0" applyFont="1" applyBorder="1" applyAlignment="1">
      <alignment vertical="top"/>
    </xf>
    <xf numFmtId="0" fontId="16" fillId="0" borderId="0" xfId="0" applyFont="1" applyBorder="1" applyAlignment="1">
      <alignment vertical="top"/>
    </xf>
    <xf numFmtId="0" fontId="48" fillId="0" borderId="0" xfId="0" applyFont="1" applyAlignment="1">
      <alignment vertical="center"/>
    </xf>
    <xf numFmtId="0" fontId="0" fillId="0" borderId="0" xfId="0" applyAlignment="1"/>
    <xf numFmtId="0" fontId="18" fillId="5" borderId="20" xfId="3" applyFont="1" applyFill="1" applyBorder="1" applyAlignment="1">
      <alignment horizontal="left" vertical="top" wrapText="1"/>
    </xf>
    <xf numFmtId="0" fontId="36" fillId="5" borderId="1" xfId="2" applyFont="1" applyFill="1" applyBorder="1" applyAlignment="1">
      <alignment horizontal="center" vertical="center" wrapText="1"/>
    </xf>
    <xf numFmtId="0" fontId="18" fillId="0" borderId="1" xfId="0" applyFont="1" applyFill="1" applyBorder="1"/>
    <xf numFmtId="0" fontId="30" fillId="5" borderId="0" xfId="0" applyFont="1" applyFill="1"/>
    <xf numFmtId="0" fontId="30" fillId="0" borderId="0" xfId="0" applyFont="1"/>
    <xf numFmtId="1" fontId="16" fillId="4" borderId="1" xfId="0" applyNumberFormat="1" applyFont="1" applyFill="1" applyBorder="1"/>
    <xf numFmtId="0" fontId="18" fillId="4" borderId="0" xfId="0" applyFont="1" applyFill="1"/>
    <xf numFmtId="0" fontId="36" fillId="0" borderId="1" xfId="4" applyFont="1" applyBorder="1" applyAlignment="1">
      <alignment horizontal="center" vertical="center" wrapText="1"/>
    </xf>
    <xf numFmtId="0" fontId="18" fillId="0" borderId="0" xfId="3" applyFont="1" applyAlignment="1">
      <alignment horizontal="left" vertical="center" wrapText="1"/>
    </xf>
    <xf numFmtId="0" fontId="18" fillId="0" borderId="0" xfId="3" applyFont="1" applyFill="1" applyAlignment="1">
      <alignment horizontal="left" vertical="center" wrapText="1"/>
    </xf>
    <xf numFmtId="0" fontId="17" fillId="5" borderId="0" xfId="0" applyFont="1" applyFill="1" applyAlignment="1"/>
    <xf numFmtId="0" fontId="0" fillId="0" borderId="0" xfId="0" applyFill="1"/>
    <xf numFmtId="0" fontId="17" fillId="5" borderId="3" xfId="0" applyFont="1" applyFill="1" applyBorder="1" applyAlignment="1">
      <alignment horizontal="left" vertical="top" wrapText="1"/>
    </xf>
    <xf numFmtId="0" fontId="36" fillId="5" borderId="1" xfId="0" applyFont="1" applyFill="1" applyBorder="1" applyAlignment="1">
      <alignment wrapText="1"/>
    </xf>
    <xf numFmtId="0" fontId="16" fillId="0" borderId="1" xfId="0" applyFont="1" applyFill="1" applyBorder="1" applyAlignment="1">
      <alignment wrapText="1"/>
    </xf>
    <xf numFmtId="0" fontId="45" fillId="5" borderId="1" xfId="0" applyFont="1" applyFill="1" applyBorder="1" applyAlignment="1">
      <alignment horizontal="left" vertical="center" wrapText="1"/>
    </xf>
    <xf numFmtId="0" fontId="49" fillId="0" borderId="1" xfId="0" applyFont="1" applyBorder="1" applyAlignment="1">
      <alignment vertical="center" wrapText="1"/>
    </xf>
    <xf numFmtId="0" fontId="48" fillId="0" borderId="1" xfId="0" applyFont="1" applyBorder="1" applyAlignment="1">
      <alignment vertical="center" wrapText="1"/>
    </xf>
    <xf numFmtId="0" fontId="30" fillId="0" borderId="0" xfId="0" applyFont="1" applyFill="1"/>
    <xf numFmtId="0" fontId="48" fillId="0" borderId="1" xfId="0" applyFont="1" applyBorder="1" applyAlignment="1">
      <alignment wrapText="1"/>
    </xf>
    <xf numFmtId="0" fontId="18" fillId="0" borderId="12" xfId="0" applyFont="1" applyFill="1" applyBorder="1"/>
    <xf numFmtId="0" fontId="16" fillId="0" borderId="0" xfId="0" applyFont="1" applyFill="1" applyBorder="1"/>
    <xf numFmtId="0" fontId="53" fillId="0" borderId="0" xfId="0" applyFont="1" applyFill="1" applyAlignment="1">
      <alignment vertical="top" wrapText="1"/>
    </xf>
    <xf numFmtId="0" fontId="14" fillId="0" borderId="1" xfId="0" applyNumberFormat="1" applyFont="1" applyFill="1" applyBorder="1" applyAlignment="1">
      <alignment horizontal="center" vertical="center" wrapText="1"/>
    </xf>
    <xf numFmtId="0" fontId="17" fillId="5" borderId="4" xfId="0" applyFont="1" applyFill="1" applyBorder="1" applyAlignment="1">
      <alignment wrapText="1"/>
    </xf>
    <xf numFmtId="0" fontId="58" fillId="0" borderId="0" xfId="0" applyFont="1"/>
    <xf numFmtId="0" fontId="48" fillId="0" borderId="1" xfId="0" applyFont="1" applyFill="1" applyBorder="1" applyAlignment="1">
      <alignment horizontal="left" vertical="center" wrapText="1" indent="1"/>
    </xf>
    <xf numFmtId="0" fontId="0" fillId="0" borderId="0" xfId="0" applyFill="1" applyBorder="1"/>
    <xf numFmtId="0" fontId="17" fillId="5" borderId="1" xfId="3" applyFont="1" applyFill="1" applyBorder="1" applyAlignment="1">
      <alignment horizontal="left" vertical="center"/>
    </xf>
    <xf numFmtId="0" fontId="16" fillId="0" borderId="1" xfId="3" applyFont="1" applyBorder="1" applyAlignment="1">
      <alignment horizontal="left" vertical="center" wrapText="1"/>
    </xf>
    <xf numFmtId="0" fontId="18" fillId="0" borderId="1" xfId="3" applyFont="1" applyBorder="1" applyAlignment="1">
      <alignment horizontal="left" vertical="center" wrapText="1"/>
    </xf>
    <xf numFmtId="0" fontId="17" fillId="5" borderId="1" xfId="3" applyFont="1" applyFill="1" applyBorder="1" applyAlignment="1">
      <alignment horizontal="left" vertical="center" wrapText="1"/>
    </xf>
    <xf numFmtId="0" fontId="18" fillId="0" borderId="1" xfId="3" applyFont="1" applyFill="1" applyBorder="1" applyAlignment="1">
      <alignment horizontal="left" vertical="center" wrapText="1"/>
    </xf>
    <xf numFmtId="0" fontId="18" fillId="0" borderId="1" xfId="0" applyFont="1" applyFill="1" applyBorder="1" applyAlignment="1">
      <alignment horizontal="left" vertical="center" wrapText="1"/>
    </xf>
    <xf numFmtId="0" fontId="17" fillId="5" borderId="1" xfId="0" applyFont="1" applyFill="1" applyBorder="1" applyAlignment="1">
      <alignment wrapText="1"/>
    </xf>
    <xf numFmtId="0" fontId="16" fillId="0" borderId="1" xfId="3" applyFont="1" applyFill="1" applyBorder="1" applyAlignment="1">
      <alignment horizontal="left" vertical="center" wrapText="1"/>
    </xf>
    <xf numFmtId="0" fontId="17" fillId="0" borderId="1" xfId="3" applyFont="1" applyFill="1" applyBorder="1" applyAlignment="1">
      <alignment horizontal="left" vertical="center" wrapText="1"/>
    </xf>
    <xf numFmtId="0" fontId="36" fillId="0" borderId="0" xfId="0" applyFont="1" applyAlignment="1">
      <alignment wrapText="1"/>
    </xf>
    <xf numFmtId="0" fontId="16" fillId="0" borderId="22" xfId="0" applyFont="1" applyFill="1" applyBorder="1"/>
    <xf numFmtId="14" fontId="14" fillId="0" borderId="22" xfId="0" applyNumberFormat="1" applyFont="1" applyFill="1" applyBorder="1" applyAlignment="1">
      <alignment horizontal="center" vertical="center" wrapText="1"/>
    </xf>
    <xf numFmtId="0" fontId="16" fillId="0" borderId="6" xfId="0" applyFont="1" applyFill="1" applyBorder="1" applyAlignment="1">
      <alignment horizontal="right"/>
    </xf>
    <xf numFmtId="0" fontId="16" fillId="0" borderId="12" xfId="0" applyFont="1" applyFill="1" applyBorder="1"/>
    <xf numFmtId="0" fontId="16" fillId="0" borderId="1" xfId="0" applyFont="1" applyFill="1" applyBorder="1" applyAlignment="1">
      <alignment vertical="top" wrapText="1"/>
    </xf>
    <xf numFmtId="0" fontId="16" fillId="0" borderId="1" xfId="0" applyFont="1" applyFill="1" applyBorder="1" applyAlignment="1">
      <alignment horizontal="left" vertical="top" wrapText="1"/>
    </xf>
    <xf numFmtId="0" fontId="17" fillId="14" borderId="25" xfId="0" applyFont="1" applyFill="1" applyBorder="1" applyAlignment="1">
      <alignment horizontal="center" vertical="center" wrapText="1"/>
    </xf>
    <xf numFmtId="0" fontId="17" fillId="14" borderId="24" xfId="0" applyFont="1" applyFill="1" applyBorder="1" applyAlignment="1">
      <alignment horizontal="center" wrapText="1"/>
    </xf>
    <xf numFmtId="0" fontId="18" fillId="0" borderId="26" xfId="0" applyFont="1" applyFill="1" applyBorder="1"/>
    <xf numFmtId="0" fontId="17" fillId="5" borderId="1" xfId="0" applyFont="1" applyFill="1" applyBorder="1" applyAlignment="1">
      <alignment vertical="top" wrapText="1"/>
    </xf>
    <xf numFmtId="0" fontId="16" fillId="0" borderId="1" xfId="0" applyFont="1" applyBorder="1" applyAlignment="1">
      <alignment wrapText="1"/>
    </xf>
    <xf numFmtId="0" fontId="39" fillId="0" borderId="1" xfId="0" applyFont="1" applyBorder="1" applyAlignment="1">
      <alignment vertical="top" wrapText="1"/>
    </xf>
    <xf numFmtId="0" fontId="18" fillId="0" borderId="0" xfId="0" applyFont="1" applyFill="1" applyBorder="1"/>
    <xf numFmtId="1" fontId="16" fillId="0" borderId="0" xfId="0" applyNumberFormat="1" applyFont="1" applyFill="1" applyBorder="1"/>
    <xf numFmtId="0" fontId="16" fillId="0" borderId="25" xfId="0" applyFont="1" applyFill="1" applyBorder="1" applyAlignment="1">
      <alignment horizontal="right"/>
    </xf>
    <xf numFmtId="0" fontId="16" fillId="0" borderId="28" xfId="0" applyFont="1" applyFill="1" applyBorder="1" applyAlignment="1">
      <alignment horizontal="right"/>
    </xf>
    <xf numFmtId="0" fontId="17" fillId="5" borderId="29" xfId="0" applyFont="1" applyFill="1" applyBorder="1" applyAlignment="1">
      <alignment wrapText="1"/>
    </xf>
    <xf numFmtId="0" fontId="16" fillId="0" borderId="24" xfId="0" applyFont="1" applyFill="1" applyBorder="1" applyAlignment="1">
      <alignment horizontal="right"/>
    </xf>
    <xf numFmtId="0" fontId="17" fillId="0" borderId="3" xfId="0" applyFont="1" applyFill="1" applyBorder="1" applyAlignment="1"/>
    <xf numFmtId="0" fontId="16" fillId="14" borderId="25" xfId="0" applyFont="1" applyFill="1" applyBorder="1" applyAlignment="1">
      <alignment horizontal="right"/>
    </xf>
    <xf numFmtId="0" fontId="36" fillId="0" borderId="1" xfId="11" applyFont="1" applyFill="1" applyBorder="1" applyAlignment="1">
      <alignment horizontal="center" vertical="center" wrapText="1"/>
    </xf>
    <xf numFmtId="0" fontId="36" fillId="0" borderId="12" xfId="11" applyFont="1" applyFill="1" applyBorder="1" applyAlignment="1">
      <alignment horizontal="center" vertical="center" wrapText="1"/>
    </xf>
    <xf numFmtId="0" fontId="39" fillId="0" borderId="1" xfId="0" applyFont="1" applyFill="1" applyBorder="1" applyAlignment="1">
      <alignment wrapText="1"/>
    </xf>
    <xf numFmtId="0" fontId="18" fillId="0" borderId="1" xfId="0" applyFont="1" applyFill="1" applyBorder="1" applyAlignment="1">
      <alignment horizontal="left" vertical="top" wrapText="1"/>
    </xf>
    <xf numFmtId="0" fontId="18" fillId="0" borderId="12" xfId="0" applyFont="1" applyFill="1" applyBorder="1" applyAlignment="1">
      <alignment horizontal="left" vertical="center" wrapText="1"/>
    </xf>
    <xf numFmtId="0" fontId="17" fillId="5" borderId="1" xfId="0" applyFont="1" applyFill="1" applyBorder="1" applyAlignment="1">
      <alignment vertical="center" wrapText="1"/>
    </xf>
    <xf numFmtId="0" fontId="36" fillId="0" borderId="2" xfId="0" applyFont="1" applyFill="1" applyBorder="1" applyAlignment="1">
      <alignment horizontal="left" vertical="center" wrapText="1"/>
    </xf>
    <xf numFmtId="0" fontId="18" fillId="0" borderId="12" xfId="0" applyFont="1" applyFill="1" applyBorder="1" applyAlignment="1">
      <alignment horizontal="left" vertical="top" wrapText="1"/>
    </xf>
    <xf numFmtId="0" fontId="36" fillId="0" borderId="1" xfId="12" applyFont="1" applyBorder="1" applyAlignment="1">
      <alignment horizontal="center" vertical="center" wrapText="1"/>
    </xf>
    <xf numFmtId="0" fontId="17" fillId="0" borderId="0" xfId="0" applyFont="1" applyFill="1" applyBorder="1" applyAlignment="1">
      <alignment horizontal="left"/>
    </xf>
    <xf numFmtId="0" fontId="36" fillId="0" borderId="6" xfId="12" applyFont="1" applyBorder="1" applyAlignment="1">
      <alignment horizontal="center" vertical="center" wrapText="1"/>
    </xf>
    <xf numFmtId="0" fontId="36" fillId="5" borderId="1" xfId="0" applyFont="1" applyFill="1" applyBorder="1"/>
    <xf numFmtId="0" fontId="16" fillId="4" borderId="1" xfId="0" applyFont="1" applyFill="1" applyBorder="1" applyAlignment="1">
      <alignment vertical="top" wrapText="1"/>
    </xf>
    <xf numFmtId="0" fontId="17" fillId="0" borderId="1" xfId="0" applyFont="1" applyFill="1" applyBorder="1" applyAlignment="1">
      <alignment wrapText="1"/>
    </xf>
    <xf numFmtId="0" fontId="18" fillId="0" borderId="2" xfId="0" applyFont="1" applyFill="1" applyBorder="1" applyAlignment="1">
      <alignment horizontal="left" vertical="center" wrapText="1"/>
    </xf>
    <xf numFmtId="0" fontId="16" fillId="3" borderId="1" xfId="0" applyFont="1" applyFill="1" applyBorder="1"/>
    <xf numFmtId="1" fontId="16" fillId="15" borderId="1" xfId="0" applyNumberFormat="1" applyFont="1" applyFill="1" applyBorder="1"/>
    <xf numFmtId="0" fontId="16" fillId="16" borderId="1" xfId="0" applyFont="1" applyFill="1" applyBorder="1"/>
    <xf numFmtId="0" fontId="18" fillId="4" borderId="1" xfId="0" applyFont="1" applyFill="1" applyBorder="1" applyAlignment="1">
      <alignment horizontal="left" vertical="top" wrapText="1"/>
    </xf>
    <xf numFmtId="0" fontId="16" fillId="4" borderId="1" xfId="0" applyFont="1" applyFill="1" applyBorder="1" applyAlignment="1">
      <alignment horizontal="left" vertical="top" wrapText="1"/>
    </xf>
    <xf numFmtId="0" fontId="39" fillId="0" borderId="0" xfId="0" applyFont="1" applyFill="1" applyBorder="1" applyAlignment="1">
      <alignment wrapText="1"/>
    </xf>
    <xf numFmtId="0" fontId="17" fillId="5" borderId="0" xfId="0" applyFont="1" applyFill="1" applyAlignment="1">
      <alignment horizontal="left"/>
    </xf>
    <xf numFmtId="0" fontId="18" fillId="0" borderId="1" xfId="3" applyFont="1" applyBorder="1" applyAlignment="1">
      <alignment horizontal="left" vertical="top" wrapText="1"/>
    </xf>
    <xf numFmtId="0" fontId="36" fillId="0" borderId="2" xfId="0" applyFont="1" applyFill="1" applyBorder="1" applyAlignment="1">
      <alignment horizontal="left" vertical="center"/>
    </xf>
    <xf numFmtId="0" fontId="18" fillId="0" borderId="12" xfId="0" applyFont="1" applyFill="1" applyBorder="1" applyAlignment="1">
      <alignment horizontal="left" vertical="center"/>
    </xf>
    <xf numFmtId="0" fontId="18" fillId="0" borderId="12" xfId="0" applyFont="1" applyFill="1" applyBorder="1" applyAlignment="1">
      <alignment horizontal="left" vertical="top"/>
    </xf>
    <xf numFmtId="0" fontId="18" fillId="0" borderId="2" xfId="0" applyFont="1" applyFill="1" applyBorder="1" applyAlignment="1">
      <alignment horizontal="left" vertical="center"/>
    </xf>
    <xf numFmtId="0" fontId="18" fillId="0" borderId="21" xfId="0" applyFont="1" applyFill="1" applyBorder="1" applyAlignment="1">
      <alignment horizontal="left" vertical="top"/>
    </xf>
    <xf numFmtId="0" fontId="0" fillId="0" borderId="0" xfId="0" applyFill="1" applyBorder="1" applyAlignment="1">
      <alignment wrapText="1"/>
    </xf>
    <xf numFmtId="0" fontId="0" fillId="0" borderId="0" xfId="0" applyAlignment="1">
      <alignment wrapText="1"/>
    </xf>
    <xf numFmtId="0" fontId="0" fillId="0" borderId="0" xfId="0" applyFill="1" applyAlignment="1">
      <alignment wrapText="1"/>
    </xf>
    <xf numFmtId="0" fontId="18" fillId="0" borderId="24" xfId="0" applyFont="1" applyFill="1" applyBorder="1" applyAlignment="1">
      <alignment horizontal="left" vertical="top" wrapText="1"/>
    </xf>
    <xf numFmtId="0" fontId="18" fillId="0" borderId="30" xfId="0" applyFont="1" applyFill="1" applyBorder="1" applyAlignment="1">
      <alignment horizontal="left" vertical="top" wrapText="1"/>
    </xf>
    <xf numFmtId="0" fontId="18" fillId="0" borderId="24" xfId="0" applyFont="1" applyFill="1" applyBorder="1" applyAlignment="1">
      <alignment horizontal="left" vertical="center" wrapText="1"/>
    </xf>
    <xf numFmtId="0" fontId="18" fillId="0" borderId="30" xfId="0" applyFont="1" applyFill="1" applyBorder="1" applyAlignment="1">
      <alignment horizontal="left" vertical="center" wrapText="1"/>
    </xf>
    <xf numFmtId="0" fontId="16" fillId="0" borderId="6" xfId="0" applyFont="1" applyFill="1" applyBorder="1" applyAlignment="1">
      <alignment wrapText="1"/>
    </xf>
    <xf numFmtId="0" fontId="16" fillId="0" borderId="6" xfId="0" applyFont="1" applyFill="1" applyBorder="1" applyAlignment="1">
      <alignment horizontal="right" wrapText="1"/>
    </xf>
    <xf numFmtId="0" fontId="59" fillId="5" borderId="2" xfId="0" applyFont="1" applyFill="1" applyBorder="1" applyAlignment="1">
      <alignment horizontal="left" vertical="center" wrapText="1"/>
    </xf>
    <xf numFmtId="0" fontId="36" fillId="0" borderId="1" xfId="13" applyFont="1" applyFill="1" applyBorder="1" applyAlignment="1">
      <alignment horizontal="center" vertical="center" wrapText="1"/>
    </xf>
    <xf numFmtId="0" fontId="36" fillId="0" borderId="12" xfId="13" applyFont="1" applyFill="1" applyBorder="1" applyAlignment="1">
      <alignment horizontal="center" vertical="center" wrapText="1"/>
    </xf>
    <xf numFmtId="0" fontId="16" fillId="0" borderId="5" xfId="0" applyFont="1" applyFill="1" applyBorder="1" applyAlignment="1">
      <alignment vertical="top" wrapText="1"/>
    </xf>
    <xf numFmtId="0" fontId="36" fillId="4" borderId="2" xfId="0" applyFont="1" applyFill="1" applyBorder="1" applyAlignment="1">
      <alignment horizontal="left" vertical="center"/>
    </xf>
    <xf numFmtId="0" fontId="16" fillId="0" borderId="23" xfId="0" applyFont="1" applyFill="1" applyBorder="1" applyAlignment="1">
      <alignment vertical="center" wrapText="1"/>
    </xf>
    <xf numFmtId="0" fontId="18" fillId="0" borderId="1" xfId="0" applyFont="1" applyFill="1" applyBorder="1" applyAlignment="1">
      <alignment horizontal="left" vertical="top"/>
    </xf>
    <xf numFmtId="0" fontId="43" fillId="0" borderId="29" xfId="0" applyFont="1" applyBorder="1" applyAlignment="1">
      <alignment vertical="center" wrapText="1"/>
    </xf>
    <xf numFmtId="0" fontId="51" fillId="0" borderId="30" xfId="0" applyFont="1" applyBorder="1" applyAlignment="1">
      <alignment vertical="center" wrapText="1"/>
    </xf>
    <xf numFmtId="0" fontId="43" fillId="0" borderId="20" xfId="0" applyFont="1" applyBorder="1" applyAlignment="1">
      <alignment vertical="center" wrapText="1"/>
    </xf>
    <xf numFmtId="0" fontId="0" fillId="0" borderId="0" xfId="0" applyFill="1" applyAlignment="1">
      <alignment horizontal="left" vertical="top"/>
    </xf>
    <xf numFmtId="0" fontId="66" fillId="2" borderId="0" xfId="0" applyFont="1" applyFill="1"/>
    <xf numFmtId="0" fontId="16" fillId="0" borderId="0" xfId="0" applyFont="1" applyFill="1" applyBorder="1" applyAlignment="1">
      <alignment horizontal="right" wrapText="1"/>
    </xf>
    <xf numFmtId="0" fontId="18" fillId="0" borderId="0" xfId="0" applyFont="1" applyFill="1" applyBorder="1" applyAlignment="1">
      <alignment horizontal="right"/>
    </xf>
    <xf numFmtId="0" fontId="36" fillId="2" borderId="0" xfId="0" applyFont="1" applyFill="1" applyAlignment="1">
      <alignment vertical="center" wrapText="1"/>
    </xf>
    <xf numFmtId="0" fontId="17" fillId="2" borderId="3" xfId="0" applyFont="1" applyFill="1" applyBorder="1" applyAlignment="1"/>
    <xf numFmtId="0" fontId="0" fillId="2" borderId="0" xfId="0" applyFill="1" applyBorder="1"/>
    <xf numFmtId="0" fontId="16" fillId="2" borderId="0" xfId="0" applyFont="1" applyFill="1" applyAlignment="1">
      <alignment wrapText="1"/>
    </xf>
    <xf numFmtId="0" fontId="16" fillId="0" borderId="3" xfId="0" applyFont="1" applyFill="1" applyBorder="1"/>
    <xf numFmtId="0" fontId="67" fillId="4" borderId="23" xfId="0" applyFont="1" applyFill="1" applyBorder="1" applyAlignment="1">
      <alignment vertical="top" wrapText="1"/>
    </xf>
    <xf numFmtId="0" fontId="18" fillId="4" borderId="1" xfId="0" applyFont="1" applyFill="1" applyBorder="1" applyAlignment="1">
      <alignment horizontal="left" vertical="center" wrapText="1"/>
    </xf>
    <xf numFmtId="0" fontId="36" fillId="2" borderId="2" xfId="0" applyFont="1" applyFill="1" applyBorder="1" applyAlignment="1">
      <alignment horizontal="left" vertical="center" wrapText="1"/>
    </xf>
    <xf numFmtId="0" fontId="18" fillId="4" borderId="1" xfId="3" applyFont="1" applyFill="1" applyBorder="1" applyAlignment="1">
      <alignment horizontal="left" vertical="center" wrapText="1"/>
    </xf>
    <xf numFmtId="0" fontId="16" fillId="4" borderId="1" xfId="0" applyFont="1" applyFill="1" applyBorder="1" applyAlignment="1">
      <alignment vertical="center" wrapText="1"/>
    </xf>
    <xf numFmtId="1" fontId="16" fillId="0" borderId="1" xfId="0" applyNumberFormat="1" applyFont="1" applyFill="1" applyBorder="1" applyAlignment="1"/>
    <xf numFmtId="0" fontId="17" fillId="14" borderId="1" xfId="3" applyFont="1" applyFill="1" applyBorder="1" applyAlignment="1">
      <alignment horizontal="left" vertical="center" wrapText="1"/>
    </xf>
    <xf numFmtId="0" fontId="16" fillId="2" borderId="3" xfId="0" applyFont="1" applyFill="1" applyBorder="1"/>
    <xf numFmtId="0" fontId="16" fillId="2" borderId="6" xfId="0" applyFont="1" applyFill="1" applyBorder="1" applyAlignment="1">
      <alignment horizontal="right"/>
    </xf>
    <xf numFmtId="0" fontId="16" fillId="2" borderId="32" xfId="0" applyFont="1" applyFill="1" applyBorder="1"/>
    <xf numFmtId="0" fontId="16" fillId="2" borderId="15" xfId="0" applyFont="1" applyFill="1" applyBorder="1"/>
    <xf numFmtId="0" fontId="16" fillId="2" borderId="6" xfId="0" applyFont="1" applyFill="1" applyBorder="1" applyAlignment="1">
      <alignment wrapText="1"/>
    </xf>
    <xf numFmtId="0" fontId="16" fillId="2" borderId="6" xfId="0" applyFont="1" applyFill="1" applyBorder="1" applyAlignment="1">
      <alignment horizontal="right" wrapText="1"/>
    </xf>
    <xf numFmtId="0" fontId="16" fillId="2" borderId="22" xfId="0" applyFont="1" applyFill="1" applyBorder="1"/>
    <xf numFmtId="0" fontId="16" fillId="2" borderId="6" xfId="0" applyFont="1" applyFill="1" applyBorder="1"/>
    <xf numFmtId="0" fontId="17" fillId="4" borderId="1" xfId="3" applyFont="1" applyFill="1" applyBorder="1" applyAlignment="1">
      <alignment horizontal="left" vertical="center" wrapText="1"/>
    </xf>
    <xf numFmtId="0" fontId="60" fillId="4" borderId="1" xfId="3" applyFont="1" applyFill="1" applyBorder="1" applyAlignment="1">
      <alignment horizontal="left" vertical="center" wrapText="1"/>
    </xf>
    <xf numFmtId="0" fontId="14" fillId="0" borderId="0" xfId="0" applyFont="1" applyFill="1" applyAlignment="1">
      <alignment wrapText="1"/>
    </xf>
    <xf numFmtId="0" fontId="34" fillId="0" borderId="0" xfId="0" applyFont="1" applyAlignment="1">
      <alignment vertical="center" wrapText="1"/>
    </xf>
    <xf numFmtId="0" fontId="16" fillId="0" borderId="0" xfId="0" applyFont="1" applyFill="1" applyBorder="1" applyAlignment="1">
      <alignment horizontal="center" wrapText="1"/>
    </xf>
    <xf numFmtId="0" fontId="57" fillId="4" borderId="0" xfId="0" applyFont="1" applyFill="1" applyAlignment="1">
      <alignment horizontal="center" wrapText="1"/>
    </xf>
    <xf numFmtId="0" fontId="16" fillId="0" borderId="5" xfId="0" applyFont="1" applyFill="1" applyBorder="1" applyAlignment="1">
      <alignment horizontal="center" vertical="center" wrapText="1"/>
    </xf>
    <xf numFmtId="0" fontId="57" fillId="2" borderId="0" xfId="0" applyFont="1" applyFill="1" applyAlignment="1">
      <alignment horizontal="center" wrapText="1"/>
    </xf>
    <xf numFmtId="14" fontId="14" fillId="2" borderId="22" xfId="0" applyNumberFormat="1" applyFont="1" applyFill="1" applyBorder="1" applyAlignment="1">
      <alignment horizontal="center" vertical="center" wrapText="1"/>
    </xf>
    <xf numFmtId="0" fontId="16" fillId="2" borderId="1" xfId="0" applyFont="1" applyFill="1" applyBorder="1" applyAlignment="1">
      <alignment vertical="center" wrapText="1"/>
    </xf>
    <xf numFmtId="0" fontId="16" fillId="2" borderId="1" xfId="0" applyFont="1" applyFill="1" applyBorder="1" applyAlignment="1">
      <alignment vertical="top" wrapText="1"/>
    </xf>
    <xf numFmtId="0" fontId="70" fillId="4" borderId="0" xfId="0" applyFont="1" applyFill="1" applyAlignment="1">
      <alignment vertical="center" wrapText="1"/>
    </xf>
    <xf numFmtId="0" fontId="34" fillId="4" borderId="0" xfId="0" applyFont="1" applyFill="1" applyAlignment="1">
      <alignment vertical="center" wrapText="1"/>
    </xf>
    <xf numFmtId="0" fontId="67" fillId="2" borderId="23" xfId="0" applyFont="1" applyFill="1" applyBorder="1" applyAlignment="1">
      <alignment vertical="top" wrapText="1"/>
    </xf>
    <xf numFmtId="0" fontId="17" fillId="2" borderId="6" xfId="3" applyFont="1" applyFill="1" applyBorder="1" applyAlignment="1">
      <alignment horizontal="left" vertical="center" wrapText="1"/>
    </xf>
    <xf numFmtId="0" fontId="16" fillId="2" borderId="6" xfId="3" applyFont="1" applyFill="1" applyBorder="1" applyAlignment="1">
      <alignment horizontal="left" vertical="center" wrapText="1"/>
    </xf>
    <xf numFmtId="0" fontId="18" fillId="2" borderId="6" xfId="3" applyFont="1" applyFill="1" applyBorder="1" applyAlignment="1">
      <alignment horizontal="left" vertical="center" wrapText="1"/>
    </xf>
    <xf numFmtId="0" fontId="59" fillId="2" borderId="18" xfId="0" applyFont="1" applyFill="1" applyBorder="1" applyAlignment="1">
      <alignment horizontal="left" vertical="center" wrapText="1"/>
    </xf>
    <xf numFmtId="0" fontId="14" fillId="2" borderId="22" xfId="0" applyFont="1" applyFill="1" applyBorder="1"/>
    <xf numFmtId="0" fontId="14" fillId="2" borderId="13" xfId="0" applyFont="1" applyFill="1" applyBorder="1"/>
    <xf numFmtId="0" fontId="14" fillId="2" borderId="14" xfId="0" applyFont="1" applyFill="1" applyBorder="1"/>
    <xf numFmtId="0" fontId="14" fillId="2" borderId="15" xfId="0" applyFont="1" applyFill="1" applyBorder="1"/>
    <xf numFmtId="0" fontId="14" fillId="2" borderId="2" xfId="0" applyFont="1" applyFill="1" applyBorder="1"/>
    <xf numFmtId="0" fontId="16" fillId="2" borderId="34" xfId="0" applyFont="1" applyFill="1" applyBorder="1"/>
    <xf numFmtId="0" fontId="36" fillId="2" borderId="0" xfId="0" applyFont="1" applyFill="1" applyAlignment="1">
      <alignment wrapText="1"/>
    </xf>
    <xf numFmtId="0" fontId="36" fillId="2" borderId="1" xfId="2" applyFont="1" applyFill="1" applyBorder="1" applyAlignment="1">
      <alignment horizontal="center" vertical="center" wrapText="1"/>
    </xf>
    <xf numFmtId="0" fontId="14" fillId="2" borderId="1" xfId="0" applyFont="1" applyFill="1" applyBorder="1" applyAlignment="1">
      <alignment horizontal="center" vertical="center"/>
    </xf>
    <xf numFmtId="0" fontId="16" fillId="2" borderId="12" xfId="0" applyFont="1" applyFill="1" applyBorder="1"/>
    <xf numFmtId="0" fontId="17" fillId="2" borderId="1" xfId="3" applyFont="1" applyFill="1" applyBorder="1" applyAlignment="1">
      <alignment horizontal="left" vertical="center"/>
    </xf>
    <xf numFmtId="0" fontId="16" fillId="2" borderId="1" xfId="3" applyFont="1" applyFill="1" applyBorder="1" applyAlignment="1">
      <alignment horizontal="left" vertical="center" wrapText="1"/>
    </xf>
    <xf numFmtId="0" fontId="18" fillId="2" borderId="1" xfId="3" applyFont="1" applyFill="1" applyBorder="1" applyAlignment="1">
      <alignment horizontal="left" vertical="center" wrapText="1"/>
    </xf>
    <xf numFmtId="0" fontId="59" fillId="2" borderId="2" xfId="0" applyFont="1" applyFill="1" applyBorder="1" applyAlignment="1">
      <alignment horizontal="left" vertical="center" wrapText="1"/>
    </xf>
    <xf numFmtId="0" fontId="36" fillId="2" borderId="6" xfId="2" applyFont="1" applyFill="1" applyBorder="1" applyAlignment="1">
      <alignment horizontal="center" vertical="center" wrapText="1"/>
    </xf>
    <xf numFmtId="14" fontId="14" fillId="2" borderId="6" xfId="0" applyNumberFormat="1" applyFont="1" applyFill="1" applyBorder="1" applyAlignment="1">
      <alignment horizontal="center" vertical="center" wrapText="1"/>
    </xf>
    <xf numFmtId="14" fontId="14" fillId="2" borderId="32" xfId="0" applyNumberFormat="1" applyFont="1" applyFill="1" applyBorder="1" applyAlignment="1">
      <alignment horizontal="center" vertical="center" wrapText="1"/>
    </xf>
    <xf numFmtId="14" fontId="14" fillId="2" borderId="15" xfId="0" applyNumberFormat="1" applyFont="1" applyFill="1" applyBorder="1" applyAlignment="1">
      <alignment horizontal="center" vertical="center" wrapText="1"/>
    </xf>
    <xf numFmtId="14" fontId="14" fillId="2" borderId="31" xfId="0" applyNumberFormat="1" applyFont="1" applyFill="1" applyBorder="1" applyAlignment="1">
      <alignment horizontal="center" vertical="center" wrapText="1"/>
    </xf>
    <xf numFmtId="14" fontId="14" fillId="2" borderId="13" xfId="0" applyNumberFormat="1" applyFont="1" applyFill="1" applyBorder="1" applyAlignment="1">
      <alignment horizontal="center" vertical="center" wrapText="1"/>
    </xf>
    <xf numFmtId="0" fontId="36" fillId="2" borderId="3" xfId="2" applyFont="1" applyFill="1" applyBorder="1" applyAlignment="1">
      <alignment horizontal="center" vertical="center" wrapText="1"/>
    </xf>
    <xf numFmtId="0" fontId="14" fillId="2" borderId="12" xfId="0" applyFont="1" applyFill="1" applyBorder="1"/>
    <xf numFmtId="0" fontId="14" fillId="2" borderId="36" xfId="0" applyFont="1" applyFill="1" applyBorder="1"/>
    <xf numFmtId="0" fontId="16" fillId="2" borderId="37" xfId="0" applyFont="1" applyFill="1" applyBorder="1"/>
    <xf numFmtId="0" fontId="16" fillId="2" borderId="16" xfId="0" applyFont="1" applyFill="1" applyBorder="1"/>
    <xf numFmtId="0" fontId="16" fillId="2" borderId="17" xfId="0" applyFont="1" applyFill="1" applyBorder="1"/>
    <xf numFmtId="0" fontId="16" fillId="2" borderId="38" xfId="0" applyFont="1" applyFill="1" applyBorder="1"/>
    <xf numFmtId="0" fontId="14" fillId="2" borderId="39" xfId="0" applyFont="1" applyFill="1" applyBorder="1"/>
    <xf numFmtId="14" fontId="14" fillId="2" borderId="33" xfId="0" applyNumberFormat="1" applyFont="1" applyFill="1" applyBorder="1" applyAlignment="1">
      <alignment horizontal="center" vertical="center" wrapText="1"/>
    </xf>
    <xf numFmtId="0" fontId="16" fillId="2" borderId="40" xfId="0" applyFont="1" applyFill="1" applyBorder="1"/>
    <xf numFmtId="0" fontId="16" fillId="2" borderId="25" xfId="0" applyFont="1" applyFill="1" applyBorder="1"/>
    <xf numFmtId="0" fontId="18" fillId="0" borderId="21" xfId="0" applyFont="1" applyFill="1" applyBorder="1" applyAlignment="1">
      <alignment horizontal="left" vertical="top" wrapText="1"/>
    </xf>
    <xf numFmtId="0" fontId="18" fillId="0" borderId="0"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18" fillId="0" borderId="0" xfId="0" applyFont="1" applyFill="1" applyBorder="1" applyAlignment="1">
      <alignment horizontal="left" vertical="top" wrapText="1"/>
    </xf>
    <xf numFmtId="14" fontId="14" fillId="2" borderId="14" xfId="0" applyNumberFormat="1" applyFont="1" applyFill="1" applyBorder="1" applyAlignment="1">
      <alignment horizontal="center" vertical="center" wrapText="1"/>
    </xf>
    <xf numFmtId="14" fontId="14" fillId="2" borderId="35" xfId="0" applyNumberFormat="1" applyFont="1" applyFill="1" applyBorder="1" applyAlignment="1">
      <alignment horizontal="center" vertical="center" wrapText="1"/>
    </xf>
    <xf numFmtId="0" fontId="14" fillId="2" borderId="33" xfId="0" applyFont="1" applyFill="1" applyBorder="1"/>
    <xf numFmtId="0" fontId="14" fillId="2" borderId="3" xfId="0" applyFont="1" applyFill="1" applyBorder="1"/>
    <xf numFmtId="14" fontId="14" fillId="4" borderId="15" xfId="0" applyNumberFormat="1" applyFont="1" applyFill="1" applyBorder="1" applyAlignment="1">
      <alignment horizontal="center" vertical="center" wrapText="1"/>
    </xf>
    <xf numFmtId="0" fontId="16" fillId="4" borderId="32" xfId="0" applyFont="1" applyFill="1" applyBorder="1"/>
    <xf numFmtId="0" fontId="16" fillId="4" borderId="6" xfId="0" applyFont="1" applyFill="1" applyBorder="1"/>
    <xf numFmtId="0" fontId="16" fillId="4" borderId="22" xfId="0" applyFont="1" applyFill="1" applyBorder="1"/>
    <xf numFmtId="0" fontId="14" fillId="2" borderId="18" xfId="0" applyFont="1" applyFill="1" applyBorder="1"/>
    <xf numFmtId="0" fontId="16" fillId="4" borderId="41" xfId="0" applyFont="1" applyFill="1" applyBorder="1"/>
    <xf numFmtId="0" fontId="16" fillId="2" borderId="42" xfId="0" applyFont="1" applyFill="1" applyBorder="1"/>
    <xf numFmtId="0" fontId="14" fillId="2" borderId="31" xfId="0" applyFont="1" applyFill="1" applyBorder="1"/>
    <xf numFmtId="0" fontId="14" fillId="2" borderId="43" xfId="0" applyFont="1" applyFill="1" applyBorder="1"/>
    <xf numFmtId="0" fontId="14" fillId="2" borderId="9" xfId="0" applyFont="1" applyFill="1" applyBorder="1"/>
    <xf numFmtId="0" fontId="14" fillId="2" borderId="44" xfId="0" applyFont="1" applyFill="1" applyBorder="1"/>
    <xf numFmtId="0" fontId="0" fillId="2" borderId="9" xfId="0" applyFill="1" applyBorder="1"/>
    <xf numFmtId="0" fontId="0" fillId="2" borderId="44" xfId="0" applyFill="1" applyBorder="1"/>
    <xf numFmtId="0" fontId="16" fillId="2" borderId="9" xfId="0" applyFont="1" applyFill="1" applyBorder="1"/>
    <xf numFmtId="0" fontId="16" fillId="2" borderId="44" xfId="0" applyFont="1" applyFill="1" applyBorder="1"/>
    <xf numFmtId="0" fontId="14" fillId="2" borderId="7" xfId="0" applyFont="1" applyFill="1" applyBorder="1"/>
    <xf numFmtId="0" fontId="14" fillId="2" borderId="8" xfId="0" applyFont="1" applyFill="1" applyBorder="1"/>
    <xf numFmtId="0" fontId="14" fillId="2" borderId="45" xfId="0" applyFont="1" applyFill="1" applyBorder="1"/>
    <xf numFmtId="14" fontId="14" fillId="4" borderId="32" xfId="0" applyNumberFormat="1" applyFont="1" applyFill="1" applyBorder="1" applyAlignment="1">
      <alignment horizontal="center" vertical="center" wrapText="1"/>
    </xf>
    <xf numFmtId="0" fontId="14" fillId="2" borderId="32" xfId="0" applyFont="1" applyFill="1" applyBorder="1"/>
    <xf numFmtId="14" fontId="14" fillId="4" borderId="31" xfId="0" applyNumberFormat="1" applyFont="1" applyFill="1" applyBorder="1" applyAlignment="1">
      <alignment horizontal="center" vertical="center" wrapText="1"/>
    </xf>
    <xf numFmtId="14" fontId="14" fillId="4" borderId="13" xfId="0" applyNumberFormat="1" applyFont="1" applyFill="1" applyBorder="1" applyAlignment="1">
      <alignment horizontal="center" vertical="center" wrapText="1"/>
    </xf>
    <xf numFmtId="14" fontId="14" fillId="4" borderId="14" xfId="0" applyNumberFormat="1" applyFont="1" applyFill="1" applyBorder="1" applyAlignment="1">
      <alignment horizontal="center" vertical="center" wrapText="1"/>
    </xf>
    <xf numFmtId="0" fontId="16" fillId="4" borderId="15" xfId="0" applyFont="1" applyFill="1" applyBorder="1"/>
    <xf numFmtId="0" fontId="18" fillId="0" borderId="7" xfId="0" applyFont="1" applyFill="1" applyBorder="1" applyAlignment="1">
      <alignment horizontal="left" vertical="top" wrapText="1"/>
    </xf>
    <xf numFmtId="0" fontId="18" fillId="0" borderId="9" xfId="0" applyFont="1" applyFill="1" applyBorder="1" applyAlignment="1">
      <alignment horizontal="left" vertical="top" wrapText="1"/>
    </xf>
    <xf numFmtId="0" fontId="18" fillId="0" borderId="10" xfId="0" applyFont="1" applyFill="1" applyBorder="1" applyAlignment="1">
      <alignment horizontal="left" vertical="top" wrapText="1"/>
    </xf>
    <xf numFmtId="0" fontId="27" fillId="0" borderId="0" xfId="0" applyFont="1" applyAlignment="1">
      <alignment horizontal="left" vertical="top" wrapText="1"/>
    </xf>
    <xf numFmtId="0" fontId="29" fillId="0" borderId="0" xfId="0" applyFont="1" applyAlignment="1">
      <alignment horizontal="left" vertical="top"/>
    </xf>
    <xf numFmtId="0" fontId="23" fillId="0" borderId="7" xfId="0" applyFont="1" applyBorder="1" applyAlignment="1">
      <alignment horizontal="left" vertical="top" wrapText="1"/>
    </xf>
    <xf numFmtId="0" fontId="23" fillId="0" borderId="8" xfId="0" applyFont="1" applyBorder="1" applyAlignment="1">
      <alignment horizontal="left" vertical="top" wrapText="1"/>
    </xf>
    <xf numFmtId="0" fontId="23" fillId="0" borderId="9" xfId="0" applyFont="1" applyBorder="1" applyAlignment="1">
      <alignment horizontal="left" vertical="top" wrapText="1"/>
    </xf>
    <xf numFmtId="0" fontId="23" fillId="0" borderId="0" xfId="0" applyFont="1" applyBorder="1" applyAlignment="1">
      <alignment horizontal="left" vertical="top" wrapText="1"/>
    </xf>
    <xf numFmtId="0" fontId="23" fillId="0" borderId="10" xfId="0" applyFont="1" applyBorder="1" applyAlignment="1">
      <alignment horizontal="left" vertical="top" wrapText="1"/>
    </xf>
    <xf numFmtId="0" fontId="23" fillId="0" borderId="11" xfId="0" applyFont="1" applyBorder="1" applyAlignment="1">
      <alignment horizontal="left" vertical="top" wrapText="1"/>
    </xf>
    <xf numFmtId="0" fontId="17" fillId="0" borderId="0" xfId="0" applyFont="1" applyAlignment="1">
      <alignment horizontal="left"/>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0" borderId="19" xfId="0" applyBorder="1" applyAlignment="1">
      <alignment horizontal="center" vertical="center" wrapText="1"/>
    </xf>
    <xf numFmtId="0" fontId="0" fillId="0" borderId="17" xfId="0" applyBorder="1" applyAlignment="1">
      <alignment horizontal="center" vertical="center" wrapText="1"/>
    </xf>
    <xf numFmtId="0" fontId="57" fillId="4" borderId="0" xfId="0" applyFont="1" applyFill="1" applyAlignment="1">
      <alignment horizontal="center" wrapText="1"/>
    </xf>
    <xf numFmtId="0" fontId="16" fillId="0" borderId="27" xfId="0" applyFont="1" applyFill="1" applyBorder="1" applyAlignment="1">
      <alignment horizontal="left" vertical="top" wrapText="1"/>
    </xf>
    <xf numFmtId="0" fontId="16" fillId="0" borderId="0" xfId="0" applyFont="1" applyFill="1" applyBorder="1" applyAlignment="1">
      <alignment horizontal="left" vertical="top" wrapText="1"/>
    </xf>
    <xf numFmtId="0" fontId="57" fillId="2" borderId="0" xfId="0" applyFont="1" applyFill="1" applyBorder="1" applyAlignment="1">
      <alignment horizontal="center" wrapText="1"/>
    </xf>
    <xf numFmtId="0" fontId="16" fillId="4" borderId="7" xfId="0" applyFont="1" applyFill="1" applyBorder="1" applyAlignment="1">
      <alignment horizontal="left" vertical="top" wrapText="1"/>
    </xf>
    <xf numFmtId="0" fontId="16" fillId="4" borderId="9" xfId="0" applyFont="1" applyFill="1" applyBorder="1" applyAlignment="1">
      <alignment horizontal="left" vertical="top" wrapText="1"/>
    </xf>
    <xf numFmtId="0" fontId="16" fillId="4" borderId="10" xfId="0" applyFont="1" applyFill="1" applyBorder="1" applyAlignment="1">
      <alignment horizontal="left" vertical="top" wrapText="1"/>
    </xf>
    <xf numFmtId="0" fontId="57" fillId="2" borderId="0" xfId="0" applyFont="1" applyFill="1" applyAlignment="1">
      <alignment horizontal="center" wrapText="1"/>
    </xf>
    <xf numFmtId="0" fontId="13" fillId="0" borderId="0" xfId="0" applyFont="1" applyAlignment="1">
      <alignment horizontal="left" wrapText="1"/>
    </xf>
    <xf numFmtId="0" fontId="0" fillId="0" borderId="0" xfId="0" applyFont="1" applyAlignment="1">
      <alignment horizontal="left" wrapText="1"/>
    </xf>
    <xf numFmtId="0" fontId="52" fillId="5" borderId="0" xfId="0" applyFont="1" applyFill="1" applyAlignment="1">
      <alignment horizontal="center" vertical="top" wrapText="1"/>
    </xf>
    <xf numFmtId="0" fontId="36" fillId="0" borderId="0" xfId="0" applyFont="1" applyAlignment="1">
      <alignment horizontal="center" vertical="top" wrapText="1"/>
    </xf>
    <xf numFmtId="0" fontId="50" fillId="0" borderId="0" xfId="0" applyFont="1" applyAlignment="1">
      <alignment horizontal="left" vertical="top" wrapText="1"/>
    </xf>
    <xf numFmtId="0" fontId="51" fillId="0" borderId="0" xfId="0" applyFont="1" applyAlignment="1">
      <alignment horizontal="left" vertical="top" wrapText="1"/>
    </xf>
    <xf numFmtId="0" fontId="52" fillId="5" borderId="0" xfId="0" applyFont="1" applyFill="1" applyAlignment="1">
      <alignment horizontal="left" vertical="top" wrapText="1"/>
    </xf>
    <xf numFmtId="0" fontId="39" fillId="0" borderId="2" xfId="0" applyFont="1" applyFill="1" applyBorder="1" applyAlignment="1">
      <alignment horizontal="left" vertical="top" wrapText="1"/>
    </xf>
    <xf numFmtId="0" fontId="39" fillId="0" borderId="21" xfId="0" applyFont="1" applyFill="1" applyBorder="1" applyAlignment="1">
      <alignment horizontal="left" vertical="top" wrapText="1"/>
    </xf>
    <xf numFmtId="0" fontId="39" fillId="0" borderId="12" xfId="0" applyFont="1" applyFill="1" applyBorder="1" applyAlignment="1">
      <alignment horizontal="left" vertical="top" wrapText="1"/>
    </xf>
    <xf numFmtId="0" fontId="34" fillId="13" borderId="0" xfId="0" applyFont="1" applyFill="1" applyAlignment="1">
      <alignment horizontal="center" vertical="top" wrapText="1"/>
    </xf>
    <xf numFmtId="0" fontId="16" fillId="2" borderId="5"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7" fillId="0" borderId="5" xfId="0" applyFont="1" applyFill="1" applyBorder="1" applyAlignment="1">
      <alignment horizontal="center" vertical="top" wrapText="1"/>
    </xf>
    <xf numFmtId="0" fontId="17" fillId="0" borderId="0" xfId="0" applyFont="1" applyFill="1" applyBorder="1" applyAlignment="1">
      <alignment horizontal="center" vertical="top" wrapText="1"/>
    </xf>
    <xf numFmtId="0" fontId="39" fillId="0" borderId="2" xfId="0" applyFont="1" applyFill="1" applyBorder="1" applyAlignment="1">
      <alignment horizontal="center" wrapText="1"/>
    </xf>
    <xf numFmtId="0" fontId="39" fillId="0" borderId="21" xfId="0" applyFont="1" applyFill="1" applyBorder="1" applyAlignment="1">
      <alignment horizontal="center" wrapText="1"/>
    </xf>
    <xf numFmtId="0" fontId="39" fillId="0" borderId="12" xfId="0" applyFont="1" applyFill="1" applyBorder="1" applyAlignment="1">
      <alignment horizontal="center" wrapText="1"/>
    </xf>
    <xf numFmtId="0" fontId="16" fillId="0" borderId="5" xfId="0" applyFont="1" applyFill="1" applyBorder="1" applyAlignment="1">
      <alignment horizontal="center" vertical="center" wrapText="1"/>
    </xf>
    <xf numFmtId="0" fontId="16" fillId="4" borderId="5" xfId="0" applyFont="1" applyFill="1" applyBorder="1" applyAlignment="1">
      <alignment horizontal="center" vertical="center" wrapText="1"/>
    </xf>
  </cellXfs>
  <cellStyles count="14">
    <cellStyle name="Обычный" xfId="0" builtinId="0"/>
    <cellStyle name="Обычный 2" xfId="3" xr:uid="{00000000-0005-0000-0000-000001000000}"/>
    <cellStyle name="Обычный 3 2" xfId="1" xr:uid="{00000000-0005-0000-0000-000002000000}"/>
    <cellStyle name="Обычный 4" xfId="2" xr:uid="{00000000-0005-0000-0000-000003000000}"/>
    <cellStyle name="Обычный 4 2" xfId="4" xr:uid="{00000000-0005-0000-0000-000004000000}"/>
    <cellStyle name="Обычный 4 2 2" xfId="6" xr:uid="{00000000-0005-0000-0000-000005000000}"/>
    <cellStyle name="Обычный 4 2 3" xfId="7" xr:uid="{00000000-0005-0000-0000-000006000000}"/>
    <cellStyle name="Обычный 4 2 3 2" xfId="9" xr:uid="{00000000-0005-0000-0000-000007000000}"/>
    <cellStyle name="Обычный 4 2 3 2 2" xfId="12" xr:uid="{00000000-0005-0000-0000-000008000000}"/>
    <cellStyle name="Обычный 4 2 4" xfId="8" xr:uid="{00000000-0005-0000-0000-000009000000}"/>
    <cellStyle name="Обычный 4 2 4 2" xfId="10" xr:uid="{00000000-0005-0000-0000-00000A000000}"/>
    <cellStyle name="Обычный 4 3" xfId="5" xr:uid="{00000000-0005-0000-0000-00000B000000}"/>
    <cellStyle name="Обычный 4 4" xfId="11" xr:uid="{00000000-0005-0000-0000-00000C000000}"/>
    <cellStyle name="Обычный 4 4 2" xfId="13" xr:uid="{00000000-0005-0000-0000-00000D000000}"/>
  </cellStyles>
  <dxfs count="0"/>
  <tableStyles count="0" defaultTableStyle="TableStyleMedium9" defaultPivotStyle="PivotStyleLight16"/>
  <colors>
    <mruColors>
      <color rgb="FFFF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66675</xdr:rowOff>
    </xdr:from>
    <xdr:to>
      <xdr:col>18</xdr:col>
      <xdr:colOff>502881</xdr:colOff>
      <xdr:row>81</xdr:row>
      <xdr:rowOff>113569</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9601200"/>
          <a:ext cx="15552381" cy="5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77</xdr:row>
      <xdr:rowOff>2257425</xdr:rowOff>
    </xdr:from>
    <xdr:to>
      <xdr:col>20</xdr:col>
      <xdr:colOff>378908</xdr:colOff>
      <xdr:row>108</xdr:row>
      <xdr:rowOff>151774</xdr:rowOff>
    </xdr:to>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8905875"/>
          <a:ext cx="16733333" cy="5009524"/>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102"/>
  <sheetViews>
    <sheetView showGridLines="0" zoomScaleNormal="100" workbookViewId="0">
      <pane xSplit="1" ySplit="3" topLeftCell="B4" activePane="bottomRight" state="frozen"/>
      <selection pane="topRight" activeCell="B1" sqref="B1"/>
      <selection pane="bottomLeft" activeCell="A3" sqref="A3"/>
      <selection pane="bottomRight" activeCell="B41" sqref="B41"/>
    </sheetView>
  </sheetViews>
  <sheetFormatPr defaultColWidth="9.140625" defaultRowHeight="12.75" x14ac:dyDescent="0.2"/>
  <cols>
    <col min="1" max="1" width="50.42578125" style="1" customWidth="1"/>
    <col min="2" max="16384" width="9.140625" style="1"/>
  </cols>
  <sheetData>
    <row r="1" spans="1:43" x14ac:dyDescent="0.2">
      <c r="A1" s="10" t="s">
        <v>12</v>
      </c>
      <c r="B1" s="5"/>
      <c r="C1" s="5"/>
      <c r="D1" s="5"/>
      <c r="E1" s="5"/>
      <c r="F1" s="5"/>
      <c r="G1" s="5"/>
      <c r="H1" s="5"/>
      <c r="I1" s="5"/>
      <c r="J1" s="5"/>
      <c r="K1" s="5"/>
      <c r="L1" s="5"/>
      <c r="M1" s="5"/>
      <c r="N1" s="5"/>
      <c r="O1" s="5"/>
      <c r="P1" s="5"/>
      <c r="Q1" s="5"/>
      <c r="R1" s="5"/>
      <c r="S1" s="5"/>
    </row>
    <row r="2" spans="1:43" hidden="1" x14ac:dyDescent="0.2">
      <c r="A2" s="11" t="s">
        <v>16</v>
      </c>
    </row>
    <row r="3" spans="1:43" s="2" customFormat="1" ht="26.25" hidden="1" customHeight="1" x14ac:dyDescent="0.2">
      <c r="A3" s="12" t="s">
        <v>0</v>
      </c>
    </row>
    <row r="4" spans="1:43" s="7" customFormat="1" ht="12" hidden="1" customHeight="1" x14ac:dyDescent="0.2">
      <c r="A4" s="4" t="s">
        <v>26</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6"/>
      <c r="AK4" s="6"/>
      <c r="AL4" s="6"/>
      <c r="AM4" s="6"/>
      <c r="AN4" s="6"/>
      <c r="AO4" s="6"/>
      <c r="AP4" s="6"/>
      <c r="AQ4" s="6"/>
    </row>
    <row r="5" spans="1:43" s="9" customFormat="1" ht="12" hidden="1" customHeight="1" x14ac:dyDescent="0.2">
      <c r="A5" s="8">
        <v>1</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6"/>
      <c r="AK5" s="6"/>
      <c r="AL5" s="6"/>
      <c r="AM5" s="6"/>
      <c r="AN5" s="6"/>
      <c r="AO5" s="6"/>
      <c r="AP5" s="6"/>
      <c r="AQ5" s="6"/>
    </row>
    <row r="6" spans="1:43" s="9" customFormat="1" ht="12" hidden="1" customHeight="1" x14ac:dyDescent="0.2">
      <c r="A6" s="8">
        <v>2</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6"/>
      <c r="AK6" s="6"/>
      <c r="AL6" s="6"/>
      <c r="AM6" s="6"/>
      <c r="AN6" s="6"/>
      <c r="AO6" s="6"/>
      <c r="AP6" s="6"/>
      <c r="AQ6" s="6"/>
    </row>
    <row r="7" spans="1:43" s="7" customFormat="1" ht="12" hidden="1" customHeight="1" x14ac:dyDescent="0.2">
      <c r="A7" s="4" t="s">
        <v>1</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6"/>
      <c r="AK7" s="6"/>
      <c r="AL7" s="6"/>
      <c r="AM7" s="6"/>
      <c r="AN7" s="6"/>
      <c r="AO7" s="6"/>
      <c r="AP7" s="6"/>
      <c r="AQ7" s="6"/>
    </row>
    <row r="8" spans="1:43" s="9" customFormat="1" ht="12" hidden="1" customHeight="1" x14ac:dyDescent="0.2">
      <c r="A8" s="8">
        <v>1</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6"/>
      <c r="AK8" s="6"/>
      <c r="AL8" s="6"/>
      <c r="AM8" s="6"/>
      <c r="AN8" s="6"/>
      <c r="AO8" s="6"/>
      <c r="AP8" s="6"/>
      <c r="AQ8" s="6"/>
    </row>
    <row r="9" spans="1:43" s="9" customFormat="1" ht="12" hidden="1" customHeight="1" x14ac:dyDescent="0.2">
      <c r="A9" s="8">
        <v>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6"/>
      <c r="AK9" s="6"/>
      <c r="AL9" s="6"/>
      <c r="AM9" s="6"/>
      <c r="AN9" s="6"/>
      <c r="AO9" s="6"/>
      <c r="AP9" s="6"/>
      <c r="AQ9" s="6"/>
    </row>
    <row r="10" spans="1:43" s="7" customFormat="1" ht="12" hidden="1" customHeight="1" x14ac:dyDescent="0.2">
      <c r="A10" s="4" t="s">
        <v>27</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6"/>
      <c r="AK10" s="6"/>
      <c r="AL10" s="6"/>
      <c r="AM10" s="6"/>
      <c r="AN10" s="6"/>
      <c r="AO10" s="6"/>
      <c r="AP10" s="6"/>
      <c r="AQ10" s="6"/>
    </row>
    <row r="11" spans="1:43" s="9" customFormat="1" ht="12" hidden="1" customHeight="1" x14ac:dyDescent="0.2">
      <c r="A11" s="8">
        <v>1</v>
      </c>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6"/>
      <c r="AK11" s="6"/>
      <c r="AL11" s="6"/>
      <c r="AM11" s="6"/>
      <c r="AN11" s="6"/>
      <c r="AO11" s="6"/>
      <c r="AP11" s="6"/>
      <c r="AQ11" s="6"/>
    </row>
    <row r="12" spans="1:43" s="9" customFormat="1" ht="12" hidden="1" customHeight="1" x14ac:dyDescent="0.2">
      <c r="A12" s="8">
        <v>2</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6"/>
      <c r="AK12" s="6"/>
      <c r="AL12" s="6"/>
      <c r="AM12" s="6"/>
      <c r="AN12" s="6"/>
      <c r="AO12" s="6"/>
      <c r="AP12" s="6"/>
      <c r="AQ12" s="6"/>
    </row>
    <row r="13" spans="1:43" s="7" customFormat="1" ht="12" hidden="1" customHeight="1" x14ac:dyDescent="0.2">
      <c r="A13" s="4" t="s">
        <v>2</v>
      </c>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6"/>
      <c r="AK13" s="6"/>
      <c r="AL13" s="6"/>
      <c r="AM13" s="6"/>
      <c r="AN13" s="6"/>
      <c r="AO13" s="6"/>
      <c r="AP13" s="6"/>
      <c r="AQ13" s="6"/>
    </row>
    <row r="14" spans="1:43" s="9" customFormat="1" ht="12" hidden="1" customHeight="1" x14ac:dyDescent="0.2">
      <c r="A14" s="8">
        <v>1</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6"/>
      <c r="AK14" s="6"/>
      <c r="AL14" s="6"/>
      <c r="AM14" s="6"/>
      <c r="AN14" s="6"/>
      <c r="AO14" s="6"/>
      <c r="AP14" s="6"/>
      <c r="AQ14" s="6"/>
    </row>
    <row r="15" spans="1:43" s="9" customFormat="1" ht="12" hidden="1" customHeight="1" x14ac:dyDescent="0.2">
      <c r="A15" s="8">
        <v>2</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6"/>
      <c r="AK15" s="6"/>
      <c r="AL15" s="6"/>
      <c r="AM15" s="6"/>
      <c r="AN15" s="6"/>
      <c r="AO15" s="6"/>
      <c r="AP15" s="6"/>
      <c r="AQ15" s="6"/>
    </row>
    <row r="16" spans="1:43" s="7" customFormat="1" ht="12" hidden="1" customHeight="1" x14ac:dyDescent="0.2">
      <c r="A16" s="4" t="s">
        <v>3</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6"/>
      <c r="AK16" s="6"/>
      <c r="AL16" s="6"/>
      <c r="AM16" s="6"/>
      <c r="AN16" s="6"/>
      <c r="AO16" s="6"/>
      <c r="AP16" s="6"/>
      <c r="AQ16" s="6"/>
    </row>
    <row r="17" spans="1:43" s="9" customFormat="1" ht="12" hidden="1" customHeight="1" x14ac:dyDescent="0.2">
      <c r="A17" s="8">
        <v>1</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6"/>
      <c r="AK17" s="6"/>
      <c r="AL17" s="6"/>
      <c r="AM17" s="6"/>
      <c r="AN17" s="6"/>
      <c r="AO17" s="6"/>
      <c r="AP17" s="6"/>
      <c r="AQ17" s="6"/>
    </row>
    <row r="18" spans="1:43" s="9" customFormat="1" ht="12" hidden="1" customHeight="1" x14ac:dyDescent="0.2">
      <c r="A18" s="8">
        <v>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6"/>
      <c r="AK18" s="6"/>
      <c r="AL18" s="6"/>
      <c r="AM18" s="6"/>
      <c r="AN18" s="6"/>
      <c r="AO18" s="6"/>
      <c r="AP18" s="6"/>
      <c r="AQ18" s="6"/>
    </row>
    <row r="19" spans="1:43" s="7" customFormat="1" ht="12" hidden="1" customHeight="1" x14ac:dyDescent="0.2">
      <c r="A19" s="4" t="s">
        <v>4</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6"/>
      <c r="AK19" s="6"/>
      <c r="AL19" s="6"/>
      <c r="AM19" s="6"/>
      <c r="AN19" s="6"/>
      <c r="AO19" s="6"/>
      <c r="AP19" s="6"/>
      <c r="AQ19" s="6"/>
    </row>
    <row r="20" spans="1:43" s="9" customFormat="1" ht="12" hidden="1" customHeight="1" x14ac:dyDescent="0.2">
      <c r="A20" s="8" t="s">
        <v>37</v>
      </c>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6"/>
      <c r="AK20" s="6"/>
      <c r="AL20" s="6"/>
      <c r="AM20" s="6"/>
      <c r="AN20" s="6"/>
      <c r="AO20" s="6"/>
      <c r="AP20" s="6"/>
      <c r="AQ20" s="6"/>
    </row>
    <row r="21" spans="1:43" s="9" customFormat="1" ht="12" hidden="1" customHeight="1" x14ac:dyDescent="0.2">
      <c r="A21" s="8">
        <v>2</v>
      </c>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6"/>
      <c r="AK21" s="6"/>
      <c r="AL21" s="6"/>
      <c r="AM21" s="6"/>
      <c r="AN21" s="6"/>
      <c r="AO21" s="6"/>
      <c r="AP21" s="6"/>
      <c r="AQ21" s="6"/>
    </row>
    <row r="22" spans="1:43" s="7" customFormat="1" ht="12" hidden="1" customHeight="1" x14ac:dyDescent="0.2">
      <c r="A22" s="4" t="s">
        <v>5</v>
      </c>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6"/>
      <c r="AK22" s="6"/>
      <c r="AL22" s="6"/>
      <c r="AM22" s="6"/>
      <c r="AN22" s="6"/>
      <c r="AO22" s="6"/>
      <c r="AP22" s="6"/>
      <c r="AQ22" s="6"/>
    </row>
    <row r="23" spans="1:43" s="25" customFormat="1" ht="12" hidden="1" customHeight="1" x14ac:dyDescent="0.2">
      <c r="A23" s="22" t="s">
        <v>37</v>
      </c>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4"/>
      <c r="AK23" s="24"/>
      <c r="AL23" s="24"/>
      <c r="AM23" s="24"/>
      <c r="AN23" s="24"/>
      <c r="AO23" s="24"/>
      <c r="AP23" s="24"/>
      <c r="AQ23" s="24"/>
    </row>
    <row r="24" spans="1:43" s="25" customFormat="1" ht="12" hidden="1" customHeight="1" x14ac:dyDescent="0.2">
      <c r="A24" s="22">
        <v>2</v>
      </c>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4"/>
      <c r="AK24" s="24"/>
      <c r="AL24" s="24"/>
      <c r="AM24" s="24"/>
      <c r="AN24" s="24"/>
      <c r="AO24" s="24"/>
      <c r="AP24" s="24"/>
      <c r="AQ24" s="24"/>
    </row>
    <row r="25" spans="1:43" s="7" customFormat="1" ht="12" hidden="1" customHeight="1" x14ac:dyDescent="0.2">
      <c r="A25" s="4" t="s">
        <v>6</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6"/>
      <c r="AK25" s="6"/>
      <c r="AL25" s="6"/>
      <c r="AM25" s="6"/>
      <c r="AN25" s="6"/>
      <c r="AO25" s="6"/>
      <c r="AP25" s="6"/>
      <c r="AQ25" s="6"/>
    </row>
    <row r="26" spans="1:43" s="9" customFormat="1" ht="12" hidden="1" customHeight="1" x14ac:dyDescent="0.2">
      <c r="A26" s="8" t="s">
        <v>14</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6"/>
      <c r="AK26" s="6"/>
      <c r="AL26" s="6"/>
      <c r="AM26" s="6"/>
      <c r="AN26" s="6"/>
      <c r="AO26" s="6"/>
      <c r="AP26" s="6"/>
      <c r="AQ26" s="6"/>
    </row>
    <row r="27" spans="1:43" s="7" customFormat="1" ht="12" hidden="1" customHeight="1" x14ac:dyDescent="0.2">
      <c r="A27" s="4" t="s">
        <v>7</v>
      </c>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6"/>
      <c r="AK27" s="6"/>
      <c r="AL27" s="6"/>
      <c r="AM27" s="6"/>
      <c r="AN27" s="6"/>
      <c r="AO27" s="6"/>
      <c r="AP27" s="6"/>
      <c r="AQ27" s="6"/>
    </row>
    <row r="28" spans="1:43" s="9" customFormat="1" ht="12" hidden="1" customHeight="1" x14ac:dyDescent="0.2">
      <c r="A28" s="8" t="s">
        <v>14</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6"/>
      <c r="AK28" s="6"/>
      <c r="AL28" s="6"/>
      <c r="AM28" s="6"/>
      <c r="AN28" s="6"/>
      <c r="AO28" s="6"/>
      <c r="AP28" s="6"/>
      <c r="AQ28" s="6"/>
    </row>
    <row r="29" spans="1:43" s="7" customFormat="1" ht="12" hidden="1" customHeight="1" x14ac:dyDescent="0.2">
      <c r="A29" s="4" t="s">
        <v>8</v>
      </c>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6"/>
      <c r="AK29" s="6"/>
      <c r="AL29" s="6"/>
      <c r="AM29" s="6"/>
      <c r="AN29" s="6"/>
      <c r="AO29" s="6"/>
      <c r="AP29" s="6"/>
      <c r="AQ29" s="6"/>
    </row>
    <row r="30" spans="1:43" s="9" customFormat="1" ht="12" hidden="1" customHeight="1" x14ac:dyDescent="0.2">
      <c r="A30" s="8" t="s">
        <v>13</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6"/>
      <c r="AK30" s="6"/>
      <c r="AL30" s="6"/>
      <c r="AM30" s="6"/>
      <c r="AN30" s="6"/>
      <c r="AO30" s="6"/>
      <c r="AP30" s="6"/>
      <c r="AQ30" s="6"/>
    </row>
    <row r="31" spans="1:43" s="7" customFormat="1" ht="12" hidden="1" customHeight="1" x14ac:dyDescent="0.2">
      <c r="A31" s="4" t="s">
        <v>9</v>
      </c>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6"/>
      <c r="AK31" s="6"/>
      <c r="AL31" s="6"/>
      <c r="AM31" s="6"/>
      <c r="AN31" s="6"/>
      <c r="AO31" s="6"/>
      <c r="AP31" s="6"/>
      <c r="AQ31" s="6"/>
    </row>
    <row r="32" spans="1:43" s="9" customFormat="1" ht="12" hidden="1" customHeight="1" x14ac:dyDescent="0.2">
      <c r="A32" s="8" t="s">
        <v>15</v>
      </c>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6"/>
      <c r="AK32" s="6"/>
      <c r="AL32" s="6"/>
      <c r="AM32" s="6"/>
      <c r="AN32" s="6"/>
      <c r="AO32" s="6"/>
      <c r="AP32" s="6"/>
      <c r="AQ32" s="6"/>
    </row>
    <row r="33" spans="1:43" s="7" customFormat="1" ht="12" hidden="1" customHeight="1" x14ac:dyDescent="0.2">
      <c r="A33" s="4" t="s">
        <v>11</v>
      </c>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6"/>
      <c r="AK33" s="6"/>
      <c r="AL33" s="6"/>
      <c r="AM33" s="6"/>
      <c r="AN33" s="6"/>
      <c r="AO33" s="6"/>
      <c r="AP33" s="6"/>
      <c r="AQ33" s="6"/>
    </row>
    <row r="34" spans="1:43" s="9" customFormat="1" ht="12" hidden="1" customHeight="1" x14ac:dyDescent="0.2">
      <c r="A34" s="8" t="s">
        <v>37</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6"/>
      <c r="AK34" s="6"/>
      <c r="AL34" s="6"/>
      <c r="AM34" s="6"/>
      <c r="AN34" s="6"/>
      <c r="AO34" s="6"/>
      <c r="AP34" s="6"/>
      <c r="AQ34" s="6"/>
    </row>
    <row r="35" spans="1:43" s="9" customFormat="1" ht="12" hidden="1" customHeight="1" x14ac:dyDescent="0.2">
      <c r="A35" s="8">
        <v>2</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6"/>
      <c r="AK35" s="6"/>
      <c r="AL35" s="6"/>
      <c r="AM35" s="6"/>
      <c r="AN35" s="6"/>
      <c r="AO35" s="6"/>
      <c r="AP35" s="6"/>
      <c r="AQ35" s="6"/>
    </row>
    <row r="36" spans="1:43" s="7" customFormat="1" ht="12" hidden="1" customHeight="1" x14ac:dyDescent="0.2">
      <c r="A36" s="4" t="s">
        <v>10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6"/>
      <c r="AK36" s="6"/>
      <c r="AL36" s="6"/>
      <c r="AM36" s="6"/>
      <c r="AN36" s="6"/>
      <c r="AO36" s="6"/>
      <c r="AP36" s="6"/>
      <c r="AQ36" s="6"/>
    </row>
    <row r="37" spans="1:43" s="9" customFormat="1" ht="12" hidden="1" customHeight="1" x14ac:dyDescent="0.2">
      <c r="A37" s="8" t="s">
        <v>13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6"/>
      <c r="AK37" s="6"/>
      <c r="AL37" s="6"/>
      <c r="AM37" s="6"/>
      <c r="AN37" s="6"/>
      <c r="AO37" s="6"/>
      <c r="AP37" s="6"/>
      <c r="AQ37" s="6"/>
    </row>
    <row r="38" spans="1:43" hidden="1" x14ac:dyDescent="0.2"/>
    <row r="39" spans="1:43" hidden="1" x14ac:dyDescent="0.2"/>
    <row r="40" spans="1:43" x14ac:dyDescent="0.2">
      <c r="A40" s="11" t="s">
        <v>51</v>
      </c>
    </row>
    <row r="41" spans="1:43" s="2" customFormat="1" ht="26.25" customHeight="1" x14ac:dyDescent="0.2">
      <c r="A41" s="12" t="s">
        <v>0</v>
      </c>
      <c r="B41" s="44" t="s">
        <v>53</v>
      </c>
      <c r="C41" s="44"/>
      <c r="D41" s="44"/>
    </row>
    <row r="42" spans="1:43" s="7" customFormat="1" ht="12" customHeight="1" x14ac:dyDescent="0.2">
      <c r="A42" s="4" t="s">
        <v>26</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6"/>
      <c r="AK42" s="6"/>
      <c r="AL42" s="6"/>
      <c r="AM42" s="6"/>
      <c r="AN42" s="6"/>
      <c r="AO42" s="6"/>
      <c r="AP42" s="6"/>
      <c r="AQ42" s="6"/>
    </row>
    <row r="43" spans="1:43" s="9" customFormat="1" ht="12" customHeight="1" x14ac:dyDescent="0.2">
      <c r="A43" s="8">
        <v>1</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6"/>
      <c r="AK43" s="6"/>
      <c r="AL43" s="6"/>
      <c r="AM43" s="6"/>
      <c r="AN43" s="6"/>
      <c r="AO43" s="6"/>
      <c r="AP43" s="6"/>
      <c r="AQ43" s="6"/>
    </row>
    <row r="44" spans="1:43" s="9" customFormat="1" ht="12" customHeight="1" x14ac:dyDescent="0.2">
      <c r="A44" s="8">
        <v>2</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6"/>
      <c r="AK44" s="6"/>
      <c r="AL44" s="6"/>
      <c r="AM44" s="6"/>
      <c r="AN44" s="6"/>
      <c r="AO44" s="6"/>
      <c r="AP44" s="6"/>
      <c r="AQ44" s="6"/>
    </row>
    <row r="45" spans="1:43" s="7" customFormat="1" ht="12" hidden="1" customHeight="1" x14ac:dyDescent="0.2">
      <c r="A45" s="4" t="s">
        <v>1</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6"/>
      <c r="AK45" s="6"/>
      <c r="AL45" s="6"/>
      <c r="AM45" s="6"/>
      <c r="AN45" s="6"/>
      <c r="AO45" s="6"/>
      <c r="AP45" s="6"/>
      <c r="AQ45" s="6"/>
    </row>
    <row r="46" spans="1:43" s="9" customFormat="1" ht="12" hidden="1" customHeight="1" x14ac:dyDescent="0.2">
      <c r="A46" s="8">
        <v>1</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6"/>
      <c r="AK46" s="6"/>
      <c r="AL46" s="6"/>
      <c r="AM46" s="6"/>
      <c r="AN46" s="6"/>
      <c r="AO46" s="6"/>
      <c r="AP46" s="6"/>
      <c r="AQ46" s="6"/>
    </row>
    <row r="47" spans="1:43" s="9" customFormat="1" ht="12" hidden="1" customHeight="1" x14ac:dyDescent="0.2">
      <c r="A47" s="8">
        <v>2</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6"/>
      <c r="AK47" s="6"/>
      <c r="AL47" s="6"/>
      <c r="AM47" s="6"/>
      <c r="AN47" s="6"/>
      <c r="AO47" s="6"/>
      <c r="AP47" s="6"/>
      <c r="AQ47" s="6"/>
    </row>
    <row r="48" spans="1:43" s="7" customFormat="1" ht="12" customHeight="1" x14ac:dyDescent="0.2">
      <c r="A48" s="4" t="s">
        <v>27</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6"/>
      <c r="AK48" s="6"/>
      <c r="AL48" s="6"/>
      <c r="AM48" s="6"/>
      <c r="AN48" s="6"/>
      <c r="AO48" s="6"/>
      <c r="AP48" s="6"/>
      <c r="AQ48" s="6"/>
    </row>
    <row r="49" spans="1:43" s="9" customFormat="1" ht="12" customHeight="1" x14ac:dyDescent="0.2">
      <c r="A49" s="8">
        <v>1</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6"/>
      <c r="AK49" s="6"/>
      <c r="AL49" s="6"/>
      <c r="AM49" s="6"/>
      <c r="AN49" s="6"/>
      <c r="AO49" s="6"/>
      <c r="AP49" s="6"/>
      <c r="AQ49" s="6"/>
    </row>
    <row r="50" spans="1:43" s="9" customFormat="1" ht="12" customHeight="1" x14ac:dyDescent="0.2">
      <c r="A50" s="8">
        <v>2</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6"/>
      <c r="AK50" s="6"/>
      <c r="AL50" s="6"/>
      <c r="AM50" s="6"/>
      <c r="AN50" s="6"/>
      <c r="AO50" s="6"/>
      <c r="AP50" s="6"/>
      <c r="AQ50" s="6"/>
    </row>
    <row r="51" spans="1:43" s="7" customFormat="1" ht="12" hidden="1" customHeight="1" x14ac:dyDescent="0.2">
      <c r="A51" s="4" t="s">
        <v>2</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6"/>
      <c r="AK51" s="6"/>
      <c r="AL51" s="6"/>
      <c r="AM51" s="6"/>
      <c r="AN51" s="6"/>
      <c r="AO51" s="6"/>
      <c r="AP51" s="6"/>
      <c r="AQ51" s="6"/>
    </row>
    <row r="52" spans="1:43" s="9" customFormat="1" ht="12" hidden="1" customHeight="1" x14ac:dyDescent="0.2">
      <c r="A52" s="8">
        <v>1</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6"/>
      <c r="AK52" s="6"/>
      <c r="AL52" s="6"/>
      <c r="AM52" s="6"/>
      <c r="AN52" s="6"/>
      <c r="AO52" s="6"/>
      <c r="AP52" s="6"/>
      <c r="AQ52" s="6"/>
    </row>
    <row r="53" spans="1:43" s="9" customFormat="1" ht="12" hidden="1" customHeight="1" x14ac:dyDescent="0.2">
      <c r="A53" s="8">
        <v>2</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6"/>
      <c r="AK53" s="6"/>
      <c r="AL53" s="6"/>
      <c r="AM53" s="6"/>
      <c r="AN53" s="6"/>
      <c r="AO53" s="6"/>
      <c r="AP53" s="6"/>
      <c r="AQ53" s="6"/>
    </row>
    <row r="54" spans="1:43" s="7" customFormat="1" ht="12" customHeight="1" x14ac:dyDescent="0.2">
      <c r="A54" s="4" t="s">
        <v>3</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6"/>
      <c r="AK54" s="6"/>
      <c r="AL54" s="6"/>
      <c r="AM54" s="6"/>
      <c r="AN54" s="6"/>
      <c r="AO54" s="6"/>
      <c r="AP54" s="6"/>
      <c r="AQ54" s="6"/>
    </row>
    <row r="55" spans="1:43" s="9" customFormat="1" ht="12" customHeight="1" x14ac:dyDescent="0.2">
      <c r="A55" s="8">
        <v>1</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6"/>
      <c r="AK55" s="6"/>
      <c r="AL55" s="6"/>
      <c r="AM55" s="6"/>
      <c r="AN55" s="6"/>
      <c r="AO55" s="6"/>
      <c r="AP55" s="6"/>
      <c r="AQ55" s="6"/>
    </row>
    <row r="56" spans="1:43" s="9" customFormat="1" ht="12" customHeight="1" x14ac:dyDescent="0.2">
      <c r="A56" s="8">
        <v>2</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6"/>
      <c r="AK56" s="6"/>
      <c r="AL56" s="6"/>
      <c r="AM56" s="6"/>
      <c r="AN56" s="6"/>
      <c r="AO56" s="6"/>
      <c r="AP56" s="6"/>
      <c r="AQ56" s="6"/>
    </row>
    <row r="57" spans="1:43" s="7" customFormat="1" ht="12" customHeight="1" x14ac:dyDescent="0.2">
      <c r="A57" s="4" t="s">
        <v>4</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6"/>
      <c r="AK57" s="6"/>
      <c r="AL57" s="6"/>
      <c r="AM57" s="6"/>
      <c r="AN57" s="6"/>
      <c r="AO57" s="6"/>
      <c r="AP57" s="6"/>
      <c r="AQ57" s="6"/>
    </row>
    <row r="58" spans="1:43" s="9" customFormat="1" ht="12" customHeight="1" x14ac:dyDescent="0.2">
      <c r="A58" s="8" t="s">
        <v>37</v>
      </c>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6"/>
      <c r="AK58" s="6"/>
      <c r="AL58" s="6"/>
      <c r="AM58" s="6"/>
      <c r="AN58" s="6"/>
      <c r="AO58" s="6"/>
      <c r="AP58" s="6"/>
      <c r="AQ58" s="6"/>
    </row>
    <row r="59" spans="1:43" s="9" customFormat="1" ht="12" hidden="1" customHeight="1" x14ac:dyDescent="0.2">
      <c r="A59" s="8">
        <v>2</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6"/>
      <c r="AK59" s="6"/>
      <c r="AL59" s="6"/>
      <c r="AM59" s="6"/>
      <c r="AN59" s="6"/>
      <c r="AO59" s="6"/>
      <c r="AP59" s="6"/>
      <c r="AQ59" s="6"/>
    </row>
    <row r="60" spans="1:43" s="7" customFormat="1" ht="12" customHeight="1" x14ac:dyDescent="0.2">
      <c r="A60" s="4" t="s">
        <v>5</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6"/>
      <c r="AK60" s="6"/>
      <c r="AL60" s="6"/>
      <c r="AM60" s="6"/>
      <c r="AN60" s="6"/>
      <c r="AO60" s="6"/>
      <c r="AP60" s="6"/>
      <c r="AQ60" s="6"/>
    </row>
    <row r="61" spans="1:43" s="9" customFormat="1" ht="12" customHeight="1" x14ac:dyDescent="0.2">
      <c r="A61" s="8" t="s">
        <v>37</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6"/>
      <c r="AK61" s="6"/>
      <c r="AL61" s="6"/>
      <c r="AM61" s="6"/>
      <c r="AN61" s="6"/>
      <c r="AO61" s="6"/>
      <c r="AP61" s="6"/>
      <c r="AQ61" s="6"/>
    </row>
    <row r="62" spans="1:43" s="9" customFormat="1" ht="12" hidden="1" customHeight="1" x14ac:dyDescent="0.2">
      <c r="A62" s="8">
        <v>2</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6"/>
      <c r="AK62" s="6"/>
      <c r="AL62" s="6"/>
      <c r="AM62" s="6"/>
      <c r="AN62" s="6"/>
      <c r="AO62" s="6"/>
      <c r="AP62" s="6"/>
      <c r="AQ62" s="6"/>
    </row>
    <row r="63" spans="1:43" s="7" customFormat="1" ht="12" customHeight="1" x14ac:dyDescent="0.2">
      <c r="A63" s="4" t="s">
        <v>6</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6"/>
      <c r="AK63" s="6"/>
      <c r="AL63" s="6"/>
      <c r="AM63" s="6"/>
      <c r="AN63" s="6"/>
      <c r="AO63" s="6"/>
      <c r="AP63" s="6"/>
      <c r="AQ63" s="6"/>
    </row>
    <row r="64" spans="1:43" s="9" customFormat="1" ht="12" customHeight="1" x14ac:dyDescent="0.2">
      <c r="A64" s="8" t="s">
        <v>14</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6"/>
      <c r="AK64" s="6"/>
      <c r="AL64" s="6"/>
      <c r="AM64" s="6"/>
      <c r="AN64" s="6"/>
      <c r="AO64" s="6"/>
      <c r="AP64" s="6"/>
      <c r="AQ64" s="6"/>
    </row>
    <row r="65" spans="1:43" s="7" customFormat="1" ht="12" customHeight="1" x14ac:dyDescent="0.2">
      <c r="A65" s="4" t="s">
        <v>7</v>
      </c>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6"/>
      <c r="AK65" s="6"/>
      <c r="AL65" s="6"/>
      <c r="AM65" s="6"/>
      <c r="AN65" s="6"/>
      <c r="AO65" s="6"/>
      <c r="AP65" s="6"/>
      <c r="AQ65" s="6"/>
    </row>
    <row r="66" spans="1:43" s="9" customFormat="1" ht="12" customHeight="1" x14ac:dyDescent="0.2">
      <c r="A66" s="8" t="s">
        <v>14</v>
      </c>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6"/>
      <c r="AK66" s="6"/>
      <c r="AL66" s="6"/>
      <c r="AM66" s="6"/>
      <c r="AN66" s="6"/>
      <c r="AO66" s="6"/>
      <c r="AP66" s="6"/>
      <c r="AQ66" s="6"/>
    </row>
    <row r="67" spans="1:43" s="7" customFormat="1" ht="12" customHeight="1" x14ac:dyDescent="0.2">
      <c r="A67" s="4" t="s">
        <v>8</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6"/>
      <c r="AK67" s="6"/>
      <c r="AL67" s="6"/>
      <c r="AM67" s="6"/>
      <c r="AN67" s="6"/>
      <c r="AO67" s="6"/>
      <c r="AP67" s="6"/>
      <c r="AQ67" s="6"/>
    </row>
    <row r="68" spans="1:43" s="9" customFormat="1" ht="12" customHeight="1" x14ac:dyDescent="0.2">
      <c r="A68" s="8" t="s">
        <v>13</v>
      </c>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6"/>
      <c r="AK68" s="6"/>
      <c r="AL68" s="6"/>
      <c r="AM68" s="6"/>
      <c r="AN68" s="6"/>
      <c r="AO68" s="6"/>
      <c r="AP68" s="6"/>
      <c r="AQ68" s="6"/>
    </row>
    <row r="69" spans="1:43" s="7" customFormat="1" ht="12" customHeight="1" x14ac:dyDescent="0.2">
      <c r="A69" s="4" t="s">
        <v>9</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6"/>
      <c r="AK69" s="6"/>
      <c r="AL69" s="6"/>
      <c r="AM69" s="6"/>
      <c r="AN69" s="6"/>
      <c r="AO69" s="6"/>
      <c r="AP69" s="6"/>
      <c r="AQ69" s="6"/>
    </row>
    <row r="70" spans="1:43" s="9" customFormat="1" ht="12" customHeight="1" x14ac:dyDescent="0.2">
      <c r="A70" s="8" t="s">
        <v>15</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6"/>
      <c r="AK70" s="6"/>
      <c r="AL70" s="6"/>
      <c r="AM70" s="6"/>
      <c r="AN70" s="6"/>
      <c r="AO70" s="6"/>
      <c r="AP70" s="6"/>
      <c r="AQ70" s="6"/>
    </row>
    <row r="71" spans="1:43" s="7" customFormat="1" ht="12" customHeight="1" x14ac:dyDescent="0.2">
      <c r="A71" s="4" t="s">
        <v>11</v>
      </c>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6"/>
      <c r="AK71" s="6"/>
      <c r="AL71" s="6"/>
      <c r="AM71" s="6"/>
      <c r="AN71" s="6"/>
      <c r="AO71" s="6"/>
      <c r="AP71" s="6"/>
      <c r="AQ71" s="6"/>
    </row>
    <row r="72" spans="1:43" s="9" customFormat="1" ht="12" customHeight="1" x14ac:dyDescent="0.2">
      <c r="A72" s="8" t="s">
        <v>37</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6"/>
      <c r="AK72" s="6"/>
      <c r="AL72" s="6"/>
      <c r="AM72" s="6"/>
      <c r="AN72" s="6"/>
      <c r="AO72" s="6"/>
      <c r="AP72" s="6"/>
      <c r="AQ72" s="6"/>
    </row>
    <row r="73" spans="1:43" s="9" customFormat="1" ht="12" hidden="1" customHeight="1" x14ac:dyDescent="0.2">
      <c r="A73" s="8">
        <v>2</v>
      </c>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6"/>
      <c r="AK73" s="6"/>
      <c r="AL73" s="6"/>
      <c r="AM73" s="6"/>
      <c r="AN73" s="6"/>
      <c r="AO73" s="6"/>
      <c r="AP73" s="6"/>
      <c r="AQ73" s="6"/>
    </row>
    <row r="74" spans="1:43" s="7" customFormat="1" ht="12" customHeight="1" x14ac:dyDescent="0.2">
      <c r="A74" s="4" t="s">
        <v>10</v>
      </c>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6"/>
      <c r="AK74" s="6"/>
      <c r="AL74" s="6"/>
      <c r="AM74" s="6"/>
      <c r="AN74" s="6"/>
      <c r="AO74" s="6"/>
      <c r="AP74" s="6"/>
      <c r="AQ74" s="6"/>
    </row>
    <row r="75" spans="1:43" s="9" customFormat="1" ht="12" customHeight="1" x14ac:dyDescent="0.2">
      <c r="A75" s="8" t="s">
        <v>13</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6"/>
      <c r="AK75" s="6"/>
      <c r="AL75" s="6"/>
      <c r="AM75" s="6"/>
      <c r="AN75" s="6"/>
      <c r="AO75" s="6"/>
      <c r="AP75" s="6"/>
      <c r="AQ75" s="6"/>
    </row>
    <row r="76" spans="1:43" s="9" customFormat="1" ht="12" customHeight="1" x14ac:dyDescent="0.2">
      <c r="A76" s="8"/>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6"/>
      <c r="AK76" s="6"/>
      <c r="AL76" s="6"/>
      <c r="AM76" s="6"/>
      <c r="AN76" s="6"/>
      <c r="AO76" s="6"/>
      <c r="AP76" s="6"/>
      <c r="AQ76" s="6"/>
    </row>
    <row r="77" spans="1:43" s="9" customFormat="1" ht="12" customHeight="1" x14ac:dyDescent="0.2">
      <c r="A77" s="16"/>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6"/>
      <c r="AK77" s="6"/>
      <c r="AL77" s="6"/>
      <c r="AM77" s="6"/>
      <c r="AN77" s="6"/>
      <c r="AO77" s="6"/>
      <c r="AP77" s="6"/>
      <c r="AQ77" s="6"/>
    </row>
    <row r="78" spans="1:43" x14ac:dyDescent="0.2">
      <c r="A78" s="1" t="s">
        <v>28</v>
      </c>
    </row>
    <row r="79" spans="1:43" s="6" customFormat="1" ht="12.75" customHeight="1" x14ac:dyDescent="0.2">
      <c r="A79" s="13" t="s">
        <v>17</v>
      </c>
    </row>
    <row r="80" spans="1:43" s="6" customFormat="1" ht="12.75" customHeight="1" x14ac:dyDescent="0.2">
      <c r="A80" s="14" t="s">
        <v>18</v>
      </c>
    </row>
    <row r="81" spans="1:1" s="6" customFormat="1" ht="12.75" customHeight="1" x14ac:dyDescent="0.2">
      <c r="A81" s="14" t="s">
        <v>19</v>
      </c>
    </row>
    <row r="82" spans="1:1" s="6" customFormat="1" ht="12.75" customHeight="1" x14ac:dyDescent="0.2">
      <c r="A82" s="14" t="s">
        <v>20</v>
      </c>
    </row>
    <row r="83" spans="1:1" s="6" customFormat="1" ht="12.75" customHeight="1" x14ac:dyDescent="0.2">
      <c r="A83" s="14" t="s">
        <v>21</v>
      </c>
    </row>
    <row r="84" spans="1:1" s="6" customFormat="1" ht="12.75" customHeight="1" x14ac:dyDescent="0.2">
      <c r="A84" s="14" t="s">
        <v>22</v>
      </c>
    </row>
    <row r="85" spans="1:1" s="6" customFormat="1" ht="12.75" customHeight="1" x14ac:dyDescent="0.2">
      <c r="A85" s="15" t="s">
        <v>23</v>
      </c>
    </row>
    <row r="86" spans="1:1" s="6" customFormat="1" ht="12.75" customHeight="1" x14ac:dyDescent="0.2"/>
    <row r="88" spans="1:1" x14ac:dyDescent="0.2">
      <c r="A88" s="17" t="s">
        <v>29</v>
      </c>
    </row>
    <row r="89" spans="1:1" ht="12.75" customHeight="1" x14ac:dyDescent="0.2">
      <c r="A89" s="27" t="s">
        <v>30</v>
      </c>
    </row>
    <row r="90" spans="1:1" ht="12.75" customHeight="1" x14ac:dyDescent="0.2">
      <c r="A90" s="28" t="s">
        <v>31</v>
      </c>
    </row>
    <row r="91" spans="1:1" x14ac:dyDescent="0.2">
      <c r="A91" s="26" t="s">
        <v>32</v>
      </c>
    </row>
    <row r="92" spans="1:1" x14ac:dyDescent="0.2">
      <c r="A92" s="26" t="s">
        <v>33</v>
      </c>
    </row>
    <row r="93" spans="1:1" x14ac:dyDescent="0.2">
      <c r="A93" s="18" t="s">
        <v>34</v>
      </c>
    </row>
    <row r="94" spans="1:1" x14ac:dyDescent="0.2">
      <c r="A94" s="26" t="s">
        <v>35</v>
      </c>
    </row>
    <row r="96" spans="1:1" ht="13.5" thickBot="1" x14ac:dyDescent="0.25">
      <c r="A96" s="42" t="s">
        <v>24</v>
      </c>
    </row>
    <row r="97" spans="1:1" ht="12.75" customHeight="1" x14ac:dyDescent="0.2">
      <c r="A97" s="353" t="s">
        <v>36</v>
      </c>
    </row>
    <row r="98" spans="1:1" x14ac:dyDescent="0.2">
      <c r="A98" s="354"/>
    </row>
    <row r="99" spans="1:1" x14ac:dyDescent="0.2">
      <c r="A99" s="354"/>
    </row>
    <row r="100" spans="1:1" x14ac:dyDescent="0.2">
      <c r="A100" s="354"/>
    </row>
    <row r="101" spans="1:1" x14ac:dyDescent="0.2">
      <c r="A101" s="354"/>
    </row>
    <row r="102" spans="1:1" ht="13.5" thickBot="1" x14ac:dyDescent="0.25">
      <c r="A102" s="355"/>
    </row>
  </sheetData>
  <mergeCells count="1">
    <mergeCell ref="A97:A102"/>
  </mergeCells>
  <pageMargins left="0.75" right="0.75" top="1" bottom="1" header="0.5" footer="0.5"/>
  <pageSetup paperSize="9" orientation="portrait" horizontalDpi="4294967295" verticalDpi="4294967295"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defaultRowHeight="12.75"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Q78"/>
  <sheetViews>
    <sheetView showGridLines="0" zoomScaleNormal="100" workbookViewId="0">
      <pane xSplit="1" ySplit="3" topLeftCell="B4" activePane="bottomRight" state="frozen"/>
      <selection pane="topRight" activeCell="B1" sqref="B1"/>
      <selection pane="bottomLeft" activeCell="A3" sqref="A3"/>
      <selection pane="bottomRight" activeCell="D54" sqref="D54"/>
    </sheetView>
  </sheetViews>
  <sheetFormatPr defaultColWidth="9.140625" defaultRowHeight="12.75" x14ac:dyDescent="0.2"/>
  <cols>
    <col min="1" max="1" width="58" style="32" customWidth="1"/>
    <col min="2" max="2" width="10.42578125" style="32" customWidth="1"/>
    <col min="3" max="6" width="9.7109375" style="32" customWidth="1"/>
    <col min="7" max="9" width="10.28515625" style="32" customWidth="1"/>
    <col min="10" max="10" width="10" style="32" customWidth="1"/>
    <col min="11" max="55" width="9.7109375" style="32" customWidth="1"/>
    <col min="56" max="57" width="9.85546875" style="32" customWidth="1"/>
    <col min="58" max="58" width="10.42578125" style="32" customWidth="1"/>
    <col min="59" max="67" width="9.85546875" style="32" customWidth="1"/>
    <col min="68" max="68" width="10.140625" style="32" customWidth="1"/>
    <col min="69" max="69" width="9.85546875" style="32" customWidth="1"/>
    <col min="70" max="16384" width="9.140625" style="32"/>
  </cols>
  <sheetData>
    <row r="1" spans="1:69" ht="27" customHeight="1" x14ac:dyDescent="0.2">
      <c r="A1" s="180" t="str">
        <f>'BAR BB| Open rates'!A1</f>
        <v>Сочи Марриотт Красная Поляна 5*/ Sochi Marriott Krasnaya Polyana 5*</v>
      </c>
    </row>
    <row r="2" spans="1:69" hidden="1" x14ac:dyDescent="0.2">
      <c r="A2" s="11" t="s">
        <v>16</v>
      </c>
    </row>
    <row r="3" spans="1:69" s="33" customFormat="1" ht="26.25" hidden="1" customHeight="1" x14ac:dyDescent="0.2">
      <c r="A3" s="64" t="s">
        <v>62</v>
      </c>
      <c r="B3" s="108" t="e">
        <f>'BAR BB| Open rates'!#REF!</f>
        <v>#REF!</v>
      </c>
      <c r="C3" s="108" t="e">
        <f>'BAR BB| Open rates'!#REF!</f>
        <v>#REF!</v>
      </c>
      <c r="D3" s="108" t="e">
        <f>'BAR BB| Open rates'!#REF!</f>
        <v>#REF!</v>
      </c>
      <c r="E3" s="108" t="e">
        <f>'BAR BB| Open rates'!#REF!</f>
        <v>#REF!</v>
      </c>
      <c r="F3" s="108" t="e">
        <f>'BAR BB| Open rates'!#REF!</f>
        <v>#REF!</v>
      </c>
      <c r="G3" s="108" t="e">
        <f>'BAR BB| Open rates'!#REF!</f>
        <v>#REF!</v>
      </c>
      <c r="H3" s="108" t="e">
        <f>'BAR BB| Open rates'!#REF!</f>
        <v>#REF!</v>
      </c>
      <c r="I3" s="108" t="e">
        <f>'BAR BB| Open rates'!#REF!</f>
        <v>#REF!</v>
      </c>
      <c r="J3" s="108" t="e">
        <f>'BAR BB| Open rates'!#REF!</f>
        <v>#REF!</v>
      </c>
      <c r="K3" s="108" t="e">
        <f>'BAR BB| Open rates'!#REF!</f>
        <v>#REF!</v>
      </c>
      <c r="L3" s="108" t="e">
        <f>'BAR BB| Open rates'!#REF!</f>
        <v>#REF!</v>
      </c>
      <c r="M3" s="108" t="e">
        <f>'BAR BB| Open rates'!#REF!</f>
        <v>#REF!</v>
      </c>
      <c r="N3" s="108" t="e">
        <f>'BAR BB| Open rates'!#REF!</f>
        <v>#REF!</v>
      </c>
      <c r="O3" s="108" t="e">
        <f>'BAR BB| Open rates'!#REF!</f>
        <v>#REF!</v>
      </c>
      <c r="P3" s="108" t="e">
        <f>'BAR BB| Open rates'!#REF!</f>
        <v>#REF!</v>
      </c>
      <c r="Q3" s="108" t="e">
        <f>'BAR BB| Open rates'!#REF!</f>
        <v>#REF!</v>
      </c>
      <c r="R3" s="108" t="e">
        <f>'BAR BB| Open rates'!#REF!</f>
        <v>#REF!</v>
      </c>
      <c r="S3" s="108" t="e">
        <f>'BAR BB| Open rates'!#REF!</f>
        <v>#REF!</v>
      </c>
      <c r="T3" s="108" t="e">
        <f>'BAR BB| Open rates'!#REF!</f>
        <v>#REF!</v>
      </c>
      <c r="U3" s="108" t="e">
        <f>'BAR BB| Open rates'!#REF!</f>
        <v>#REF!</v>
      </c>
      <c r="V3" s="108" t="e">
        <f>'BAR BB| Open rates'!#REF!</f>
        <v>#REF!</v>
      </c>
      <c r="W3" s="108" t="e">
        <f>'BAR BB| Open rates'!#REF!</f>
        <v>#REF!</v>
      </c>
      <c r="X3" s="108" t="e">
        <f>'BAR BB| Open rates'!#REF!</f>
        <v>#REF!</v>
      </c>
      <c r="Y3" s="108" t="e">
        <f>'BAR BB| Open rates'!#REF!</f>
        <v>#REF!</v>
      </c>
      <c r="Z3" s="108" t="e">
        <f>'BAR BB| Open rates'!#REF!</f>
        <v>#REF!</v>
      </c>
      <c r="AA3" s="108" t="e">
        <f>'BAR BB| Open rates'!#REF!</f>
        <v>#REF!</v>
      </c>
      <c r="AB3" s="108" t="e">
        <f>'BAR BB| Open rates'!#REF!</f>
        <v>#REF!</v>
      </c>
      <c r="AC3" s="108" t="e">
        <f>'BAR BB| Open rates'!#REF!</f>
        <v>#REF!</v>
      </c>
      <c r="AD3" s="108" t="e">
        <f>'BAR BB| Open rates'!#REF!</f>
        <v>#REF!</v>
      </c>
      <c r="AE3" s="108" t="e">
        <f>'BAR BB| Open rates'!#REF!</f>
        <v>#REF!</v>
      </c>
      <c r="AF3" s="108" t="e">
        <f>'BAR BB| Open rates'!#REF!</f>
        <v>#REF!</v>
      </c>
      <c r="AG3" s="108" t="e">
        <f>'BAR BB| Open rates'!#REF!</f>
        <v>#REF!</v>
      </c>
      <c r="AH3" s="108" t="e">
        <f>'BAR BB| Open rates'!#REF!</f>
        <v>#REF!</v>
      </c>
      <c r="AI3" s="108" t="e">
        <f>'BAR BB| Open rates'!#REF!</f>
        <v>#REF!</v>
      </c>
      <c r="AJ3" s="108" t="e">
        <f>'BAR BB| Open rates'!#REF!</f>
        <v>#REF!</v>
      </c>
      <c r="AK3" s="108" t="e">
        <f>'BAR BB| Open rates'!#REF!</f>
        <v>#REF!</v>
      </c>
      <c r="AL3" s="108" t="e">
        <f>'BAR BB| Open rates'!#REF!</f>
        <v>#REF!</v>
      </c>
      <c r="AM3" s="108" t="e">
        <f>'BAR BB| Open rates'!#REF!</f>
        <v>#REF!</v>
      </c>
      <c r="AN3" s="108" t="e">
        <f>'BAR BB| Open rates'!#REF!</f>
        <v>#REF!</v>
      </c>
      <c r="AO3" s="108" t="e">
        <f>'BAR BB| Open rates'!#REF!</f>
        <v>#REF!</v>
      </c>
      <c r="AP3" s="108" t="e">
        <f>'BAR BB| Open rates'!#REF!</f>
        <v>#REF!</v>
      </c>
      <c r="AQ3" s="108" t="e">
        <f>'BAR BB| Open rates'!#REF!</f>
        <v>#REF!</v>
      </c>
      <c r="AR3" s="108" t="e">
        <f>'BAR BB| Open rates'!#REF!</f>
        <v>#REF!</v>
      </c>
      <c r="AS3" s="108" t="e">
        <f>'BAR BB| Open rates'!#REF!</f>
        <v>#REF!</v>
      </c>
      <c r="AT3" s="108" t="e">
        <f>'BAR BB| Open rates'!#REF!</f>
        <v>#REF!</v>
      </c>
      <c r="AU3" s="108" t="e">
        <f>'BAR BB| Open rates'!#REF!</f>
        <v>#REF!</v>
      </c>
      <c r="AV3" s="108" t="e">
        <f>'BAR BB| Open rates'!#REF!</f>
        <v>#REF!</v>
      </c>
      <c r="AW3" s="108" t="e">
        <f>'BAR BB| Open rates'!#REF!</f>
        <v>#REF!</v>
      </c>
      <c r="AX3" s="108" t="e">
        <f>'BAR BB| Open rates'!#REF!</f>
        <v>#REF!</v>
      </c>
      <c r="AY3" s="108" t="e">
        <f>'BAR BB| Open rates'!#REF!</f>
        <v>#REF!</v>
      </c>
      <c r="AZ3" s="108" t="e">
        <f>'BAR BB| Open rates'!#REF!</f>
        <v>#REF!</v>
      </c>
      <c r="BA3" s="108" t="e">
        <f>'BAR BB| Open rates'!#REF!</f>
        <v>#REF!</v>
      </c>
      <c r="BB3" s="108" t="e">
        <f>'BAR BB| Open rates'!#REF!</f>
        <v>#REF!</v>
      </c>
      <c r="BC3" s="108" t="e">
        <f>'BAR BB| Open rates'!#REF!</f>
        <v>#REF!</v>
      </c>
      <c r="BD3" s="108" t="e">
        <f>'BAR BB| Open rates'!#REF!</f>
        <v>#REF!</v>
      </c>
      <c r="BE3" s="108" t="e">
        <f>'BAR BB| Open rates'!#REF!</f>
        <v>#REF!</v>
      </c>
      <c r="BF3" s="108" t="e">
        <f>'BAR BB| Open rates'!#REF!</f>
        <v>#REF!</v>
      </c>
      <c r="BG3" s="108" t="e">
        <f>'BAR BB| Open rates'!#REF!</f>
        <v>#REF!</v>
      </c>
      <c r="BH3" s="108" t="e">
        <f>'BAR BB| Open rates'!#REF!</f>
        <v>#REF!</v>
      </c>
      <c r="BI3" s="108" t="e">
        <f>'BAR BB| Open rates'!#REF!</f>
        <v>#REF!</v>
      </c>
      <c r="BJ3" s="108" t="e">
        <f>'BAR BB| Open rates'!#REF!</f>
        <v>#REF!</v>
      </c>
      <c r="BK3" s="108" t="e">
        <f>'BAR BB| Open rates'!#REF!</f>
        <v>#REF!</v>
      </c>
      <c r="BL3" s="108" t="e">
        <f>'BAR BB| Open rates'!#REF!</f>
        <v>#REF!</v>
      </c>
      <c r="BM3" s="108" t="e">
        <f>'BAR BB| Open rates'!#REF!</f>
        <v>#REF!</v>
      </c>
      <c r="BN3" s="108" t="e">
        <f>'BAR BB| Open rates'!#REF!</f>
        <v>#REF!</v>
      </c>
      <c r="BO3" s="108" t="e">
        <f>'BAR BB| Open rates'!#REF!</f>
        <v>#REF!</v>
      </c>
      <c r="BP3" s="108" t="e">
        <f>'BAR BB| Open rates'!#REF!</f>
        <v>#REF!</v>
      </c>
      <c r="BQ3" s="108" t="e">
        <f>'BAR BB| Open rates'!#REF!</f>
        <v>#REF!</v>
      </c>
    </row>
    <row r="4" spans="1:69" s="33" customFormat="1" ht="26.25" hidden="1" customHeight="1" x14ac:dyDescent="0.2">
      <c r="A4" s="49"/>
      <c r="B4" s="108" t="e">
        <f>'BAR BB| Open rates'!#REF!</f>
        <v>#REF!</v>
      </c>
      <c r="C4" s="108" t="e">
        <f>'BAR BB| Open rates'!#REF!</f>
        <v>#REF!</v>
      </c>
      <c r="D4" s="108" t="e">
        <f>'BAR BB| Open rates'!#REF!</f>
        <v>#REF!</v>
      </c>
      <c r="E4" s="108" t="e">
        <f>'BAR BB| Open rates'!#REF!</f>
        <v>#REF!</v>
      </c>
      <c r="F4" s="108" t="e">
        <f>'BAR BB| Open rates'!#REF!</f>
        <v>#REF!</v>
      </c>
      <c r="G4" s="108" t="e">
        <f>'BAR BB| Open rates'!#REF!</f>
        <v>#REF!</v>
      </c>
      <c r="H4" s="108" t="e">
        <f>'BAR BB| Open rates'!#REF!</f>
        <v>#REF!</v>
      </c>
      <c r="I4" s="108" t="e">
        <f>'BAR BB| Open rates'!#REF!</f>
        <v>#REF!</v>
      </c>
      <c r="J4" s="108" t="e">
        <f>'BAR BB| Open rates'!#REF!</f>
        <v>#REF!</v>
      </c>
      <c r="K4" s="108" t="e">
        <f>'BAR BB| Open rates'!#REF!</f>
        <v>#REF!</v>
      </c>
      <c r="L4" s="108" t="e">
        <f>'BAR BB| Open rates'!#REF!</f>
        <v>#REF!</v>
      </c>
      <c r="M4" s="108" t="e">
        <f>'BAR BB| Open rates'!#REF!</f>
        <v>#REF!</v>
      </c>
      <c r="N4" s="108" t="e">
        <f>'BAR BB| Open rates'!#REF!</f>
        <v>#REF!</v>
      </c>
      <c r="O4" s="108" t="e">
        <f>'BAR BB| Open rates'!#REF!</f>
        <v>#REF!</v>
      </c>
      <c r="P4" s="108" t="e">
        <f>'BAR BB| Open rates'!#REF!</f>
        <v>#REF!</v>
      </c>
      <c r="Q4" s="108" t="e">
        <f>'BAR BB| Open rates'!#REF!</f>
        <v>#REF!</v>
      </c>
      <c r="R4" s="108" t="e">
        <f>'BAR BB| Open rates'!#REF!</f>
        <v>#REF!</v>
      </c>
      <c r="S4" s="108" t="e">
        <f>'BAR BB| Open rates'!#REF!</f>
        <v>#REF!</v>
      </c>
      <c r="T4" s="108" t="e">
        <f>'BAR BB| Open rates'!#REF!</f>
        <v>#REF!</v>
      </c>
      <c r="U4" s="108" t="e">
        <f>'BAR BB| Open rates'!#REF!</f>
        <v>#REF!</v>
      </c>
      <c r="V4" s="108" t="e">
        <f>'BAR BB| Open rates'!#REF!</f>
        <v>#REF!</v>
      </c>
      <c r="W4" s="108" t="e">
        <f>'BAR BB| Open rates'!#REF!</f>
        <v>#REF!</v>
      </c>
      <c r="X4" s="108" t="e">
        <f>'BAR BB| Open rates'!#REF!</f>
        <v>#REF!</v>
      </c>
      <c r="Y4" s="108" t="e">
        <f>'BAR BB| Open rates'!#REF!</f>
        <v>#REF!</v>
      </c>
      <c r="Z4" s="108" t="e">
        <f>'BAR BB| Open rates'!#REF!</f>
        <v>#REF!</v>
      </c>
      <c r="AA4" s="108" t="e">
        <f>'BAR BB| Open rates'!#REF!</f>
        <v>#REF!</v>
      </c>
      <c r="AB4" s="108" t="e">
        <f>'BAR BB| Open rates'!#REF!</f>
        <v>#REF!</v>
      </c>
      <c r="AC4" s="108" t="e">
        <f>'BAR BB| Open rates'!#REF!</f>
        <v>#REF!</v>
      </c>
      <c r="AD4" s="108" t="e">
        <f>'BAR BB| Open rates'!#REF!</f>
        <v>#REF!</v>
      </c>
      <c r="AE4" s="108" t="e">
        <f>'BAR BB| Open rates'!#REF!</f>
        <v>#REF!</v>
      </c>
      <c r="AF4" s="108" t="e">
        <f>'BAR BB| Open rates'!#REF!</f>
        <v>#REF!</v>
      </c>
      <c r="AG4" s="108" t="e">
        <f>'BAR BB| Open rates'!#REF!</f>
        <v>#REF!</v>
      </c>
      <c r="AH4" s="108" t="e">
        <f>'BAR BB| Open rates'!#REF!</f>
        <v>#REF!</v>
      </c>
      <c r="AI4" s="108" t="e">
        <f>'BAR BB| Open rates'!#REF!</f>
        <v>#REF!</v>
      </c>
      <c r="AJ4" s="108" t="e">
        <f>'BAR BB| Open rates'!#REF!</f>
        <v>#REF!</v>
      </c>
      <c r="AK4" s="108" t="e">
        <f>'BAR BB| Open rates'!#REF!</f>
        <v>#REF!</v>
      </c>
      <c r="AL4" s="108" t="e">
        <f>'BAR BB| Open rates'!#REF!</f>
        <v>#REF!</v>
      </c>
      <c r="AM4" s="108" t="e">
        <f>'BAR BB| Open rates'!#REF!</f>
        <v>#REF!</v>
      </c>
      <c r="AN4" s="108" t="e">
        <f>'BAR BB| Open rates'!#REF!</f>
        <v>#REF!</v>
      </c>
      <c r="AO4" s="108" t="e">
        <f>'BAR BB| Open rates'!#REF!</f>
        <v>#REF!</v>
      </c>
      <c r="AP4" s="108" t="e">
        <f>'BAR BB| Open rates'!#REF!</f>
        <v>#REF!</v>
      </c>
      <c r="AQ4" s="108" t="e">
        <f>'BAR BB| Open rates'!#REF!</f>
        <v>#REF!</v>
      </c>
      <c r="AR4" s="108" t="e">
        <f>'BAR BB| Open rates'!#REF!</f>
        <v>#REF!</v>
      </c>
      <c r="AS4" s="108" t="e">
        <f>'BAR BB| Open rates'!#REF!</f>
        <v>#REF!</v>
      </c>
      <c r="AT4" s="108" t="e">
        <f>'BAR BB| Open rates'!#REF!</f>
        <v>#REF!</v>
      </c>
      <c r="AU4" s="108" t="e">
        <f>'BAR BB| Open rates'!#REF!</f>
        <v>#REF!</v>
      </c>
      <c r="AV4" s="108" t="e">
        <f>'BAR BB| Open rates'!#REF!</f>
        <v>#REF!</v>
      </c>
      <c r="AW4" s="108" t="e">
        <f>'BAR BB| Open rates'!#REF!</f>
        <v>#REF!</v>
      </c>
      <c r="AX4" s="108" t="e">
        <f>'BAR BB| Open rates'!#REF!</f>
        <v>#REF!</v>
      </c>
      <c r="AY4" s="108" t="e">
        <f>'BAR BB| Open rates'!#REF!</f>
        <v>#REF!</v>
      </c>
      <c r="AZ4" s="108" t="e">
        <f>'BAR BB| Open rates'!#REF!</f>
        <v>#REF!</v>
      </c>
      <c r="BA4" s="108" t="e">
        <f>'BAR BB| Open rates'!#REF!</f>
        <v>#REF!</v>
      </c>
      <c r="BB4" s="108" t="e">
        <f>'BAR BB| Open rates'!#REF!</f>
        <v>#REF!</v>
      </c>
      <c r="BC4" s="108" t="e">
        <f>'BAR BB| Open rates'!#REF!</f>
        <v>#REF!</v>
      </c>
      <c r="BD4" s="108" t="e">
        <f>'BAR BB| Open rates'!#REF!</f>
        <v>#REF!</v>
      </c>
      <c r="BE4" s="108" t="e">
        <f>'BAR BB| Open rates'!#REF!</f>
        <v>#REF!</v>
      </c>
      <c r="BF4" s="108" t="e">
        <f>'BAR BB| Open rates'!#REF!</f>
        <v>#REF!</v>
      </c>
      <c r="BG4" s="108" t="e">
        <f>'BAR BB| Open rates'!#REF!</f>
        <v>#REF!</v>
      </c>
      <c r="BH4" s="108" t="e">
        <f>'BAR BB| Open rates'!#REF!</f>
        <v>#REF!</v>
      </c>
      <c r="BI4" s="108" t="e">
        <f>'BAR BB| Open rates'!#REF!</f>
        <v>#REF!</v>
      </c>
      <c r="BJ4" s="108" t="e">
        <f>'BAR BB| Open rates'!#REF!</f>
        <v>#REF!</v>
      </c>
      <c r="BK4" s="108" t="e">
        <f>'BAR BB| Open rates'!#REF!</f>
        <v>#REF!</v>
      </c>
      <c r="BL4" s="108" t="e">
        <f>'BAR BB| Open rates'!#REF!</f>
        <v>#REF!</v>
      </c>
      <c r="BM4" s="108" t="e">
        <f>'BAR BB| Open rates'!#REF!</f>
        <v>#REF!</v>
      </c>
      <c r="BN4" s="108" t="e">
        <f>'BAR BB| Open rates'!#REF!</f>
        <v>#REF!</v>
      </c>
      <c r="BO4" s="108" t="e">
        <f>'BAR BB| Open rates'!#REF!</f>
        <v>#REF!</v>
      </c>
      <c r="BP4" s="108" t="e">
        <f>'BAR BB| Open rates'!#REF!</f>
        <v>#REF!</v>
      </c>
      <c r="BQ4" s="108" t="e">
        <f>'BAR BB| Open rates'!#REF!</f>
        <v>#REF!</v>
      </c>
    </row>
    <row r="5" spans="1:69" s="36" customFormat="1" ht="12" hidden="1" customHeight="1" x14ac:dyDescent="0.2">
      <c r="A5" s="163" t="str">
        <f>'BAR BB| Open rates'!A5</f>
        <v>Делюкс/ Deluxe</v>
      </c>
    </row>
    <row r="6" spans="1:69" s="36" customFormat="1" ht="12" hidden="1" customHeight="1" x14ac:dyDescent="0.2">
      <c r="A6" s="52">
        <f>'BAR BB| Open rates'!A6</f>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row>
    <row r="7" spans="1:69" s="36" customFormat="1" ht="12" hidden="1" customHeight="1" x14ac:dyDescent="0.2">
      <c r="A7" s="52">
        <f>'BAR BB| Open rates'!A7</f>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row>
    <row r="8" spans="1:69" s="36" customFormat="1" ht="12" hidden="1" customHeight="1" x14ac:dyDescent="0.2">
      <c r="A8" s="145" t="str">
        <f>'BAR BB| Open rates'!A8</f>
        <v>Делюкс с видом на горы / Deluxe Mountain View</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row>
    <row r="9" spans="1:69" s="36" customFormat="1" ht="12" hidden="1" customHeight="1" x14ac:dyDescent="0.2">
      <c r="A9" s="52">
        <f>'BAR BB| Open rates'!A9</f>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row>
    <row r="10" spans="1:69" s="36" customFormat="1" ht="12" hidden="1" customHeight="1" x14ac:dyDescent="0.2">
      <c r="A10" s="52">
        <f>'BAR BB| Open rates'!A10</f>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row>
    <row r="11" spans="1:69" s="36" customFormat="1" ht="12" hidden="1" customHeight="1" x14ac:dyDescent="0.2">
      <c r="A11" s="145" t="str">
        <f>'BAR BB| Open rates'!A11</f>
        <v>Люкс/ Suite</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row>
    <row r="12" spans="1:69" s="36" customFormat="1" ht="12" hidden="1" customHeight="1" x14ac:dyDescent="0.2">
      <c r="A12" s="52">
        <f>'BAR BB| Open rates'!A12</f>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row>
    <row r="13" spans="1:69" s="36" customFormat="1" ht="12" hidden="1" customHeight="1" x14ac:dyDescent="0.2">
      <c r="A13" s="52">
        <f>'BAR BB| Open rates'!A13</f>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row>
    <row r="14" spans="1:69" s="36" customFormat="1" ht="12" hidden="1" customHeight="1" x14ac:dyDescent="0.2">
      <c r="A14" s="145" t="str">
        <f>'BAR BB| Open rates'!A14</f>
        <v>Представительский люкс с видом на горы / Executive Suite Mountain View</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row>
    <row r="15" spans="1:69" s="36" customFormat="1" ht="12" hidden="1" customHeight="1" x14ac:dyDescent="0.2">
      <c r="A15" s="52">
        <f>'BAR BB| Open rates'!A15</f>
        <v>1</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row>
    <row r="16" spans="1:69" s="36" customFormat="1" ht="12" hidden="1" customHeight="1" x14ac:dyDescent="0.2">
      <c r="A16" s="52">
        <f>'BAR BB| Open rates'!A16</f>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row>
    <row r="17" spans="1:69" s="36" customFormat="1" ht="12" hidden="1" customHeight="1" x14ac:dyDescent="0.2">
      <c r="A17" s="145" t="str">
        <f>'BAR BB| Open rates'!A17</f>
        <v xml:space="preserve">Апартаменты с одной спальней / 1 Bedroom Apartments </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row>
    <row r="18" spans="1:69" s="36" customFormat="1" ht="12" hidden="1" customHeight="1" x14ac:dyDescent="0.2">
      <c r="A18" s="52">
        <f>'BAR BB| Open rates'!A18</f>
        <v>1</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row>
    <row r="19" spans="1:69" s="36" customFormat="1" ht="12" hidden="1" customHeight="1" x14ac:dyDescent="0.2">
      <c r="A19" s="145" t="str">
        <f>'BAR BB| Open rates'!A20</f>
        <v xml:space="preserve">Улучшенные апартаменты с одной спальней / 1 Bedroom Superior Apartments </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row>
    <row r="20" spans="1:69" s="36" customFormat="1" ht="12" hidden="1" customHeight="1" x14ac:dyDescent="0.2">
      <c r="A20" s="52">
        <f>'BAR BB| Open rates'!A21</f>
        <v>1</v>
      </c>
      <c r="B20" s="43" t="e">
        <f>'BAR BB| Open rates'!#REF!</f>
        <v>#REF!</v>
      </c>
      <c r="C20" s="43" t="e">
        <f>'BAR BB| Open rates'!#REF!</f>
        <v>#REF!</v>
      </c>
      <c r="D20" s="43" t="e">
        <f>'BAR BB| Open rates'!#REF!</f>
        <v>#REF!</v>
      </c>
      <c r="E20" s="43" t="e">
        <f>'BAR BB| Open rates'!#REF!</f>
        <v>#REF!</v>
      </c>
      <c r="F20" s="43" t="e">
        <f>'BAR BB| Open rates'!#REF!</f>
        <v>#REF!</v>
      </c>
      <c r="G20" s="43" t="e">
        <f>'BAR BB| Open rates'!#REF!</f>
        <v>#REF!</v>
      </c>
      <c r="H20" s="43" t="e">
        <f>'BAR BB| Open rates'!#REF!</f>
        <v>#REF!</v>
      </c>
      <c r="I20" s="43" t="e">
        <f>'BAR BB| Open rates'!#REF!</f>
        <v>#REF!</v>
      </c>
      <c r="J20" s="43" t="e">
        <f>'BAR BB| Open rates'!#REF!</f>
        <v>#REF!</v>
      </c>
      <c r="K20" s="43" t="e">
        <f>'BAR BB| Open rates'!#REF!</f>
        <v>#REF!</v>
      </c>
      <c r="L20" s="43" t="e">
        <f>'BAR BB| Open rates'!#REF!</f>
        <v>#REF!</v>
      </c>
      <c r="M20" s="43" t="e">
        <f>'BAR BB| Open rates'!#REF!</f>
        <v>#REF!</v>
      </c>
      <c r="N20" s="43" t="e">
        <f>'BAR BB| Open rates'!#REF!</f>
        <v>#REF!</v>
      </c>
      <c r="O20" s="43" t="e">
        <f>'BAR BB| Open rates'!#REF!</f>
        <v>#REF!</v>
      </c>
      <c r="P20" s="43" t="e">
        <f>'BAR BB| Open rates'!#REF!</f>
        <v>#REF!</v>
      </c>
      <c r="Q20" s="43" t="e">
        <f>'BAR BB| Open rates'!#REF!</f>
        <v>#REF!</v>
      </c>
      <c r="R20" s="43" t="e">
        <f>'BAR BB| Open rates'!#REF!</f>
        <v>#REF!</v>
      </c>
      <c r="S20" s="43" t="e">
        <f>'BAR BB| Open rates'!#REF!</f>
        <v>#REF!</v>
      </c>
      <c r="T20" s="43" t="e">
        <f>'BAR BB| Open rates'!#REF!</f>
        <v>#REF!</v>
      </c>
      <c r="U20" s="43" t="e">
        <f>'BAR BB| Open rates'!#REF!</f>
        <v>#REF!</v>
      </c>
      <c r="V20" s="43" t="e">
        <f>'BAR BB| Open rates'!#REF!</f>
        <v>#REF!</v>
      </c>
      <c r="W20" s="43" t="e">
        <f>'BAR BB| Open rates'!#REF!</f>
        <v>#REF!</v>
      </c>
      <c r="X20" s="43" t="e">
        <f>'BAR BB| Open rates'!#REF!</f>
        <v>#REF!</v>
      </c>
      <c r="Y20" s="43" t="e">
        <f>'BAR BB| Open rates'!#REF!</f>
        <v>#REF!</v>
      </c>
      <c r="Z20" s="43" t="e">
        <f>'BAR BB| Open rates'!#REF!</f>
        <v>#REF!</v>
      </c>
      <c r="AA20" s="43" t="e">
        <f>'BAR BB| Open rates'!#REF!</f>
        <v>#REF!</v>
      </c>
      <c r="AB20" s="43" t="e">
        <f>'BAR BB| Open rates'!#REF!</f>
        <v>#REF!</v>
      </c>
      <c r="AC20" s="43" t="e">
        <f>'BAR BB| Open rates'!#REF!</f>
        <v>#REF!</v>
      </c>
      <c r="AD20" s="43" t="e">
        <f>'BAR BB| Open rates'!#REF!</f>
        <v>#REF!</v>
      </c>
      <c r="AE20" s="43" t="e">
        <f>'BAR BB| Open rates'!#REF!</f>
        <v>#REF!</v>
      </c>
      <c r="AF20" s="43" t="e">
        <f>'BAR BB| Open rates'!#REF!</f>
        <v>#REF!</v>
      </c>
      <c r="AG20" s="43" t="e">
        <f>'BAR BB| Open rates'!#REF!</f>
        <v>#REF!</v>
      </c>
      <c r="AH20" s="43" t="e">
        <f>'BAR BB| Open rates'!#REF!</f>
        <v>#REF!</v>
      </c>
      <c r="AI20" s="43" t="e">
        <f>'BAR BB| Open rates'!#REF!</f>
        <v>#REF!</v>
      </c>
      <c r="AJ20" s="43" t="e">
        <f>'BAR BB| Open rates'!#REF!</f>
        <v>#REF!</v>
      </c>
      <c r="AK20" s="43" t="e">
        <f>'BAR BB| Open rates'!#REF!</f>
        <v>#REF!</v>
      </c>
      <c r="AL20" s="43" t="e">
        <f>'BAR BB| Open rates'!#REF!</f>
        <v>#REF!</v>
      </c>
      <c r="AM20" s="43" t="e">
        <f>'BAR BB| Open rates'!#REF!</f>
        <v>#REF!</v>
      </c>
      <c r="AN20" s="43" t="e">
        <f>'BAR BB| Open rates'!#REF!</f>
        <v>#REF!</v>
      </c>
      <c r="AO20" s="43" t="e">
        <f>'BAR BB| Open rates'!#REF!</f>
        <v>#REF!</v>
      </c>
      <c r="AP20" s="43" t="e">
        <f>'BAR BB| Open rates'!#REF!</f>
        <v>#REF!</v>
      </c>
      <c r="AQ20" s="43" t="e">
        <f>'BAR BB| Open rates'!#REF!</f>
        <v>#REF!</v>
      </c>
      <c r="AR20" s="43" t="e">
        <f>'BAR BB| Open rates'!#REF!</f>
        <v>#REF!</v>
      </c>
      <c r="AS20" s="43" t="e">
        <f>'BAR BB| Open rates'!#REF!</f>
        <v>#REF!</v>
      </c>
      <c r="AT20" s="43" t="e">
        <f>'BAR BB| Open rates'!#REF!</f>
        <v>#REF!</v>
      </c>
      <c r="AU20" s="43" t="e">
        <f>'BAR BB| Open rates'!#REF!</f>
        <v>#REF!</v>
      </c>
      <c r="AV20" s="43" t="e">
        <f>'BAR BB| Open rates'!#REF!</f>
        <v>#REF!</v>
      </c>
      <c r="AW20" s="43" t="e">
        <f>'BAR BB| Open rates'!#REF!</f>
        <v>#REF!</v>
      </c>
      <c r="AX20" s="43" t="e">
        <f>'BAR BB| Open rates'!#REF!</f>
        <v>#REF!</v>
      </c>
      <c r="AY20" s="43" t="e">
        <f>'BAR BB| Open rates'!#REF!</f>
        <v>#REF!</v>
      </c>
      <c r="AZ20" s="43" t="e">
        <f>'BAR BB| Open rates'!#REF!</f>
        <v>#REF!</v>
      </c>
      <c r="BA20" s="43" t="e">
        <f>'BAR BB| Open rates'!#REF!</f>
        <v>#REF!</v>
      </c>
      <c r="BB20" s="43" t="e">
        <f>'BAR BB| Open rates'!#REF!</f>
        <v>#REF!</v>
      </c>
      <c r="BC20" s="43" t="e">
        <f>'BAR BB| Open rates'!#REF!</f>
        <v>#REF!</v>
      </c>
      <c r="BD20" s="43" t="e">
        <f>'BAR BB| Open rates'!#REF!</f>
        <v>#REF!</v>
      </c>
      <c r="BE20" s="43" t="e">
        <f>'BAR BB| Open rates'!#REF!</f>
        <v>#REF!</v>
      </c>
      <c r="BF20" s="43" t="e">
        <f>'BAR BB| Open rates'!#REF!</f>
        <v>#REF!</v>
      </c>
      <c r="BG20" s="43" t="e">
        <f>'BAR BB| Open rates'!#REF!</f>
        <v>#REF!</v>
      </c>
      <c r="BH20" s="43" t="e">
        <f>'BAR BB| Open rates'!#REF!</f>
        <v>#REF!</v>
      </c>
      <c r="BI20" s="43" t="e">
        <f>'BAR BB| Open rates'!#REF!</f>
        <v>#REF!</v>
      </c>
      <c r="BJ20" s="43" t="e">
        <f>'BAR BB| Open rates'!#REF!</f>
        <v>#REF!</v>
      </c>
      <c r="BK20" s="43" t="e">
        <f>'BAR BB| Open rates'!#REF!</f>
        <v>#REF!</v>
      </c>
      <c r="BL20" s="43" t="e">
        <f>'BAR BB| Open rates'!#REF!</f>
        <v>#REF!</v>
      </c>
      <c r="BM20" s="43" t="e">
        <f>'BAR BB| Open rates'!#REF!</f>
        <v>#REF!</v>
      </c>
      <c r="BN20" s="43" t="e">
        <f>'BAR BB| Open rates'!#REF!</f>
        <v>#REF!</v>
      </c>
      <c r="BO20" s="43" t="e">
        <f>'BAR BB| Open rates'!#REF!</f>
        <v>#REF!</v>
      </c>
      <c r="BP20" s="43" t="e">
        <f>'BAR BB| Open rates'!#REF!</f>
        <v>#REF!</v>
      </c>
      <c r="BQ20" s="43" t="e">
        <f>'BAR BB| Open rates'!#REF!</f>
        <v>#REF!</v>
      </c>
    </row>
    <row r="21" spans="1:69" s="36" customFormat="1" ht="12" hidden="1" customHeight="1" x14ac:dyDescent="0.2">
      <c r="A21" s="145" t="str">
        <f>'BAR BB| Open rates'!A23</f>
        <v xml:space="preserve">Апартаменты с двумя спальнями / 2 Bedroom Apartments </v>
      </c>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row>
    <row r="22" spans="1:69" s="36" customFormat="1" ht="12" hidden="1" customHeight="1" x14ac:dyDescent="0.2">
      <c r="A22" s="52">
        <f>'BAR BB| Open rates'!A24</f>
        <v>1</v>
      </c>
      <c r="B22" s="43" t="e">
        <f>'BAR BB| Open rates'!#REF!</f>
        <v>#REF!</v>
      </c>
      <c r="C22" s="43" t="e">
        <f>'BAR BB| Open rates'!#REF!</f>
        <v>#REF!</v>
      </c>
      <c r="D22" s="43" t="e">
        <f>'BAR BB| Open rates'!#REF!</f>
        <v>#REF!</v>
      </c>
      <c r="E22" s="43" t="e">
        <f>'BAR BB| Open rates'!#REF!</f>
        <v>#REF!</v>
      </c>
      <c r="F22" s="43" t="e">
        <f>'BAR BB| Open rates'!#REF!</f>
        <v>#REF!</v>
      </c>
      <c r="G22" s="43" t="e">
        <f>'BAR BB| Open rates'!#REF!</f>
        <v>#REF!</v>
      </c>
      <c r="H22" s="43" t="e">
        <f>'BAR BB| Open rates'!#REF!</f>
        <v>#REF!</v>
      </c>
      <c r="I22" s="43" t="e">
        <f>'BAR BB| Open rates'!#REF!</f>
        <v>#REF!</v>
      </c>
      <c r="J22" s="43" t="e">
        <f>'BAR BB| Open rates'!#REF!</f>
        <v>#REF!</v>
      </c>
      <c r="K22" s="43" t="e">
        <f>'BAR BB| Open rates'!#REF!</f>
        <v>#REF!</v>
      </c>
      <c r="L22" s="43" t="e">
        <f>'BAR BB| Open rates'!#REF!</f>
        <v>#REF!</v>
      </c>
      <c r="M22" s="43" t="e">
        <f>'BAR BB| Open rates'!#REF!</f>
        <v>#REF!</v>
      </c>
      <c r="N22" s="43" t="e">
        <f>'BAR BB| Open rates'!#REF!</f>
        <v>#REF!</v>
      </c>
      <c r="O22" s="43" t="e">
        <f>'BAR BB| Open rates'!#REF!</f>
        <v>#REF!</v>
      </c>
      <c r="P22" s="43" t="e">
        <f>'BAR BB| Open rates'!#REF!</f>
        <v>#REF!</v>
      </c>
      <c r="Q22" s="43" t="e">
        <f>'BAR BB| Open rates'!#REF!</f>
        <v>#REF!</v>
      </c>
      <c r="R22" s="43" t="e">
        <f>'BAR BB| Open rates'!#REF!</f>
        <v>#REF!</v>
      </c>
      <c r="S22" s="43" t="e">
        <f>'BAR BB| Open rates'!#REF!</f>
        <v>#REF!</v>
      </c>
      <c r="T22" s="43" t="e">
        <f>'BAR BB| Open rates'!#REF!</f>
        <v>#REF!</v>
      </c>
      <c r="U22" s="43" t="e">
        <f>'BAR BB| Open rates'!#REF!</f>
        <v>#REF!</v>
      </c>
      <c r="V22" s="43" t="e">
        <f>'BAR BB| Open rates'!#REF!</f>
        <v>#REF!</v>
      </c>
      <c r="W22" s="43" t="e">
        <f>'BAR BB| Open rates'!#REF!</f>
        <v>#REF!</v>
      </c>
      <c r="X22" s="43" t="e">
        <f>'BAR BB| Open rates'!#REF!</f>
        <v>#REF!</v>
      </c>
      <c r="Y22" s="43" t="e">
        <f>'BAR BB| Open rates'!#REF!</f>
        <v>#REF!</v>
      </c>
      <c r="Z22" s="43" t="e">
        <f>'BAR BB| Open rates'!#REF!</f>
        <v>#REF!</v>
      </c>
      <c r="AA22" s="43" t="e">
        <f>'BAR BB| Open rates'!#REF!</f>
        <v>#REF!</v>
      </c>
      <c r="AB22" s="43" t="e">
        <f>'BAR BB| Open rates'!#REF!</f>
        <v>#REF!</v>
      </c>
      <c r="AC22" s="43" t="e">
        <f>'BAR BB| Open rates'!#REF!</f>
        <v>#REF!</v>
      </c>
      <c r="AD22" s="43" t="e">
        <f>'BAR BB| Open rates'!#REF!</f>
        <v>#REF!</v>
      </c>
      <c r="AE22" s="43" t="e">
        <f>'BAR BB| Open rates'!#REF!</f>
        <v>#REF!</v>
      </c>
      <c r="AF22" s="43" t="e">
        <f>'BAR BB| Open rates'!#REF!</f>
        <v>#REF!</v>
      </c>
      <c r="AG22" s="43" t="e">
        <f>'BAR BB| Open rates'!#REF!</f>
        <v>#REF!</v>
      </c>
      <c r="AH22" s="43" t="e">
        <f>'BAR BB| Open rates'!#REF!</f>
        <v>#REF!</v>
      </c>
      <c r="AI22" s="43" t="e">
        <f>'BAR BB| Open rates'!#REF!</f>
        <v>#REF!</v>
      </c>
      <c r="AJ22" s="43" t="e">
        <f>'BAR BB| Open rates'!#REF!</f>
        <v>#REF!</v>
      </c>
      <c r="AK22" s="43" t="e">
        <f>'BAR BB| Open rates'!#REF!</f>
        <v>#REF!</v>
      </c>
      <c r="AL22" s="43" t="e">
        <f>'BAR BB| Open rates'!#REF!</f>
        <v>#REF!</v>
      </c>
      <c r="AM22" s="43" t="e">
        <f>'BAR BB| Open rates'!#REF!</f>
        <v>#REF!</v>
      </c>
      <c r="AN22" s="43" t="e">
        <f>'BAR BB| Open rates'!#REF!</f>
        <v>#REF!</v>
      </c>
      <c r="AO22" s="43" t="e">
        <f>'BAR BB| Open rates'!#REF!</f>
        <v>#REF!</v>
      </c>
      <c r="AP22" s="43" t="e">
        <f>'BAR BB| Open rates'!#REF!</f>
        <v>#REF!</v>
      </c>
      <c r="AQ22" s="43" t="e">
        <f>'BAR BB| Open rates'!#REF!</f>
        <v>#REF!</v>
      </c>
      <c r="AR22" s="43" t="e">
        <f>'BAR BB| Open rates'!#REF!</f>
        <v>#REF!</v>
      </c>
      <c r="AS22" s="43" t="e">
        <f>'BAR BB| Open rates'!#REF!</f>
        <v>#REF!</v>
      </c>
      <c r="AT22" s="43" t="e">
        <f>'BAR BB| Open rates'!#REF!</f>
        <v>#REF!</v>
      </c>
      <c r="AU22" s="43" t="e">
        <f>'BAR BB| Open rates'!#REF!</f>
        <v>#REF!</v>
      </c>
      <c r="AV22" s="43" t="e">
        <f>'BAR BB| Open rates'!#REF!</f>
        <v>#REF!</v>
      </c>
      <c r="AW22" s="43" t="e">
        <f>'BAR BB| Open rates'!#REF!</f>
        <v>#REF!</v>
      </c>
      <c r="AX22" s="43" t="e">
        <f>'BAR BB| Open rates'!#REF!</f>
        <v>#REF!</v>
      </c>
      <c r="AY22" s="43" t="e">
        <f>'BAR BB| Open rates'!#REF!</f>
        <v>#REF!</v>
      </c>
      <c r="AZ22" s="43" t="e">
        <f>'BAR BB| Open rates'!#REF!</f>
        <v>#REF!</v>
      </c>
      <c r="BA22" s="43" t="e">
        <f>'BAR BB| Open rates'!#REF!</f>
        <v>#REF!</v>
      </c>
      <c r="BB22" s="43" t="e">
        <f>'BAR BB| Open rates'!#REF!</f>
        <v>#REF!</v>
      </c>
      <c r="BC22" s="43" t="e">
        <f>'BAR BB| Open rates'!#REF!</f>
        <v>#REF!</v>
      </c>
      <c r="BD22" s="43" t="e">
        <f>'BAR BB| Open rates'!#REF!</f>
        <v>#REF!</v>
      </c>
      <c r="BE22" s="43" t="e">
        <f>'BAR BB| Open rates'!#REF!</f>
        <v>#REF!</v>
      </c>
      <c r="BF22" s="43" t="e">
        <f>'BAR BB| Open rates'!#REF!</f>
        <v>#REF!</v>
      </c>
      <c r="BG22" s="43" t="e">
        <f>'BAR BB| Open rates'!#REF!</f>
        <v>#REF!</v>
      </c>
      <c r="BH22" s="43" t="e">
        <f>'BAR BB| Open rates'!#REF!</f>
        <v>#REF!</v>
      </c>
      <c r="BI22" s="43" t="e">
        <f>'BAR BB| Open rates'!#REF!</f>
        <v>#REF!</v>
      </c>
      <c r="BJ22" s="43" t="e">
        <f>'BAR BB| Open rates'!#REF!</f>
        <v>#REF!</v>
      </c>
      <c r="BK22" s="43" t="e">
        <f>'BAR BB| Open rates'!#REF!</f>
        <v>#REF!</v>
      </c>
      <c r="BL22" s="43" t="e">
        <f>'BAR BB| Open rates'!#REF!</f>
        <v>#REF!</v>
      </c>
      <c r="BM22" s="43" t="e">
        <f>'BAR BB| Open rates'!#REF!</f>
        <v>#REF!</v>
      </c>
      <c r="BN22" s="43" t="e">
        <f>'BAR BB| Open rates'!#REF!</f>
        <v>#REF!</v>
      </c>
      <c r="BO22" s="43" t="e">
        <f>'BAR BB| Open rates'!#REF!</f>
        <v>#REF!</v>
      </c>
      <c r="BP22" s="43" t="e">
        <f>'BAR BB| Open rates'!#REF!</f>
        <v>#REF!</v>
      </c>
      <c r="BQ22" s="43" t="e">
        <f>'BAR BB| Open rates'!#REF!</f>
        <v>#REF!</v>
      </c>
    </row>
    <row r="23" spans="1:69" s="36" customFormat="1" ht="12" hidden="1" customHeight="1" x14ac:dyDescent="0.2">
      <c r="A23" s="145" t="str">
        <f>'BAR BB| Open rates'!A28</f>
        <v xml:space="preserve">Улучшенные апартаменты с двумя спальнями / 2 Bedroom Superior Apartments </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row>
    <row r="24" spans="1:69" s="36" customFormat="1" ht="12" hidden="1" customHeight="1" x14ac:dyDescent="0.2">
      <c r="A24" s="52">
        <f>'BAR BB| Open rates'!A29</f>
        <v>1</v>
      </c>
      <c r="B24" s="43" t="e">
        <f>'BAR BB| Open rates'!#REF!</f>
        <v>#REF!</v>
      </c>
      <c r="C24" s="43" t="e">
        <f>'BAR BB| Open rates'!#REF!</f>
        <v>#REF!</v>
      </c>
      <c r="D24" s="43" t="e">
        <f>'BAR BB| Open rates'!#REF!</f>
        <v>#REF!</v>
      </c>
      <c r="E24" s="43" t="e">
        <f>'BAR BB| Open rates'!#REF!</f>
        <v>#REF!</v>
      </c>
      <c r="F24" s="43" t="e">
        <f>'BAR BB| Open rates'!#REF!</f>
        <v>#REF!</v>
      </c>
      <c r="G24" s="43" t="e">
        <f>'BAR BB| Open rates'!#REF!</f>
        <v>#REF!</v>
      </c>
      <c r="H24" s="43" t="e">
        <f>'BAR BB| Open rates'!#REF!</f>
        <v>#REF!</v>
      </c>
      <c r="I24" s="43" t="e">
        <f>'BAR BB| Open rates'!#REF!</f>
        <v>#REF!</v>
      </c>
      <c r="J24" s="43" t="e">
        <f>'BAR BB| Open rates'!#REF!</f>
        <v>#REF!</v>
      </c>
      <c r="K24" s="43" t="e">
        <f>'BAR BB| Open rates'!#REF!</f>
        <v>#REF!</v>
      </c>
      <c r="L24" s="43" t="e">
        <f>'BAR BB| Open rates'!#REF!</f>
        <v>#REF!</v>
      </c>
      <c r="M24" s="43" t="e">
        <f>'BAR BB| Open rates'!#REF!</f>
        <v>#REF!</v>
      </c>
      <c r="N24" s="43" t="e">
        <f>'BAR BB| Open rates'!#REF!</f>
        <v>#REF!</v>
      </c>
      <c r="O24" s="43" t="e">
        <f>'BAR BB| Open rates'!#REF!</f>
        <v>#REF!</v>
      </c>
      <c r="P24" s="43" t="e">
        <f>'BAR BB| Open rates'!#REF!</f>
        <v>#REF!</v>
      </c>
      <c r="Q24" s="43" t="e">
        <f>'BAR BB| Open rates'!#REF!</f>
        <v>#REF!</v>
      </c>
      <c r="R24" s="43" t="e">
        <f>'BAR BB| Open rates'!#REF!</f>
        <v>#REF!</v>
      </c>
      <c r="S24" s="43" t="e">
        <f>'BAR BB| Open rates'!#REF!</f>
        <v>#REF!</v>
      </c>
      <c r="T24" s="43" t="e">
        <f>'BAR BB| Open rates'!#REF!</f>
        <v>#REF!</v>
      </c>
      <c r="U24" s="43" t="e">
        <f>'BAR BB| Open rates'!#REF!</f>
        <v>#REF!</v>
      </c>
      <c r="V24" s="43" t="e">
        <f>'BAR BB| Open rates'!#REF!</f>
        <v>#REF!</v>
      </c>
      <c r="W24" s="43" t="e">
        <f>'BAR BB| Open rates'!#REF!</f>
        <v>#REF!</v>
      </c>
      <c r="X24" s="43" t="e">
        <f>'BAR BB| Open rates'!#REF!</f>
        <v>#REF!</v>
      </c>
      <c r="Y24" s="43" t="e">
        <f>'BAR BB| Open rates'!#REF!</f>
        <v>#REF!</v>
      </c>
      <c r="Z24" s="43" t="e">
        <f>'BAR BB| Open rates'!#REF!</f>
        <v>#REF!</v>
      </c>
      <c r="AA24" s="43" t="e">
        <f>'BAR BB| Open rates'!#REF!</f>
        <v>#REF!</v>
      </c>
      <c r="AB24" s="43" t="e">
        <f>'BAR BB| Open rates'!#REF!</f>
        <v>#REF!</v>
      </c>
      <c r="AC24" s="43" t="e">
        <f>'BAR BB| Open rates'!#REF!</f>
        <v>#REF!</v>
      </c>
      <c r="AD24" s="43" t="e">
        <f>'BAR BB| Open rates'!#REF!</f>
        <v>#REF!</v>
      </c>
      <c r="AE24" s="43" t="e">
        <f>'BAR BB| Open rates'!#REF!</f>
        <v>#REF!</v>
      </c>
      <c r="AF24" s="43" t="e">
        <f>'BAR BB| Open rates'!#REF!</f>
        <v>#REF!</v>
      </c>
      <c r="AG24" s="43" t="e">
        <f>'BAR BB| Open rates'!#REF!</f>
        <v>#REF!</v>
      </c>
      <c r="AH24" s="43" t="e">
        <f>'BAR BB| Open rates'!#REF!</f>
        <v>#REF!</v>
      </c>
      <c r="AI24" s="43" t="e">
        <f>'BAR BB| Open rates'!#REF!</f>
        <v>#REF!</v>
      </c>
      <c r="AJ24" s="43" t="e">
        <f>'BAR BB| Open rates'!#REF!</f>
        <v>#REF!</v>
      </c>
      <c r="AK24" s="43" t="e">
        <f>'BAR BB| Open rates'!#REF!</f>
        <v>#REF!</v>
      </c>
      <c r="AL24" s="43" t="e">
        <f>'BAR BB| Open rates'!#REF!</f>
        <v>#REF!</v>
      </c>
      <c r="AM24" s="43" t="e">
        <f>'BAR BB| Open rates'!#REF!</f>
        <v>#REF!</v>
      </c>
      <c r="AN24" s="43" t="e">
        <f>'BAR BB| Open rates'!#REF!</f>
        <v>#REF!</v>
      </c>
      <c r="AO24" s="43" t="e">
        <f>'BAR BB| Open rates'!#REF!</f>
        <v>#REF!</v>
      </c>
      <c r="AP24" s="43" t="e">
        <f>'BAR BB| Open rates'!#REF!</f>
        <v>#REF!</v>
      </c>
      <c r="AQ24" s="43" t="e">
        <f>'BAR BB| Open rates'!#REF!</f>
        <v>#REF!</v>
      </c>
      <c r="AR24" s="43" t="e">
        <f>'BAR BB| Open rates'!#REF!</f>
        <v>#REF!</v>
      </c>
      <c r="AS24" s="43" t="e">
        <f>'BAR BB| Open rates'!#REF!</f>
        <v>#REF!</v>
      </c>
      <c r="AT24" s="43" t="e">
        <f>'BAR BB| Open rates'!#REF!</f>
        <v>#REF!</v>
      </c>
      <c r="AU24" s="43" t="e">
        <f>'BAR BB| Open rates'!#REF!</f>
        <v>#REF!</v>
      </c>
      <c r="AV24" s="43" t="e">
        <f>'BAR BB| Open rates'!#REF!</f>
        <v>#REF!</v>
      </c>
      <c r="AW24" s="43" t="e">
        <f>'BAR BB| Open rates'!#REF!</f>
        <v>#REF!</v>
      </c>
      <c r="AX24" s="43" t="e">
        <f>'BAR BB| Open rates'!#REF!</f>
        <v>#REF!</v>
      </c>
      <c r="AY24" s="43" t="e">
        <f>'BAR BB| Open rates'!#REF!</f>
        <v>#REF!</v>
      </c>
      <c r="AZ24" s="43" t="e">
        <f>'BAR BB| Open rates'!#REF!</f>
        <v>#REF!</v>
      </c>
      <c r="BA24" s="43" t="e">
        <f>'BAR BB| Open rates'!#REF!</f>
        <v>#REF!</v>
      </c>
      <c r="BB24" s="43" t="e">
        <f>'BAR BB| Open rates'!#REF!</f>
        <v>#REF!</v>
      </c>
      <c r="BC24" s="43" t="e">
        <f>'BAR BB| Open rates'!#REF!</f>
        <v>#REF!</v>
      </c>
      <c r="BD24" s="43" t="e">
        <f>'BAR BB| Open rates'!#REF!</f>
        <v>#REF!</v>
      </c>
      <c r="BE24" s="43" t="e">
        <f>'BAR BB| Open rates'!#REF!</f>
        <v>#REF!</v>
      </c>
      <c r="BF24" s="43" t="e">
        <f>'BAR BB| Open rates'!#REF!</f>
        <v>#REF!</v>
      </c>
      <c r="BG24" s="43" t="e">
        <f>'BAR BB| Open rates'!#REF!</f>
        <v>#REF!</v>
      </c>
      <c r="BH24" s="43" t="e">
        <f>'BAR BB| Open rates'!#REF!</f>
        <v>#REF!</v>
      </c>
      <c r="BI24" s="43" t="e">
        <f>'BAR BB| Open rates'!#REF!</f>
        <v>#REF!</v>
      </c>
      <c r="BJ24" s="43" t="e">
        <f>'BAR BB| Open rates'!#REF!</f>
        <v>#REF!</v>
      </c>
      <c r="BK24" s="43" t="e">
        <f>'BAR BB| Open rates'!#REF!</f>
        <v>#REF!</v>
      </c>
      <c r="BL24" s="43" t="e">
        <f>'BAR BB| Open rates'!#REF!</f>
        <v>#REF!</v>
      </c>
      <c r="BM24" s="43" t="e">
        <f>'BAR BB| Open rates'!#REF!</f>
        <v>#REF!</v>
      </c>
      <c r="BN24" s="43" t="e">
        <f>'BAR BB| Open rates'!#REF!</f>
        <v>#REF!</v>
      </c>
      <c r="BO24" s="43" t="e">
        <f>'BAR BB| Open rates'!#REF!</f>
        <v>#REF!</v>
      </c>
      <c r="BP24" s="43" t="e">
        <f>'BAR BB| Open rates'!#REF!</f>
        <v>#REF!</v>
      </c>
      <c r="BQ24" s="43" t="e">
        <f>'BAR BB| Open rates'!#REF!</f>
        <v>#REF!</v>
      </c>
    </row>
    <row r="25" spans="1:69" s="36" customFormat="1" ht="12" hidden="1" customHeight="1" x14ac:dyDescent="0.2">
      <c r="A25" s="145" t="str">
        <f>'BAR BB| Open rates'!A33</f>
        <v xml:space="preserve">Апартаменты с тремя спальнями / 3 Bedroom Apartments </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row>
    <row r="26" spans="1:69" s="36" customFormat="1" ht="12" hidden="1" customHeight="1" x14ac:dyDescent="0.2">
      <c r="A26" s="52">
        <f>'BAR BB| Open rates'!A34</f>
        <v>1</v>
      </c>
      <c r="B26" s="43" t="e">
        <f>'BAR BB| Open rates'!#REF!</f>
        <v>#REF!</v>
      </c>
      <c r="C26" s="43" t="e">
        <f>'BAR BB| Open rates'!#REF!</f>
        <v>#REF!</v>
      </c>
      <c r="D26" s="43" t="e">
        <f>'BAR BB| Open rates'!#REF!</f>
        <v>#REF!</v>
      </c>
      <c r="E26" s="43" t="e">
        <f>'BAR BB| Open rates'!#REF!</f>
        <v>#REF!</v>
      </c>
      <c r="F26" s="43" t="e">
        <f>'BAR BB| Open rates'!#REF!</f>
        <v>#REF!</v>
      </c>
      <c r="G26" s="43" t="e">
        <f>'BAR BB| Open rates'!#REF!</f>
        <v>#REF!</v>
      </c>
      <c r="H26" s="43" t="e">
        <f>'BAR BB| Open rates'!#REF!</f>
        <v>#REF!</v>
      </c>
      <c r="I26" s="43" t="e">
        <f>'BAR BB| Open rates'!#REF!</f>
        <v>#REF!</v>
      </c>
      <c r="J26" s="43" t="e">
        <f>'BAR BB| Open rates'!#REF!</f>
        <v>#REF!</v>
      </c>
      <c r="K26" s="43" t="e">
        <f>'BAR BB| Open rates'!#REF!</f>
        <v>#REF!</v>
      </c>
      <c r="L26" s="43" t="e">
        <f>'BAR BB| Open rates'!#REF!</f>
        <v>#REF!</v>
      </c>
      <c r="M26" s="43" t="e">
        <f>'BAR BB| Open rates'!#REF!</f>
        <v>#REF!</v>
      </c>
      <c r="N26" s="43" t="e">
        <f>'BAR BB| Open rates'!#REF!</f>
        <v>#REF!</v>
      </c>
      <c r="O26" s="43" t="e">
        <f>'BAR BB| Open rates'!#REF!</f>
        <v>#REF!</v>
      </c>
      <c r="P26" s="43" t="e">
        <f>'BAR BB| Open rates'!#REF!</f>
        <v>#REF!</v>
      </c>
      <c r="Q26" s="43" t="e">
        <f>'BAR BB| Open rates'!#REF!</f>
        <v>#REF!</v>
      </c>
      <c r="R26" s="43" t="e">
        <f>'BAR BB| Open rates'!#REF!</f>
        <v>#REF!</v>
      </c>
      <c r="S26" s="43" t="e">
        <f>'BAR BB| Open rates'!#REF!</f>
        <v>#REF!</v>
      </c>
      <c r="T26" s="43" t="e">
        <f>'BAR BB| Open rates'!#REF!</f>
        <v>#REF!</v>
      </c>
      <c r="U26" s="43" t="e">
        <f>'BAR BB| Open rates'!#REF!</f>
        <v>#REF!</v>
      </c>
      <c r="V26" s="43" t="e">
        <f>'BAR BB| Open rates'!#REF!</f>
        <v>#REF!</v>
      </c>
      <c r="W26" s="43" t="e">
        <f>'BAR BB| Open rates'!#REF!</f>
        <v>#REF!</v>
      </c>
      <c r="X26" s="43" t="e">
        <f>'BAR BB| Open rates'!#REF!</f>
        <v>#REF!</v>
      </c>
      <c r="Y26" s="43" t="e">
        <f>'BAR BB| Open rates'!#REF!</f>
        <v>#REF!</v>
      </c>
      <c r="Z26" s="43" t="e">
        <f>'BAR BB| Open rates'!#REF!</f>
        <v>#REF!</v>
      </c>
      <c r="AA26" s="43" t="e">
        <f>'BAR BB| Open rates'!#REF!</f>
        <v>#REF!</v>
      </c>
      <c r="AB26" s="43" t="e">
        <f>'BAR BB| Open rates'!#REF!</f>
        <v>#REF!</v>
      </c>
      <c r="AC26" s="43" t="e">
        <f>'BAR BB| Open rates'!#REF!</f>
        <v>#REF!</v>
      </c>
      <c r="AD26" s="43" t="e">
        <f>'BAR BB| Open rates'!#REF!</f>
        <v>#REF!</v>
      </c>
      <c r="AE26" s="43" t="e">
        <f>'BAR BB| Open rates'!#REF!</f>
        <v>#REF!</v>
      </c>
      <c r="AF26" s="43" t="e">
        <f>'BAR BB| Open rates'!#REF!</f>
        <v>#REF!</v>
      </c>
      <c r="AG26" s="43" t="e">
        <f>'BAR BB| Open rates'!#REF!</f>
        <v>#REF!</v>
      </c>
      <c r="AH26" s="43" t="e">
        <f>'BAR BB| Open rates'!#REF!</f>
        <v>#REF!</v>
      </c>
      <c r="AI26" s="43" t="e">
        <f>'BAR BB| Open rates'!#REF!</f>
        <v>#REF!</v>
      </c>
      <c r="AJ26" s="43" t="e">
        <f>'BAR BB| Open rates'!#REF!</f>
        <v>#REF!</v>
      </c>
      <c r="AK26" s="43" t="e">
        <f>'BAR BB| Open rates'!#REF!</f>
        <v>#REF!</v>
      </c>
      <c r="AL26" s="43" t="e">
        <f>'BAR BB| Open rates'!#REF!</f>
        <v>#REF!</v>
      </c>
      <c r="AM26" s="43" t="e">
        <f>'BAR BB| Open rates'!#REF!</f>
        <v>#REF!</v>
      </c>
      <c r="AN26" s="43" t="e">
        <f>'BAR BB| Open rates'!#REF!</f>
        <v>#REF!</v>
      </c>
      <c r="AO26" s="43" t="e">
        <f>'BAR BB| Open rates'!#REF!</f>
        <v>#REF!</v>
      </c>
      <c r="AP26" s="43" t="e">
        <f>'BAR BB| Open rates'!#REF!</f>
        <v>#REF!</v>
      </c>
      <c r="AQ26" s="43" t="e">
        <f>'BAR BB| Open rates'!#REF!</f>
        <v>#REF!</v>
      </c>
      <c r="AR26" s="43" t="e">
        <f>'BAR BB| Open rates'!#REF!</f>
        <v>#REF!</v>
      </c>
      <c r="AS26" s="43" t="e">
        <f>'BAR BB| Open rates'!#REF!</f>
        <v>#REF!</v>
      </c>
      <c r="AT26" s="43" t="e">
        <f>'BAR BB| Open rates'!#REF!</f>
        <v>#REF!</v>
      </c>
      <c r="AU26" s="43" t="e">
        <f>'BAR BB| Open rates'!#REF!</f>
        <v>#REF!</v>
      </c>
      <c r="AV26" s="43" t="e">
        <f>'BAR BB| Open rates'!#REF!</f>
        <v>#REF!</v>
      </c>
      <c r="AW26" s="43" t="e">
        <f>'BAR BB| Open rates'!#REF!</f>
        <v>#REF!</v>
      </c>
      <c r="AX26" s="43" t="e">
        <f>'BAR BB| Open rates'!#REF!</f>
        <v>#REF!</v>
      </c>
      <c r="AY26" s="43" t="e">
        <f>'BAR BB| Open rates'!#REF!</f>
        <v>#REF!</v>
      </c>
      <c r="AZ26" s="43" t="e">
        <f>'BAR BB| Open rates'!#REF!</f>
        <v>#REF!</v>
      </c>
      <c r="BA26" s="43" t="e">
        <f>'BAR BB| Open rates'!#REF!</f>
        <v>#REF!</v>
      </c>
      <c r="BB26" s="43" t="e">
        <f>'BAR BB| Open rates'!#REF!</f>
        <v>#REF!</v>
      </c>
      <c r="BC26" s="43" t="e">
        <f>'BAR BB| Open rates'!#REF!</f>
        <v>#REF!</v>
      </c>
      <c r="BD26" s="43" t="e">
        <f>'BAR BB| Open rates'!#REF!</f>
        <v>#REF!</v>
      </c>
      <c r="BE26" s="43" t="e">
        <f>'BAR BB| Open rates'!#REF!</f>
        <v>#REF!</v>
      </c>
      <c r="BF26" s="43" t="e">
        <f>'BAR BB| Open rates'!#REF!</f>
        <v>#REF!</v>
      </c>
      <c r="BG26" s="43" t="e">
        <f>'BAR BB| Open rates'!#REF!</f>
        <v>#REF!</v>
      </c>
      <c r="BH26" s="43" t="e">
        <f>'BAR BB| Open rates'!#REF!</f>
        <v>#REF!</v>
      </c>
      <c r="BI26" s="43" t="e">
        <f>'BAR BB| Open rates'!#REF!</f>
        <v>#REF!</v>
      </c>
      <c r="BJ26" s="43" t="e">
        <f>'BAR BB| Open rates'!#REF!</f>
        <v>#REF!</v>
      </c>
      <c r="BK26" s="43" t="e">
        <f>'BAR BB| Open rates'!#REF!</f>
        <v>#REF!</v>
      </c>
      <c r="BL26" s="43" t="e">
        <f>'BAR BB| Open rates'!#REF!</f>
        <v>#REF!</v>
      </c>
      <c r="BM26" s="43" t="e">
        <f>'BAR BB| Open rates'!#REF!</f>
        <v>#REF!</v>
      </c>
      <c r="BN26" s="43" t="e">
        <f>'BAR BB| Open rates'!#REF!</f>
        <v>#REF!</v>
      </c>
      <c r="BO26" s="43" t="e">
        <f>'BAR BB| Open rates'!#REF!</f>
        <v>#REF!</v>
      </c>
      <c r="BP26" s="43" t="e">
        <f>'BAR BB| Open rates'!#REF!</f>
        <v>#REF!</v>
      </c>
      <c r="BQ26" s="43" t="e">
        <f>'BAR BB| Open rates'!#REF!</f>
        <v>#REF!</v>
      </c>
    </row>
    <row r="27" spans="1:69" s="36" customFormat="1" ht="12" hidden="1" customHeight="1" x14ac:dyDescent="0.2">
      <c r="A27" s="145" t="str">
        <f>'BAR BB| Open rates'!A40</f>
        <v xml:space="preserve">Апартаменты с четырьмя  спальнями / 4 Bedroom Apartments </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row>
    <row r="28" spans="1:69" s="36" customFormat="1" ht="12" hidden="1" customHeight="1" x14ac:dyDescent="0.2">
      <c r="A28" s="52" t="str">
        <f>'BAR BB| Open rates'!A41</f>
        <v>от 1 до 8</v>
      </c>
      <c r="B28" s="43" t="e">
        <f>'BAR BB| Open rates'!#REF!</f>
        <v>#REF!</v>
      </c>
      <c r="C28" s="43" t="e">
        <f>'BAR BB| Open rates'!#REF!</f>
        <v>#REF!</v>
      </c>
      <c r="D28" s="43" t="e">
        <f>'BAR BB| Open rates'!#REF!</f>
        <v>#REF!</v>
      </c>
      <c r="E28" s="43" t="e">
        <f>'BAR BB| Open rates'!#REF!</f>
        <v>#REF!</v>
      </c>
      <c r="F28" s="43" t="e">
        <f>'BAR BB| Open rates'!#REF!</f>
        <v>#REF!</v>
      </c>
      <c r="G28" s="43" t="e">
        <f>'BAR BB| Open rates'!#REF!</f>
        <v>#REF!</v>
      </c>
      <c r="H28" s="43" t="e">
        <f>'BAR BB| Open rates'!#REF!</f>
        <v>#REF!</v>
      </c>
      <c r="I28" s="43" t="e">
        <f>'BAR BB| Open rates'!#REF!</f>
        <v>#REF!</v>
      </c>
      <c r="J28" s="43" t="e">
        <f>'BAR BB| Open rates'!#REF!</f>
        <v>#REF!</v>
      </c>
      <c r="K28" s="43" t="e">
        <f>'BAR BB| Open rates'!#REF!</f>
        <v>#REF!</v>
      </c>
      <c r="L28" s="43" t="e">
        <f>'BAR BB| Open rates'!#REF!</f>
        <v>#REF!</v>
      </c>
      <c r="M28" s="43" t="e">
        <f>'BAR BB| Open rates'!#REF!</f>
        <v>#REF!</v>
      </c>
      <c r="N28" s="43" t="e">
        <f>'BAR BB| Open rates'!#REF!</f>
        <v>#REF!</v>
      </c>
      <c r="O28" s="43" t="e">
        <f>'BAR BB| Open rates'!#REF!</f>
        <v>#REF!</v>
      </c>
      <c r="P28" s="43" t="e">
        <f>'BAR BB| Open rates'!#REF!</f>
        <v>#REF!</v>
      </c>
      <c r="Q28" s="43" t="e">
        <f>'BAR BB| Open rates'!#REF!</f>
        <v>#REF!</v>
      </c>
      <c r="R28" s="43" t="e">
        <f>'BAR BB| Open rates'!#REF!</f>
        <v>#REF!</v>
      </c>
      <c r="S28" s="43" t="e">
        <f>'BAR BB| Open rates'!#REF!</f>
        <v>#REF!</v>
      </c>
      <c r="T28" s="43" t="e">
        <f>'BAR BB| Open rates'!#REF!</f>
        <v>#REF!</v>
      </c>
      <c r="U28" s="43" t="e">
        <f>'BAR BB| Open rates'!#REF!</f>
        <v>#REF!</v>
      </c>
      <c r="V28" s="43" t="e">
        <f>'BAR BB| Open rates'!#REF!</f>
        <v>#REF!</v>
      </c>
      <c r="W28" s="43" t="e">
        <f>'BAR BB| Open rates'!#REF!</f>
        <v>#REF!</v>
      </c>
      <c r="X28" s="43" t="e">
        <f>'BAR BB| Open rates'!#REF!</f>
        <v>#REF!</v>
      </c>
      <c r="Y28" s="43" t="e">
        <f>'BAR BB| Open rates'!#REF!</f>
        <v>#REF!</v>
      </c>
      <c r="Z28" s="43" t="e">
        <f>'BAR BB| Open rates'!#REF!</f>
        <v>#REF!</v>
      </c>
      <c r="AA28" s="43" t="e">
        <f>'BAR BB| Open rates'!#REF!</f>
        <v>#REF!</v>
      </c>
      <c r="AB28" s="43" t="e">
        <f>'BAR BB| Open rates'!#REF!</f>
        <v>#REF!</v>
      </c>
      <c r="AC28" s="43" t="e">
        <f>'BAR BB| Open rates'!#REF!</f>
        <v>#REF!</v>
      </c>
      <c r="AD28" s="43" t="e">
        <f>'BAR BB| Open rates'!#REF!</f>
        <v>#REF!</v>
      </c>
      <c r="AE28" s="43" t="e">
        <f>'BAR BB| Open rates'!#REF!</f>
        <v>#REF!</v>
      </c>
      <c r="AF28" s="43" t="e">
        <f>'BAR BB| Open rates'!#REF!</f>
        <v>#REF!</v>
      </c>
      <c r="AG28" s="43" t="e">
        <f>'BAR BB| Open rates'!#REF!</f>
        <v>#REF!</v>
      </c>
      <c r="AH28" s="43" t="e">
        <f>'BAR BB| Open rates'!#REF!</f>
        <v>#REF!</v>
      </c>
      <c r="AI28" s="43" t="e">
        <f>'BAR BB| Open rates'!#REF!</f>
        <v>#REF!</v>
      </c>
      <c r="AJ28" s="43" t="e">
        <f>'BAR BB| Open rates'!#REF!</f>
        <v>#REF!</v>
      </c>
      <c r="AK28" s="43" t="e">
        <f>'BAR BB| Open rates'!#REF!</f>
        <v>#REF!</v>
      </c>
      <c r="AL28" s="43" t="e">
        <f>'BAR BB| Open rates'!#REF!</f>
        <v>#REF!</v>
      </c>
      <c r="AM28" s="43" t="e">
        <f>'BAR BB| Open rates'!#REF!</f>
        <v>#REF!</v>
      </c>
      <c r="AN28" s="43" t="e">
        <f>'BAR BB| Open rates'!#REF!</f>
        <v>#REF!</v>
      </c>
      <c r="AO28" s="43" t="e">
        <f>'BAR BB| Open rates'!#REF!</f>
        <v>#REF!</v>
      </c>
      <c r="AP28" s="43" t="e">
        <f>'BAR BB| Open rates'!#REF!</f>
        <v>#REF!</v>
      </c>
      <c r="AQ28" s="43" t="e">
        <f>'BAR BB| Open rates'!#REF!</f>
        <v>#REF!</v>
      </c>
      <c r="AR28" s="43" t="e">
        <f>'BAR BB| Open rates'!#REF!</f>
        <v>#REF!</v>
      </c>
      <c r="AS28" s="43" t="e">
        <f>'BAR BB| Open rates'!#REF!</f>
        <v>#REF!</v>
      </c>
      <c r="AT28" s="43" t="e">
        <f>'BAR BB| Open rates'!#REF!</f>
        <v>#REF!</v>
      </c>
      <c r="AU28" s="43" t="e">
        <f>'BAR BB| Open rates'!#REF!</f>
        <v>#REF!</v>
      </c>
      <c r="AV28" s="43" t="e">
        <f>'BAR BB| Open rates'!#REF!</f>
        <v>#REF!</v>
      </c>
      <c r="AW28" s="43" t="e">
        <f>'BAR BB| Open rates'!#REF!</f>
        <v>#REF!</v>
      </c>
      <c r="AX28" s="43" t="e">
        <f>'BAR BB| Open rates'!#REF!</f>
        <v>#REF!</v>
      </c>
      <c r="AY28" s="43" t="e">
        <f>'BAR BB| Open rates'!#REF!</f>
        <v>#REF!</v>
      </c>
      <c r="AZ28" s="43" t="e">
        <f>'BAR BB| Open rates'!#REF!</f>
        <v>#REF!</v>
      </c>
      <c r="BA28" s="43" t="e">
        <f>'BAR BB| Open rates'!#REF!</f>
        <v>#REF!</v>
      </c>
      <c r="BB28" s="43" t="e">
        <f>'BAR BB| Open rates'!#REF!</f>
        <v>#REF!</v>
      </c>
      <c r="BC28" s="43" t="e">
        <f>'BAR BB| Open rates'!#REF!</f>
        <v>#REF!</v>
      </c>
      <c r="BD28" s="43" t="e">
        <f>'BAR BB| Open rates'!#REF!</f>
        <v>#REF!</v>
      </c>
      <c r="BE28" s="43" t="e">
        <f>'BAR BB| Open rates'!#REF!</f>
        <v>#REF!</v>
      </c>
      <c r="BF28" s="43" t="e">
        <f>'BAR BB| Open rates'!#REF!</f>
        <v>#REF!</v>
      </c>
      <c r="BG28" s="43" t="e">
        <f>'BAR BB| Open rates'!#REF!</f>
        <v>#REF!</v>
      </c>
      <c r="BH28" s="43" t="e">
        <f>'BAR BB| Open rates'!#REF!</f>
        <v>#REF!</v>
      </c>
      <c r="BI28" s="43" t="e">
        <f>'BAR BB| Open rates'!#REF!</f>
        <v>#REF!</v>
      </c>
      <c r="BJ28" s="43" t="e">
        <f>'BAR BB| Open rates'!#REF!</f>
        <v>#REF!</v>
      </c>
      <c r="BK28" s="43" t="e">
        <f>'BAR BB| Open rates'!#REF!</f>
        <v>#REF!</v>
      </c>
      <c r="BL28" s="43" t="e">
        <f>'BAR BB| Open rates'!#REF!</f>
        <v>#REF!</v>
      </c>
      <c r="BM28" s="43" t="e">
        <f>'BAR BB| Open rates'!#REF!</f>
        <v>#REF!</v>
      </c>
      <c r="BN28" s="43" t="e">
        <f>'BAR BB| Open rates'!#REF!</f>
        <v>#REF!</v>
      </c>
      <c r="BO28" s="43" t="e">
        <f>'BAR BB| Open rates'!#REF!</f>
        <v>#REF!</v>
      </c>
      <c r="BP28" s="43" t="e">
        <f>'BAR BB| Open rates'!#REF!</f>
        <v>#REF!</v>
      </c>
      <c r="BQ28" s="43" t="e">
        <f>'BAR BB| Open rates'!#REF!</f>
        <v>#REF!</v>
      </c>
    </row>
    <row r="29" spans="1:69" s="36" customFormat="1" ht="12" hidden="1" customHeight="1" x14ac:dyDescent="0.2">
      <c r="A29" s="43" t="str">
        <f>'BAR BB| Open rates'!A49</f>
        <v>Президентский Люкс/ Presidential Suite</v>
      </c>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row>
    <row r="30" spans="1:69" s="36" customFormat="1" ht="12" hidden="1" customHeight="1" x14ac:dyDescent="0.2">
      <c r="A30" s="52">
        <f>'BAR BB| Open rates'!A50</f>
        <v>1</v>
      </c>
      <c r="B30" s="43" t="e">
        <f>'BAR BB| Open rates'!#REF!</f>
        <v>#REF!</v>
      </c>
      <c r="C30" s="43" t="e">
        <f>'BAR BB| Open rates'!#REF!</f>
        <v>#REF!</v>
      </c>
      <c r="D30" s="43" t="e">
        <f>'BAR BB| Open rates'!#REF!</f>
        <v>#REF!</v>
      </c>
      <c r="E30" s="43" t="e">
        <f>'BAR BB| Open rates'!#REF!</f>
        <v>#REF!</v>
      </c>
      <c r="F30" s="43" t="e">
        <f>'BAR BB| Open rates'!#REF!</f>
        <v>#REF!</v>
      </c>
      <c r="G30" s="43" t="e">
        <f>'BAR BB| Open rates'!#REF!</f>
        <v>#REF!</v>
      </c>
      <c r="H30" s="43" t="e">
        <f>'BAR BB| Open rates'!#REF!</f>
        <v>#REF!</v>
      </c>
      <c r="I30" s="43" t="e">
        <f>'BAR BB| Open rates'!#REF!</f>
        <v>#REF!</v>
      </c>
      <c r="J30" s="43" t="e">
        <f>'BAR BB| Open rates'!#REF!</f>
        <v>#REF!</v>
      </c>
      <c r="K30" s="43" t="e">
        <f>'BAR BB| Open rates'!#REF!</f>
        <v>#REF!</v>
      </c>
      <c r="L30" s="43" t="e">
        <f>'BAR BB| Open rates'!#REF!</f>
        <v>#REF!</v>
      </c>
      <c r="M30" s="43" t="e">
        <f>'BAR BB| Open rates'!#REF!</f>
        <v>#REF!</v>
      </c>
      <c r="N30" s="43" t="e">
        <f>'BAR BB| Open rates'!#REF!</f>
        <v>#REF!</v>
      </c>
      <c r="O30" s="43" t="e">
        <f>'BAR BB| Open rates'!#REF!</f>
        <v>#REF!</v>
      </c>
      <c r="P30" s="43" t="e">
        <f>'BAR BB| Open rates'!#REF!</f>
        <v>#REF!</v>
      </c>
      <c r="Q30" s="43" t="e">
        <f>'BAR BB| Open rates'!#REF!</f>
        <v>#REF!</v>
      </c>
      <c r="R30" s="43" t="e">
        <f>'BAR BB| Open rates'!#REF!</f>
        <v>#REF!</v>
      </c>
      <c r="S30" s="43" t="e">
        <f>'BAR BB| Open rates'!#REF!</f>
        <v>#REF!</v>
      </c>
      <c r="T30" s="43" t="e">
        <f>'BAR BB| Open rates'!#REF!</f>
        <v>#REF!</v>
      </c>
      <c r="U30" s="43" t="e">
        <f>'BAR BB| Open rates'!#REF!</f>
        <v>#REF!</v>
      </c>
      <c r="V30" s="43" t="e">
        <f>'BAR BB| Open rates'!#REF!</f>
        <v>#REF!</v>
      </c>
      <c r="W30" s="43" t="e">
        <f>'BAR BB| Open rates'!#REF!</f>
        <v>#REF!</v>
      </c>
      <c r="X30" s="43" t="e">
        <f>'BAR BB| Open rates'!#REF!</f>
        <v>#REF!</v>
      </c>
      <c r="Y30" s="43" t="e">
        <f>'BAR BB| Open rates'!#REF!</f>
        <v>#REF!</v>
      </c>
      <c r="Z30" s="43" t="e">
        <f>'BAR BB| Open rates'!#REF!</f>
        <v>#REF!</v>
      </c>
      <c r="AA30" s="43" t="e">
        <f>'BAR BB| Open rates'!#REF!</f>
        <v>#REF!</v>
      </c>
      <c r="AB30" s="43" t="e">
        <f>'BAR BB| Open rates'!#REF!</f>
        <v>#REF!</v>
      </c>
      <c r="AC30" s="43" t="e">
        <f>'BAR BB| Open rates'!#REF!</f>
        <v>#REF!</v>
      </c>
      <c r="AD30" s="43" t="e">
        <f>'BAR BB| Open rates'!#REF!</f>
        <v>#REF!</v>
      </c>
      <c r="AE30" s="43" t="e">
        <f>'BAR BB| Open rates'!#REF!</f>
        <v>#REF!</v>
      </c>
      <c r="AF30" s="43" t="e">
        <f>'BAR BB| Open rates'!#REF!</f>
        <v>#REF!</v>
      </c>
      <c r="AG30" s="43" t="e">
        <f>'BAR BB| Open rates'!#REF!</f>
        <v>#REF!</v>
      </c>
      <c r="AH30" s="43" t="e">
        <f>'BAR BB| Open rates'!#REF!</f>
        <v>#REF!</v>
      </c>
      <c r="AI30" s="43" t="e">
        <f>'BAR BB| Open rates'!#REF!</f>
        <v>#REF!</v>
      </c>
      <c r="AJ30" s="43" t="e">
        <f>'BAR BB| Open rates'!#REF!</f>
        <v>#REF!</v>
      </c>
      <c r="AK30" s="43" t="e">
        <f>'BAR BB| Open rates'!#REF!</f>
        <v>#REF!</v>
      </c>
      <c r="AL30" s="43" t="e">
        <f>'BAR BB| Open rates'!#REF!</f>
        <v>#REF!</v>
      </c>
      <c r="AM30" s="43" t="e">
        <f>'BAR BB| Open rates'!#REF!</f>
        <v>#REF!</v>
      </c>
      <c r="AN30" s="43" t="e">
        <f>'BAR BB| Open rates'!#REF!</f>
        <v>#REF!</v>
      </c>
      <c r="AO30" s="43" t="e">
        <f>'BAR BB| Open rates'!#REF!</f>
        <v>#REF!</v>
      </c>
      <c r="AP30" s="43" t="e">
        <f>'BAR BB| Open rates'!#REF!</f>
        <v>#REF!</v>
      </c>
      <c r="AQ30" s="43" t="e">
        <f>'BAR BB| Open rates'!#REF!</f>
        <v>#REF!</v>
      </c>
      <c r="AR30" s="43" t="e">
        <f>'BAR BB| Open rates'!#REF!</f>
        <v>#REF!</v>
      </c>
      <c r="AS30" s="43" t="e">
        <f>'BAR BB| Open rates'!#REF!</f>
        <v>#REF!</v>
      </c>
      <c r="AT30" s="43" t="e">
        <f>'BAR BB| Open rates'!#REF!</f>
        <v>#REF!</v>
      </c>
      <c r="AU30" s="43" t="e">
        <f>'BAR BB| Open rates'!#REF!</f>
        <v>#REF!</v>
      </c>
      <c r="AV30" s="43" t="e">
        <f>'BAR BB| Open rates'!#REF!</f>
        <v>#REF!</v>
      </c>
      <c r="AW30" s="43" t="e">
        <f>'BAR BB| Open rates'!#REF!</f>
        <v>#REF!</v>
      </c>
      <c r="AX30" s="43" t="e">
        <f>'BAR BB| Open rates'!#REF!</f>
        <v>#REF!</v>
      </c>
      <c r="AY30" s="43" t="e">
        <f>'BAR BB| Open rates'!#REF!</f>
        <v>#REF!</v>
      </c>
      <c r="AZ30" s="43" t="e">
        <f>'BAR BB| Open rates'!#REF!</f>
        <v>#REF!</v>
      </c>
      <c r="BA30" s="43" t="e">
        <f>'BAR BB| Open rates'!#REF!</f>
        <v>#REF!</v>
      </c>
      <c r="BB30" s="43" t="e">
        <f>'BAR BB| Open rates'!#REF!</f>
        <v>#REF!</v>
      </c>
      <c r="BC30" s="43" t="e">
        <f>'BAR BB| Open rates'!#REF!</f>
        <v>#REF!</v>
      </c>
      <c r="BD30" s="43" t="e">
        <f>'BAR BB| Open rates'!#REF!</f>
        <v>#REF!</v>
      </c>
      <c r="BE30" s="43" t="e">
        <f>'BAR BB| Open rates'!#REF!</f>
        <v>#REF!</v>
      </c>
      <c r="BF30" s="43" t="e">
        <f>'BAR BB| Open rates'!#REF!</f>
        <v>#REF!</v>
      </c>
      <c r="BG30" s="43" t="e">
        <f>'BAR BB| Open rates'!#REF!</f>
        <v>#REF!</v>
      </c>
      <c r="BH30" s="43" t="e">
        <f>'BAR BB| Open rates'!#REF!</f>
        <v>#REF!</v>
      </c>
      <c r="BI30" s="43" t="e">
        <f>'BAR BB| Open rates'!#REF!</f>
        <v>#REF!</v>
      </c>
      <c r="BJ30" s="43" t="e">
        <f>'BAR BB| Open rates'!#REF!</f>
        <v>#REF!</v>
      </c>
      <c r="BK30" s="43" t="e">
        <f>'BAR BB| Open rates'!#REF!</f>
        <v>#REF!</v>
      </c>
      <c r="BL30" s="43" t="e">
        <f>'BAR BB| Open rates'!#REF!</f>
        <v>#REF!</v>
      </c>
      <c r="BM30" s="43" t="e">
        <f>'BAR BB| Open rates'!#REF!</f>
        <v>#REF!</v>
      </c>
      <c r="BN30" s="43" t="e">
        <f>'BAR BB| Open rates'!#REF!</f>
        <v>#REF!</v>
      </c>
      <c r="BO30" s="43" t="e">
        <f>'BAR BB| Open rates'!#REF!</f>
        <v>#REF!</v>
      </c>
      <c r="BP30" s="43" t="e">
        <f>'BAR BB| Open rates'!#REF!</f>
        <v>#REF!</v>
      </c>
      <c r="BQ30" s="43" t="e">
        <f>'BAR BB| Open rates'!#REF!</f>
        <v>#REF!</v>
      </c>
    </row>
    <row r="31" spans="1:69" s="36" customFormat="1" ht="12" hidden="1" customHeight="1" x14ac:dyDescent="0.2">
      <c r="A31" s="145" t="str">
        <f>'BAR BB| Open rates'!A52</f>
        <v>Пентхаус с тремя спальнями / Penthouse 3 bedrooms</v>
      </c>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row>
    <row r="32" spans="1:69" s="36" customFormat="1" ht="19.5" hidden="1" customHeight="1" x14ac:dyDescent="0.2">
      <c r="A32" s="52">
        <f>'BAR BB| Open rates'!A53</f>
        <v>1</v>
      </c>
      <c r="B32" s="43" t="e">
        <f>'BAR BB| Open rates'!#REF!</f>
        <v>#REF!</v>
      </c>
      <c r="C32" s="43" t="e">
        <f>'BAR BB| Open rates'!#REF!</f>
        <v>#REF!</v>
      </c>
      <c r="D32" s="43" t="e">
        <f>'BAR BB| Open rates'!#REF!</f>
        <v>#REF!</v>
      </c>
      <c r="E32" s="43" t="e">
        <f>'BAR BB| Open rates'!#REF!</f>
        <v>#REF!</v>
      </c>
      <c r="F32" s="43" t="e">
        <f>'BAR BB| Open rates'!#REF!</f>
        <v>#REF!</v>
      </c>
      <c r="G32" s="43" t="e">
        <f>'BAR BB| Open rates'!#REF!</f>
        <v>#REF!</v>
      </c>
      <c r="H32" s="43" t="e">
        <f>'BAR BB| Open rates'!#REF!</f>
        <v>#REF!</v>
      </c>
      <c r="I32" s="43" t="e">
        <f>'BAR BB| Open rates'!#REF!</f>
        <v>#REF!</v>
      </c>
      <c r="J32" s="43" t="e">
        <f>'BAR BB| Open rates'!#REF!</f>
        <v>#REF!</v>
      </c>
      <c r="K32" s="43" t="e">
        <f>'BAR BB| Open rates'!#REF!</f>
        <v>#REF!</v>
      </c>
      <c r="L32" s="43" t="e">
        <f>'BAR BB| Open rates'!#REF!</f>
        <v>#REF!</v>
      </c>
      <c r="M32" s="43" t="e">
        <f>'BAR BB| Open rates'!#REF!</f>
        <v>#REF!</v>
      </c>
      <c r="N32" s="43" t="e">
        <f>'BAR BB| Open rates'!#REF!</f>
        <v>#REF!</v>
      </c>
      <c r="O32" s="43" t="e">
        <f>'BAR BB| Open rates'!#REF!</f>
        <v>#REF!</v>
      </c>
      <c r="P32" s="43" t="e">
        <f>'BAR BB| Open rates'!#REF!</f>
        <v>#REF!</v>
      </c>
      <c r="Q32" s="43" t="e">
        <f>'BAR BB| Open rates'!#REF!</f>
        <v>#REF!</v>
      </c>
      <c r="R32" s="43" t="e">
        <f>'BAR BB| Open rates'!#REF!</f>
        <v>#REF!</v>
      </c>
      <c r="S32" s="43" t="e">
        <f>'BAR BB| Open rates'!#REF!</f>
        <v>#REF!</v>
      </c>
      <c r="T32" s="43" t="e">
        <f>'BAR BB| Open rates'!#REF!</f>
        <v>#REF!</v>
      </c>
      <c r="U32" s="43" t="e">
        <f>'BAR BB| Open rates'!#REF!</f>
        <v>#REF!</v>
      </c>
      <c r="V32" s="43" t="e">
        <f>'BAR BB| Open rates'!#REF!</f>
        <v>#REF!</v>
      </c>
      <c r="W32" s="43" t="e">
        <f>'BAR BB| Open rates'!#REF!</f>
        <v>#REF!</v>
      </c>
      <c r="X32" s="43" t="e">
        <f>'BAR BB| Open rates'!#REF!</f>
        <v>#REF!</v>
      </c>
      <c r="Y32" s="43" t="e">
        <f>'BAR BB| Open rates'!#REF!</f>
        <v>#REF!</v>
      </c>
      <c r="Z32" s="43" t="e">
        <f>'BAR BB| Open rates'!#REF!</f>
        <v>#REF!</v>
      </c>
      <c r="AA32" s="43" t="e">
        <f>'BAR BB| Open rates'!#REF!</f>
        <v>#REF!</v>
      </c>
      <c r="AB32" s="43" t="e">
        <f>'BAR BB| Open rates'!#REF!</f>
        <v>#REF!</v>
      </c>
      <c r="AC32" s="43" t="e">
        <f>'BAR BB| Open rates'!#REF!</f>
        <v>#REF!</v>
      </c>
      <c r="AD32" s="43" t="e">
        <f>'BAR BB| Open rates'!#REF!</f>
        <v>#REF!</v>
      </c>
      <c r="AE32" s="43" t="e">
        <f>'BAR BB| Open rates'!#REF!</f>
        <v>#REF!</v>
      </c>
      <c r="AF32" s="43" t="e">
        <f>'BAR BB| Open rates'!#REF!</f>
        <v>#REF!</v>
      </c>
      <c r="AG32" s="43" t="e">
        <f>'BAR BB| Open rates'!#REF!</f>
        <v>#REF!</v>
      </c>
      <c r="AH32" s="43" t="e">
        <f>'BAR BB| Open rates'!#REF!</f>
        <v>#REF!</v>
      </c>
      <c r="AI32" s="43" t="e">
        <f>'BAR BB| Open rates'!#REF!</f>
        <v>#REF!</v>
      </c>
      <c r="AJ32" s="43" t="e">
        <f>'BAR BB| Open rates'!#REF!</f>
        <v>#REF!</v>
      </c>
      <c r="AK32" s="43" t="e">
        <f>'BAR BB| Open rates'!#REF!</f>
        <v>#REF!</v>
      </c>
      <c r="AL32" s="43" t="e">
        <f>'BAR BB| Open rates'!#REF!</f>
        <v>#REF!</v>
      </c>
      <c r="AM32" s="43" t="e">
        <f>'BAR BB| Open rates'!#REF!</f>
        <v>#REF!</v>
      </c>
      <c r="AN32" s="43" t="e">
        <f>'BAR BB| Open rates'!#REF!</f>
        <v>#REF!</v>
      </c>
      <c r="AO32" s="43" t="e">
        <f>'BAR BB| Open rates'!#REF!</f>
        <v>#REF!</v>
      </c>
      <c r="AP32" s="43" t="e">
        <f>'BAR BB| Open rates'!#REF!</f>
        <v>#REF!</v>
      </c>
      <c r="AQ32" s="43" t="e">
        <f>'BAR BB| Open rates'!#REF!</f>
        <v>#REF!</v>
      </c>
      <c r="AR32" s="43" t="e">
        <f>'BAR BB| Open rates'!#REF!</f>
        <v>#REF!</v>
      </c>
      <c r="AS32" s="43" t="e">
        <f>'BAR BB| Open rates'!#REF!</f>
        <v>#REF!</v>
      </c>
      <c r="AT32" s="43" t="e">
        <f>'BAR BB| Open rates'!#REF!</f>
        <v>#REF!</v>
      </c>
      <c r="AU32" s="43" t="e">
        <f>'BAR BB| Open rates'!#REF!</f>
        <v>#REF!</v>
      </c>
      <c r="AV32" s="43" t="e">
        <f>'BAR BB| Open rates'!#REF!</f>
        <v>#REF!</v>
      </c>
      <c r="AW32" s="43" t="e">
        <f>'BAR BB| Open rates'!#REF!</f>
        <v>#REF!</v>
      </c>
      <c r="AX32" s="43" t="e">
        <f>'BAR BB| Open rates'!#REF!</f>
        <v>#REF!</v>
      </c>
      <c r="AY32" s="43" t="e">
        <f>'BAR BB| Open rates'!#REF!</f>
        <v>#REF!</v>
      </c>
      <c r="AZ32" s="43" t="e">
        <f>'BAR BB| Open rates'!#REF!</f>
        <v>#REF!</v>
      </c>
      <c r="BA32" s="43" t="e">
        <f>'BAR BB| Open rates'!#REF!</f>
        <v>#REF!</v>
      </c>
      <c r="BB32" s="43" t="e">
        <f>'BAR BB| Open rates'!#REF!</f>
        <v>#REF!</v>
      </c>
      <c r="BC32" s="43" t="e">
        <f>'BAR BB| Open rates'!#REF!</f>
        <v>#REF!</v>
      </c>
      <c r="BD32" s="43" t="e">
        <f>'BAR BB| Open rates'!#REF!</f>
        <v>#REF!</v>
      </c>
      <c r="BE32" s="43" t="e">
        <f>'BAR BB| Open rates'!#REF!</f>
        <v>#REF!</v>
      </c>
      <c r="BF32" s="43" t="e">
        <f>'BAR BB| Open rates'!#REF!</f>
        <v>#REF!</v>
      </c>
      <c r="BG32" s="43" t="e">
        <f>'BAR BB| Open rates'!#REF!</f>
        <v>#REF!</v>
      </c>
      <c r="BH32" s="43" t="e">
        <f>'BAR BB| Open rates'!#REF!</f>
        <v>#REF!</v>
      </c>
      <c r="BI32" s="43" t="e">
        <f>'BAR BB| Open rates'!#REF!</f>
        <v>#REF!</v>
      </c>
      <c r="BJ32" s="43" t="e">
        <f>'BAR BB| Open rates'!#REF!</f>
        <v>#REF!</v>
      </c>
      <c r="BK32" s="43" t="e">
        <f>'BAR BB| Open rates'!#REF!</f>
        <v>#REF!</v>
      </c>
      <c r="BL32" s="43" t="e">
        <f>'BAR BB| Open rates'!#REF!</f>
        <v>#REF!</v>
      </c>
      <c r="BM32" s="43" t="e">
        <f>'BAR BB| Open rates'!#REF!</f>
        <v>#REF!</v>
      </c>
      <c r="BN32" s="43" t="e">
        <f>'BAR BB| Open rates'!#REF!</f>
        <v>#REF!</v>
      </c>
      <c r="BO32" s="43" t="e">
        <f>'BAR BB| Open rates'!#REF!</f>
        <v>#REF!</v>
      </c>
      <c r="BP32" s="43" t="e">
        <f>'BAR BB| Open rates'!#REF!</f>
        <v>#REF!</v>
      </c>
      <c r="BQ32" s="43" t="e">
        <f>'BAR BB| Open rates'!#REF!</f>
        <v>#REF!</v>
      </c>
    </row>
    <row r="33" spans="1:69" s="33" customFormat="1" ht="19.5" hidden="1" customHeight="1" x14ac:dyDescent="0.2"/>
    <row r="34" spans="1:69" s="33" customFormat="1" ht="19.5" customHeight="1" x14ac:dyDescent="0.2">
      <c r="A34" s="11" t="s">
        <v>212</v>
      </c>
    </row>
    <row r="35" spans="1:69" s="33" customFormat="1" ht="24" customHeight="1" x14ac:dyDescent="0.2">
      <c r="A35" s="64" t="s">
        <v>62</v>
      </c>
      <c r="B35" s="109" t="e">
        <f t="shared" ref="B35:BM36" si="0">B3</f>
        <v>#REF!</v>
      </c>
      <c r="C35" s="109" t="e">
        <f t="shared" si="0"/>
        <v>#REF!</v>
      </c>
      <c r="D35" s="109" t="e">
        <f t="shared" si="0"/>
        <v>#REF!</v>
      </c>
      <c r="E35" s="109" t="e">
        <f t="shared" si="0"/>
        <v>#REF!</v>
      </c>
      <c r="F35" s="109" t="e">
        <f t="shared" si="0"/>
        <v>#REF!</v>
      </c>
      <c r="G35" s="109" t="e">
        <f t="shared" si="0"/>
        <v>#REF!</v>
      </c>
      <c r="H35" s="109" t="e">
        <f t="shared" si="0"/>
        <v>#REF!</v>
      </c>
      <c r="I35" s="109" t="e">
        <f t="shared" si="0"/>
        <v>#REF!</v>
      </c>
      <c r="J35" s="109" t="e">
        <f t="shared" si="0"/>
        <v>#REF!</v>
      </c>
      <c r="K35" s="109" t="e">
        <f t="shared" si="0"/>
        <v>#REF!</v>
      </c>
      <c r="L35" s="109" t="e">
        <f t="shared" si="0"/>
        <v>#REF!</v>
      </c>
      <c r="M35" s="109" t="e">
        <f t="shared" si="0"/>
        <v>#REF!</v>
      </c>
      <c r="N35" s="109" t="e">
        <f t="shared" si="0"/>
        <v>#REF!</v>
      </c>
      <c r="O35" s="109" t="e">
        <f t="shared" si="0"/>
        <v>#REF!</v>
      </c>
      <c r="P35" s="109" t="e">
        <f t="shared" si="0"/>
        <v>#REF!</v>
      </c>
      <c r="Q35" s="109" t="e">
        <f t="shared" si="0"/>
        <v>#REF!</v>
      </c>
      <c r="R35" s="109" t="e">
        <f t="shared" si="0"/>
        <v>#REF!</v>
      </c>
      <c r="S35" s="109" t="e">
        <f t="shared" si="0"/>
        <v>#REF!</v>
      </c>
      <c r="T35" s="109" t="e">
        <f t="shared" si="0"/>
        <v>#REF!</v>
      </c>
      <c r="U35" s="109" t="e">
        <f t="shared" si="0"/>
        <v>#REF!</v>
      </c>
      <c r="V35" s="109" t="e">
        <f t="shared" si="0"/>
        <v>#REF!</v>
      </c>
      <c r="W35" s="109" t="e">
        <f t="shared" si="0"/>
        <v>#REF!</v>
      </c>
      <c r="X35" s="109" t="e">
        <f t="shared" si="0"/>
        <v>#REF!</v>
      </c>
      <c r="Y35" s="109" t="e">
        <f t="shared" si="0"/>
        <v>#REF!</v>
      </c>
      <c r="Z35" s="109" t="e">
        <f t="shared" si="0"/>
        <v>#REF!</v>
      </c>
      <c r="AA35" s="109" t="e">
        <f t="shared" si="0"/>
        <v>#REF!</v>
      </c>
      <c r="AB35" s="109" t="e">
        <f t="shared" si="0"/>
        <v>#REF!</v>
      </c>
      <c r="AC35" s="109" t="e">
        <f t="shared" si="0"/>
        <v>#REF!</v>
      </c>
      <c r="AD35" s="109" t="e">
        <f t="shared" si="0"/>
        <v>#REF!</v>
      </c>
      <c r="AE35" s="109" t="e">
        <f t="shared" si="0"/>
        <v>#REF!</v>
      </c>
      <c r="AF35" s="109" t="e">
        <f t="shared" si="0"/>
        <v>#REF!</v>
      </c>
      <c r="AG35" s="109" t="e">
        <f t="shared" si="0"/>
        <v>#REF!</v>
      </c>
      <c r="AH35" s="109" t="e">
        <f t="shared" si="0"/>
        <v>#REF!</v>
      </c>
      <c r="AI35" s="109" t="e">
        <f t="shared" si="0"/>
        <v>#REF!</v>
      </c>
      <c r="AJ35" s="109" t="e">
        <f t="shared" si="0"/>
        <v>#REF!</v>
      </c>
      <c r="AK35" s="109" t="e">
        <f t="shared" si="0"/>
        <v>#REF!</v>
      </c>
      <c r="AL35" s="109" t="e">
        <f t="shared" si="0"/>
        <v>#REF!</v>
      </c>
      <c r="AM35" s="109" t="e">
        <f t="shared" si="0"/>
        <v>#REF!</v>
      </c>
      <c r="AN35" s="109" t="e">
        <f t="shared" si="0"/>
        <v>#REF!</v>
      </c>
      <c r="AO35" s="109" t="e">
        <f t="shared" si="0"/>
        <v>#REF!</v>
      </c>
      <c r="AP35" s="109" t="e">
        <f t="shared" si="0"/>
        <v>#REF!</v>
      </c>
      <c r="AQ35" s="109" t="e">
        <f t="shared" si="0"/>
        <v>#REF!</v>
      </c>
      <c r="AR35" s="109" t="e">
        <f t="shared" si="0"/>
        <v>#REF!</v>
      </c>
      <c r="AS35" s="109" t="e">
        <f t="shared" si="0"/>
        <v>#REF!</v>
      </c>
      <c r="AT35" s="109" t="e">
        <f t="shared" si="0"/>
        <v>#REF!</v>
      </c>
      <c r="AU35" s="109" t="e">
        <f t="shared" si="0"/>
        <v>#REF!</v>
      </c>
      <c r="AV35" s="109" t="e">
        <f t="shared" si="0"/>
        <v>#REF!</v>
      </c>
      <c r="AW35" s="109" t="e">
        <f t="shared" si="0"/>
        <v>#REF!</v>
      </c>
      <c r="AX35" s="109" t="e">
        <f t="shared" si="0"/>
        <v>#REF!</v>
      </c>
      <c r="AY35" s="109" t="e">
        <f t="shared" si="0"/>
        <v>#REF!</v>
      </c>
      <c r="AZ35" s="109" t="e">
        <f t="shared" si="0"/>
        <v>#REF!</v>
      </c>
      <c r="BA35" s="109" t="e">
        <f t="shared" si="0"/>
        <v>#REF!</v>
      </c>
      <c r="BB35" s="109" t="e">
        <f t="shared" si="0"/>
        <v>#REF!</v>
      </c>
      <c r="BC35" s="109" t="e">
        <f t="shared" si="0"/>
        <v>#REF!</v>
      </c>
      <c r="BD35" s="109" t="e">
        <f t="shared" si="0"/>
        <v>#REF!</v>
      </c>
      <c r="BE35" s="109" t="e">
        <f t="shared" si="0"/>
        <v>#REF!</v>
      </c>
      <c r="BF35" s="109" t="e">
        <f t="shared" si="0"/>
        <v>#REF!</v>
      </c>
      <c r="BG35" s="109" t="e">
        <f t="shared" si="0"/>
        <v>#REF!</v>
      </c>
      <c r="BH35" s="109" t="e">
        <f t="shared" si="0"/>
        <v>#REF!</v>
      </c>
      <c r="BI35" s="109" t="e">
        <f t="shared" si="0"/>
        <v>#REF!</v>
      </c>
      <c r="BJ35" s="109" t="e">
        <f t="shared" si="0"/>
        <v>#REF!</v>
      </c>
      <c r="BK35" s="109" t="e">
        <f t="shared" si="0"/>
        <v>#REF!</v>
      </c>
      <c r="BL35" s="109" t="e">
        <f t="shared" si="0"/>
        <v>#REF!</v>
      </c>
      <c r="BM35" s="109" t="e">
        <f t="shared" si="0"/>
        <v>#REF!</v>
      </c>
      <c r="BN35" s="109" t="e">
        <f t="shared" ref="BN35:BQ36" si="1">BN3</f>
        <v>#REF!</v>
      </c>
      <c r="BO35" s="109" t="e">
        <f t="shared" si="1"/>
        <v>#REF!</v>
      </c>
      <c r="BP35" s="109" t="e">
        <f t="shared" si="1"/>
        <v>#REF!</v>
      </c>
      <c r="BQ35" s="109" t="e">
        <f t="shared" si="1"/>
        <v>#REF!</v>
      </c>
    </row>
    <row r="36" spans="1:69" s="33" customFormat="1" ht="26.25" customHeight="1" x14ac:dyDescent="0.2">
      <c r="A36" s="199"/>
      <c r="B36" s="109" t="e">
        <f t="shared" si="0"/>
        <v>#REF!</v>
      </c>
      <c r="C36" s="109" t="e">
        <f t="shared" si="0"/>
        <v>#REF!</v>
      </c>
      <c r="D36" s="109" t="e">
        <f t="shared" si="0"/>
        <v>#REF!</v>
      </c>
      <c r="E36" s="109" t="e">
        <f t="shared" si="0"/>
        <v>#REF!</v>
      </c>
      <c r="F36" s="109" t="e">
        <f t="shared" si="0"/>
        <v>#REF!</v>
      </c>
      <c r="G36" s="109" t="e">
        <f t="shared" si="0"/>
        <v>#REF!</v>
      </c>
      <c r="H36" s="109" t="e">
        <f t="shared" si="0"/>
        <v>#REF!</v>
      </c>
      <c r="I36" s="109" t="e">
        <f t="shared" si="0"/>
        <v>#REF!</v>
      </c>
      <c r="J36" s="109" t="e">
        <f t="shared" si="0"/>
        <v>#REF!</v>
      </c>
      <c r="K36" s="109" t="e">
        <f t="shared" si="0"/>
        <v>#REF!</v>
      </c>
      <c r="L36" s="109" t="e">
        <f t="shared" si="0"/>
        <v>#REF!</v>
      </c>
      <c r="M36" s="109" t="e">
        <f t="shared" si="0"/>
        <v>#REF!</v>
      </c>
      <c r="N36" s="109" t="e">
        <f t="shared" si="0"/>
        <v>#REF!</v>
      </c>
      <c r="O36" s="109" t="e">
        <f t="shared" si="0"/>
        <v>#REF!</v>
      </c>
      <c r="P36" s="109" t="e">
        <f t="shared" si="0"/>
        <v>#REF!</v>
      </c>
      <c r="Q36" s="109" t="e">
        <f t="shared" si="0"/>
        <v>#REF!</v>
      </c>
      <c r="R36" s="109" t="e">
        <f t="shared" si="0"/>
        <v>#REF!</v>
      </c>
      <c r="S36" s="109" t="e">
        <f t="shared" si="0"/>
        <v>#REF!</v>
      </c>
      <c r="T36" s="109" t="e">
        <f t="shared" si="0"/>
        <v>#REF!</v>
      </c>
      <c r="U36" s="109" t="e">
        <f t="shared" si="0"/>
        <v>#REF!</v>
      </c>
      <c r="V36" s="109" t="e">
        <f t="shared" si="0"/>
        <v>#REF!</v>
      </c>
      <c r="W36" s="109" t="e">
        <f t="shared" si="0"/>
        <v>#REF!</v>
      </c>
      <c r="X36" s="109" t="e">
        <f t="shared" si="0"/>
        <v>#REF!</v>
      </c>
      <c r="Y36" s="109" t="e">
        <f t="shared" si="0"/>
        <v>#REF!</v>
      </c>
      <c r="Z36" s="109" t="e">
        <f t="shared" si="0"/>
        <v>#REF!</v>
      </c>
      <c r="AA36" s="109" t="e">
        <f t="shared" si="0"/>
        <v>#REF!</v>
      </c>
      <c r="AB36" s="109" t="e">
        <f t="shared" si="0"/>
        <v>#REF!</v>
      </c>
      <c r="AC36" s="109" t="e">
        <f t="shared" si="0"/>
        <v>#REF!</v>
      </c>
      <c r="AD36" s="109" t="e">
        <f t="shared" si="0"/>
        <v>#REF!</v>
      </c>
      <c r="AE36" s="109" t="e">
        <f t="shared" si="0"/>
        <v>#REF!</v>
      </c>
      <c r="AF36" s="109" t="e">
        <f t="shared" si="0"/>
        <v>#REF!</v>
      </c>
      <c r="AG36" s="109" t="e">
        <f t="shared" si="0"/>
        <v>#REF!</v>
      </c>
      <c r="AH36" s="109" t="e">
        <f t="shared" si="0"/>
        <v>#REF!</v>
      </c>
      <c r="AI36" s="109" t="e">
        <f t="shared" si="0"/>
        <v>#REF!</v>
      </c>
      <c r="AJ36" s="109" t="e">
        <f t="shared" si="0"/>
        <v>#REF!</v>
      </c>
      <c r="AK36" s="109" t="e">
        <f t="shared" si="0"/>
        <v>#REF!</v>
      </c>
      <c r="AL36" s="109" t="e">
        <f t="shared" si="0"/>
        <v>#REF!</v>
      </c>
      <c r="AM36" s="109" t="e">
        <f t="shared" si="0"/>
        <v>#REF!</v>
      </c>
      <c r="AN36" s="109" t="e">
        <f t="shared" si="0"/>
        <v>#REF!</v>
      </c>
      <c r="AO36" s="109" t="e">
        <f t="shared" si="0"/>
        <v>#REF!</v>
      </c>
      <c r="AP36" s="109" t="e">
        <f t="shared" si="0"/>
        <v>#REF!</v>
      </c>
      <c r="AQ36" s="109" t="e">
        <f t="shared" si="0"/>
        <v>#REF!</v>
      </c>
      <c r="AR36" s="109" t="e">
        <f t="shared" si="0"/>
        <v>#REF!</v>
      </c>
      <c r="AS36" s="109" t="e">
        <f t="shared" si="0"/>
        <v>#REF!</v>
      </c>
      <c r="AT36" s="109" t="e">
        <f t="shared" si="0"/>
        <v>#REF!</v>
      </c>
      <c r="AU36" s="109" t="e">
        <f t="shared" si="0"/>
        <v>#REF!</v>
      </c>
      <c r="AV36" s="109" t="e">
        <f t="shared" si="0"/>
        <v>#REF!</v>
      </c>
      <c r="AW36" s="109" t="e">
        <f t="shared" si="0"/>
        <v>#REF!</v>
      </c>
      <c r="AX36" s="109" t="e">
        <f t="shared" si="0"/>
        <v>#REF!</v>
      </c>
      <c r="AY36" s="109" t="e">
        <f t="shared" si="0"/>
        <v>#REF!</v>
      </c>
      <c r="AZ36" s="109" t="e">
        <f t="shared" si="0"/>
        <v>#REF!</v>
      </c>
      <c r="BA36" s="109" t="e">
        <f t="shared" si="0"/>
        <v>#REF!</v>
      </c>
      <c r="BB36" s="109" t="e">
        <f t="shared" si="0"/>
        <v>#REF!</v>
      </c>
      <c r="BC36" s="109" t="e">
        <f t="shared" si="0"/>
        <v>#REF!</v>
      </c>
      <c r="BD36" s="109" t="e">
        <f t="shared" si="0"/>
        <v>#REF!</v>
      </c>
      <c r="BE36" s="109" t="e">
        <f t="shared" si="0"/>
        <v>#REF!</v>
      </c>
      <c r="BF36" s="109" t="e">
        <f t="shared" si="0"/>
        <v>#REF!</v>
      </c>
      <c r="BG36" s="109" t="e">
        <f t="shared" si="0"/>
        <v>#REF!</v>
      </c>
      <c r="BH36" s="109" t="e">
        <f t="shared" si="0"/>
        <v>#REF!</v>
      </c>
      <c r="BI36" s="109" t="e">
        <f t="shared" si="0"/>
        <v>#REF!</v>
      </c>
      <c r="BJ36" s="109" t="e">
        <f t="shared" si="0"/>
        <v>#REF!</v>
      </c>
      <c r="BK36" s="109" t="e">
        <f t="shared" si="0"/>
        <v>#REF!</v>
      </c>
      <c r="BL36" s="109" t="e">
        <f t="shared" si="0"/>
        <v>#REF!</v>
      </c>
      <c r="BM36" s="109" t="e">
        <f t="shared" si="0"/>
        <v>#REF!</v>
      </c>
      <c r="BN36" s="109" t="e">
        <f t="shared" si="1"/>
        <v>#REF!</v>
      </c>
      <c r="BO36" s="109" t="e">
        <f t="shared" si="1"/>
        <v>#REF!</v>
      </c>
      <c r="BP36" s="109" t="e">
        <f t="shared" si="1"/>
        <v>#REF!</v>
      </c>
      <c r="BQ36" s="109" t="e">
        <f t="shared" si="1"/>
        <v>#REF!</v>
      </c>
    </row>
    <row r="37" spans="1:69" s="36" customFormat="1" ht="12" customHeight="1" x14ac:dyDescent="0.2">
      <c r="A37" s="163" t="str">
        <f>A5</f>
        <v>Делюкс/ Deluxe</v>
      </c>
    </row>
    <row r="38" spans="1:69" s="36" customFormat="1" ht="12" customHeight="1" x14ac:dyDescent="0.2">
      <c r="A38" s="52">
        <f t="shared" ref="A38:A64" si="2">A6</f>
        <v>1</v>
      </c>
      <c r="B38" s="43" t="e">
        <f>B6*0.85+25</f>
        <v>#REF!</v>
      </c>
      <c r="C38" s="43" t="e">
        <f t="shared" ref="C38:BN38" si="3">C6*0.85+25</f>
        <v>#REF!</v>
      </c>
      <c r="D38" s="43" t="e">
        <f t="shared" si="3"/>
        <v>#REF!</v>
      </c>
      <c r="E38" s="43" t="e">
        <f t="shared" si="3"/>
        <v>#REF!</v>
      </c>
      <c r="F38" s="43" t="e">
        <f t="shared" si="3"/>
        <v>#REF!</v>
      </c>
      <c r="G38" s="43" t="e">
        <f t="shared" si="3"/>
        <v>#REF!</v>
      </c>
      <c r="H38" s="43" t="e">
        <f t="shared" si="3"/>
        <v>#REF!</v>
      </c>
      <c r="I38" s="43" t="e">
        <f t="shared" si="3"/>
        <v>#REF!</v>
      </c>
      <c r="J38" s="43" t="e">
        <f t="shared" si="3"/>
        <v>#REF!</v>
      </c>
      <c r="K38" s="43" t="e">
        <f t="shared" si="3"/>
        <v>#REF!</v>
      </c>
      <c r="L38" s="43" t="e">
        <f t="shared" si="3"/>
        <v>#REF!</v>
      </c>
      <c r="M38" s="43" t="e">
        <f t="shared" si="3"/>
        <v>#REF!</v>
      </c>
      <c r="N38" s="43" t="e">
        <f t="shared" si="3"/>
        <v>#REF!</v>
      </c>
      <c r="O38" s="43" t="e">
        <f t="shared" si="3"/>
        <v>#REF!</v>
      </c>
      <c r="P38" s="43" t="e">
        <f t="shared" si="3"/>
        <v>#REF!</v>
      </c>
      <c r="Q38" s="43" t="e">
        <f t="shared" si="3"/>
        <v>#REF!</v>
      </c>
      <c r="R38" s="43" t="e">
        <f t="shared" si="3"/>
        <v>#REF!</v>
      </c>
      <c r="S38" s="43" t="e">
        <f t="shared" si="3"/>
        <v>#REF!</v>
      </c>
      <c r="T38" s="43" t="e">
        <f t="shared" si="3"/>
        <v>#REF!</v>
      </c>
      <c r="U38" s="43" t="e">
        <f t="shared" si="3"/>
        <v>#REF!</v>
      </c>
      <c r="V38" s="43" t="e">
        <f t="shared" si="3"/>
        <v>#REF!</v>
      </c>
      <c r="W38" s="43" t="e">
        <f t="shared" si="3"/>
        <v>#REF!</v>
      </c>
      <c r="X38" s="43" t="e">
        <f t="shared" si="3"/>
        <v>#REF!</v>
      </c>
      <c r="Y38" s="43" t="e">
        <f t="shared" si="3"/>
        <v>#REF!</v>
      </c>
      <c r="Z38" s="43" t="e">
        <f t="shared" si="3"/>
        <v>#REF!</v>
      </c>
      <c r="AA38" s="43" t="e">
        <f t="shared" si="3"/>
        <v>#REF!</v>
      </c>
      <c r="AB38" s="43" t="e">
        <f t="shared" si="3"/>
        <v>#REF!</v>
      </c>
      <c r="AC38" s="43" t="e">
        <f t="shared" si="3"/>
        <v>#REF!</v>
      </c>
      <c r="AD38" s="43" t="e">
        <f t="shared" si="3"/>
        <v>#REF!</v>
      </c>
      <c r="AE38" s="43" t="e">
        <f t="shared" si="3"/>
        <v>#REF!</v>
      </c>
      <c r="AF38" s="43" t="e">
        <f t="shared" si="3"/>
        <v>#REF!</v>
      </c>
      <c r="AG38" s="43" t="e">
        <f t="shared" si="3"/>
        <v>#REF!</v>
      </c>
      <c r="AH38" s="43" t="e">
        <f t="shared" si="3"/>
        <v>#REF!</v>
      </c>
      <c r="AI38" s="43" t="e">
        <f t="shared" si="3"/>
        <v>#REF!</v>
      </c>
      <c r="AJ38" s="43" t="e">
        <f t="shared" si="3"/>
        <v>#REF!</v>
      </c>
      <c r="AK38" s="43" t="e">
        <f t="shared" si="3"/>
        <v>#REF!</v>
      </c>
      <c r="AL38" s="43" t="e">
        <f t="shared" si="3"/>
        <v>#REF!</v>
      </c>
      <c r="AM38" s="43" t="e">
        <f t="shared" si="3"/>
        <v>#REF!</v>
      </c>
      <c r="AN38" s="43" t="e">
        <f t="shared" si="3"/>
        <v>#REF!</v>
      </c>
      <c r="AO38" s="43" t="e">
        <f t="shared" si="3"/>
        <v>#REF!</v>
      </c>
      <c r="AP38" s="43" t="e">
        <f t="shared" si="3"/>
        <v>#REF!</v>
      </c>
      <c r="AQ38" s="43" t="e">
        <f t="shared" si="3"/>
        <v>#REF!</v>
      </c>
      <c r="AR38" s="43" t="e">
        <f t="shared" si="3"/>
        <v>#REF!</v>
      </c>
      <c r="AS38" s="43" t="e">
        <f t="shared" si="3"/>
        <v>#REF!</v>
      </c>
      <c r="AT38" s="43" t="e">
        <f t="shared" si="3"/>
        <v>#REF!</v>
      </c>
      <c r="AU38" s="43" t="e">
        <f t="shared" si="3"/>
        <v>#REF!</v>
      </c>
      <c r="AV38" s="43" t="e">
        <f t="shared" si="3"/>
        <v>#REF!</v>
      </c>
      <c r="AW38" s="43" t="e">
        <f t="shared" si="3"/>
        <v>#REF!</v>
      </c>
      <c r="AX38" s="43" t="e">
        <f t="shared" si="3"/>
        <v>#REF!</v>
      </c>
      <c r="AY38" s="43" t="e">
        <f t="shared" si="3"/>
        <v>#REF!</v>
      </c>
      <c r="AZ38" s="43" t="e">
        <f t="shared" si="3"/>
        <v>#REF!</v>
      </c>
      <c r="BA38" s="43" t="e">
        <f t="shared" si="3"/>
        <v>#REF!</v>
      </c>
      <c r="BB38" s="43" t="e">
        <f t="shared" si="3"/>
        <v>#REF!</v>
      </c>
      <c r="BC38" s="43" t="e">
        <f t="shared" si="3"/>
        <v>#REF!</v>
      </c>
      <c r="BD38" s="43" t="e">
        <f t="shared" si="3"/>
        <v>#REF!</v>
      </c>
      <c r="BE38" s="43" t="e">
        <f t="shared" si="3"/>
        <v>#REF!</v>
      </c>
      <c r="BF38" s="43" t="e">
        <f t="shared" si="3"/>
        <v>#REF!</v>
      </c>
      <c r="BG38" s="43" t="e">
        <f t="shared" si="3"/>
        <v>#REF!</v>
      </c>
      <c r="BH38" s="43" t="e">
        <f t="shared" si="3"/>
        <v>#REF!</v>
      </c>
      <c r="BI38" s="43" t="e">
        <f t="shared" si="3"/>
        <v>#REF!</v>
      </c>
      <c r="BJ38" s="43" t="e">
        <f t="shared" si="3"/>
        <v>#REF!</v>
      </c>
      <c r="BK38" s="43" t="e">
        <f t="shared" si="3"/>
        <v>#REF!</v>
      </c>
      <c r="BL38" s="43" t="e">
        <f t="shared" si="3"/>
        <v>#REF!</v>
      </c>
      <c r="BM38" s="43" t="e">
        <f t="shared" si="3"/>
        <v>#REF!</v>
      </c>
      <c r="BN38" s="43" t="e">
        <f t="shared" si="3"/>
        <v>#REF!</v>
      </c>
      <c r="BO38" s="43" t="e">
        <f t="shared" ref="BO38:BQ39" si="4">BO6*0.85+25</f>
        <v>#REF!</v>
      </c>
      <c r="BP38" s="43" t="e">
        <f t="shared" si="4"/>
        <v>#REF!</v>
      </c>
      <c r="BQ38" s="43" t="e">
        <f t="shared" si="4"/>
        <v>#REF!</v>
      </c>
    </row>
    <row r="39" spans="1:69" s="36" customFormat="1" ht="12" customHeight="1" x14ac:dyDescent="0.2">
      <c r="A39" s="52">
        <f t="shared" si="2"/>
        <v>2</v>
      </c>
      <c r="B39" s="43" t="e">
        <f>B7*0.85+25</f>
        <v>#REF!</v>
      </c>
      <c r="C39" s="43" t="e">
        <f t="shared" ref="C39:BN39" si="5">C7*0.85+25</f>
        <v>#REF!</v>
      </c>
      <c r="D39" s="43" t="e">
        <f t="shared" si="5"/>
        <v>#REF!</v>
      </c>
      <c r="E39" s="43" t="e">
        <f t="shared" si="5"/>
        <v>#REF!</v>
      </c>
      <c r="F39" s="43" t="e">
        <f t="shared" si="5"/>
        <v>#REF!</v>
      </c>
      <c r="G39" s="43" t="e">
        <f t="shared" si="5"/>
        <v>#REF!</v>
      </c>
      <c r="H39" s="43" t="e">
        <f t="shared" si="5"/>
        <v>#REF!</v>
      </c>
      <c r="I39" s="43" t="e">
        <f t="shared" si="5"/>
        <v>#REF!</v>
      </c>
      <c r="J39" s="43" t="e">
        <f t="shared" si="5"/>
        <v>#REF!</v>
      </c>
      <c r="K39" s="43" t="e">
        <f t="shared" si="5"/>
        <v>#REF!</v>
      </c>
      <c r="L39" s="43" t="e">
        <f t="shared" si="5"/>
        <v>#REF!</v>
      </c>
      <c r="M39" s="43" t="e">
        <f t="shared" si="5"/>
        <v>#REF!</v>
      </c>
      <c r="N39" s="43" t="e">
        <f t="shared" si="5"/>
        <v>#REF!</v>
      </c>
      <c r="O39" s="43" t="e">
        <f t="shared" si="5"/>
        <v>#REF!</v>
      </c>
      <c r="P39" s="43" t="e">
        <f t="shared" si="5"/>
        <v>#REF!</v>
      </c>
      <c r="Q39" s="43" t="e">
        <f t="shared" si="5"/>
        <v>#REF!</v>
      </c>
      <c r="R39" s="43" t="e">
        <f t="shared" si="5"/>
        <v>#REF!</v>
      </c>
      <c r="S39" s="43" t="e">
        <f t="shared" si="5"/>
        <v>#REF!</v>
      </c>
      <c r="T39" s="43" t="e">
        <f t="shared" si="5"/>
        <v>#REF!</v>
      </c>
      <c r="U39" s="43" t="e">
        <f t="shared" si="5"/>
        <v>#REF!</v>
      </c>
      <c r="V39" s="43" t="e">
        <f t="shared" si="5"/>
        <v>#REF!</v>
      </c>
      <c r="W39" s="43" t="e">
        <f t="shared" si="5"/>
        <v>#REF!</v>
      </c>
      <c r="X39" s="43" t="e">
        <f t="shared" si="5"/>
        <v>#REF!</v>
      </c>
      <c r="Y39" s="43" t="e">
        <f t="shared" si="5"/>
        <v>#REF!</v>
      </c>
      <c r="Z39" s="43" t="e">
        <f t="shared" si="5"/>
        <v>#REF!</v>
      </c>
      <c r="AA39" s="43" t="e">
        <f t="shared" si="5"/>
        <v>#REF!</v>
      </c>
      <c r="AB39" s="43" t="e">
        <f t="shared" si="5"/>
        <v>#REF!</v>
      </c>
      <c r="AC39" s="43" t="e">
        <f t="shared" si="5"/>
        <v>#REF!</v>
      </c>
      <c r="AD39" s="43" t="e">
        <f t="shared" si="5"/>
        <v>#REF!</v>
      </c>
      <c r="AE39" s="43" t="e">
        <f t="shared" si="5"/>
        <v>#REF!</v>
      </c>
      <c r="AF39" s="43" t="e">
        <f t="shared" si="5"/>
        <v>#REF!</v>
      </c>
      <c r="AG39" s="43" t="e">
        <f t="shared" si="5"/>
        <v>#REF!</v>
      </c>
      <c r="AH39" s="43" t="e">
        <f t="shared" si="5"/>
        <v>#REF!</v>
      </c>
      <c r="AI39" s="43" t="e">
        <f t="shared" si="5"/>
        <v>#REF!</v>
      </c>
      <c r="AJ39" s="43" t="e">
        <f t="shared" si="5"/>
        <v>#REF!</v>
      </c>
      <c r="AK39" s="43" t="e">
        <f t="shared" si="5"/>
        <v>#REF!</v>
      </c>
      <c r="AL39" s="43" t="e">
        <f t="shared" si="5"/>
        <v>#REF!</v>
      </c>
      <c r="AM39" s="43" t="e">
        <f t="shared" si="5"/>
        <v>#REF!</v>
      </c>
      <c r="AN39" s="43" t="e">
        <f t="shared" si="5"/>
        <v>#REF!</v>
      </c>
      <c r="AO39" s="43" t="e">
        <f t="shared" si="5"/>
        <v>#REF!</v>
      </c>
      <c r="AP39" s="43" t="e">
        <f t="shared" si="5"/>
        <v>#REF!</v>
      </c>
      <c r="AQ39" s="43" t="e">
        <f t="shared" si="5"/>
        <v>#REF!</v>
      </c>
      <c r="AR39" s="43" t="e">
        <f t="shared" si="5"/>
        <v>#REF!</v>
      </c>
      <c r="AS39" s="43" t="e">
        <f t="shared" si="5"/>
        <v>#REF!</v>
      </c>
      <c r="AT39" s="43" t="e">
        <f t="shared" si="5"/>
        <v>#REF!</v>
      </c>
      <c r="AU39" s="43" t="e">
        <f t="shared" si="5"/>
        <v>#REF!</v>
      </c>
      <c r="AV39" s="43" t="e">
        <f t="shared" si="5"/>
        <v>#REF!</v>
      </c>
      <c r="AW39" s="43" t="e">
        <f t="shared" si="5"/>
        <v>#REF!</v>
      </c>
      <c r="AX39" s="43" t="e">
        <f t="shared" si="5"/>
        <v>#REF!</v>
      </c>
      <c r="AY39" s="43" t="e">
        <f t="shared" si="5"/>
        <v>#REF!</v>
      </c>
      <c r="AZ39" s="43" t="e">
        <f t="shared" si="5"/>
        <v>#REF!</v>
      </c>
      <c r="BA39" s="43" t="e">
        <f t="shared" si="5"/>
        <v>#REF!</v>
      </c>
      <c r="BB39" s="43" t="e">
        <f t="shared" si="5"/>
        <v>#REF!</v>
      </c>
      <c r="BC39" s="43" t="e">
        <f t="shared" si="5"/>
        <v>#REF!</v>
      </c>
      <c r="BD39" s="43" t="e">
        <f t="shared" si="5"/>
        <v>#REF!</v>
      </c>
      <c r="BE39" s="43" t="e">
        <f t="shared" si="5"/>
        <v>#REF!</v>
      </c>
      <c r="BF39" s="43" t="e">
        <f t="shared" si="5"/>
        <v>#REF!</v>
      </c>
      <c r="BG39" s="43" t="e">
        <f t="shared" si="5"/>
        <v>#REF!</v>
      </c>
      <c r="BH39" s="43" t="e">
        <f t="shared" si="5"/>
        <v>#REF!</v>
      </c>
      <c r="BI39" s="43" t="e">
        <f t="shared" si="5"/>
        <v>#REF!</v>
      </c>
      <c r="BJ39" s="43" t="e">
        <f t="shared" si="5"/>
        <v>#REF!</v>
      </c>
      <c r="BK39" s="43" t="e">
        <f t="shared" si="5"/>
        <v>#REF!</v>
      </c>
      <c r="BL39" s="43" t="e">
        <f t="shared" si="5"/>
        <v>#REF!</v>
      </c>
      <c r="BM39" s="43" t="e">
        <f t="shared" si="5"/>
        <v>#REF!</v>
      </c>
      <c r="BN39" s="43" t="e">
        <f t="shared" si="5"/>
        <v>#REF!</v>
      </c>
      <c r="BO39" s="43" t="e">
        <f t="shared" si="4"/>
        <v>#REF!</v>
      </c>
      <c r="BP39" s="43" t="e">
        <f t="shared" si="4"/>
        <v>#REF!</v>
      </c>
      <c r="BQ39" s="43" t="e">
        <f t="shared" si="4"/>
        <v>#REF!</v>
      </c>
    </row>
    <row r="40" spans="1:69" s="36" customFormat="1" ht="12" customHeight="1" x14ac:dyDescent="0.2">
      <c r="A40" s="145" t="str">
        <f t="shared" si="2"/>
        <v>Делюкс с видом на горы / Deluxe Mountain View</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row>
    <row r="41" spans="1:69" s="36" customFormat="1" ht="12" customHeight="1" x14ac:dyDescent="0.2">
      <c r="A41" s="52">
        <f t="shared" si="2"/>
        <v>1</v>
      </c>
      <c r="B41" s="43" t="e">
        <f t="shared" ref="B41:Q41" si="6">B9*0.85+25</f>
        <v>#REF!</v>
      </c>
      <c r="C41" s="43" t="e">
        <f t="shared" si="6"/>
        <v>#REF!</v>
      </c>
      <c r="D41" s="43" t="e">
        <f t="shared" si="6"/>
        <v>#REF!</v>
      </c>
      <c r="E41" s="43" t="e">
        <f t="shared" si="6"/>
        <v>#REF!</v>
      </c>
      <c r="F41" s="43" t="e">
        <f t="shared" si="6"/>
        <v>#REF!</v>
      </c>
      <c r="G41" s="43" t="e">
        <f t="shared" si="6"/>
        <v>#REF!</v>
      </c>
      <c r="H41" s="43" t="e">
        <f t="shared" si="6"/>
        <v>#REF!</v>
      </c>
      <c r="I41" s="43" t="e">
        <f t="shared" si="6"/>
        <v>#REF!</v>
      </c>
      <c r="J41" s="43" t="e">
        <f t="shared" si="6"/>
        <v>#REF!</v>
      </c>
      <c r="K41" s="43" t="e">
        <f t="shared" si="6"/>
        <v>#REF!</v>
      </c>
      <c r="L41" s="43" t="e">
        <f t="shared" si="6"/>
        <v>#REF!</v>
      </c>
      <c r="M41" s="43" t="e">
        <f t="shared" si="6"/>
        <v>#REF!</v>
      </c>
      <c r="N41" s="43" t="e">
        <f t="shared" si="6"/>
        <v>#REF!</v>
      </c>
      <c r="O41" s="43" t="e">
        <f t="shared" si="6"/>
        <v>#REF!</v>
      </c>
      <c r="P41" s="43" t="e">
        <f t="shared" si="6"/>
        <v>#REF!</v>
      </c>
      <c r="Q41" s="43" t="e">
        <f t="shared" si="6"/>
        <v>#REF!</v>
      </c>
      <c r="R41" s="43" t="e">
        <f t="shared" ref="R41:BQ42" si="7">R9*0.85+25</f>
        <v>#REF!</v>
      </c>
      <c r="S41" s="43" t="e">
        <f t="shared" si="7"/>
        <v>#REF!</v>
      </c>
      <c r="T41" s="43" t="e">
        <f t="shared" si="7"/>
        <v>#REF!</v>
      </c>
      <c r="U41" s="43" t="e">
        <f t="shared" si="7"/>
        <v>#REF!</v>
      </c>
      <c r="V41" s="43" t="e">
        <f t="shared" si="7"/>
        <v>#REF!</v>
      </c>
      <c r="W41" s="43" t="e">
        <f t="shared" si="7"/>
        <v>#REF!</v>
      </c>
      <c r="X41" s="43" t="e">
        <f t="shared" si="7"/>
        <v>#REF!</v>
      </c>
      <c r="Y41" s="43" t="e">
        <f t="shared" si="7"/>
        <v>#REF!</v>
      </c>
      <c r="Z41" s="43" t="e">
        <f t="shared" si="7"/>
        <v>#REF!</v>
      </c>
      <c r="AA41" s="43" t="e">
        <f t="shared" si="7"/>
        <v>#REF!</v>
      </c>
      <c r="AB41" s="43" t="e">
        <f t="shared" si="7"/>
        <v>#REF!</v>
      </c>
      <c r="AC41" s="43" t="e">
        <f t="shared" si="7"/>
        <v>#REF!</v>
      </c>
      <c r="AD41" s="43" t="e">
        <f t="shared" si="7"/>
        <v>#REF!</v>
      </c>
      <c r="AE41" s="43" t="e">
        <f t="shared" si="7"/>
        <v>#REF!</v>
      </c>
      <c r="AF41" s="43" t="e">
        <f t="shared" si="7"/>
        <v>#REF!</v>
      </c>
      <c r="AG41" s="43" t="e">
        <f t="shared" si="7"/>
        <v>#REF!</v>
      </c>
      <c r="AH41" s="43" t="e">
        <f t="shared" si="7"/>
        <v>#REF!</v>
      </c>
      <c r="AI41" s="43" t="e">
        <f t="shared" si="7"/>
        <v>#REF!</v>
      </c>
      <c r="AJ41" s="43" t="e">
        <f t="shared" si="7"/>
        <v>#REF!</v>
      </c>
      <c r="AK41" s="43" t="e">
        <f t="shared" si="7"/>
        <v>#REF!</v>
      </c>
      <c r="AL41" s="43" t="e">
        <f t="shared" si="7"/>
        <v>#REF!</v>
      </c>
      <c r="AM41" s="43" t="e">
        <f t="shared" si="7"/>
        <v>#REF!</v>
      </c>
      <c r="AN41" s="43" t="e">
        <f t="shared" si="7"/>
        <v>#REF!</v>
      </c>
      <c r="AO41" s="43" t="e">
        <f t="shared" si="7"/>
        <v>#REF!</v>
      </c>
      <c r="AP41" s="43" t="e">
        <f t="shared" si="7"/>
        <v>#REF!</v>
      </c>
      <c r="AQ41" s="43" t="e">
        <f t="shared" si="7"/>
        <v>#REF!</v>
      </c>
      <c r="AR41" s="43" t="e">
        <f t="shared" si="7"/>
        <v>#REF!</v>
      </c>
      <c r="AS41" s="43" t="e">
        <f t="shared" si="7"/>
        <v>#REF!</v>
      </c>
      <c r="AT41" s="43" t="e">
        <f t="shared" si="7"/>
        <v>#REF!</v>
      </c>
      <c r="AU41" s="43" t="e">
        <f t="shared" si="7"/>
        <v>#REF!</v>
      </c>
      <c r="AV41" s="43" t="e">
        <f t="shared" si="7"/>
        <v>#REF!</v>
      </c>
      <c r="AW41" s="43" t="e">
        <f t="shared" si="7"/>
        <v>#REF!</v>
      </c>
      <c r="AX41" s="43" t="e">
        <f t="shared" si="7"/>
        <v>#REF!</v>
      </c>
      <c r="AY41" s="43" t="e">
        <f t="shared" si="7"/>
        <v>#REF!</v>
      </c>
      <c r="AZ41" s="43" t="e">
        <f t="shared" si="7"/>
        <v>#REF!</v>
      </c>
      <c r="BA41" s="43" t="e">
        <f t="shared" si="7"/>
        <v>#REF!</v>
      </c>
      <c r="BB41" s="43" t="e">
        <f t="shared" si="7"/>
        <v>#REF!</v>
      </c>
      <c r="BC41" s="43" t="e">
        <f t="shared" si="7"/>
        <v>#REF!</v>
      </c>
      <c r="BD41" s="43" t="e">
        <f t="shared" si="7"/>
        <v>#REF!</v>
      </c>
      <c r="BE41" s="43" t="e">
        <f t="shared" si="7"/>
        <v>#REF!</v>
      </c>
      <c r="BF41" s="43" t="e">
        <f t="shared" si="7"/>
        <v>#REF!</v>
      </c>
      <c r="BG41" s="43" t="e">
        <f t="shared" si="7"/>
        <v>#REF!</v>
      </c>
      <c r="BH41" s="43" t="e">
        <f t="shared" si="7"/>
        <v>#REF!</v>
      </c>
      <c r="BI41" s="43" t="e">
        <f t="shared" si="7"/>
        <v>#REF!</v>
      </c>
      <c r="BJ41" s="43" t="e">
        <f t="shared" si="7"/>
        <v>#REF!</v>
      </c>
      <c r="BK41" s="43" t="e">
        <f t="shared" si="7"/>
        <v>#REF!</v>
      </c>
      <c r="BL41" s="43" t="e">
        <f t="shared" si="7"/>
        <v>#REF!</v>
      </c>
      <c r="BM41" s="43" t="e">
        <f t="shared" si="7"/>
        <v>#REF!</v>
      </c>
      <c r="BN41" s="43" t="e">
        <f t="shared" si="7"/>
        <v>#REF!</v>
      </c>
      <c r="BO41" s="43" t="e">
        <f t="shared" si="7"/>
        <v>#REF!</v>
      </c>
      <c r="BP41" s="43" t="e">
        <f t="shared" si="7"/>
        <v>#REF!</v>
      </c>
      <c r="BQ41" s="43" t="e">
        <f t="shared" si="7"/>
        <v>#REF!</v>
      </c>
    </row>
    <row r="42" spans="1:69" s="36" customFormat="1" ht="12" customHeight="1" x14ac:dyDescent="0.2">
      <c r="A42" s="52">
        <f t="shared" si="2"/>
        <v>2</v>
      </c>
      <c r="B42" s="43" t="e">
        <f>B10*0.85+25</f>
        <v>#REF!</v>
      </c>
      <c r="C42" s="43" t="e">
        <f t="shared" ref="C42:BN42" si="8">C10*0.85+25</f>
        <v>#REF!</v>
      </c>
      <c r="D42" s="43" t="e">
        <f t="shared" si="8"/>
        <v>#REF!</v>
      </c>
      <c r="E42" s="43" t="e">
        <f t="shared" si="8"/>
        <v>#REF!</v>
      </c>
      <c r="F42" s="43" t="e">
        <f t="shared" si="8"/>
        <v>#REF!</v>
      </c>
      <c r="G42" s="43" t="e">
        <f t="shared" si="8"/>
        <v>#REF!</v>
      </c>
      <c r="H42" s="43" t="e">
        <f t="shared" si="8"/>
        <v>#REF!</v>
      </c>
      <c r="I42" s="43" t="e">
        <f t="shared" si="8"/>
        <v>#REF!</v>
      </c>
      <c r="J42" s="43" t="e">
        <f t="shared" si="8"/>
        <v>#REF!</v>
      </c>
      <c r="K42" s="43" t="e">
        <f t="shared" si="8"/>
        <v>#REF!</v>
      </c>
      <c r="L42" s="43" t="e">
        <f t="shared" si="8"/>
        <v>#REF!</v>
      </c>
      <c r="M42" s="43" t="e">
        <f t="shared" si="8"/>
        <v>#REF!</v>
      </c>
      <c r="N42" s="43" t="e">
        <f t="shared" si="8"/>
        <v>#REF!</v>
      </c>
      <c r="O42" s="43" t="e">
        <f t="shared" si="8"/>
        <v>#REF!</v>
      </c>
      <c r="P42" s="43" t="e">
        <f t="shared" si="8"/>
        <v>#REF!</v>
      </c>
      <c r="Q42" s="43" t="e">
        <f t="shared" si="8"/>
        <v>#REF!</v>
      </c>
      <c r="R42" s="43" t="e">
        <f t="shared" si="8"/>
        <v>#REF!</v>
      </c>
      <c r="S42" s="43" t="e">
        <f t="shared" si="8"/>
        <v>#REF!</v>
      </c>
      <c r="T42" s="43" t="e">
        <f t="shared" si="8"/>
        <v>#REF!</v>
      </c>
      <c r="U42" s="43" t="e">
        <f t="shared" si="8"/>
        <v>#REF!</v>
      </c>
      <c r="V42" s="43" t="e">
        <f t="shared" si="8"/>
        <v>#REF!</v>
      </c>
      <c r="W42" s="43" t="e">
        <f t="shared" si="8"/>
        <v>#REF!</v>
      </c>
      <c r="X42" s="43" t="e">
        <f t="shared" si="8"/>
        <v>#REF!</v>
      </c>
      <c r="Y42" s="43" t="e">
        <f t="shared" si="8"/>
        <v>#REF!</v>
      </c>
      <c r="Z42" s="43" t="e">
        <f t="shared" si="8"/>
        <v>#REF!</v>
      </c>
      <c r="AA42" s="43" t="e">
        <f t="shared" si="8"/>
        <v>#REF!</v>
      </c>
      <c r="AB42" s="43" t="e">
        <f t="shared" si="8"/>
        <v>#REF!</v>
      </c>
      <c r="AC42" s="43" t="e">
        <f t="shared" si="8"/>
        <v>#REF!</v>
      </c>
      <c r="AD42" s="43" t="e">
        <f t="shared" si="8"/>
        <v>#REF!</v>
      </c>
      <c r="AE42" s="43" t="e">
        <f t="shared" si="8"/>
        <v>#REF!</v>
      </c>
      <c r="AF42" s="43" t="e">
        <f t="shared" si="8"/>
        <v>#REF!</v>
      </c>
      <c r="AG42" s="43" t="e">
        <f t="shared" si="8"/>
        <v>#REF!</v>
      </c>
      <c r="AH42" s="43" t="e">
        <f t="shared" si="8"/>
        <v>#REF!</v>
      </c>
      <c r="AI42" s="43" t="e">
        <f t="shared" si="8"/>
        <v>#REF!</v>
      </c>
      <c r="AJ42" s="43" t="e">
        <f t="shared" si="8"/>
        <v>#REF!</v>
      </c>
      <c r="AK42" s="43" t="e">
        <f t="shared" si="8"/>
        <v>#REF!</v>
      </c>
      <c r="AL42" s="43" t="e">
        <f t="shared" si="8"/>
        <v>#REF!</v>
      </c>
      <c r="AM42" s="43" t="e">
        <f t="shared" si="8"/>
        <v>#REF!</v>
      </c>
      <c r="AN42" s="43" t="e">
        <f t="shared" si="8"/>
        <v>#REF!</v>
      </c>
      <c r="AO42" s="43" t="e">
        <f t="shared" si="8"/>
        <v>#REF!</v>
      </c>
      <c r="AP42" s="43" t="e">
        <f t="shared" si="8"/>
        <v>#REF!</v>
      </c>
      <c r="AQ42" s="43" t="e">
        <f t="shared" si="8"/>
        <v>#REF!</v>
      </c>
      <c r="AR42" s="43" t="e">
        <f t="shared" si="8"/>
        <v>#REF!</v>
      </c>
      <c r="AS42" s="43" t="e">
        <f t="shared" si="8"/>
        <v>#REF!</v>
      </c>
      <c r="AT42" s="43" t="e">
        <f t="shared" si="8"/>
        <v>#REF!</v>
      </c>
      <c r="AU42" s="43" t="e">
        <f t="shared" si="8"/>
        <v>#REF!</v>
      </c>
      <c r="AV42" s="43" t="e">
        <f t="shared" si="8"/>
        <v>#REF!</v>
      </c>
      <c r="AW42" s="43" t="e">
        <f t="shared" si="8"/>
        <v>#REF!</v>
      </c>
      <c r="AX42" s="43" t="e">
        <f t="shared" si="8"/>
        <v>#REF!</v>
      </c>
      <c r="AY42" s="43" t="e">
        <f t="shared" si="8"/>
        <v>#REF!</v>
      </c>
      <c r="AZ42" s="43" t="e">
        <f t="shared" si="8"/>
        <v>#REF!</v>
      </c>
      <c r="BA42" s="43" t="e">
        <f t="shared" si="8"/>
        <v>#REF!</v>
      </c>
      <c r="BB42" s="43" t="e">
        <f t="shared" si="8"/>
        <v>#REF!</v>
      </c>
      <c r="BC42" s="43" t="e">
        <f t="shared" si="8"/>
        <v>#REF!</v>
      </c>
      <c r="BD42" s="43" t="e">
        <f t="shared" si="8"/>
        <v>#REF!</v>
      </c>
      <c r="BE42" s="43" t="e">
        <f t="shared" si="8"/>
        <v>#REF!</v>
      </c>
      <c r="BF42" s="43" t="e">
        <f t="shared" si="8"/>
        <v>#REF!</v>
      </c>
      <c r="BG42" s="43" t="e">
        <f t="shared" si="8"/>
        <v>#REF!</v>
      </c>
      <c r="BH42" s="43" t="e">
        <f t="shared" si="8"/>
        <v>#REF!</v>
      </c>
      <c r="BI42" s="43" t="e">
        <f t="shared" si="8"/>
        <v>#REF!</v>
      </c>
      <c r="BJ42" s="43" t="e">
        <f t="shared" si="8"/>
        <v>#REF!</v>
      </c>
      <c r="BK42" s="43" t="e">
        <f t="shared" si="8"/>
        <v>#REF!</v>
      </c>
      <c r="BL42" s="43" t="e">
        <f t="shared" si="8"/>
        <v>#REF!</v>
      </c>
      <c r="BM42" s="43" t="e">
        <f t="shared" si="8"/>
        <v>#REF!</v>
      </c>
      <c r="BN42" s="43" t="e">
        <f t="shared" si="8"/>
        <v>#REF!</v>
      </c>
      <c r="BO42" s="43" t="e">
        <f t="shared" si="7"/>
        <v>#REF!</v>
      </c>
      <c r="BP42" s="43" t="e">
        <f t="shared" si="7"/>
        <v>#REF!</v>
      </c>
      <c r="BQ42" s="43" t="e">
        <f t="shared" si="7"/>
        <v>#REF!</v>
      </c>
    </row>
    <row r="43" spans="1:69" s="36" customFormat="1" ht="12" customHeight="1" x14ac:dyDescent="0.2">
      <c r="A43" s="145" t="str">
        <f t="shared" si="2"/>
        <v>Люкс/ Suite</v>
      </c>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row>
    <row r="44" spans="1:69" s="36" customFormat="1" ht="12" customHeight="1" x14ac:dyDescent="0.2">
      <c r="A44" s="52">
        <f t="shared" si="2"/>
        <v>1</v>
      </c>
      <c r="B44" s="43" t="e">
        <f>B12*0.85+25</f>
        <v>#REF!</v>
      </c>
      <c r="C44" s="43" t="e">
        <f t="shared" ref="C44:BN45" si="9">C12*0.85+25</f>
        <v>#REF!</v>
      </c>
      <c r="D44" s="43" t="e">
        <f t="shared" si="9"/>
        <v>#REF!</v>
      </c>
      <c r="E44" s="43" t="e">
        <f t="shared" si="9"/>
        <v>#REF!</v>
      </c>
      <c r="F44" s="43" t="e">
        <f t="shared" si="9"/>
        <v>#REF!</v>
      </c>
      <c r="G44" s="43" t="e">
        <f t="shared" si="9"/>
        <v>#REF!</v>
      </c>
      <c r="H44" s="43" t="e">
        <f t="shared" si="9"/>
        <v>#REF!</v>
      </c>
      <c r="I44" s="43" t="e">
        <f t="shared" si="9"/>
        <v>#REF!</v>
      </c>
      <c r="J44" s="43" t="e">
        <f t="shared" si="9"/>
        <v>#REF!</v>
      </c>
      <c r="K44" s="43" t="e">
        <f t="shared" si="9"/>
        <v>#REF!</v>
      </c>
      <c r="L44" s="43" t="e">
        <f t="shared" si="9"/>
        <v>#REF!</v>
      </c>
      <c r="M44" s="43" t="e">
        <f t="shared" si="9"/>
        <v>#REF!</v>
      </c>
      <c r="N44" s="43" t="e">
        <f t="shared" si="9"/>
        <v>#REF!</v>
      </c>
      <c r="O44" s="43" t="e">
        <f t="shared" si="9"/>
        <v>#REF!</v>
      </c>
      <c r="P44" s="43" t="e">
        <f t="shared" si="9"/>
        <v>#REF!</v>
      </c>
      <c r="Q44" s="43" t="e">
        <f t="shared" si="9"/>
        <v>#REF!</v>
      </c>
      <c r="R44" s="43" t="e">
        <f t="shared" si="9"/>
        <v>#REF!</v>
      </c>
      <c r="S44" s="43" t="e">
        <f t="shared" si="9"/>
        <v>#REF!</v>
      </c>
      <c r="T44" s="43" t="e">
        <f t="shared" si="9"/>
        <v>#REF!</v>
      </c>
      <c r="U44" s="43" t="e">
        <f t="shared" si="9"/>
        <v>#REF!</v>
      </c>
      <c r="V44" s="43" t="e">
        <f t="shared" si="9"/>
        <v>#REF!</v>
      </c>
      <c r="W44" s="43" t="e">
        <f t="shared" si="9"/>
        <v>#REF!</v>
      </c>
      <c r="X44" s="43" t="e">
        <f t="shared" si="9"/>
        <v>#REF!</v>
      </c>
      <c r="Y44" s="43" t="e">
        <f t="shared" si="9"/>
        <v>#REF!</v>
      </c>
      <c r="Z44" s="43" t="e">
        <f t="shared" si="9"/>
        <v>#REF!</v>
      </c>
      <c r="AA44" s="43" t="e">
        <f t="shared" si="9"/>
        <v>#REF!</v>
      </c>
      <c r="AB44" s="43" t="e">
        <f t="shared" si="9"/>
        <v>#REF!</v>
      </c>
      <c r="AC44" s="43" t="e">
        <f t="shared" si="9"/>
        <v>#REF!</v>
      </c>
      <c r="AD44" s="43" t="e">
        <f t="shared" si="9"/>
        <v>#REF!</v>
      </c>
      <c r="AE44" s="43" t="e">
        <f t="shared" si="9"/>
        <v>#REF!</v>
      </c>
      <c r="AF44" s="43" t="e">
        <f t="shared" si="9"/>
        <v>#REF!</v>
      </c>
      <c r="AG44" s="43" t="e">
        <f t="shared" si="9"/>
        <v>#REF!</v>
      </c>
      <c r="AH44" s="43" t="e">
        <f t="shared" si="9"/>
        <v>#REF!</v>
      </c>
      <c r="AI44" s="43" t="e">
        <f t="shared" si="9"/>
        <v>#REF!</v>
      </c>
      <c r="AJ44" s="43" t="e">
        <f t="shared" si="9"/>
        <v>#REF!</v>
      </c>
      <c r="AK44" s="43" t="e">
        <f t="shared" si="9"/>
        <v>#REF!</v>
      </c>
      <c r="AL44" s="43" t="e">
        <f t="shared" si="9"/>
        <v>#REF!</v>
      </c>
      <c r="AM44" s="43" t="e">
        <f t="shared" si="9"/>
        <v>#REF!</v>
      </c>
      <c r="AN44" s="43" t="e">
        <f t="shared" si="9"/>
        <v>#REF!</v>
      </c>
      <c r="AO44" s="43" t="e">
        <f t="shared" si="9"/>
        <v>#REF!</v>
      </c>
      <c r="AP44" s="43" t="e">
        <f t="shared" si="9"/>
        <v>#REF!</v>
      </c>
      <c r="AQ44" s="43" t="e">
        <f t="shared" si="9"/>
        <v>#REF!</v>
      </c>
      <c r="AR44" s="43" t="e">
        <f t="shared" si="9"/>
        <v>#REF!</v>
      </c>
      <c r="AS44" s="43" t="e">
        <f t="shared" si="9"/>
        <v>#REF!</v>
      </c>
      <c r="AT44" s="43" t="e">
        <f t="shared" si="9"/>
        <v>#REF!</v>
      </c>
      <c r="AU44" s="43" t="e">
        <f t="shared" si="9"/>
        <v>#REF!</v>
      </c>
      <c r="AV44" s="43" t="e">
        <f t="shared" si="9"/>
        <v>#REF!</v>
      </c>
      <c r="AW44" s="43" t="e">
        <f t="shared" si="9"/>
        <v>#REF!</v>
      </c>
      <c r="AX44" s="43" t="e">
        <f t="shared" si="9"/>
        <v>#REF!</v>
      </c>
      <c r="AY44" s="43" t="e">
        <f t="shared" si="9"/>
        <v>#REF!</v>
      </c>
      <c r="AZ44" s="43" t="e">
        <f t="shared" si="9"/>
        <v>#REF!</v>
      </c>
      <c r="BA44" s="43" t="e">
        <f t="shared" si="9"/>
        <v>#REF!</v>
      </c>
      <c r="BB44" s="43" t="e">
        <f t="shared" si="9"/>
        <v>#REF!</v>
      </c>
      <c r="BC44" s="43" t="e">
        <f t="shared" si="9"/>
        <v>#REF!</v>
      </c>
      <c r="BD44" s="43" t="e">
        <f t="shared" si="9"/>
        <v>#REF!</v>
      </c>
      <c r="BE44" s="43" t="e">
        <f t="shared" si="9"/>
        <v>#REF!</v>
      </c>
      <c r="BF44" s="43" t="e">
        <f t="shared" si="9"/>
        <v>#REF!</v>
      </c>
      <c r="BG44" s="43" t="e">
        <f t="shared" si="9"/>
        <v>#REF!</v>
      </c>
      <c r="BH44" s="43" t="e">
        <f t="shared" si="9"/>
        <v>#REF!</v>
      </c>
      <c r="BI44" s="43" t="e">
        <f t="shared" si="9"/>
        <v>#REF!</v>
      </c>
      <c r="BJ44" s="43" t="e">
        <f t="shared" si="9"/>
        <v>#REF!</v>
      </c>
      <c r="BK44" s="43" t="e">
        <f t="shared" si="9"/>
        <v>#REF!</v>
      </c>
      <c r="BL44" s="43" t="e">
        <f t="shared" si="9"/>
        <v>#REF!</v>
      </c>
      <c r="BM44" s="43" t="e">
        <f t="shared" si="9"/>
        <v>#REF!</v>
      </c>
      <c r="BN44" s="43" t="e">
        <f t="shared" si="9"/>
        <v>#REF!</v>
      </c>
      <c r="BO44" s="43" t="e">
        <f t="shared" ref="BO44:BQ45" si="10">BO12*0.85+25</f>
        <v>#REF!</v>
      </c>
      <c r="BP44" s="43" t="e">
        <f t="shared" si="10"/>
        <v>#REF!</v>
      </c>
      <c r="BQ44" s="43" t="e">
        <f t="shared" si="10"/>
        <v>#REF!</v>
      </c>
    </row>
    <row r="45" spans="1:69" s="36" customFormat="1" ht="12" customHeight="1" x14ac:dyDescent="0.2">
      <c r="A45" s="52">
        <f t="shared" si="2"/>
        <v>2</v>
      </c>
      <c r="B45" s="43" t="e">
        <f>B13*0.85+25</f>
        <v>#REF!</v>
      </c>
      <c r="C45" s="43" t="e">
        <f t="shared" si="9"/>
        <v>#REF!</v>
      </c>
      <c r="D45" s="43" t="e">
        <f t="shared" si="9"/>
        <v>#REF!</v>
      </c>
      <c r="E45" s="43" t="e">
        <f t="shared" si="9"/>
        <v>#REF!</v>
      </c>
      <c r="F45" s="43" t="e">
        <f t="shared" si="9"/>
        <v>#REF!</v>
      </c>
      <c r="G45" s="43" t="e">
        <f t="shared" si="9"/>
        <v>#REF!</v>
      </c>
      <c r="H45" s="43" t="e">
        <f t="shared" si="9"/>
        <v>#REF!</v>
      </c>
      <c r="I45" s="43" t="e">
        <f t="shared" si="9"/>
        <v>#REF!</v>
      </c>
      <c r="J45" s="43" t="e">
        <f t="shared" si="9"/>
        <v>#REF!</v>
      </c>
      <c r="K45" s="43" t="e">
        <f t="shared" si="9"/>
        <v>#REF!</v>
      </c>
      <c r="L45" s="43" t="e">
        <f t="shared" si="9"/>
        <v>#REF!</v>
      </c>
      <c r="M45" s="43" t="e">
        <f t="shared" si="9"/>
        <v>#REF!</v>
      </c>
      <c r="N45" s="43" t="e">
        <f t="shared" si="9"/>
        <v>#REF!</v>
      </c>
      <c r="O45" s="43" t="e">
        <f t="shared" si="9"/>
        <v>#REF!</v>
      </c>
      <c r="P45" s="43" t="e">
        <f t="shared" si="9"/>
        <v>#REF!</v>
      </c>
      <c r="Q45" s="43" t="e">
        <f t="shared" si="9"/>
        <v>#REF!</v>
      </c>
      <c r="R45" s="43" t="e">
        <f t="shared" si="9"/>
        <v>#REF!</v>
      </c>
      <c r="S45" s="43" t="e">
        <f t="shared" si="9"/>
        <v>#REF!</v>
      </c>
      <c r="T45" s="43" t="e">
        <f t="shared" si="9"/>
        <v>#REF!</v>
      </c>
      <c r="U45" s="43" t="e">
        <f t="shared" si="9"/>
        <v>#REF!</v>
      </c>
      <c r="V45" s="43" t="e">
        <f t="shared" si="9"/>
        <v>#REF!</v>
      </c>
      <c r="W45" s="43" t="e">
        <f t="shared" si="9"/>
        <v>#REF!</v>
      </c>
      <c r="X45" s="43" t="e">
        <f t="shared" si="9"/>
        <v>#REF!</v>
      </c>
      <c r="Y45" s="43" t="e">
        <f t="shared" si="9"/>
        <v>#REF!</v>
      </c>
      <c r="Z45" s="43" t="e">
        <f t="shared" si="9"/>
        <v>#REF!</v>
      </c>
      <c r="AA45" s="43" t="e">
        <f t="shared" si="9"/>
        <v>#REF!</v>
      </c>
      <c r="AB45" s="43" t="e">
        <f t="shared" si="9"/>
        <v>#REF!</v>
      </c>
      <c r="AC45" s="43" t="e">
        <f t="shared" si="9"/>
        <v>#REF!</v>
      </c>
      <c r="AD45" s="43" t="e">
        <f t="shared" si="9"/>
        <v>#REF!</v>
      </c>
      <c r="AE45" s="43" t="e">
        <f t="shared" si="9"/>
        <v>#REF!</v>
      </c>
      <c r="AF45" s="43" t="e">
        <f t="shared" si="9"/>
        <v>#REF!</v>
      </c>
      <c r="AG45" s="43" t="e">
        <f t="shared" si="9"/>
        <v>#REF!</v>
      </c>
      <c r="AH45" s="43" t="e">
        <f t="shared" si="9"/>
        <v>#REF!</v>
      </c>
      <c r="AI45" s="43" t="e">
        <f t="shared" si="9"/>
        <v>#REF!</v>
      </c>
      <c r="AJ45" s="43" t="e">
        <f t="shared" si="9"/>
        <v>#REF!</v>
      </c>
      <c r="AK45" s="43" t="e">
        <f t="shared" si="9"/>
        <v>#REF!</v>
      </c>
      <c r="AL45" s="43" t="e">
        <f t="shared" si="9"/>
        <v>#REF!</v>
      </c>
      <c r="AM45" s="43" t="e">
        <f t="shared" si="9"/>
        <v>#REF!</v>
      </c>
      <c r="AN45" s="43" t="e">
        <f t="shared" si="9"/>
        <v>#REF!</v>
      </c>
      <c r="AO45" s="43" t="e">
        <f t="shared" si="9"/>
        <v>#REF!</v>
      </c>
      <c r="AP45" s="43" t="e">
        <f t="shared" si="9"/>
        <v>#REF!</v>
      </c>
      <c r="AQ45" s="43" t="e">
        <f t="shared" si="9"/>
        <v>#REF!</v>
      </c>
      <c r="AR45" s="43" t="e">
        <f t="shared" si="9"/>
        <v>#REF!</v>
      </c>
      <c r="AS45" s="43" t="e">
        <f t="shared" si="9"/>
        <v>#REF!</v>
      </c>
      <c r="AT45" s="43" t="e">
        <f t="shared" si="9"/>
        <v>#REF!</v>
      </c>
      <c r="AU45" s="43" t="e">
        <f t="shared" si="9"/>
        <v>#REF!</v>
      </c>
      <c r="AV45" s="43" t="e">
        <f t="shared" si="9"/>
        <v>#REF!</v>
      </c>
      <c r="AW45" s="43" t="e">
        <f t="shared" si="9"/>
        <v>#REF!</v>
      </c>
      <c r="AX45" s="43" t="e">
        <f t="shared" si="9"/>
        <v>#REF!</v>
      </c>
      <c r="AY45" s="43" t="e">
        <f t="shared" si="9"/>
        <v>#REF!</v>
      </c>
      <c r="AZ45" s="43" t="e">
        <f t="shared" si="9"/>
        <v>#REF!</v>
      </c>
      <c r="BA45" s="43" t="e">
        <f t="shared" si="9"/>
        <v>#REF!</v>
      </c>
      <c r="BB45" s="43" t="e">
        <f t="shared" si="9"/>
        <v>#REF!</v>
      </c>
      <c r="BC45" s="43" t="e">
        <f t="shared" si="9"/>
        <v>#REF!</v>
      </c>
      <c r="BD45" s="43" t="e">
        <f t="shared" si="9"/>
        <v>#REF!</v>
      </c>
      <c r="BE45" s="43" t="e">
        <f t="shared" si="9"/>
        <v>#REF!</v>
      </c>
      <c r="BF45" s="43" t="e">
        <f t="shared" si="9"/>
        <v>#REF!</v>
      </c>
      <c r="BG45" s="43" t="e">
        <f t="shared" si="9"/>
        <v>#REF!</v>
      </c>
      <c r="BH45" s="43" t="e">
        <f t="shared" si="9"/>
        <v>#REF!</v>
      </c>
      <c r="BI45" s="43" t="e">
        <f t="shared" si="9"/>
        <v>#REF!</v>
      </c>
      <c r="BJ45" s="43" t="e">
        <f t="shared" si="9"/>
        <v>#REF!</v>
      </c>
      <c r="BK45" s="43" t="e">
        <f t="shared" si="9"/>
        <v>#REF!</v>
      </c>
      <c r="BL45" s="43" t="e">
        <f t="shared" si="9"/>
        <v>#REF!</v>
      </c>
      <c r="BM45" s="43" t="e">
        <f t="shared" si="9"/>
        <v>#REF!</v>
      </c>
      <c r="BN45" s="43" t="e">
        <f t="shared" si="9"/>
        <v>#REF!</v>
      </c>
      <c r="BO45" s="43" t="e">
        <f t="shared" si="10"/>
        <v>#REF!</v>
      </c>
      <c r="BP45" s="43" t="e">
        <f t="shared" si="10"/>
        <v>#REF!</v>
      </c>
      <c r="BQ45" s="43" t="e">
        <f t="shared" si="10"/>
        <v>#REF!</v>
      </c>
    </row>
    <row r="46" spans="1:69" s="36" customFormat="1" ht="12" customHeight="1" x14ac:dyDescent="0.2">
      <c r="A46" s="145" t="str">
        <f t="shared" si="2"/>
        <v>Представительский люкс с видом на горы / Executive Suite Mountain View</v>
      </c>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row>
    <row r="47" spans="1:69" s="36" customFormat="1" ht="12" customHeight="1" x14ac:dyDescent="0.2">
      <c r="A47" s="52">
        <f t="shared" si="2"/>
        <v>1</v>
      </c>
      <c r="B47" s="43" t="e">
        <f>B15*0.85+25</f>
        <v>#REF!</v>
      </c>
      <c r="C47" s="43" t="e">
        <f t="shared" ref="C47:BN48" si="11">C15*0.85+25</f>
        <v>#REF!</v>
      </c>
      <c r="D47" s="43" t="e">
        <f t="shared" si="11"/>
        <v>#REF!</v>
      </c>
      <c r="E47" s="43" t="e">
        <f t="shared" si="11"/>
        <v>#REF!</v>
      </c>
      <c r="F47" s="43" t="e">
        <f t="shared" si="11"/>
        <v>#REF!</v>
      </c>
      <c r="G47" s="43" t="e">
        <f t="shared" si="11"/>
        <v>#REF!</v>
      </c>
      <c r="H47" s="43" t="e">
        <f t="shared" si="11"/>
        <v>#REF!</v>
      </c>
      <c r="I47" s="43" t="e">
        <f t="shared" si="11"/>
        <v>#REF!</v>
      </c>
      <c r="J47" s="43" t="e">
        <f t="shared" si="11"/>
        <v>#REF!</v>
      </c>
      <c r="K47" s="43" t="e">
        <f t="shared" si="11"/>
        <v>#REF!</v>
      </c>
      <c r="L47" s="43" t="e">
        <f t="shared" si="11"/>
        <v>#REF!</v>
      </c>
      <c r="M47" s="43" t="e">
        <f t="shared" si="11"/>
        <v>#REF!</v>
      </c>
      <c r="N47" s="43" t="e">
        <f t="shared" si="11"/>
        <v>#REF!</v>
      </c>
      <c r="O47" s="43" t="e">
        <f t="shared" si="11"/>
        <v>#REF!</v>
      </c>
      <c r="P47" s="43" t="e">
        <f t="shared" si="11"/>
        <v>#REF!</v>
      </c>
      <c r="Q47" s="43" t="e">
        <f t="shared" si="11"/>
        <v>#REF!</v>
      </c>
      <c r="R47" s="43" t="e">
        <f t="shared" si="11"/>
        <v>#REF!</v>
      </c>
      <c r="S47" s="43" t="e">
        <f t="shared" si="11"/>
        <v>#REF!</v>
      </c>
      <c r="T47" s="43" t="e">
        <f t="shared" si="11"/>
        <v>#REF!</v>
      </c>
      <c r="U47" s="43" t="e">
        <f t="shared" si="11"/>
        <v>#REF!</v>
      </c>
      <c r="V47" s="43" t="e">
        <f t="shared" si="11"/>
        <v>#REF!</v>
      </c>
      <c r="W47" s="43" t="e">
        <f t="shared" si="11"/>
        <v>#REF!</v>
      </c>
      <c r="X47" s="43" t="e">
        <f t="shared" si="11"/>
        <v>#REF!</v>
      </c>
      <c r="Y47" s="43" t="e">
        <f t="shared" si="11"/>
        <v>#REF!</v>
      </c>
      <c r="Z47" s="43" t="e">
        <f t="shared" si="11"/>
        <v>#REF!</v>
      </c>
      <c r="AA47" s="43" t="e">
        <f t="shared" si="11"/>
        <v>#REF!</v>
      </c>
      <c r="AB47" s="43" t="e">
        <f t="shared" si="11"/>
        <v>#REF!</v>
      </c>
      <c r="AC47" s="43" t="e">
        <f t="shared" si="11"/>
        <v>#REF!</v>
      </c>
      <c r="AD47" s="43" t="e">
        <f t="shared" si="11"/>
        <v>#REF!</v>
      </c>
      <c r="AE47" s="43" t="e">
        <f t="shared" si="11"/>
        <v>#REF!</v>
      </c>
      <c r="AF47" s="43" t="e">
        <f t="shared" si="11"/>
        <v>#REF!</v>
      </c>
      <c r="AG47" s="43" t="e">
        <f t="shared" si="11"/>
        <v>#REF!</v>
      </c>
      <c r="AH47" s="43" t="e">
        <f t="shared" si="11"/>
        <v>#REF!</v>
      </c>
      <c r="AI47" s="43" t="e">
        <f t="shared" si="11"/>
        <v>#REF!</v>
      </c>
      <c r="AJ47" s="43" t="e">
        <f t="shared" si="11"/>
        <v>#REF!</v>
      </c>
      <c r="AK47" s="43" t="e">
        <f t="shared" si="11"/>
        <v>#REF!</v>
      </c>
      <c r="AL47" s="43" t="e">
        <f t="shared" si="11"/>
        <v>#REF!</v>
      </c>
      <c r="AM47" s="43" t="e">
        <f t="shared" si="11"/>
        <v>#REF!</v>
      </c>
      <c r="AN47" s="43" t="e">
        <f t="shared" si="11"/>
        <v>#REF!</v>
      </c>
      <c r="AO47" s="43" t="e">
        <f t="shared" si="11"/>
        <v>#REF!</v>
      </c>
      <c r="AP47" s="43" t="e">
        <f t="shared" si="11"/>
        <v>#REF!</v>
      </c>
      <c r="AQ47" s="43" t="e">
        <f t="shared" si="11"/>
        <v>#REF!</v>
      </c>
      <c r="AR47" s="43" t="e">
        <f t="shared" si="11"/>
        <v>#REF!</v>
      </c>
      <c r="AS47" s="43" t="e">
        <f t="shared" si="11"/>
        <v>#REF!</v>
      </c>
      <c r="AT47" s="43" t="e">
        <f t="shared" si="11"/>
        <v>#REF!</v>
      </c>
      <c r="AU47" s="43" t="e">
        <f t="shared" si="11"/>
        <v>#REF!</v>
      </c>
      <c r="AV47" s="43" t="e">
        <f t="shared" si="11"/>
        <v>#REF!</v>
      </c>
      <c r="AW47" s="43" t="e">
        <f t="shared" si="11"/>
        <v>#REF!</v>
      </c>
      <c r="AX47" s="43" t="e">
        <f t="shared" si="11"/>
        <v>#REF!</v>
      </c>
      <c r="AY47" s="43" t="e">
        <f t="shared" si="11"/>
        <v>#REF!</v>
      </c>
      <c r="AZ47" s="43" t="e">
        <f t="shared" si="11"/>
        <v>#REF!</v>
      </c>
      <c r="BA47" s="43" t="e">
        <f t="shared" si="11"/>
        <v>#REF!</v>
      </c>
      <c r="BB47" s="43" t="e">
        <f t="shared" si="11"/>
        <v>#REF!</v>
      </c>
      <c r="BC47" s="43" t="e">
        <f t="shared" si="11"/>
        <v>#REF!</v>
      </c>
      <c r="BD47" s="43" t="e">
        <f t="shared" si="11"/>
        <v>#REF!</v>
      </c>
      <c r="BE47" s="43" t="e">
        <f t="shared" si="11"/>
        <v>#REF!</v>
      </c>
      <c r="BF47" s="43" t="e">
        <f t="shared" si="11"/>
        <v>#REF!</v>
      </c>
      <c r="BG47" s="43" t="e">
        <f t="shared" si="11"/>
        <v>#REF!</v>
      </c>
      <c r="BH47" s="43" t="e">
        <f t="shared" si="11"/>
        <v>#REF!</v>
      </c>
      <c r="BI47" s="43" t="e">
        <f t="shared" si="11"/>
        <v>#REF!</v>
      </c>
      <c r="BJ47" s="43" t="e">
        <f t="shared" si="11"/>
        <v>#REF!</v>
      </c>
      <c r="BK47" s="43" t="e">
        <f t="shared" si="11"/>
        <v>#REF!</v>
      </c>
      <c r="BL47" s="43" t="e">
        <f t="shared" si="11"/>
        <v>#REF!</v>
      </c>
      <c r="BM47" s="43" t="e">
        <f t="shared" si="11"/>
        <v>#REF!</v>
      </c>
      <c r="BN47" s="43" t="e">
        <f t="shared" si="11"/>
        <v>#REF!</v>
      </c>
      <c r="BO47" s="43" t="e">
        <f t="shared" ref="BO47:BQ48" si="12">BO15*0.85+25</f>
        <v>#REF!</v>
      </c>
      <c r="BP47" s="43" t="e">
        <f t="shared" si="12"/>
        <v>#REF!</v>
      </c>
      <c r="BQ47" s="43" t="e">
        <f t="shared" si="12"/>
        <v>#REF!</v>
      </c>
    </row>
    <row r="48" spans="1:69" s="36" customFormat="1" ht="12" customHeight="1" x14ac:dyDescent="0.2">
      <c r="A48" s="52">
        <f t="shared" si="2"/>
        <v>2</v>
      </c>
      <c r="B48" s="43" t="e">
        <f>B16*0.85+25</f>
        <v>#REF!</v>
      </c>
      <c r="C48" s="43" t="e">
        <f t="shared" si="11"/>
        <v>#REF!</v>
      </c>
      <c r="D48" s="43" t="e">
        <f t="shared" si="11"/>
        <v>#REF!</v>
      </c>
      <c r="E48" s="43" t="e">
        <f t="shared" si="11"/>
        <v>#REF!</v>
      </c>
      <c r="F48" s="43" t="e">
        <f t="shared" si="11"/>
        <v>#REF!</v>
      </c>
      <c r="G48" s="43" t="e">
        <f t="shared" si="11"/>
        <v>#REF!</v>
      </c>
      <c r="H48" s="43" t="e">
        <f t="shared" si="11"/>
        <v>#REF!</v>
      </c>
      <c r="I48" s="43" t="e">
        <f t="shared" si="11"/>
        <v>#REF!</v>
      </c>
      <c r="J48" s="43" t="e">
        <f t="shared" si="11"/>
        <v>#REF!</v>
      </c>
      <c r="K48" s="43" t="e">
        <f t="shared" si="11"/>
        <v>#REF!</v>
      </c>
      <c r="L48" s="43" t="e">
        <f t="shared" si="11"/>
        <v>#REF!</v>
      </c>
      <c r="M48" s="43" t="e">
        <f t="shared" si="11"/>
        <v>#REF!</v>
      </c>
      <c r="N48" s="43" t="e">
        <f t="shared" si="11"/>
        <v>#REF!</v>
      </c>
      <c r="O48" s="43" t="e">
        <f t="shared" si="11"/>
        <v>#REF!</v>
      </c>
      <c r="P48" s="43" t="e">
        <f t="shared" si="11"/>
        <v>#REF!</v>
      </c>
      <c r="Q48" s="43" t="e">
        <f t="shared" si="11"/>
        <v>#REF!</v>
      </c>
      <c r="R48" s="43" t="e">
        <f t="shared" si="11"/>
        <v>#REF!</v>
      </c>
      <c r="S48" s="43" t="e">
        <f t="shared" si="11"/>
        <v>#REF!</v>
      </c>
      <c r="T48" s="43" t="e">
        <f t="shared" si="11"/>
        <v>#REF!</v>
      </c>
      <c r="U48" s="43" t="e">
        <f t="shared" si="11"/>
        <v>#REF!</v>
      </c>
      <c r="V48" s="43" t="e">
        <f t="shared" si="11"/>
        <v>#REF!</v>
      </c>
      <c r="W48" s="43" t="e">
        <f t="shared" si="11"/>
        <v>#REF!</v>
      </c>
      <c r="X48" s="43" t="e">
        <f t="shared" si="11"/>
        <v>#REF!</v>
      </c>
      <c r="Y48" s="43" t="e">
        <f t="shared" si="11"/>
        <v>#REF!</v>
      </c>
      <c r="Z48" s="43" t="e">
        <f t="shared" si="11"/>
        <v>#REF!</v>
      </c>
      <c r="AA48" s="43" t="e">
        <f t="shared" si="11"/>
        <v>#REF!</v>
      </c>
      <c r="AB48" s="43" t="e">
        <f t="shared" si="11"/>
        <v>#REF!</v>
      </c>
      <c r="AC48" s="43" t="e">
        <f t="shared" si="11"/>
        <v>#REF!</v>
      </c>
      <c r="AD48" s="43" t="e">
        <f t="shared" si="11"/>
        <v>#REF!</v>
      </c>
      <c r="AE48" s="43" t="e">
        <f t="shared" si="11"/>
        <v>#REF!</v>
      </c>
      <c r="AF48" s="43" t="e">
        <f t="shared" si="11"/>
        <v>#REF!</v>
      </c>
      <c r="AG48" s="43" t="e">
        <f t="shared" si="11"/>
        <v>#REF!</v>
      </c>
      <c r="AH48" s="43" t="e">
        <f t="shared" si="11"/>
        <v>#REF!</v>
      </c>
      <c r="AI48" s="43" t="e">
        <f t="shared" si="11"/>
        <v>#REF!</v>
      </c>
      <c r="AJ48" s="43" t="e">
        <f t="shared" si="11"/>
        <v>#REF!</v>
      </c>
      <c r="AK48" s="43" t="e">
        <f t="shared" si="11"/>
        <v>#REF!</v>
      </c>
      <c r="AL48" s="43" t="e">
        <f t="shared" si="11"/>
        <v>#REF!</v>
      </c>
      <c r="AM48" s="43" t="e">
        <f t="shared" si="11"/>
        <v>#REF!</v>
      </c>
      <c r="AN48" s="43" t="e">
        <f t="shared" si="11"/>
        <v>#REF!</v>
      </c>
      <c r="AO48" s="43" t="e">
        <f t="shared" si="11"/>
        <v>#REF!</v>
      </c>
      <c r="AP48" s="43" t="e">
        <f t="shared" si="11"/>
        <v>#REF!</v>
      </c>
      <c r="AQ48" s="43" t="e">
        <f t="shared" si="11"/>
        <v>#REF!</v>
      </c>
      <c r="AR48" s="43" t="e">
        <f t="shared" si="11"/>
        <v>#REF!</v>
      </c>
      <c r="AS48" s="43" t="e">
        <f t="shared" si="11"/>
        <v>#REF!</v>
      </c>
      <c r="AT48" s="43" t="e">
        <f t="shared" si="11"/>
        <v>#REF!</v>
      </c>
      <c r="AU48" s="43" t="e">
        <f t="shared" si="11"/>
        <v>#REF!</v>
      </c>
      <c r="AV48" s="43" t="e">
        <f t="shared" si="11"/>
        <v>#REF!</v>
      </c>
      <c r="AW48" s="43" t="e">
        <f t="shared" si="11"/>
        <v>#REF!</v>
      </c>
      <c r="AX48" s="43" t="e">
        <f t="shared" si="11"/>
        <v>#REF!</v>
      </c>
      <c r="AY48" s="43" t="e">
        <f t="shared" si="11"/>
        <v>#REF!</v>
      </c>
      <c r="AZ48" s="43" t="e">
        <f t="shared" si="11"/>
        <v>#REF!</v>
      </c>
      <c r="BA48" s="43" t="e">
        <f t="shared" si="11"/>
        <v>#REF!</v>
      </c>
      <c r="BB48" s="43" t="e">
        <f t="shared" si="11"/>
        <v>#REF!</v>
      </c>
      <c r="BC48" s="43" t="e">
        <f t="shared" si="11"/>
        <v>#REF!</v>
      </c>
      <c r="BD48" s="43" t="e">
        <f t="shared" si="11"/>
        <v>#REF!</v>
      </c>
      <c r="BE48" s="43" t="e">
        <f t="shared" si="11"/>
        <v>#REF!</v>
      </c>
      <c r="BF48" s="43" t="e">
        <f t="shared" si="11"/>
        <v>#REF!</v>
      </c>
      <c r="BG48" s="43" t="e">
        <f t="shared" si="11"/>
        <v>#REF!</v>
      </c>
      <c r="BH48" s="43" t="e">
        <f t="shared" si="11"/>
        <v>#REF!</v>
      </c>
      <c r="BI48" s="43" t="e">
        <f t="shared" si="11"/>
        <v>#REF!</v>
      </c>
      <c r="BJ48" s="43" t="e">
        <f t="shared" si="11"/>
        <v>#REF!</v>
      </c>
      <c r="BK48" s="43" t="e">
        <f t="shared" si="11"/>
        <v>#REF!</v>
      </c>
      <c r="BL48" s="43" t="e">
        <f t="shared" si="11"/>
        <v>#REF!</v>
      </c>
      <c r="BM48" s="43" t="e">
        <f t="shared" si="11"/>
        <v>#REF!</v>
      </c>
      <c r="BN48" s="43" t="e">
        <f t="shared" si="11"/>
        <v>#REF!</v>
      </c>
      <c r="BO48" s="43" t="e">
        <f t="shared" si="12"/>
        <v>#REF!</v>
      </c>
      <c r="BP48" s="43" t="e">
        <f t="shared" si="12"/>
        <v>#REF!</v>
      </c>
      <c r="BQ48" s="43" t="e">
        <f t="shared" si="12"/>
        <v>#REF!</v>
      </c>
    </row>
    <row r="49" spans="1:69" s="36" customFormat="1" ht="12" customHeight="1" x14ac:dyDescent="0.2">
      <c r="A49" s="145" t="str">
        <f t="shared" si="2"/>
        <v xml:space="preserve">Апартаменты с одной спальней / 1 Bedroom Apartments </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row>
    <row r="50" spans="1:69" s="36" customFormat="1" ht="12" customHeight="1" x14ac:dyDescent="0.2">
      <c r="A50" s="52">
        <f t="shared" si="2"/>
        <v>1</v>
      </c>
      <c r="B50" s="43" t="e">
        <f>B18*0.85+25</f>
        <v>#REF!</v>
      </c>
      <c r="C50" s="43" t="e">
        <f t="shared" ref="C50:BN50" si="13">C18*0.85+25</f>
        <v>#REF!</v>
      </c>
      <c r="D50" s="43" t="e">
        <f t="shared" si="13"/>
        <v>#REF!</v>
      </c>
      <c r="E50" s="43" t="e">
        <f t="shared" si="13"/>
        <v>#REF!</v>
      </c>
      <c r="F50" s="43" t="e">
        <f t="shared" si="13"/>
        <v>#REF!</v>
      </c>
      <c r="G50" s="43" t="e">
        <f t="shared" si="13"/>
        <v>#REF!</v>
      </c>
      <c r="H50" s="43" t="e">
        <f t="shared" si="13"/>
        <v>#REF!</v>
      </c>
      <c r="I50" s="43" t="e">
        <f t="shared" si="13"/>
        <v>#REF!</v>
      </c>
      <c r="J50" s="43" t="e">
        <f t="shared" si="13"/>
        <v>#REF!</v>
      </c>
      <c r="K50" s="43" t="e">
        <f t="shared" si="13"/>
        <v>#REF!</v>
      </c>
      <c r="L50" s="43" t="e">
        <f t="shared" si="13"/>
        <v>#REF!</v>
      </c>
      <c r="M50" s="43" t="e">
        <f t="shared" si="13"/>
        <v>#REF!</v>
      </c>
      <c r="N50" s="43" t="e">
        <f t="shared" si="13"/>
        <v>#REF!</v>
      </c>
      <c r="O50" s="43" t="e">
        <f t="shared" si="13"/>
        <v>#REF!</v>
      </c>
      <c r="P50" s="43" t="e">
        <f t="shared" si="13"/>
        <v>#REF!</v>
      </c>
      <c r="Q50" s="43" t="e">
        <f t="shared" si="13"/>
        <v>#REF!</v>
      </c>
      <c r="R50" s="43" t="e">
        <f t="shared" si="13"/>
        <v>#REF!</v>
      </c>
      <c r="S50" s="43" t="e">
        <f t="shared" si="13"/>
        <v>#REF!</v>
      </c>
      <c r="T50" s="43" t="e">
        <f t="shared" si="13"/>
        <v>#REF!</v>
      </c>
      <c r="U50" s="43" t="e">
        <f t="shared" si="13"/>
        <v>#REF!</v>
      </c>
      <c r="V50" s="43" t="e">
        <f t="shared" si="13"/>
        <v>#REF!</v>
      </c>
      <c r="W50" s="43" t="e">
        <f t="shared" si="13"/>
        <v>#REF!</v>
      </c>
      <c r="X50" s="43" t="e">
        <f t="shared" si="13"/>
        <v>#REF!</v>
      </c>
      <c r="Y50" s="43" t="e">
        <f t="shared" si="13"/>
        <v>#REF!</v>
      </c>
      <c r="Z50" s="43" t="e">
        <f t="shared" si="13"/>
        <v>#REF!</v>
      </c>
      <c r="AA50" s="43" t="e">
        <f t="shared" si="13"/>
        <v>#REF!</v>
      </c>
      <c r="AB50" s="43" t="e">
        <f t="shared" si="13"/>
        <v>#REF!</v>
      </c>
      <c r="AC50" s="43" t="e">
        <f t="shared" si="13"/>
        <v>#REF!</v>
      </c>
      <c r="AD50" s="43" t="e">
        <f t="shared" si="13"/>
        <v>#REF!</v>
      </c>
      <c r="AE50" s="43" t="e">
        <f t="shared" si="13"/>
        <v>#REF!</v>
      </c>
      <c r="AF50" s="43" t="e">
        <f t="shared" si="13"/>
        <v>#REF!</v>
      </c>
      <c r="AG50" s="43" t="e">
        <f t="shared" si="13"/>
        <v>#REF!</v>
      </c>
      <c r="AH50" s="43" t="e">
        <f t="shared" si="13"/>
        <v>#REF!</v>
      </c>
      <c r="AI50" s="43" t="e">
        <f t="shared" si="13"/>
        <v>#REF!</v>
      </c>
      <c r="AJ50" s="43" t="e">
        <f t="shared" si="13"/>
        <v>#REF!</v>
      </c>
      <c r="AK50" s="43" t="e">
        <f t="shared" si="13"/>
        <v>#REF!</v>
      </c>
      <c r="AL50" s="43" t="e">
        <f t="shared" si="13"/>
        <v>#REF!</v>
      </c>
      <c r="AM50" s="43" t="e">
        <f t="shared" si="13"/>
        <v>#REF!</v>
      </c>
      <c r="AN50" s="43" t="e">
        <f t="shared" si="13"/>
        <v>#REF!</v>
      </c>
      <c r="AO50" s="43" t="e">
        <f t="shared" si="13"/>
        <v>#REF!</v>
      </c>
      <c r="AP50" s="43" t="e">
        <f t="shared" si="13"/>
        <v>#REF!</v>
      </c>
      <c r="AQ50" s="43" t="e">
        <f t="shared" si="13"/>
        <v>#REF!</v>
      </c>
      <c r="AR50" s="43" t="e">
        <f t="shared" si="13"/>
        <v>#REF!</v>
      </c>
      <c r="AS50" s="43" t="e">
        <f t="shared" si="13"/>
        <v>#REF!</v>
      </c>
      <c r="AT50" s="43" t="e">
        <f t="shared" si="13"/>
        <v>#REF!</v>
      </c>
      <c r="AU50" s="43" t="e">
        <f t="shared" si="13"/>
        <v>#REF!</v>
      </c>
      <c r="AV50" s="43" t="e">
        <f t="shared" si="13"/>
        <v>#REF!</v>
      </c>
      <c r="AW50" s="43" t="e">
        <f t="shared" si="13"/>
        <v>#REF!</v>
      </c>
      <c r="AX50" s="43" t="e">
        <f t="shared" si="13"/>
        <v>#REF!</v>
      </c>
      <c r="AY50" s="43" t="e">
        <f t="shared" si="13"/>
        <v>#REF!</v>
      </c>
      <c r="AZ50" s="43" t="e">
        <f t="shared" si="13"/>
        <v>#REF!</v>
      </c>
      <c r="BA50" s="43" t="e">
        <f t="shared" si="13"/>
        <v>#REF!</v>
      </c>
      <c r="BB50" s="43" t="e">
        <f t="shared" si="13"/>
        <v>#REF!</v>
      </c>
      <c r="BC50" s="43" t="e">
        <f t="shared" si="13"/>
        <v>#REF!</v>
      </c>
      <c r="BD50" s="43" t="e">
        <f t="shared" si="13"/>
        <v>#REF!</v>
      </c>
      <c r="BE50" s="43" t="e">
        <f t="shared" si="13"/>
        <v>#REF!</v>
      </c>
      <c r="BF50" s="43" t="e">
        <f t="shared" si="13"/>
        <v>#REF!</v>
      </c>
      <c r="BG50" s="43" t="e">
        <f t="shared" si="13"/>
        <v>#REF!</v>
      </c>
      <c r="BH50" s="43" t="e">
        <f t="shared" si="13"/>
        <v>#REF!</v>
      </c>
      <c r="BI50" s="43" t="e">
        <f t="shared" si="13"/>
        <v>#REF!</v>
      </c>
      <c r="BJ50" s="43" t="e">
        <f t="shared" si="13"/>
        <v>#REF!</v>
      </c>
      <c r="BK50" s="43" t="e">
        <f t="shared" si="13"/>
        <v>#REF!</v>
      </c>
      <c r="BL50" s="43" t="e">
        <f t="shared" si="13"/>
        <v>#REF!</v>
      </c>
      <c r="BM50" s="43" t="e">
        <f t="shared" si="13"/>
        <v>#REF!</v>
      </c>
      <c r="BN50" s="43" t="e">
        <f t="shared" si="13"/>
        <v>#REF!</v>
      </c>
      <c r="BO50" s="43" t="e">
        <f>BO18*0.85+25</f>
        <v>#REF!</v>
      </c>
      <c r="BP50" s="43" t="e">
        <f>BP18*0.85+25</f>
        <v>#REF!</v>
      </c>
      <c r="BQ50" s="43" t="e">
        <f>BQ18*0.85+25</f>
        <v>#REF!</v>
      </c>
    </row>
    <row r="51" spans="1:69" s="36" customFormat="1" ht="12" customHeight="1" x14ac:dyDescent="0.2">
      <c r="A51" s="145" t="str">
        <f t="shared" si="2"/>
        <v xml:space="preserve">Улучшенные апартаменты с одной спальней / 1 Bedroom Superior Apartments </v>
      </c>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row>
    <row r="52" spans="1:69" s="36" customFormat="1" ht="12" customHeight="1" x14ac:dyDescent="0.2">
      <c r="A52" s="52">
        <f t="shared" si="2"/>
        <v>1</v>
      </c>
      <c r="B52" s="43" t="e">
        <f>B20*0.85+25</f>
        <v>#REF!</v>
      </c>
      <c r="C52" s="43" t="e">
        <f t="shared" ref="C52:BN52" si="14">C20*0.85+25</f>
        <v>#REF!</v>
      </c>
      <c r="D52" s="43" t="e">
        <f t="shared" si="14"/>
        <v>#REF!</v>
      </c>
      <c r="E52" s="43" t="e">
        <f t="shared" si="14"/>
        <v>#REF!</v>
      </c>
      <c r="F52" s="43" t="e">
        <f t="shared" si="14"/>
        <v>#REF!</v>
      </c>
      <c r="G52" s="43" t="e">
        <f t="shared" si="14"/>
        <v>#REF!</v>
      </c>
      <c r="H52" s="43" t="e">
        <f t="shared" si="14"/>
        <v>#REF!</v>
      </c>
      <c r="I52" s="43" t="e">
        <f t="shared" si="14"/>
        <v>#REF!</v>
      </c>
      <c r="J52" s="43" t="e">
        <f t="shared" si="14"/>
        <v>#REF!</v>
      </c>
      <c r="K52" s="43" t="e">
        <f t="shared" si="14"/>
        <v>#REF!</v>
      </c>
      <c r="L52" s="43" t="e">
        <f t="shared" si="14"/>
        <v>#REF!</v>
      </c>
      <c r="M52" s="43" t="e">
        <f t="shared" si="14"/>
        <v>#REF!</v>
      </c>
      <c r="N52" s="43" t="e">
        <f t="shared" si="14"/>
        <v>#REF!</v>
      </c>
      <c r="O52" s="43" t="e">
        <f t="shared" si="14"/>
        <v>#REF!</v>
      </c>
      <c r="P52" s="43" t="e">
        <f t="shared" si="14"/>
        <v>#REF!</v>
      </c>
      <c r="Q52" s="43" t="e">
        <f t="shared" si="14"/>
        <v>#REF!</v>
      </c>
      <c r="R52" s="43" t="e">
        <f t="shared" si="14"/>
        <v>#REF!</v>
      </c>
      <c r="S52" s="43" t="e">
        <f t="shared" si="14"/>
        <v>#REF!</v>
      </c>
      <c r="T52" s="43" t="e">
        <f t="shared" si="14"/>
        <v>#REF!</v>
      </c>
      <c r="U52" s="43" t="e">
        <f t="shared" si="14"/>
        <v>#REF!</v>
      </c>
      <c r="V52" s="43" t="e">
        <f t="shared" si="14"/>
        <v>#REF!</v>
      </c>
      <c r="W52" s="43" t="e">
        <f t="shared" si="14"/>
        <v>#REF!</v>
      </c>
      <c r="X52" s="43" t="e">
        <f t="shared" si="14"/>
        <v>#REF!</v>
      </c>
      <c r="Y52" s="43" t="e">
        <f t="shared" si="14"/>
        <v>#REF!</v>
      </c>
      <c r="Z52" s="43" t="e">
        <f t="shared" si="14"/>
        <v>#REF!</v>
      </c>
      <c r="AA52" s="43" t="e">
        <f t="shared" si="14"/>
        <v>#REF!</v>
      </c>
      <c r="AB52" s="43" t="e">
        <f t="shared" si="14"/>
        <v>#REF!</v>
      </c>
      <c r="AC52" s="43" t="e">
        <f t="shared" si="14"/>
        <v>#REF!</v>
      </c>
      <c r="AD52" s="43" t="e">
        <f t="shared" si="14"/>
        <v>#REF!</v>
      </c>
      <c r="AE52" s="43" t="e">
        <f t="shared" si="14"/>
        <v>#REF!</v>
      </c>
      <c r="AF52" s="43" t="e">
        <f t="shared" si="14"/>
        <v>#REF!</v>
      </c>
      <c r="AG52" s="43" t="e">
        <f t="shared" si="14"/>
        <v>#REF!</v>
      </c>
      <c r="AH52" s="43" t="e">
        <f t="shared" si="14"/>
        <v>#REF!</v>
      </c>
      <c r="AI52" s="43" t="e">
        <f t="shared" si="14"/>
        <v>#REF!</v>
      </c>
      <c r="AJ52" s="43" t="e">
        <f t="shared" si="14"/>
        <v>#REF!</v>
      </c>
      <c r="AK52" s="43" t="e">
        <f t="shared" si="14"/>
        <v>#REF!</v>
      </c>
      <c r="AL52" s="43" t="e">
        <f t="shared" si="14"/>
        <v>#REF!</v>
      </c>
      <c r="AM52" s="43" t="e">
        <f t="shared" si="14"/>
        <v>#REF!</v>
      </c>
      <c r="AN52" s="43" t="e">
        <f t="shared" si="14"/>
        <v>#REF!</v>
      </c>
      <c r="AO52" s="43" t="e">
        <f t="shared" si="14"/>
        <v>#REF!</v>
      </c>
      <c r="AP52" s="43" t="e">
        <f t="shared" si="14"/>
        <v>#REF!</v>
      </c>
      <c r="AQ52" s="43" t="e">
        <f t="shared" si="14"/>
        <v>#REF!</v>
      </c>
      <c r="AR52" s="43" t="e">
        <f t="shared" si="14"/>
        <v>#REF!</v>
      </c>
      <c r="AS52" s="43" t="e">
        <f t="shared" si="14"/>
        <v>#REF!</v>
      </c>
      <c r="AT52" s="43" t="e">
        <f t="shared" si="14"/>
        <v>#REF!</v>
      </c>
      <c r="AU52" s="43" t="e">
        <f t="shared" si="14"/>
        <v>#REF!</v>
      </c>
      <c r="AV52" s="43" t="e">
        <f t="shared" si="14"/>
        <v>#REF!</v>
      </c>
      <c r="AW52" s="43" t="e">
        <f t="shared" si="14"/>
        <v>#REF!</v>
      </c>
      <c r="AX52" s="43" t="e">
        <f t="shared" si="14"/>
        <v>#REF!</v>
      </c>
      <c r="AY52" s="43" t="e">
        <f t="shared" si="14"/>
        <v>#REF!</v>
      </c>
      <c r="AZ52" s="43" t="e">
        <f t="shared" si="14"/>
        <v>#REF!</v>
      </c>
      <c r="BA52" s="43" t="e">
        <f t="shared" si="14"/>
        <v>#REF!</v>
      </c>
      <c r="BB52" s="43" t="e">
        <f t="shared" si="14"/>
        <v>#REF!</v>
      </c>
      <c r="BC52" s="43" t="e">
        <f t="shared" si="14"/>
        <v>#REF!</v>
      </c>
      <c r="BD52" s="43" t="e">
        <f t="shared" si="14"/>
        <v>#REF!</v>
      </c>
      <c r="BE52" s="43" t="e">
        <f t="shared" si="14"/>
        <v>#REF!</v>
      </c>
      <c r="BF52" s="43" t="e">
        <f t="shared" si="14"/>
        <v>#REF!</v>
      </c>
      <c r="BG52" s="43" t="e">
        <f t="shared" si="14"/>
        <v>#REF!</v>
      </c>
      <c r="BH52" s="43" t="e">
        <f t="shared" si="14"/>
        <v>#REF!</v>
      </c>
      <c r="BI52" s="43" t="e">
        <f t="shared" si="14"/>
        <v>#REF!</v>
      </c>
      <c r="BJ52" s="43" t="e">
        <f t="shared" si="14"/>
        <v>#REF!</v>
      </c>
      <c r="BK52" s="43" t="e">
        <f t="shared" si="14"/>
        <v>#REF!</v>
      </c>
      <c r="BL52" s="43" t="e">
        <f t="shared" si="14"/>
        <v>#REF!</v>
      </c>
      <c r="BM52" s="43" t="e">
        <f t="shared" si="14"/>
        <v>#REF!</v>
      </c>
      <c r="BN52" s="43" t="e">
        <f t="shared" si="14"/>
        <v>#REF!</v>
      </c>
      <c r="BO52" s="43" t="e">
        <f>BO20*0.85+25</f>
        <v>#REF!</v>
      </c>
      <c r="BP52" s="43" t="e">
        <f>BP20*0.85+25</f>
        <v>#REF!</v>
      </c>
      <c r="BQ52" s="43" t="e">
        <f>BQ20*0.85+25</f>
        <v>#REF!</v>
      </c>
    </row>
    <row r="53" spans="1:69" s="36" customFormat="1" ht="12" customHeight="1" x14ac:dyDescent="0.2">
      <c r="A53" s="145" t="str">
        <f t="shared" si="2"/>
        <v xml:space="preserve">Апартаменты с двумя спальнями / 2 Bedroom Apartments </v>
      </c>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row>
    <row r="54" spans="1:69" s="36" customFormat="1" ht="12" customHeight="1" x14ac:dyDescent="0.2">
      <c r="A54" s="52">
        <f t="shared" si="2"/>
        <v>1</v>
      </c>
      <c r="B54" s="43" t="e">
        <f>B22*0.85+25</f>
        <v>#REF!</v>
      </c>
      <c r="C54" s="43" t="e">
        <f t="shared" ref="C54:BN54" si="15">C22*0.85+25</f>
        <v>#REF!</v>
      </c>
      <c r="D54" s="43" t="e">
        <f t="shared" si="15"/>
        <v>#REF!</v>
      </c>
      <c r="E54" s="43" t="e">
        <f t="shared" si="15"/>
        <v>#REF!</v>
      </c>
      <c r="F54" s="43" t="e">
        <f t="shared" si="15"/>
        <v>#REF!</v>
      </c>
      <c r="G54" s="43" t="e">
        <f t="shared" si="15"/>
        <v>#REF!</v>
      </c>
      <c r="H54" s="43" t="e">
        <f t="shared" si="15"/>
        <v>#REF!</v>
      </c>
      <c r="I54" s="43" t="e">
        <f t="shared" si="15"/>
        <v>#REF!</v>
      </c>
      <c r="J54" s="43" t="e">
        <f t="shared" si="15"/>
        <v>#REF!</v>
      </c>
      <c r="K54" s="43" t="e">
        <f t="shared" si="15"/>
        <v>#REF!</v>
      </c>
      <c r="L54" s="43" t="e">
        <f t="shared" si="15"/>
        <v>#REF!</v>
      </c>
      <c r="M54" s="43" t="e">
        <f t="shared" si="15"/>
        <v>#REF!</v>
      </c>
      <c r="N54" s="43" t="e">
        <f t="shared" si="15"/>
        <v>#REF!</v>
      </c>
      <c r="O54" s="43" t="e">
        <f t="shared" si="15"/>
        <v>#REF!</v>
      </c>
      <c r="P54" s="43" t="e">
        <f t="shared" si="15"/>
        <v>#REF!</v>
      </c>
      <c r="Q54" s="43" t="e">
        <f t="shared" si="15"/>
        <v>#REF!</v>
      </c>
      <c r="R54" s="43" t="e">
        <f t="shared" si="15"/>
        <v>#REF!</v>
      </c>
      <c r="S54" s="43" t="e">
        <f t="shared" si="15"/>
        <v>#REF!</v>
      </c>
      <c r="T54" s="43" t="e">
        <f t="shared" si="15"/>
        <v>#REF!</v>
      </c>
      <c r="U54" s="43" t="e">
        <f t="shared" si="15"/>
        <v>#REF!</v>
      </c>
      <c r="V54" s="43" t="e">
        <f t="shared" si="15"/>
        <v>#REF!</v>
      </c>
      <c r="W54" s="43" t="e">
        <f t="shared" si="15"/>
        <v>#REF!</v>
      </c>
      <c r="X54" s="43" t="e">
        <f t="shared" si="15"/>
        <v>#REF!</v>
      </c>
      <c r="Y54" s="43" t="e">
        <f t="shared" si="15"/>
        <v>#REF!</v>
      </c>
      <c r="Z54" s="43" t="e">
        <f t="shared" si="15"/>
        <v>#REF!</v>
      </c>
      <c r="AA54" s="43" t="e">
        <f t="shared" si="15"/>
        <v>#REF!</v>
      </c>
      <c r="AB54" s="43" t="e">
        <f t="shared" si="15"/>
        <v>#REF!</v>
      </c>
      <c r="AC54" s="43" t="e">
        <f t="shared" si="15"/>
        <v>#REF!</v>
      </c>
      <c r="AD54" s="43" t="e">
        <f t="shared" si="15"/>
        <v>#REF!</v>
      </c>
      <c r="AE54" s="43" t="e">
        <f t="shared" si="15"/>
        <v>#REF!</v>
      </c>
      <c r="AF54" s="43" t="e">
        <f t="shared" si="15"/>
        <v>#REF!</v>
      </c>
      <c r="AG54" s="43" t="e">
        <f t="shared" si="15"/>
        <v>#REF!</v>
      </c>
      <c r="AH54" s="43" t="e">
        <f t="shared" si="15"/>
        <v>#REF!</v>
      </c>
      <c r="AI54" s="43" t="e">
        <f t="shared" si="15"/>
        <v>#REF!</v>
      </c>
      <c r="AJ54" s="43" t="e">
        <f t="shared" si="15"/>
        <v>#REF!</v>
      </c>
      <c r="AK54" s="43" t="e">
        <f t="shared" si="15"/>
        <v>#REF!</v>
      </c>
      <c r="AL54" s="43" t="e">
        <f t="shared" si="15"/>
        <v>#REF!</v>
      </c>
      <c r="AM54" s="43" t="e">
        <f t="shared" si="15"/>
        <v>#REF!</v>
      </c>
      <c r="AN54" s="43" t="e">
        <f t="shared" si="15"/>
        <v>#REF!</v>
      </c>
      <c r="AO54" s="43" t="e">
        <f t="shared" si="15"/>
        <v>#REF!</v>
      </c>
      <c r="AP54" s="43" t="e">
        <f t="shared" si="15"/>
        <v>#REF!</v>
      </c>
      <c r="AQ54" s="43" t="e">
        <f t="shared" si="15"/>
        <v>#REF!</v>
      </c>
      <c r="AR54" s="43" t="e">
        <f t="shared" si="15"/>
        <v>#REF!</v>
      </c>
      <c r="AS54" s="43" t="e">
        <f t="shared" si="15"/>
        <v>#REF!</v>
      </c>
      <c r="AT54" s="43" t="e">
        <f t="shared" si="15"/>
        <v>#REF!</v>
      </c>
      <c r="AU54" s="43" t="e">
        <f t="shared" si="15"/>
        <v>#REF!</v>
      </c>
      <c r="AV54" s="43" t="e">
        <f t="shared" si="15"/>
        <v>#REF!</v>
      </c>
      <c r="AW54" s="43" t="e">
        <f t="shared" si="15"/>
        <v>#REF!</v>
      </c>
      <c r="AX54" s="43" t="e">
        <f t="shared" si="15"/>
        <v>#REF!</v>
      </c>
      <c r="AY54" s="43" t="e">
        <f t="shared" si="15"/>
        <v>#REF!</v>
      </c>
      <c r="AZ54" s="43" t="e">
        <f t="shared" si="15"/>
        <v>#REF!</v>
      </c>
      <c r="BA54" s="43" t="e">
        <f t="shared" si="15"/>
        <v>#REF!</v>
      </c>
      <c r="BB54" s="43" t="e">
        <f t="shared" si="15"/>
        <v>#REF!</v>
      </c>
      <c r="BC54" s="43" t="e">
        <f t="shared" si="15"/>
        <v>#REF!</v>
      </c>
      <c r="BD54" s="43" t="e">
        <f t="shared" si="15"/>
        <v>#REF!</v>
      </c>
      <c r="BE54" s="43" t="e">
        <f t="shared" si="15"/>
        <v>#REF!</v>
      </c>
      <c r="BF54" s="43" t="e">
        <f t="shared" si="15"/>
        <v>#REF!</v>
      </c>
      <c r="BG54" s="43" t="e">
        <f t="shared" si="15"/>
        <v>#REF!</v>
      </c>
      <c r="BH54" s="43" t="e">
        <f t="shared" si="15"/>
        <v>#REF!</v>
      </c>
      <c r="BI54" s="43" t="e">
        <f t="shared" si="15"/>
        <v>#REF!</v>
      </c>
      <c r="BJ54" s="43" t="e">
        <f t="shared" si="15"/>
        <v>#REF!</v>
      </c>
      <c r="BK54" s="43" t="e">
        <f t="shared" si="15"/>
        <v>#REF!</v>
      </c>
      <c r="BL54" s="43" t="e">
        <f t="shared" si="15"/>
        <v>#REF!</v>
      </c>
      <c r="BM54" s="43" t="e">
        <f t="shared" si="15"/>
        <v>#REF!</v>
      </c>
      <c r="BN54" s="43" t="e">
        <f t="shared" si="15"/>
        <v>#REF!</v>
      </c>
      <c r="BO54" s="43" t="e">
        <f>BO22*0.85+25</f>
        <v>#REF!</v>
      </c>
      <c r="BP54" s="43" t="e">
        <f>BP22*0.85+25</f>
        <v>#REF!</v>
      </c>
      <c r="BQ54" s="43" t="e">
        <f>BQ22*0.85+25</f>
        <v>#REF!</v>
      </c>
    </row>
    <row r="55" spans="1:69" s="36" customFormat="1" ht="12" customHeight="1" x14ac:dyDescent="0.2">
      <c r="A55" s="145" t="str">
        <f t="shared" si="2"/>
        <v xml:space="preserve">Улучшенные апартаменты с двумя спальнями / 2 Bedroom Superior Apartments </v>
      </c>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row>
    <row r="56" spans="1:69" s="36" customFormat="1" ht="12" customHeight="1" x14ac:dyDescent="0.2">
      <c r="A56" s="52">
        <f t="shared" si="2"/>
        <v>1</v>
      </c>
      <c r="B56" s="43" t="e">
        <f>B24*0.85+25</f>
        <v>#REF!</v>
      </c>
      <c r="C56" s="43" t="e">
        <f t="shared" ref="C56:BN56" si="16">C24*0.85+25</f>
        <v>#REF!</v>
      </c>
      <c r="D56" s="43" t="e">
        <f t="shared" si="16"/>
        <v>#REF!</v>
      </c>
      <c r="E56" s="43" t="e">
        <f t="shared" si="16"/>
        <v>#REF!</v>
      </c>
      <c r="F56" s="43" t="e">
        <f t="shared" si="16"/>
        <v>#REF!</v>
      </c>
      <c r="G56" s="43" t="e">
        <f t="shared" si="16"/>
        <v>#REF!</v>
      </c>
      <c r="H56" s="43" t="e">
        <f t="shared" si="16"/>
        <v>#REF!</v>
      </c>
      <c r="I56" s="43" t="e">
        <f t="shared" si="16"/>
        <v>#REF!</v>
      </c>
      <c r="J56" s="43" t="e">
        <f t="shared" si="16"/>
        <v>#REF!</v>
      </c>
      <c r="K56" s="43" t="e">
        <f t="shared" si="16"/>
        <v>#REF!</v>
      </c>
      <c r="L56" s="43" t="e">
        <f t="shared" si="16"/>
        <v>#REF!</v>
      </c>
      <c r="M56" s="43" t="e">
        <f t="shared" si="16"/>
        <v>#REF!</v>
      </c>
      <c r="N56" s="43" t="e">
        <f t="shared" si="16"/>
        <v>#REF!</v>
      </c>
      <c r="O56" s="43" t="e">
        <f t="shared" si="16"/>
        <v>#REF!</v>
      </c>
      <c r="P56" s="43" t="e">
        <f t="shared" si="16"/>
        <v>#REF!</v>
      </c>
      <c r="Q56" s="43" t="e">
        <f t="shared" si="16"/>
        <v>#REF!</v>
      </c>
      <c r="R56" s="43" t="e">
        <f t="shared" si="16"/>
        <v>#REF!</v>
      </c>
      <c r="S56" s="43" t="e">
        <f t="shared" si="16"/>
        <v>#REF!</v>
      </c>
      <c r="T56" s="43" t="e">
        <f t="shared" si="16"/>
        <v>#REF!</v>
      </c>
      <c r="U56" s="43" t="e">
        <f t="shared" si="16"/>
        <v>#REF!</v>
      </c>
      <c r="V56" s="43" t="e">
        <f t="shared" si="16"/>
        <v>#REF!</v>
      </c>
      <c r="W56" s="43" t="e">
        <f t="shared" si="16"/>
        <v>#REF!</v>
      </c>
      <c r="X56" s="43" t="e">
        <f t="shared" si="16"/>
        <v>#REF!</v>
      </c>
      <c r="Y56" s="43" t="e">
        <f t="shared" si="16"/>
        <v>#REF!</v>
      </c>
      <c r="Z56" s="43" t="e">
        <f t="shared" si="16"/>
        <v>#REF!</v>
      </c>
      <c r="AA56" s="43" t="e">
        <f t="shared" si="16"/>
        <v>#REF!</v>
      </c>
      <c r="AB56" s="43" t="e">
        <f t="shared" si="16"/>
        <v>#REF!</v>
      </c>
      <c r="AC56" s="43" t="e">
        <f t="shared" si="16"/>
        <v>#REF!</v>
      </c>
      <c r="AD56" s="43" t="e">
        <f t="shared" si="16"/>
        <v>#REF!</v>
      </c>
      <c r="AE56" s="43" t="e">
        <f t="shared" si="16"/>
        <v>#REF!</v>
      </c>
      <c r="AF56" s="43" t="e">
        <f t="shared" si="16"/>
        <v>#REF!</v>
      </c>
      <c r="AG56" s="43" t="e">
        <f t="shared" si="16"/>
        <v>#REF!</v>
      </c>
      <c r="AH56" s="43" t="e">
        <f t="shared" si="16"/>
        <v>#REF!</v>
      </c>
      <c r="AI56" s="43" t="e">
        <f t="shared" si="16"/>
        <v>#REF!</v>
      </c>
      <c r="AJ56" s="43" t="e">
        <f t="shared" si="16"/>
        <v>#REF!</v>
      </c>
      <c r="AK56" s="43" t="e">
        <f t="shared" si="16"/>
        <v>#REF!</v>
      </c>
      <c r="AL56" s="43" t="e">
        <f t="shared" si="16"/>
        <v>#REF!</v>
      </c>
      <c r="AM56" s="43" t="e">
        <f t="shared" si="16"/>
        <v>#REF!</v>
      </c>
      <c r="AN56" s="43" t="e">
        <f t="shared" si="16"/>
        <v>#REF!</v>
      </c>
      <c r="AO56" s="43" t="e">
        <f t="shared" si="16"/>
        <v>#REF!</v>
      </c>
      <c r="AP56" s="43" t="e">
        <f t="shared" si="16"/>
        <v>#REF!</v>
      </c>
      <c r="AQ56" s="43" t="e">
        <f t="shared" si="16"/>
        <v>#REF!</v>
      </c>
      <c r="AR56" s="43" t="e">
        <f t="shared" si="16"/>
        <v>#REF!</v>
      </c>
      <c r="AS56" s="43" t="e">
        <f t="shared" si="16"/>
        <v>#REF!</v>
      </c>
      <c r="AT56" s="43" t="e">
        <f t="shared" si="16"/>
        <v>#REF!</v>
      </c>
      <c r="AU56" s="43" t="e">
        <f t="shared" si="16"/>
        <v>#REF!</v>
      </c>
      <c r="AV56" s="43" t="e">
        <f t="shared" si="16"/>
        <v>#REF!</v>
      </c>
      <c r="AW56" s="43" t="e">
        <f t="shared" si="16"/>
        <v>#REF!</v>
      </c>
      <c r="AX56" s="43" t="e">
        <f t="shared" si="16"/>
        <v>#REF!</v>
      </c>
      <c r="AY56" s="43" t="e">
        <f t="shared" si="16"/>
        <v>#REF!</v>
      </c>
      <c r="AZ56" s="43" t="e">
        <f t="shared" si="16"/>
        <v>#REF!</v>
      </c>
      <c r="BA56" s="43" t="e">
        <f t="shared" si="16"/>
        <v>#REF!</v>
      </c>
      <c r="BB56" s="43" t="e">
        <f t="shared" si="16"/>
        <v>#REF!</v>
      </c>
      <c r="BC56" s="43" t="e">
        <f t="shared" si="16"/>
        <v>#REF!</v>
      </c>
      <c r="BD56" s="43" t="e">
        <f t="shared" si="16"/>
        <v>#REF!</v>
      </c>
      <c r="BE56" s="43" t="e">
        <f t="shared" si="16"/>
        <v>#REF!</v>
      </c>
      <c r="BF56" s="43" t="e">
        <f t="shared" si="16"/>
        <v>#REF!</v>
      </c>
      <c r="BG56" s="43" t="e">
        <f t="shared" si="16"/>
        <v>#REF!</v>
      </c>
      <c r="BH56" s="43" t="e">
        <f t="shared" si="16"/>
        <v>#REF!</v>
      </c>
      <c r="BI56" s="43" t="e">
        <f t="shared" si="16"/>
        <v>#REF!</v>
      </c>
      <c r="BJ56" s="43" t="e">
        <f t="shared" si="16"/>
        <v>#REF!</v>
      </c>
      <c r="BK56" s="43" t="e">
        <f t="shared" si="16"/>
        <v>#REF!</v>
      </c>
      <c r="BL56" s="43" t="e">
        <f t="shared" si="16"/>
        <v>#REF!</v>
      </c>
      <c r="BM56" s="43" t="e">
        <f t="shared" si="16"/>
        <v>#REF!</v>
      </c>
      <c r="BN56" s="43" t="e">
        <f t="shared" si="16"/>
        <v>#REF!</v>
      </c>
      <c r="BO56" s="43" t="e">
        <f>BO24*0.85+25</f>
        <v>#REF!</v>
      </c>
      <c r="BP56" s="43" t="e">
        <f>BP24*0.85+25</f>
        <v>#REF!</v>
      </c>
      <c r="BQ56" s="43" t="e">
        <f>BQ24*0.85+25</f>
        <v>#REF!</v>
      </c>
    </row>
    <row r="57" spans="1:69" s="36" customFormat="1" ht="12" customHeight="1" x14ac:dyDescent="0.2">
      <c r="A57" s="145" t="str">
        <f t="shared" si="2"/>
        <v xml:space="preserve">Апартаменты с тремя спальнями / 3 Bedroom Apartments </v>
      </c>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row>
    <row r="58" spans="1:69" s="36" customFormat="1" ht="12" customHeight="1" x14ac:dyDescent="0.2">
      <c r="A58" s="52">
        <f t="shared" si="2"/>
        <v>1</v>
      </c>
      <c r="B58" s="43" t="e">
        <f>B26*0.85+25</f>
        <v>#REF!</v>
      </c>
      <c r="C58" s="43" t="e">
        <f t="shared" ref="C58:BN58" si="17">C26*0.85+25</f>
        <v>#REF!</v>
      </c>
      <c r="D58" s="43" t="e">
        <f t="shared" si="17"/>
        <v>#REF!</v>
      </c>
      <c r="E58" s="43" t="e">
        <f t="shared" si="17"/>
        <v>#REF!</v>
      </c>
      <c r="F58" s="43" t="e">
        <f t="shared" si="17"/>
        <v>#REF!</v>
      </c>
      <c r="G58" s="43" t="e">
        <f t="shared" si="17"/>
        <v>#REF!</v>
      </c>
      <c r="H58" s="43" t="e">
        <f t="shared" si="17"/>
        <v>#REF!</v>
      </c>
      <c r="I58" s="43" t="e">
        <f t="shared" si="17"/>
        <v>#REF!</v>
      </c>
      <c r="J58" s="43" t="e">
        <f t="shared" si="17"/>
        <v>#REF!</v>
      </c>
      <c r="K58" s="43" t="e">
        <f t="shared" si="17"/>
        <v>#REF!</v>
      </c>
      <c r="L58" s="43" t="e">
        <f t="shared" si="17"/>
        <v>#REF!</v>
      </c>
      <c r="M58" s="43" t="e">
        <f t="shared" si="17"/>
        <v>#REF!</v>
      </c>
      <c r="N58" s="43" t="e">
        <f t="shared" si="17"/>
        <v>#REF!</v>
      </c>
      <c r="O58" s="43" t="e">
        <f t="shared" si="17"/>
        <v>#REF!</v>
      </c>
      <c r="P58" s="43" t="e">
        <f t="shared" si="17"/>
        <v>#REF!</v>
      </c>
      <c r="Q58" s="43" t="e">
        <f t="shared" si="17"/>
        <v>#REF!</v>
      </c>
      <c r="R58" s="43" t="e">
        <f t="shared" si="17"/>
        <v>#REF!</v>
      </c>
      <c r="S58" s="43" t="e">
        <f t="shared" si="17"/>
        <v>#REF!</v>
      </c>
      <c r="T58" s="43" t="e">
        <f t="shared" si="17"/>
        <v>#REF!</v>
      </c>
      <c r="U58" s="43" t="e">
        <f t="shared" si="17"/>
        <v>#REF!</v>
      </c>
      <c r="V58" s="43" t="e">
        <f t="shared" si="17"/>
        <v>#REF!</v>
      </c>
      <c r="W58" s="43" t="e">
        <f t="shared" si="17"/>
        <v>#REF!</v>
      </c>
      <c r="X58" s="43" t="e">
        <f t="shared" si="17"/>
        <v>#REF!</v>
      </c>
      <c r="Y58" s="43" t="e">
        <f t="shared" si="17"/>
        <v>#REF!</v>
      </c>
      <c r="Z58" s="43" t="e">
        <f t="shared" si="17"/>
        <v>#REF!</v>
      </c>
      <c r="AA58" s="43" t="e">
        <f t="shared" si="17"/>
        <v>#REF!</v>
      </c>
      <c r="AB58" s="43" t="e">
        <f t="shared" si="17"/>
        <v>#REF!</v>
      </c>
      <c r="AC58" s="43" t="e">
        <f t="shared" si="17"/>
        <v>#REF!</v>
      </c>
      <c r="AD58" s="43" t="e">
        <f t="shared" si="17"/>
        <v>#REF!</v>
      </c>
      <c r="AE58" s="43" t="e">
        <f t="shared" si="17"/>
        <v>#REF!</v>
      </c>
      <c r="AF58" s="43" t="e">
        <f t="shared" si="17"/>
        <v>#REF!</v>
      </c>
      <c r="AG58" s="43" t="e">
        <f t="shared" si="17"/>
        <v>#REF!</v>
      </c>
      <c r="AH58" s="43" t="e">
        <f t="shared" si="17"/>
        <v>#REF!</v>
      </c>
      <c r="AI58" s="43" t="e">
        <f t="shared" si="17"/>
        <v>#REF!</v>
      </c>
      <c r="AJ58" s="43" t="e">
        <f t="shared" si="17"/>
        <v>#REF!</v>
      </c>
      <c r="AK58" s="43" t="e">
        <f t="shared" si="17"/>
        <v>#REF!</v>
      </c>
      <c r="AL58" s="43" t="e">
        <f t="shared" si="17"/>
        <v>#REF!</v>
      </c>
      <c r="AM58" s="43" t="e">
        <f t="shared" si="17"/>
        <v>#REF!</v>
      </c>
      <c r="AN58" s="43" t="e">
        <f t="shared" si="17"/>
        <v>#REF!</v>
      </c>
      <c r="AO58" s="43" t="e">
        <f t="shared" si="17"/>
        <v>#REF!</v>
      </c>
      <c r="AP58" s="43" t="e">
        <f t="shared" si="17"/>
        <v>#REF!</v>
      </c>
      <c r="AQ58" s="43" t="e">
        <f t="shared" si="17"/>
        <v>#REF!</v>
      </c>
      <c r="AR58" s="43" t="e">
        <f t="shared" si="17"/>
        <v>#REF!</v>
      </c>
      <c r="AS58" s="43" t="e">
        <f t="shared" si="17"/>
        <v>#REF!</v>
      </c>
      <c r="AT58" s="43" t="e">
        <f t="shared" si="17"/>
        <v>#REF!</v>
      </c>
      <c r="AU58" s="43" t="e">
        <f t="shared" si="17"/>
        <v>#REF!</v>
      </c>
      <c r="AV58" s="43" t="e">
        <f t="shared" si="17"/>
        <v>#REF!</v>
      </c>
      <c r="AW58" s="43" t="e">
        <f t="shared" si="17"/>
        <v>#REF!</v>
      </c>
      <c r="AX58" s="43" t="e">
        <f t="shared" si="17"/>
        <v>#REF!</v>
      </c>
      <c r="AY58" s="43" t="e">
        <f t="shared" si="17"/>
        <v>#REF!</v>
      </c>
      <c r="AZ58" s="43" t="e">
        <f t="shared" si="17"/>
        <v>#REF!</v>
      </c>
      <c r="BA58" s="43" t="e">
        <f t="shared" si="17"/>
        <v>#REF!</v>
      </c>
      <c r="BB58" s="43" t="e">
        <f t="shared" si="17"/>
        <v>#REF!</v>
      </c>
      <c r="BC58" s="43" t="e">
        <f t="shared" si="17"/>
        <v>#REF!</v>
      </c>
      <c r="BD58" s="43" t="e">
        <f t="shared" si="17"/>
        <v>#REF!</v>
      </c>
      <c r="BE58" s="43" t="e">
        <f t="shared" si="17"/>
        <v>#REF!</v>
      </c>
      <c r="BF58" s="43" t="e">
        <f t="shared" si="17"/>
        <v>#REF!</v>
      </c>
      <c r="BG58" s="43" t="e">
        <f t="shared" si="17"/>
        <v>#REF!</v>
      </c>
      <c r="BH58" s="43" t="e">
        <f t="shared" si="17"/>
        <v>#REF!</v>
      </c>
      <c r="BI58" s="43" t="e">
        <f t="shared" si="17"/>
        <v>#REF!</v>
      </c>
      <c r="BJ58" s="43" t="e">
        <f t="shared" si="17"/>
        <v>#REF!</v>
      </c>
      <c r="BK58" s="43" t="e">
        <f t="shared" si="17"/>
        <v>#REF!</v>
      </c>
      <c r="BL58" s="43" t="e">
        <f t="shared" si="17"/>
        <v>#REF!</v>
      </c>
      <c r="BM58" s="43" t="e">
        <f t="shared" si="17"/>
        <v>#REF!</v>
      </c>
      <c r="BN58" s="43" t="e">
        <f t="shared" si="17"/>
        <v>#REF!</v>
      </c>
      <c r="BO58" s="43" t="e">
        <f>BO26*0.85+25</f>
        <v>#REF!</v>
      </c>
      <c r="BP58" s="43" t="e">
        <f>BP26*0.85+25</f>
        <v>#REF!</v>
      </c>
      <c r="BQ58" s="43" t="e">
        <f>BQ26*0.85+25</f>
        <v>#REF!</v>
      </c>
    </row>
    <row r="59" spans="1:69" s="36" customFormat="1" ht="12" customHeight="1" x14ac:dyDescent="0.2">
      <c r="A59" s="145" t="str">
        <f t="shared" si="2"/>
        <v xml:space="preserve">Апартаменты с четырьмя  спальнями / 4 Bedroom Apartments </v>
      </c>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row>
    <row r="60" spans="1:69" s="36" customFormat="1" ht="12" customHeight="1" x14ac:dyDescent="0.2">
      <c r="A60" s="52" t="str">
        <f t="shared" si="2"/>
        <v>от 1 до 8</v>
      </c>
      <c r="B60" s="43" t="e">
        <f>B28*0.85+25</f>
        <v>#REF!</v>
      </c>
      <c r="C60" s="43" t="e">
        <f t="shared" ref="C60:BN60" si="18">C28*0.85+25</f>
        <v>#REF!</v>
      </c>
      <c r="D60" s="43" t="e">
        <f t="shared" si="18"/>
        <v>#REF!</v>
      </c>
      <c r="E60" s="43" t="e">
        <f t="shared" si="18"/>
        <v>#REF!</v>
      </c>
      <c r="F60" s="43" t="e">
        <f t="shared" si="18"/>
        <v>#REF!</v>
      </c>
      <c r="G60" s="43" t="e">
        <f t="shared" si="18"/>
        <v>#REF!</v>
      </c>
      <c r="H60" s="43" t="e">
        <f t="shared" si="18"/>
        <v>#REF!</v>
      </c>
      <c r="I60" s="43" t="e">
        <f t="shared" si="18"/>
        <v>#REF!</v>
      </c>
      <c r="J60" s="43" t="e">
        <f t="shared" si="18"/>
        <v>#REF!</v>
      </c>
      <c r="K60" s="43" t="e">
        <f t="shared" si="18"/>
        <v>#REF!</v>
      </c>
      <c r="L60" s="43" t="e">
        <f t="shared" si="18"/>
        <v>#REF!</v>
      </c>
      <c r="M60" s="43" t="e">
        <f t="shared" si="18"/>
        <v>#REF!</v>
      </c>
      <c r="N60" s="43" t="e">
        <f t="shared" si="18"/>
        <v>#REF!</v>
      </c>
      <c r="O60" s="43" t="e">
        <f t="shared" si="18"/>
        <v>#REF!</v>
      </c>
      <c r="P60" s="43" t="e">
        <f t="shared" si="18"/>
        <v>#REF!</v>
      </c>
      <c r="Q60" s="43" t="e">
        <f t="shared" si="18"/>
        <v>#REF!</v>
      </c>
      <c r="R60" s="43" t="e">
        <f t="shared" si="18"/>
        <v>#REF!</v>
      </c>
      <c r="S60" s="43" t="e">
        <f t="shared" si="18"/>
        <v>#REF!</v>
      </c>
      <c r="T60" s="43" t="e">
        <f t="shared" si="18"/>
        <v>#REF!</v>
      </c>
      <c r="U60" s="43" t="e">
        <f t="shared" si="18"/>
        <v>#REF!</v>
      </c>
      <c r="V60" s="43" t="e">
        <f t="shared" si="18"/>
        <v>#REF!</v>
      </c>
      <c r="W60" s="43" t="e">
        <f t="shared" si="18"/>
        <v>#REF!</v>
      </c>
      <c r="X60" s="43" t="e">
        <f t="shared" si="18"/>
        <v>#REF!</v>
      </c>
      <c r="Y60" s="43" t="e">
        <f t="shared" si="18"/>
        <v>#REF!</v>
      </c>
      <c r="Z60" s="43" t="e">
        <f t="shared" si="18"/>
        <v>#REF!</v>
      </c>
      <c r="AA60" s="43" t="e">
        <f t="shared" si="18"/>
        <v>#REF!</v>
      </c>
      <c r="AB60" s="43" t="e">
        <f t="shared" si="18"/>
        <v>#REF!</v>
      </c>
      <c r="AC60" s="43" t="e">
        <f t="shared" si="18"/>
        <v>#REF!</v>
      </c>
      <c r="AD60" s="43" t="e">
        <f t="shared" si="18"/>
        <v>#REF!</v>
      </c>
      <c r="AE60" s="43" t="e">
        <f t="shared" si="18"/>
        <v>#REF!</v>
      </c>
      <c r="AF60" s="43" t="e">
        <f t="shared" si="18"/>
        <v>#REF!</v>
      </c>
      <c r="AG60" s="43" t="e">
        <f t="shared" si="18"/>
        <v>#REF!</v>
      </c>
      <c r="AH60" s="43" t="e">
        <f t="shared" si="18"/>
        <v>#REF!</v>
      </c>
      <c r="AI60" s="43" t="e">
        <f t="shared" si="18"/>
        <v>#REF!</v>
      </c>
      <c r="AJ60" s="43" t="e">
        <f t="shared" si="18"/>
        <v>#REF!</v>
      </c>
      <c r="AK60" s="43" t="e">
        <f t="shared" si="18"/>
        <v>#REF!</v>
      </c>
      <c r="AL60" s="43" t="e">
        <f t="shared" si="18"/>
        <v>#REF!</v>
      </c>
      <c r="AM60" s="43" t="e">
        <f t="shared" si="18"/>
        <v>#REF!</v>
      </c>
      <c r="AN60" s="43" t="e">
        <f t="shared" si="18"/>
        <v>#REF!</v>
      </c>
      <c r="AO60" s="43" t="e">
        <f t="shared" si="18"/>
        <v>#REF!</v>
      </c>
      <c r="AP60" s="43" t="e">
        <f t="shared" si="18"/>
        <v>#REF!</v>
      </c>
      <c r="AQ60" s="43" t="e">
        <f t="shared" si="18"/>
        <v>#REF!</v>
      </c>
      <c r="AR60" s="43" t="e">
        <f t="shared" si="18"/>
        <v>#REF!</v>
      </c>
      <c r="AS60" s="43" t="e">
        <f t="shared" si="18"/>
        <v>#REF!</v>
      </c>
      <c r="AT60" s="43" t="e">
        <f t="shared" si="18"/>
        <v>#REF!</v>
      </c>
      <c r="AU60" s="43" t="e">
        <f t="shared" si="18"/>
        <v>#REF!</v>
      </c>
      <c r="AV60" s="43" t="e">
        <f t="shared" si="18"/>
        <v>#REF!</v>
      </c>
      <c r="AW60" s="43" t="e">
        <f t="shared" si="18"/>
        <v>#REF!</v>
      </c>
      <c r="AX60" s="43" t="e">
        <f t="shared" si="18"/>
        <v>#REF!</v>
      </c>
      <c r="AY60" s="43" t="e">
        <f t="shared" si="18"/>
        <v>#REF!</v>
      </c>
      <c r="AZ60" s="43" t="e">
        <f t="shared" si="18"/>
        <v>#REF!</v>
      </c>
      <c r="BA60" s="43" t="e">
        <f t="shared" si="18"/>
        <v>#REF!</v>
      </c>
      <c r="BB60" s="43" t="e">
        <f t="shared" si="18"/>
        <v>#REF!</v>
      </c>
      <c r="BC60" s="43" t="e">
        <f t="shared" si="18"/>
        <v>#REF!</v>
      </c>
      <c r="BD60" s="43" t="e">
        <f t="shared" si="18"/>
        <v>#REF!</v>
      </c>
      <c r="BE60" s="43" t="e">
        <f t="shared" si="18"/>
        <v>#REF!</v>
      </c>
      <c r="BF60" s="43" t="e">
        <f t="shared" si="18"/>
        <v>#REF!</v>
      </c>
      <c r="BG60" s="43" t="e">
        <f t="shared" si="18"/>
        <v>#REF!</v>
      </c>
      <c r="BH60" s="43" t="e">
        <f t="shared" si="18"/>
        <v>#REF!</v>
      </c>
      <c r="BI60" s="43" t="e">
        <f t="shared" si="18"/>
        <v>#REF!</v>
      </c>
      <c r="BJ60" s="43" t="e">
        <f t="shared" si="18"/>
        <v>#REF!</v>
      </c>
      <c r="BK60" s="43" t="e">
        <f t="shared" si="18"/>
        <v>#REF!</v>
      </c>
      <c r="BL60" s="43" t="e">
        <f t="shared" si="18"/>
        <v>#REF!</v>
      </c>
      <c r="BM60" s="43" t="e">
        <f t="shared" si="18"/>
        <v>#REF!</v>
      </c>
      <c r="BN60" s="43" t="e">
        <f t="shared" si="18"/>
        <v>#REF!</v>
      </c>
      <c r="BO60" s="43" t="e">
        <f>BO28*0.85+25</f>
        <v>#REF!</v>
      </c>
      <c r="BP60" s="43" t="e">
        <f>BP28*0.85+25</f>
        <v>#REF!</v>
      </c>
      <c r="BQ60" s="43" t="e">
        <f>BQ28*0.85+25</f>
        <v>#REF!</v>
      </c>
    </row>
    <row r="61" spans="1:69" s="36" customFormat="1" ht="12" customHeight="1" x14ac:dyDescent="0.2">
      <c r="A61" s="43" t="str">
        <f t="shared" si="2"/>
        <v>Президентский Люкс/ Presidential Suite</v>
      </c>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row>
    <row r="62" spans="1:69" s="36" customFormat="1" ht="12" customHeight="1" x14ac:dyDescent="0.2">
      <c r="A62" s="52">
        <f t="shared" si="2"/>
        <v>1</v>
      </c>
      <c r="B62" s="43" t="e">
        <f>B30*0.85+25</f>
        <v>#REF!</v>
      </c>
      <c r="C62" s="43" t="e">
        <f t="shared" ref="C62:BN62" si="19">C30*0.85+25</f>
        <v>#REF!</v>
      </c>
      <c r="D62" s="43" t="e">
        <f t="shared" si="19"/>
        <v>#REF!</v>
      </c>
      <c r="E62" s="43" t="e">
        <f t="shared" si="19"/>
        <v>#REF!</v>
      </c>
      <c r="F62" s="43" t="e">
        <f t="shared" si="19"/>
        <v>#REF!</v>
      </c>
      <c r="G62" s="43" t="e">
        <f t="shared" si="19"/>
        <v>#REF!</v>
      </c>
      <c r="H62" s="43" t="e">
        <f t="shared" si="19"/>
        <v>#REF!</v>
      </c>
      <c r="I62" s="43" t="e">
        <f t="shared" si="19"/>
        <v>#REF!</v>
      </c>
      <c r="J62" s="43" t="e">
        <f t="shared" si="19"/>
        <v>#REF!</v>
      </c>
      <c r="K62" s="43" t="e">
        <f t="shared" si="19"/>
        <v>#REF!</v>
      </c>
      <c r="L62" s="43" t="e">
        <f t="shared" si="19"/>
        <v>#REF!</v>
      </c>
      <c r="M62" s="43" t="e">
        <f t="shared" si="19"/>
        <v>#REF!</v>
      </c>
      <c r="N62" s="43" t="e">
        <f t="shared" si="19"/>
        <v>#REF!</v>
      </c>
      <c r="O62" s="43" t="e">
        <f t="shared" si="19"/>
        <v>#REF!</v>
      </c>
      <c r="P62" s="43" t="e">
        <f t="shared" si="19"/>
        <v>#REF!</v>
      </c>
      <c r="Q62" s="43" t="e">
        <f t="shared" si="19"/>
        <v>#REF!</v>
      </c>
      <c r="R62" s="43" t="e">
        <f t="shared" si="19"/>
        <v>#REF!</v>
      </c>
      <c r="S62" s="43" t="e">
        <f t="shared" si="19"/>
        <v>#REF!</v>
      </c>
      <c r="T62" s="43" t="e">
        <f t="shared" si="19"/>
        <v>#REF!</v>
      </c>
      <c r="U62" s="43" t="e">
        <f t="shared" si="19"/>
        <v>#REF!</v>
      </c>
      <c r="V62" s="43" t="e">
        <f t="shared" si="19"/>
        <v>#REF!</v>
      </c>
      <c r="W62" s="43" t="e">
        <f t="shared" si="19"/>
        <v>#REF!</v>
      </c>
      <c r="X62" s="43" t="e">
        <f t="shared" si="19"/>
        <v>#REF!</v>
      </c>
      <c r="Y62" s="43" t="e">
        <f t="shared" si="19"/>
        <v>#REF!</v>
      </c>
      <c r="Z62" s="43" t="e">
        <f t="shared" si="19"/>
        <v>#REF!</v>
      </c>
      <c r="AA62" s="43" t="e">
        <f t="shared" si="19"/>
        <v>#REF!</v>
      </c>
      <c r="AB62" s="43" t="e">
        <f t="shared" si="19"/>
        <v>#REF!</v>
      </c>
      <c r="AC62" s="43" t="e">
        <f t="shared" si="19"/>
        <v>#REF!</v>
      </c>
      <c r="AD62" s="43" t="e">
        <f t="shared" si="19"/>
        <v>#REF!</v>
      </c>
      <c r="AE62" s="43" t="e">
        <f t="shared" si="19"/>
        <v>#REF!</v>
      </c>
      <c r="AF62" s="43" t="e">
        <f t="shared" si="19"/>
        <v>#REF!</v>
      </c>
      <c r="AG62" s="43" t="e">
        <f t="shared" si="19"/>
        <v>#REF!</v>
      </c>
      <c r="AH62" s="43" t="e">
        <f t="shared" si="19"/>
        <v>#REF!</v>
      </c>
      <c r="AI62" s="43" t="e">
        <f t="shared" si="19"/>
        <v>#REF!</v>
      </c>
      <c r="AJ62" s="43" t="e">
        <f t="shared" si="19"/>
        <v>#REF!</v>
      </c>
      <c r="AK62" s="43" t="e">
        <f t="shared" si="19"/>
        <v>#REF!</v>
      </c>
      <c r="AL62" s="43" t="e">
        <f t="shared" si="19"/>
        <v>#REF!</v>
      </c>
      <c r="AM62" s="43" t="e">
        <f t="shared" si="19"/>
        <v>#REF!</v>
      </c>
      <c r="AN62" s="43" t="e">
        <f t="shared" si="19"/>
        <v>#REF!</v>
      </c>
      <c r="AO62" s="43" t="e">
        <f t="shared" si="19"/>
        <v>#REF!</v>
      </c>
      <c r="AP62" s="43" t="e">
        <f t="shared" si="19"/>
        <v>#REF!</v>
      </c>
      <c r="AQ62" s="43" t="e">
        <f t="shared" si="19"/>
        <v>#REF!</v>
      </c>
      <c r="AR62" s="43" t="e">
        <f t="shared" si="19"/>
        <v>#REF!</v>
      </c>
      <c r="AS62" s="43" t="e">
        <f t="shared" si="19"/>
        <v>#REF!</v>
      </c>
      <c r="AT62" s="43" t="e">
        <f t="shared" si="19"/>
        <v>#REF!</v>
      </c>
      <c r="AU62" s="43" t="e">
        <f t="shared" si="19"/>
        <v>#REF!</v>
      </c>
      <c r="AV62" s="43" t="e">
        <f t="shared" si="19"/>
        <v>#REF!</v>
      </c>
      <c r="AW62" s="43" t="e">
        <f t="shared" si="19"/>
        <v>#REF!</v>
      </c>
      <c r="AX62" s="43" t="e">
        <f t="shared" si="19"/>
        <v>#REF!</v>
      </c>
      <c r="AY62" s="43" t="e">
        <f t="shared" si="19"/>
        <v>#REF!</v>
      </c>
      <c r="AZ62" s="43" t="e">
        <f t="shared" si="19"/>
        <v>#REF!</v>
      </c>
      <c r="BA62" s="43" t="e">
        <f t="shared" si="19"/>
        <v>#REF!</v>
      </c>
      <c r="BB62" s="43" t="e">
        <f t="shared" si="19"/>
        <v>#REF!</v>
      </c>
      <c r="BC62" s="43" t="e">
        <f t="shared" si="19"/>
        <v>#REF!</v>
      </c>
      <c r="BD62" s="43" t="e">
        <f t="shared" si="19"/>
        <v>#REF!</v>
      </c>
      <c r="BE62" s="43" t="e">
        <f t="shared" si="19"/>
        <v>#REF!</v>
      </c>
      <c r="BF62" s="43" t="e">
        <f t="shared" si="19"/>
        <v>#REF!</v>
      </c>
      <c r="BG62" s="43" t="e">
        <f t="shared" si="19"/>
        <v>#REF!</v>
      </c>
      <c r="BH62" s="43" t="e">
        <f t="shared" si="19"/>
        <v>#REF!</v>
      </c>
      <c r="BI62" s="43" t="e">
        <f t="shared" si="19"/>
        <v>#REF!</v>
      </c>
      <c r="BJ62" s="43" t="e">
        <f t="shared" si="19"/>
        <v>#REF!</v>
      </c>
      <c r="BK62" s="43" t="e">
        <f t="shared" si="19"/>
        <v>#REF!</v>
      </c>
      <c r="BL62" s="43" t="e">
        <f t="shared" si="19"/>
        <v>#REF!</v>
      </c>
      <c r="BM62" s="43" t="e">
        <f t="shared" si="19"/>
        <v>#REF!</v>
      </c>
      <c r="BN62" s="43" t="e">
        <f t="shared" si="19"/>
        <v>#REF!</v>
      </c>
      <c r="BO62" s="43" t="e">
        <f>BO30*0.85+25</f>
        <v>#REF!</v>
      </c>
      <c r="BP62" s="43" t="e">
        <f>BP30*0.85+25</f>
        <v>#REF!</v>
      </c>
      <c r="BQ62" s="43" t="e">
        <f>BQ30*0.85+25</f>
        <v>#REF!</v>
      </c>
    </row>
    <row r="63" spans="1:69" s="36" customFormat="1" ht="12" customHeight="1" x14ac:dyDescent="0.2">
      <c r="A63" s="145" t="str">
        <f t="shared" si="2"/>
        <v>Пентхаус с тремя спальнями / Penthouse 3 bedrooms</v>
      </c>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row>
    <row r="64" spans="1:69" s="36" customFormat="1" ht="12" customHeight="1" x14ac:dyDescent="0.2">
      <c r="A64" s="52">
        <f t="shared" si="2"/>
        <v>1</v>
      </c>
      <c r="B64" s="43" t="e">
        <f>B32*0.85+25</f>
        <v>#REF!</v>
      </c>
      <c r="C64" s="43" t="e">
        <f t="shared" ref="C64:BN64" si="20">C32*0.85+25</f>
        <v>#REF!</v>
      </c>
      <c r="D64" s="43" t="e">
        <f t="shared" si="20"/>
        <v>#REF!</v>
      </c>
      <c r="E64" s="43" t="e">
        <f t="shared" si="20"/>
        <v>#REF!</v>
      </c>
      <c r="F64" s="43" t="e">
        <f t="shared" si="20"/>
        <v>#REF!</v>
      </c>
      <c r="G64" s="43" t="e">
        <f t="shared" si="20"/>
        <v>#REF!</v>
      </c>
      <c r="H64" s="43" t="e">
        <f t="shared" si="20"/>
        <v>#REF!</v>
      </c>
      <c r="I64" s="43" t="e">
        <f t="shared" si="20"/>
        <v>#REF!</v>
      </c>
      <c r="J64" s="43" t="e">
        <f t="shared" si="20"/>
        <v>#REF!</v>
      </c>
      <c r="K64" s="43" t="e">
        <f t="shared" si="20"/>
        <v>#REF!</v>
      </c>
      <c r="L64" s="43" t="e">
        <f t="shared" si="20"/>
        <v>#REF!</v>
      </c>
      <c r="M64" s="43" t="e">
        <f t="shared" si="20"/>
        <v>#REF!</v>
      </c>
      <c r="N64" s="43" t="e">
        <f t="shared" si="20"/>
        <v>#REF!</v>
      </c>
      <c r="O64" s="43" t="e">
        <f t="shared" si="20"/>
        <v>#REF!</v>
      </c>
      <c r="P64" s="43" t="e">
        <f t="shared" si="20"/>
        <v>#REF!</v>
      </c>
      <c r="Q64" s="43" t="e">
        <f t="shared" si="20"/>
        <v>#REF!</v>
      </c>
      <c r="R64" s="43" t="e">
        <f t="shared" si="20"/>
        <v>#REF!</v>
      </c>
      <c r="S64" s="43" t="e">
        <f t="shared" si="20"/>
        <v>#REF!</v>
      </c>
      <c r="T64" s="43" t="e">
        <f t="shared" si="20"/>
        <v>#REF!</v>
      </c>
      <c r="U64" s="43" t="e">
        <f t="shared" si="20"/>
        <v>#REF!</v>
      </c>
      <c r="V64" s="43" t="e">
        <f t="shared" si="20"/>
        <v>#REF!</v>
      </c>
      <c r="W64" s="43" t="e">
        <f t="shared" si="20"/>
        <v>#REF!</v>
      </c>
      <c r="X64" s="43" t="e">
        <f t="shared" si="20"/>
        <v>#REF!</v>
      </c>
      <c r="Y64" s="43" t="e">
        <f t="shared" si="20"/>
        <v>#REF!</v>
      </c>
      <c r="Z64" s="43" t="e">
        <f t="shared" si="20"/>
        <v>#REF!</v>
      </c>
      <c r="AA64" s="43" t="e">
        <f t="shared" si="20"/>
        <v>#REF!</v>
      </c>
      <c r="AB64" s="43" t="e">
        <f t="shared" si="20"/>
        <v>#REF!</v>
      </c>
      <c r="AC64" s="43" t="e">
        <f t="shared" si="20"/>
        <v>#REF!</v>
      </c>
      <c r="AD64" s="43" t="e">
        <f t="shared" si="20"/>
        <v>#REF!</v>
      </c>
      <c r="AE64" s="43" t="e">
        <f t="shared" si="20"/>
        <v>#REF!</v>
      </c>
      <c r="AF64" s="43" t="e">
        <f t="shared" si="20"/>
        <v>#REF!</v>
      </c>
      <c r="AG64" s="43" t="e">
        <f t="shared" si="20"/>
        <v>#REF!</v>
      </c>
      <c r="AH64" s="43" t="e">
        <f t="shared" si="20"/>
        <v>#REF!</v>
      </c>
      <c r="AI64" s="43" t="e">
        <f t="shared" si="20"/>
        <v>#REF!</v>
      </c>
      <c r="AJ64" s="43" t="e">
        <f t="shared" si="20"/>
        <v>#REF!</v>
      </c>
      <c r="AK64" s="43" t="e">
        <f t="shared" si="20"/>
        <v>#REF!</v>
      </c>
      <c r="AL64" s="43" t="e">
        <f t="shared" si="20"/>
        <v>#REF!</v>
      </c>
      <c r="AM64" s="43" t="e">
        <f t="shared" si="20"/>
        <v>#REF!</v>
      </c>
      <c r="AN64" s="43" t="e">
        <f t="shared" si="20"/>
        <v>#REF!</v>
      </c>
      <c r="AO64" s="43" t="e">
        <f t="shared" si="20"/>
        <v>#REF!</v>
      </c>
      <c r="AP64" s="43" t="e">
        <f t="shared" si="20"/>
        <v>#REF!</v>
      </c>
      <c r="AQ64" s="43" t="e">
        <f t="shared" si="20"/>
        <v>#REF!</v>
      </c>
      <c r="AR64" s="43" t="e">
        <f t="shared" si="20"/>
        <v>#REF!</v>
      </c>
      <c r="AS64" s="43" t="e">
        <f t="shared" si="20"/>
        <v>#REF!</v>
      </c>
      <c r="AT64" s="43" t="e">
        <f t="shared" si="20"/>
        <v>#REF!</v>
      </c>
      <c r="AU64" s="43" t="e">
        <f t="shared" si="20"/>
        <v>#REF!</v>
      </c>
      <c r="AV64" s="43" t="e">
        <f t="shared" si="20"/>
        <v>#REF!</v>
      </c>
      <c r="AW64" s="43" t="e">
        <f t="shared" si="20"/>
        <v>#REF!</v>
      </c>
      <c r="AX64" s="43" t="e">
        <f t="shared" si="20"/>
        <v>#REF!</v>
      </c>
      <c r="AY64" s="43" t="e">
        <f t="shared" si="20"/>
        <v>#REF!</v>
      </c>
      <c r="AZ64" s="43" t="e">
        <f t="shared" si="20"/>
        <v>#REF!</v>
      </c>
      <c r="BA64" s="43" t="e">
        <f t="shared" si="20"/>
        <v>#REF!</v>
      </c>
      <c r="BB64" s="43" t="e">
        <f t="shared" si="20"/>
        <v>#REF!</v>
      </c>
      <c r="BC64" s="43" t="e">
        <f t="shared" si="20"/>
        <v>#REF!</v>
      </c>
      <c r="BD64" s="43" t="e">
        <f t="shared" si="20"/>
        <v>#REF!</v>
      </c>
      <c r="BE64" s="43" t="e">
        <f t="shared" si="20"/>
        <v>#REF!</v>
      </c>
      <c r="BF64" s="43" t="e">
        <f t="shared" si="20"/>
        <v>#REF!</v>
      </c>
      <c r="BG64" s="43" t="e">
        <f t="shared" si="20"/>
        <v>#REF!</v>
      </c>
      <c r="BH64" s="43" t="e">
        <f t="shared" si="20"/>
        <v>#REF!</v>
      </c>
      <c r="BI64" s="43" t="e">
        <f t="shared" si="20"/>
        <v>#REF!</v>
      </c>
      <c r="BJ64" s="43" t="e">
        <f t="shared" si="20"/>
        <v>#REF!</v>
      </c>
      <c r="BK64" s="43" t="e">
        <f t="shared" si="20"/>
        <v>#REF!</v>
      </c>
      <c r="BL64" s="43" t="e">
        <f t="shared" si="20"/>
        <v>#REF!</v>
      </c>
      <c r="BM64" s="43" t="e">
        <f t="shared" si="20"/>
        <v>#REF!</v>
      </c>
      <c r="BN64" s="43" t="e">
        <f t="shared" si="20"/>
        <v>#REF!</v>
      </c>
      <c r="BO64" s="43" t="e">
        <f>BO32*0.85+25</f>
        <v>#REF!</v>
      </c>
      <c r="BP64" s="43" t="e">
        <f>BP32*0.85+25</f>
        <v>#REF!</v>
      </c>
      <c r="BQ64" s="43" t="e">
        <f>BQ32*0.85+25</f>
        <v>#REF!</v>
      </c>
    </row>
    <row r="65" spans="1:1" s="36" customFormat="1" ht="12" customHeight="1" x14ac:dyDescent="0.2">
      <c r="A65" s="89"/>
    </row>
    <row r="66" spans="1:1" s="36" customFormat="1" ht="12" customHeight="1" x14ac:dyDescent="0.2">
      <c r="A66" s="371" t="s">
        <v>172</v>
      </c>
    </row>
    <row r="67" spans="1:1" s="36" customFormat="1" ht="12" customHeight="1" x14ac:dyDescent="0.2">
      <c r="A67" s="371"/>
    </row>
    <row r="68" spans="1:1" s="36" customFormat="1" ht="12" customHeight="1" x14ac:dyDescent="0.2"/>
    <row r="69" spans="1:1" s="6" customFormat="1" ht="12.75" customHeight="1" x14ac:dyDescent="0.2">
      <c r="A69" s="171" t="s">
        <v>74</v>
      </c>
    </row>
    <row r="70" spans="1:1" s="6" customFormat="1" ht="12.75" customHeight="1" x14ac:dyDescent="0.2">
      <c r="A70" s="172" t="s">
        <v>75</v>
      </c>
    </row>
    <row r="71" spans="1:1" s="6" customFormat="1" ht="12.75" customHeight="1" x14ac:dyDescent="0.2">
      <c r="A71" s="173" t="s">
        <v>76</v>
      </c>
    </row>
    <row r="72" spans="1:1" s="6" customFormat="1" ht="12.75" customHeight="1" x14ac:dyDescent="0.2">
      <c r="A72" s="173" t="s">
        <v>77</v>
      </c>
    </row>
    <row r="73" spans="1:1" s="6" customFormat="1" ht="12.75" customHeight="1" x14ac:dyDescent="0.2">
      <c r="A73" s="175" t="s">
        <v>78</v>
      </c>
    </row>
    <row r="74" spans="1:1" s="6" customFormat="1" ht="22.5" customHeight="1" x14ac:dyDescent="0.2">
      <c r="A74" s="175" t="s">
        <v>79</v>
      </c>
    </row>
    <row r="75" spans="1:1" s="6" customFormat="1" ht="20.25" customHeight="1" x14ac:dyDescent="0.2">
      <c r="A75" s="175" t="s">
        <v>187</v>
      </c>
    </row>
    <row r="76" spans="1:1" x14ac:dyDescent="0.2">
      <c r="A76" s="33"/>
    </row>
    <row r="77" spans="1:1" x14ac:dyDescent="0.2">
      <c r="A77" s="95" t="s">
        <v>81</v>
      </c>
    </row>
    <row r="78" spans="1:1" ht="88.5" customHeight="1" x14ac:dyDescent="0.2">
      <c r="A78" s="185" t="s">
        <v>197</v>
      </c>
    </row>
  </sheetData>
  <mergeCells count="1">
    <mergeCell ref="A66:A67"/>
  </mergeCells>
  <pageMargins left="0.75" right="0.75" top="1" bottom="1" header="0.5" footer="0.5"/>
  <pageSetup paperSize="9" orientation="portrait" horizontalDpi="4294967295" verticalDpi="4294967295"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E76"/>
  <sheetViews>
    <sheetView showGridLines="0" zoomScaleNormal="100" workbookViewId="0">
      <pane xSplit="1" ySplit="4" topLeftCell="BR71" activePane="bottomRight" state="frozen"/>
      <selection pane="topRight" activeCell="B1" sqref="B1"/>
      <selection pane="bottomLeft" activeCell="A5" sqref="A5"/>
      <selection pane="bottomRight" activeCell="A72" sqref="A72:A76"/>
    </sheetView>
  </sheetViews>
  <sheetFormatPr defaultColWidth="9.7109375" defaultRowHeight="12.75" x14ac:dyDescent="0.2"/>
  <cols>
    <col min="1" max="1" width="36.42578125" style="1" customWidth="1"/>
    <col min="2" max="16384" width="9.7109375" style="1"/>
  </cols>
  <sheetData>
    <row r="1" spans="1:83" ht="24.75" customHeight="1" x14ac:dyDescent="0.2">
      <c r="A1" s="180" t="s">
        <v>61</v>
      </c>
    </row>
    <row r="2" spans="1:83" x14ac:dyDescent="0.2">
      <c r="A2" s="11" t="s">
        <v>145</v>
      </c>
    </row>
    <row r="3" spans="1:83" s="2" customFormat="1" ht="22.5" customHeight="1" x14ac:dyDescent="0.2">
      <c r="A3" s="64" t="s">
        <v>62</v>
      </c>
      <c r="B3" s="108">
        <f>'BAR BB| Open rates'!B3</f>
        <v>46105</v>
      </c>
      <c r="C3" s="108">
        <f>'BAR BB| Open rates'!C3</f>
        <v>46108</v>
      </c>
      <c r="D3" s="108">
        <f>'BAR BB| Open rates'!D3</f>
        <v>46110</v>
      </c>
      <c r="E3" s="108">
        <f>'BAR BB| Open rates'!E3</f>
        <v>46113</v>
      </c>
      <c r="F3" s="108">
        <f>'BAR BB| Open rates'!F3</f>
        <v>46118</v>
      </c>
      <c r="G3" s="108">
        <f>'BAR BB| Open rates'!G3</f>
        <v>46124</v>
      </c>
      <c r="H3" s="108">
        <f>'BAR BB| Open rates'!H3</f>
        <v>46125</v>
      </c>
      <c r="I3" s="108">
        <f>'BAR BB| Open rates'!I3</f>
        <v>46131</v>
      </c>
      <c r="J3" s="108">
        <f>'BAR BB| Open rates'!J3</f>
        <v>46136</v>
      </c>
      <c r="K3" s="108">
        <f>'BAR BB| Open rates'!K3</f>
        <v>46138</v>
      </c>
      <c r="L3" s="108">
        <f>'BAR BB| Open rates'!L3</f>
        <v>46142</v>
      </c>
      <c r="M3" s="108">
        <f>'BAR BB| Open rates'!M3</f>
        <v>46143</v>
      </c>
      <c r="N3" s="108">
        <f>'BAR BB| Open rates'!N3</f>
        <v>46146</v>
      </c>
      <c r="O3" s="108">
        <f>'BAR BB| Open rates'!O3</f>
        <v>46150</v>
      </c>
      <c r="P3" s="108">
        <f>'BAR BB| Open rates'!P3</f>
        <v>46153</v>
      </c>
      <c r="Q3" s="108">
        <f>'BAR BB| Open rates'!Q3</f>
        <v>46154</v>
      </c>
      <c r="R3" s="108">
        <f>'BAR BB| Open rates'!R3</f>
        <v>46157</v>
      </c>
      <c r="S3" s="108">
        <f>'BAR BB| Open rates'!S3</f>
        <v>46159</v>
      </c>
      <c r="T3" s="108">
        <f>'BAR BB| Open rates'!T3</f>
        <v>46164</v>
      </c>
      <c r="U3" s="108">
        <f>'BAR BB| Open rates'!U3</f>
        <v>46166</v>
      </c>
      <c r="V3" s="108">
        <f>'BAR BB| Open rates'!V3</f>
        <v>46171</v>
      </c>
      <c r="W3" s="108">
        <f>'BAR BB| Open rates'!W3</f>
        <v>46174</v>
      </c>
      <c r="X3" s="108">
        <f>'BAR BB| Open rates'!X3</f>
        <v>46178</v>
      </c>
      <c r="Y3" s="108">
        <f>'BAR BB| Open rates'!Y3</f>
        <v>46188</v>
      </c>
      <c r="Z3" s="108">
        <f>'BAR BB| Open rates'!Z3</f>
        <v>46194</v>
      </c>
      <c r="AA3" s="108">
        <f>'BAR BB| Open rates'!AA3</f>
        <v>46199</v>
      </c>
      <c r="AB3" s="108">
        <f>'BAR BB| Open rates'!AB3</f>
        <v>46201</v>
      </c>
      <c r="AC3" s="108">
        <f>'BAR BB| Open rates'!AC3</f>
        <v>46204</v>
      </c>
      <c r="AD3" s="108">
        <f>'BAR BB| Open rates'!AD3</f>
        <v>46206</v>
      </c>
      <c r="AE3" s="108">
        <f>'BAR BB| Open rates'!AE3</f>
        <v>46208</v>
      </c>
      <c r="AF3" s="108">
        <f>'BAR BB| Open rates'!AF3</f>
        <v>46213</v>
      </c>
      <c r="AG3" s="108">
        <f>'BAR BB| Open rates'!AG3</f>
        <v>46215</v>
      </c>
      <c r="AH3" s="108">
        <f>'BAR BB| Open rates'!AH3</f>
        <v>46220</v>
      </c>
      <c r="AI3" s="108">
        <f>'BAR BB| Open rates'!AI3</f>
        <v>46222</v>
      </c>
      <c r="AJ3" s="108">
        <f>'BAR BB| Open rates'!AJ3</f>
        <v>46227</v>
      </c>
      <c r="AK3" s="108">
        <f>'BAR BB| Open rates'!AK3</f>
        <v>46229</v>
      </c>
      <c r="AL3" s="108">
        <f>'BAR BB| Open rates'!AL3</f>
        <v>46234</v>
      </c>
      <c r="AM3" s="108">
        <f>'BAR BB| Open rates'!AM3</f>
        <v>46236</v>
      </c>
      <c r="AN3" s="108">
        <f>'BAR BB| Open rates'!AN3</f>
        <v>46241</v>
      </c>
      <c r="AO3" s="108">
        <f>'BAR BB| Open rates'!AO3</f>
        <v>46243</v>
      </c>
      <c r="AP3" s="108">
        <f>'BAR BB| Open rates'!AP3</f>
        <v>46248</v>
      </c>
      <c r="AQ3" s="108">
        <f>'BAR BB| Open rates'!AQ3</f>
        <v>46250</v>
      </c>
      <c r="AR3" s="108">
        <f>'BAR BB| Open rates'!AR3</f>
        <v>46255</v>
      </c>
      <c r="AS3" s="108">
        <f>'BAR BB| Open rates'!AS3</f>
        <v>46257</v>
      </c>
      <c r="AT3" s="108">
        <f>'BAR BB| Open rates'!AT3</f>
        <v>46262</v>
      </c>
      <c r="AU3" s="108">
        <f>'BAR BB| Open rates'!AU3</f>
        <v>46264</v>
      </c>
      <c r="AV3" s="108">
        <f>'BAR BB| Open rates'!AV3</f>
        <v>46266</v>
      </c>
      <c r="AW3" s="108">
        <f>'BAR BB| Open rates'!AW3</f>
        <v>46269</v>
      </c>
      <c r="AX3" s="108">
        <f>'BAR BB| Open rates'!AX3</f>
        <v>46271</v>
      </c>
      <c r="AY3" s="108">
        <f>'BAR BB| Open rates'!AY3</f>
        <v>46276</v>
      </c>
      <c r="AZ3" s="108">
        <f>'BAR BB| Open rates'!AZ3</f>
        <v>46278</v>
      </c>
      <c r="BA3" s="108">
        <f>'BAR BB| Open rates'!BA3</f>
        <v>46283</v>
      </c>
      <c r="BB3" s="108">
        <f>'BAR BB| Open rates'!BB3</f>
        <v>46285</v>
      </c>
      <c r="BC3" s="108">
        <f>'BAR BB| Open rates'!BC3</f>
        <v>46290</v>
      </c>
      <c r="BD3" s="108">
        <f>'BAR BB| Open rates'!BD3</f>
        <v>46292</v>
      </c>
      <c r="BE3" s="108">
        <f>'BAR BB| Open rates'!BE3</f>
        <v>46296</v>
      </c>
      <c r="BF3" s="108">
        <f>'BAR BB| Open rates'!BF3</f>
        <v>46299</v>
      </c>
      <c r="BG3" s="108">
        <f>'BAR BB| Open rates'!BG3</f>
        <v>46304</v>
      </c>
      <c r="BH3" s="108">
        <f>'BAR BB| Open rates'!BH3</f>
        <v>46306</v>
      </c>
      <c r="BI3" s="108">
        <f>'BAR BB| Open rates'!BI3</f>
        <v>46311</v>
      </c>
      <c r="BJ3" s="108">
        <f>'BAR BB| Open rates'!BJ3</f>
        <v>46313</v>
      </c>
      <c r="BK3" s="108">
        <f>'BAR BB| Open rates'!BK3</f>
        <v>46318</v>
      </c>
      <c r="BL3" s="108">
        <f>'BAR BB| Open rates'!BL3</f>
        <v>46320</v>
      </c>
      <c r="BM3" s="108">
        <f>'BAR BB| Open rates'!BM3</f>
        <v>46325</v>
      </c>
      <c r="BN3" s="108">
        <f>'BAR BB| Open rates'!BN3</f>
        <v>46327</v>
      </c>
      <c r="BO3" s="108">
        <f>'BAR BB| Open rates'!BO3</f>
        <v>46330</v>
      </c>
      <c r="BP3" s="108">
        <f>'BAR BB| Open rates'!BP3</f>
        <v>46334</v>
      </c>
      <c r="BQ3" s="108">
        <f>'BAR BB| Open rates'!BQ3</f>
        <v>46335</v>
      </c>
      <c r="BR3" s="108">
        <f>'BAR BB| Open rates'!BR3</f>
        <v>46339</v>
      </c>
      <c r="BS3" s="108">
        <f>'BAR BB| Open rates'!BS3</f>
        <v>46341</v>
      </c>
      <c r="BT3" s="108">
        <f>'BAR BB| Open rates'!BT3</f>
        <v>46346</v>
      </c>
      <c r="BU3" s="108">
        <f>'BAR BB| Open rates'!BU3</f>
        <v>46348</v>
      </c>
      <c r="BV3" s="108">
        <f>'BAR BB| Open rates'!BV3</f>
        <v>46353</v>
      </c>
      <c r="BW3" s="108">
        <f>'BAR BB| Open rates'!BW3</f>
        <v>46355</v>
      </c>
      <c r="BX3" s="108">
        <f>'BAR BB| Open rates'!BX3</f>
        <v>46357</v>
      </c>
      <c r="BY3" s="108">
        <f>'BAR BB| Open rates'!BY3</f>
        <v>46360</v>
      </c>
      <c r="BZ3" s="108">
        <f>'BAR BB| Open rates'!BZ3</f>
        <v>46362</v>
      </c>
      <c r="CA3" s="108">
        <f>'BAR BB| Open rates'!CA3</f>
        <v>46367</v>
      </c>
      <c r="CB3" s="108">
        <f>'BAR BB| Open rates'!CB3</f>
        <v>46369</v>
      </c>
      <c r="CC3" s="108">
        <f>'BAR BB| Open rates'!CC3</f>
        <v>46374</v>
      </c>
      <c r="CD3" s="108">
        <f>'BAR BB| Open rates'!CD3</f>
        <v>46376</v>
      </c>
      <c r="CE3" s="108">
        <f>'BAR BB| Open rates'!CE3</f>
        <v>46381</v>
      </c>
    </row>
    <row r="4" spans="1:83" s="33" customFormat="1" ht="22.5" customHeight="1" x14ac:dyDescent="0.2">
      <c r="A4" s="49"/>
      <c r="B4" s="108">
        <f>'BAR BB| Open rates'!B4</f>
        <v>46107</v>
      </c>
      <c r="C4" s="108">
        <f>'BAR BB| Open rates'!C4</f>
        <v>46109</v>
      </c>
      <c r="D4" s="108">
        <f>'BAR BB| Open rates'!D4</f>
        <v>46112</v>
      </c>
      <c r="E4" s="108">
        <f>'BAR BB| Open rates'!E4</f>
        <v>46117</v>
      </c>
      <c r="F4" s="108">
        <f>'BAR BB| Open rates'!F4</f>
        <v>46123</v>
      </c>
      <c r="G4" s="108">
        <f>'BAR BB| Open rates'!G4</f>
        <v>46124</v>
      </c>
      <c r="H4" s="108">
        <f>'BAR BB| Open rates'!H4</f>
        <v>46130</v>
      </c>
      <c r="I4" s="108">
        <f>'BAR BB| Open rates'!I4</f>
        <v>46135</v>
      </c>
      <c r="J4" s="108">
        <f>'BAR BB| Open rates'!J4</f>
        <v>46137</v>
      </c>
      <c r="K4" s="108">
        <f>'BAR BB| Open rates'!K4</f>
        <v>46141</v>
      </c>
      <c r="L4" s="108">
        <f>'BAR BB| Open rates'!L4</f>
        <v>46142</v>
      </c>
      <c r="M4" s="108">
        <f>'BAR BB| Open rates'!M4</f>
        <v>46145</v>
      </c>
      <c r="N4" s="108">
        <f>'BAR BB| Open rates'!N4</f>
        <v>46149</v>
      </c>
      <c r="O4" s="108">
        <f>'BAR BB| Open rates'!O4</f>
        <v>46152</v>
      </c>
      <c r="P4" s="108">
        <f>'BAR BB| Open rates'!P4</f>
        <v>46153</v>
      </c>
      <c r="Q4" s="108">
        <f>'BAR BB| Open rates'!Q4</f>
        <v>46156</v>
      </c>
      <c r="R4" s="108">
        <f>'BAR BB| Open rates'!R4</f>
        <v>46158</v>
      </c>
      <c r="S4" s="108">
        <f>'BAR BB| Open rates'!S4</f>
        <v>46163</v>
      </c>
      <c r="T4" s="108">
        <f>'BAR BB| Open rates'!T4</f>
        <v>46165</v>
      </c>
      <c r="U4" s="108">
        <f>'BAR BB| Open rates'!U4</f>
        <v>46170</v>
      </c>
      <c r="V4" s="108">
        <f>'BAR BB| Open rates'!V4</f>
        <v>46173</v>
      </c>
      <c r="W4" s="108">
        <f>'BAR BB| Open rates'!W4</f>
        <v>46177</v>
      </c>
      <c r="X4" s="108">
        <f>'BAR BB| Open rates'!X4</f>
        <v>46187</v>
      </c>
      <c r="Y4" s="108">
        <f>'BAR BB| Open rates'!Y4</f>
        <v>46193</v>
      </c>
      <c r="Z4" s="108">
        <f>'BAR BB| Open rates'!Z4</f>
        <v>46198</v>
      </c>
      <c r="AA4" s="108">
        <f>'BAR BB| Open rates'!AA4</f>
        <v>46200</v>
      </c>
      <c r="AB4" s="108">
        <f>'BAR BB| Open rates'!AB4</f>
        <v>46203</v>
      </c>
      <c r="AC4" s="108">
        <f>'BAR BB| Open rates'!AC4</f>
        <v>46205</v>
      </c>
      <c r="AD4" s="108">
        <f>'BAR BB| Open rates'!AD4</f>
        <v>46207</v>
      </c>
      <c r="AE4" s="108">
        <f>'BAR BB| Open rates'!AE4</f>
        <v>46212</v>
      </c>
      <c r="AF4" s="108">
        <f>'BAR BB| Open rates'!AF4</f>
        <v>46214</v>
      </c>
      <c r="AG4" s="108">
        <f>'BAR BB| Open rates'!AG4</f>
        <v>46219</v>
      </c>
      <c r="AH4" s="108">
        <f>'BAR BB| Open rates'!AH4</f>
        <v>46221</v>
      </c>
      <c r="AI4" s="108">
        <f>'BAR BB| Open rates'!AI4</f>
        <v>46226</v>
      </c>
      <c r="AJ4" s="108">
        <f>'BAR BB| Open rates'!AJ4</f>
        <v>46228</v>
      </c>
      <c r="AK4" s="108">
        <f>'BAR BB| Open rates'!AK4</f>
        <v>46233</v>
      </c>
      <c r="AL4" s="108">
        <f>'BAR BB| Open rates'!AL4</f>
        <v>46235</v>
      </c>
      <c r="AM4" s="108">
        <f>'BAR BB| Open rates'!AM4</f>
        <v>46240</v>
      </c>
      <c r="AN4" s="108">
        <f>'BAR BB| Open rates'!AN4</f>
        <v>46242</v>
      </c>
      <c r="AO4" s="108">
        <f>'BAR BB| Open rates'!AO4</f>
        <v>46247</v>
      </c>
      <c r="AP4" s="108">
        <f>'BAR BB| Open rates'!AP4</f>
        <v>46249</v>
      </c>
      <c r="AQ4" s="108">
        <f>'BAR BB| Open rates'!AQ4</f>
        <v>46254</v>
      </c>
      <c r="AR4" s="108">
        <f>'BAR BB| Open rates'!AR4</f>
        <v>46256</v>
      </c>
      <c r="AS4" s="108">
        <f>'BAR BB| Open rates'!AS4</f>
        <v>46261</v>
      </c>
      <c r="AT4" s="108">
        <f>'BAR BB| Open rates'!AT4</f>
        <v>46263</v>
      </c>
      <c r="AU4" s="108">
        <f>'BAR BB| Open rates'!AU4</f>
        <v>46265</v>
      </c>
      <c r="AV4" s="108">
        <f>'BAR BB| Open rates'!AV4</f>
        <v>46268</v>
      </c>
      <c r="AW4" s="108">
        <f>'BAR BB| Open rates'!AW4</f>
        <v>46270</v>
      </c>
      <c r="AX4" s="108">
        <f>'BAR BB| Open rates'!AX4</f>
        <v>46275</v>
      </c>
      <c r="AY4" s="108">
        <f>'BAR BB| Open rates'!AY4</f>
        <v>46277</v>
      </c>
      <c r="AZ4" s="108">
        <f>'BAR BB| Open rates'!AZ4</f>
        <v>46282</v>
      </c>
      <c r="BA4" s="108">
        <f>'BAR BB| Open rates'!BA4</f>
        <v>46284</v>
      </c>
      <c r="BB4" s="108">
        <f>'BAR BB| Open rates'!BB4</f>
        <v>46289</v>
      </c>
      <c r="BC4" s="108">
        <f>'BAR BB| Open rates'!BC4</f>
        <v>46291</v>
      </c>
      <c r="BD4" s="108">
        <f>'BAR BB| Open rates'!BD4</f>
        <v>46295</v>
      </c>
      <c r="BE4" s="108">
        <f>'BAR BB| Open rates'!BE4</f>
        <v>46298</v>
      </c>
      <c r="BF4" s="108">
        <f>'BAR BB| Open rates'!BF4</f>
        <v>46303</v>
      </c>
      <c r="BG4" s="108">
        <f>'BAR BB| Open rates'!BG4</f>
        <v>46305</v>
      </c>
      <c r="BH4" s="108">
        <f>'BAR BB| Open rates'!BH4</f>
        <v>46310</v>
      </c>
      <c r="BI4" s="108">
        <f>'BAR BB| Open rates'!BI4</f>
        <v>46312</v>
      </c>
      <c r="BJ4" s="108">
        <f>'BAR BB| Open rates'!BJ4</f>
        <v>46317</v>
      </c>
      <c r="BK4" s="108">
        <f>'BAR BB| Open rates'!BK4</f>
        <v>46319</v>
      </c>
      <c r="BL4" s="108">
        <f>'BAR BB| Open rates'!BL4</f>
        <v>46324</v>
      </c>
      <c r="BM4" s="108">
        <f>'BAR BB| Open rates'!BM4</f>
        <v>46326</v>
      </c>
      <c r="BN4" s="108">
        <f>'BAR BB| Open rates'!BN4</f>
        <v>46329</v>
      </c>
      <c r="BO4" s="108">
        <f>'BAR BB| Open rates'!BO4</f>
        <v>46333</v>
      </c>
      <c r="BP4" s="108">
        <f>'BAR BB| Open rates'!BP4</f>
        <v>46334</v>
      </c>
      <c r="BQ4" s="108">
        <f>'BAR BB| Open rates'!BQ4</f>
        <v>46338</v>
      </c>
      <c r="BR4" s="108">
        <f>'BAR BB| Open rates'!BR4</f>
        <v>46340</v>
      </c>
      <c r="BS4" s="108">
        <f>'BAR BB| Open rates'!BS4</f>
        <v>46345</v>
      </c>
      <c r="BT4" s="108">
        <f>'BAR BB| Open rates'!BT4</f>
        <v>46347</v>
      </c>
      <c r="BU4" s="108">
        <f>'BAR BB| Open rates'!BU4</f>
        <v>46352</v>
      </c>
      <c r="BV4" s="108">
        <f>'BAR BB| Open rates'!BV4</f>
        <v>46354</v>
      </c>
      <c r="BW4" s="108">
        <f>'BAR BB| Open rates'!BW4</f>
        <v>46356</v>
      </c>
      <c r="BX4" s="108">
        <f>'BAR BB| Open rates'!BX4</f>
        <v>46359</v>
      </c>
      <c r="BY4" s="108">
        <f>'BAR BB| Open rates'!BY4</f>
        <v>46361</v>
      </c>
      <c r="BZ4" s="108">
        <f>'BAR BB| Open rates'!BZ4</f>
        <v>46366</v>
      </c>
      <c r="CA4" s="108">
        <f>'BAR BB| Open rates'!CA4</f>
        <v>46368</v>
      </c>
      <c r="CB4" s="108">
        <f>'BAR BB| Open rates'!CB4</f>
        <v>46373</v>
      </c>
      <c r="CC4" s="108">
        <f>'BAR BB| Open rates'!CC4</f>
        <v>46375</v>
      </c>
      <c r="CD4" s="108">
        <f>'BAR BB| Open rates'!CD4</f>
        <v>46380</v>
      </c>
      <c r="CE4" s="108">
        <f>'BAR BB| Open rates'!CE4</f>
        <v>46384</v>
      </c>
    </row>
    <row r="5" spans="1:83" s="36" customFormat="1" ht="12" customHeight="1" x14ac:dyDescent="0.2">
      <c r="A5" s="184" t="s">
        <v>63</v>
      </c>
    </row>
    <row r="6" spans="1:83" s="36" customFormat="1" ht="12" customHeight="1" x14ac:dyDescent="0.2">
      <c r="A6" s="183">
        <v>1</v>
      </c>
      <c r="B6" s="43">
        <f>'BAR BB| Open rates'!B6*0.85</f>
        <v>12665</v>
      </c>
      <c r="C6" s="43">
        <f>'BAR BB| Open rates'!C6*0.85</f>
        <v>17680</v>
      </c>
      <c r="D6" s="43">
        <f>'BAR BB| Open rates'!D6*0.85</f>
        <v>14110</v>
      </c>
      <c r="E6" s="43">
        <f>'BAR BB| Open rates'!E6*0.85</f>
        <v>14110</v>
      </c>
      <c r="F6" s="43">
        <f>'BAR BB| Open rates'!F6*0.85</f>
        <v>12665</v>
      </c>
      <c r="G6" s="43">
        <f>'BAR BB| Open rates'!G6*0.85</f>
        <v>10965</v>
      </c>
      <c r="H6" s="43">
        <f>'BAR BB| Open rates'!H6*0.85</f>
        <v>10965</v>
      </c>
      <c r="I6" s="43">
        <f>'BAR BB| Open rates'!I6*0.85</f>
        <v>10115</v>
      </c>
      <c r="J6" s="43">
        <f>'BAR BB| Open rates'!J6*0.85</f>
        <v>10965</v>
      </c>
      <c r="K6" s="43">
        <f>'BAR BB| Open rates'!K6*0.85</f>
        <v>10965</v>
      </c>
      <c r="L6" s="43">
        <f>'BAR BB| Open rates'!L6*0.85</f>
        <v>10965</v>
      </c>
      <c r="M6" s="43">
        <f>'BAR BB| Open rates'!M6*0.85</f>
        <v>18530</v>
      </c>
      <c r="N6" s="43">
        <f>'BAR BB| Open rates'!N6*0.85</f>
        <v>14110</v>
      </c>
      <c r="O6" s="43">
        <f>'BAR BB| Open rates'!O6*0.85</f>
        <v>18530</v>
      </c>
      <c r="P6" s="43">
        <f>'BAR BB| Open rates'!P6*0.85</f>
        <v>15980</v>
      </c>
      <c r="Q6" s="43">
        <f>'BAR BB| Open rates'!Q6*0.85</f>
        <v>12665</v>
      </c>
      <c r="R6" s="43">
        <f>'BAR BB| Open rates'!R6*0.85</f>
        <v>14110</v>
      </c>
      <c r="S6" s="43">
        <f>'BAR BB| Open rates'!S6*0.85</f>
        <v>12665</v>
      </c>
      <c r="T6" s="43">
        <f>'BAR BB| Open rates'!T6*0.85</f>
        <v>14110</v>
      </c>
      <c r="U6" s="43">
        <f>'BAR BB| Open rates'!U6*0.85</f>
        <v>12665</v>
      </c>
      <c r="V6" s="43">
        <f>'BAR BB| Open rates'!V6*0.85</f>
        <v>14110</v>
      </c>
      <c r="W6" s="43">
        <f>'BAR BB| Open rates'!W6*0.85</f>
        <v>14110</v>
      </c>
      <c r="X6" s="43">
        <f>'BAR BB| Open rates'!X6*0.85</f>
        <v>17680</v>
      </c>
      <c r="Y6" s="43">
        <f>'BAR BB| Open rates'!Y6*0.85</f>
        <v>33915</v>
      </c>
      <c r="Z6" s="43">
        <f>'BAR BB| Open rates'!Z6*0.85</f>
        <v>14110</v>
      </c>
      <c r="AA6" s="43">
        <f>'BAR BB| Open rates'!AA6*0.85</f>
        <v>15980</v>
      </c>
      <c r="AB6" s="43">
        <f>'BAR BB| Open rates'!AB6*0.85</f>
        <v>14110</v>
      </c>
      <c r="AC6" s="43">
        <f>'BAR BB| Open rates'!AC6*0.85</f>
        <v>17680</v>
      </c>
      <c r="AD6" s="43">
        <f>'BAR BB| Open rates'!AD6*0.85</f>
        <v>19380</v>
      </c>
      <c r="AE6" s="43">
        <f>'BAR BB| Open rates'!AE6*0.85</f>
        <v>17680</v>
      </c>
      <c r="AF6" s="43">
        <f>'BAR BB| Open rates'!AF6*0.85</f>
        <v>19380</v>
      </c>
      <c r="AG6" s="43">
        <f>'BAR BB| Open rates'!AG6*0.85</f>
        <v>17680</v>
      </c>
      <c r="AH6" s="43">
        <f>'BAR BB| Open rates'!AH6*0.85</f>
        <v>19380</v>
      </c>
      <c r="AI6" s="43">
        <f>'BAR BB| Open rates'!AI6*0.85</f>
        <v>17680</v>
      </c>
      <c r="AJ6" s="43">
        <f>'BAR BB| Open rates'!AJ6*0.85</f>
        <v>19380</v>
      </c>
      <c r="AK6" s="43">
        <f>'BAR BB| Open rates'!AK6*0.85</f>
        <v>17680</v>
      </c>
      <c r="AL6" s="43">
        <f>'BAR BB| Open rates'!AL6*0.85</f>
        <v>19380</v>
      </c>
      <c r="AM6" s="43">
        <f>'BAR BB| Open rates'!AM6*0.85</f>
        <v>17680</v>
      </c>
      <c r="AN6" s="43">
        <f>'BAR BB| Open rates'!AN6*0.85</f>
        <v>19380</v>
      </c>
      <c r="AO6" s="43">
        <f>'BAR BB| Open rates'!AO6*0.85</f>
        <v>17680</v>
      </c>
      <c r="AP6" s="43">
        <f>'BAR BB| Open rates'!AP6*0.85</f>
        <v>19380</v>
      </c>
      <c r="AQ6" s="43">
        <f>'BAR BB| Open rates'!AQ6*0.85</f>
        <v>17680</v>
      </c>
      <c r="AR6" s="43">
        <f>'BAR BB| Open rates'!AR6*0.85</f>
        <v>19380</v>
      </c>
      <c r="AS6" s="43">
        <f>'BAR BB| Open rates'!AS6*0.85</f>
        <v>14110</v>
      </c>
      <c r="AT6" s="43">
        <f>'BAR BB| Open rates'!AT6*0.85</f>
        <v>15980</v>
      </c>
      <c r="AU6" s="43">
        <f>'BAR BB| Open rates'!AU6*0.85</f>
        <v>14110</v>
      </c>
      <c r="AV6" s="43">
        <f>'BAR BB| Open rates'!AV6*0.85</f>
        <v>15980</v>
      </c>
      <c r="AW6" s="43">
        <f>'BAR BB| Open rates'!AW6*0.85</f>
        <v>15980</v>
      </c>
      <c r="AX6" s="43">
        <f>'BAR BB| Open rates'!AX6*0.85</f>
        <v>14110</v>
      </c>
      <c r="AY6" s="43">
        <f>'BAR BB| Open rates'!AY6*0.85</f>
        <v>15980</v>
      </c>
      <c r="AZ6" s="43">
        <f>'BAR BB| Open rates'!AZ6*0.85</f>
        <v>14110</v>
      </c>
      <c r="BA6" s="43">
        <f>'BAR BB| Open rates'!BA6*0.85</f>
        <v>15980</v>
      </c>
      <c r="BB6" s="43">
        <f>'BAR BB| Open rates'!BB6*0.85</f>
        <v>14110</v>
      </c>
      <c r="BC6" s="43">
        <f>'BAR BB| Open rates'!BC6*0.85</f>
        <v>15980</v>
      </c>
      <c r="BD6" s="43">
        <f>'BAR BB| Open rates'!BD6*0.85</f>
        <v>14110</v>
      </c>
      <c r="BE6" s="43">
        <f>'BAR BB| Open rates'!BE6*0.85</f>
        <v>12665</v>
      </c>
      <c r="BF6" s="43">
        <f>'BAR BB| Open rates'!BF6*0.85</f>
        <v>10965</v>
      </c>
      <c r="BG6" s="43">
        <f>'BAR BB| Open rates'!BG6*0.85</f>
        <v>12665</v>
      </c>
      <c r="BH6" s="43">
        <f>'BAR BB| Open rates'!BH6*0.85</f>
        <v>10965</v>
      </c>
      <c r="BI6" s="43">
        <f>'BAR BB| Open rates'!BI6*0.85</f>
        <v>12665</v>
      </c>
      <c r="BJ6" s="43">
        <f>'BAR BB| Open rates'!BJ6*0.85</f>
        <v>10965</v>
      </c>
      <c r="BK6" s="43">
        <f>'BAR BB| Open rates'!BK6*0.85</f>
        <v>12665</v>
      </c>
      <c r="BL6" s="43">
        <f>'BAR BB| Open rates'!BL6*0.85</f>
        <v>10965</v>
      </c>
      <c r="BM6" s="43">
        <f>'BAR BB| Open rates'!BM6*0.85</f>
        <v>12665</v>
      </c>
      <c r="BN6" s="43">
        <f>'BAR BB| Open rates'!BN6*0.85</f>
        <v>14110</v>
      </c>
      <c r="BO6" s="43">
        <f>'BAR BB| Open rates'!BO6*0.85</f>
        <v>15980</v>
      </c>
      <c r="BP6" s="43">
        <f>'BAR BB| Open rates'!BP6*0.85</f>
        <v>10115</v>
      </c>
      <c r="BQ6" s="43">
        <f>'BAR BB| Open rates'!BQ6*0.85</f>
        <v>10115</v>
      </c>
      <c r="BR6" s="43">
        <f>'BAR BB| Open rates'!BR6*0.85</f>
        <v>10965</v>
      </c>
      <c r="BS6" s="43">
        <f>'BAR BB| Open rates'!BS6*0.85</f>
        <v>10115</v>
      </c>
      <c r="BT6" s="43">
        <f>'BAR BB| Open rates'!BT6*0.85</f>
        <v>10965</v>
      </c>
      <c r="BU6" s="43">
        <f>'BAR BB| Open rates'!BU6*0.85</f>
        <v>10115</v>
      </c>
      <c r="BV6" s="43">
        <f>'BAR BB| Open rates'!BV6*0.85</f>
        <v>10965</v>
      </c>
      <c r="BW6" s="43">
        <f>'BAR BB| Open rates'!BW6*0.85</f>
        <v>10115</v>
      </c>
      <c r="BX6" s="43">
        <f>'BAR BB| Open rates'!BX6*0.85</f>
        <v>10115</v>
      </c>
      <c r="BY6" s="43">
        <f>'BAR BB| Open rates'!BY6*0.85</f>
        <v>10965</v>
      </c>
      <c r="BZ6" s="43">
        <f>'BAR BB| Open rates'!BZ6*0.85</f>
        <v>10115</v>
      </c>
      <c r="CA6" s="43">
        <f>'BAR BB| Open rates'!CA6*0.85</f>
        <v>10965</v>
      </c>
      <c r="CB6" s="43">
        <f>'BAR BB| Open rates'!CB6*0.85</f>
        <v>10115</v>
      </c>
      <c r="CC6" s="43">
        <f>'BAR BB| Open rates'!CC6*0.85</f>
        <v>10965</v>
      </c>
      <c r="CD6" s="43">
        <f>'BAR BB| Open rates'!CD6*0.85</f>
        <v>14110</v>
      </c>
      <c r="CE6" s="43">
        <f>'BAR BB| Open rates'!CE6*0.85</f>
        <v>15980</v>
      </c>
    </row>
    <row r="7" spans="1:83" s="36" customFormat="1" ht="12" customHeight="1" x14ac:dyDescent="0.2">
      <c r="A7" s="183">
        <v>2</v>
      </c>
      <c r="B7" s="43">
        <f>'BAR BB| Open rates'!B7*0.85</f>
        <v>15215</v>
      </c>
      <c r="C7" s="43">
        <f>'BAR BB| Open rates'!C7*0.85</f>
        <v>20230</v>
      </c>
      <c r="D7" s="43">
        <f>'BAR BB| Open rates'!D7*0.85</f>
        <v>16660</v>
      </c>
      <c r="E7" s="43">
        <f>'BAR BB| Open rates'!E7*0.85</f>
        <v>16660</v>
      </c>
      <c r="F7" s="43">
        <f>'BAR BB| Open rates'!F7*0.85</f>
        <v>15215</v>
      </c>
      <c r="G7" s="43">
        <f>'BAR BB| Open rates'!G7*0.85</f>
        <v>13515</v>
      </c>
      <c r="H7" s="43">
        <f>'BAR BB| Open rates'!H7*0.85</f>
        <v>13515</v>
      </c>
      <c r="I7" s="43">
        <f>'BAR BB| Open rates'!I7*0.85</f>
        <v>12665</v>
      </c>
      <c r="J7" s="43">
        <f>'BAR BB| Open rates'!J7*0.85</f>
        <v>13515</v>
      </c>
      <c r="K7" s="43">
        <f>'BAR BB| Open rates'!K7*0.85</f>
        <v>13515</v>
      </c>
      <c r="L7" s="43">
        <f>'BAR BB| Open rates'!L7*0.85</f>
        <v>13515</v>
      </c>
      <c r="M7" s="43">
        <f>'BAR BB| Open rates'!M7*0.85</f>
        <v>21080</v>
      </c>
      <c r="N7" s="43">
        <f>'BAR BB| Open rates'!N7*0.85</f>
        <v>16660</v>
      </c>
      <c r="O7" s="43">
        <f>'BAR BB| Open rates'!O7*0.85</f>
        <v>21080</v>
      </c>
      <c r="P7" s="43">
        <f>'BAR BB| Open rates'!P7*0.85</f>
        <v>18530</v>
      </c>
      <c r="Q7" s="43">
        <f>'BAR BB| Open rates'!Q7*0.85</f>
        <v>15215</v>
      </c>
      <c r="R7" s="43">
        <f>'BAR BB| Open rates'!R7*0.85</f>
        <v>16660</v>
      </c>
      <c r="S7" s="43">
        <f>'BAR BB| Open rates'!S7*0.85</f>
        <v>15215</v>
      </c>
      <c r="T7" s="43">
        <f>'BAR BB| Open rates'!T7*0.85</f>
        <v>16660</v>
      </c>
      <c r="U7" s="43">
        <f>'BAR BB| Open rates'!U7*0.85</f>
        <v>15215</v>
      </c>
      <c r="V7" s="43">
        <f>'BAR BB| Open rates'!V7*0.85</f>
        <v>16660</v>
      </c>
      <c r="W7" s="43">
        <f>'BAR BB| Open rates'!W7*0.85</f>
        <v>16660</v>
      </c>
      <c r="X7" s="43">
        <f>'BAR BB| Open rates'!X7*0.85</f>
        <v>20230</v>
      </c>
      <c r="Y7" s="43">
        <f>'BAR BB| Open rates'!Y7*0.85</f>
        <v>36465</v>
      </c>
      <c r="Z7" s="43">
        <f>'BAR BB| Open rates'!Z7*0.85</f>
        <v>16660</v>
      </c>
      <c r="AA7" s="43">
        <f>'BAR BB| Open rates'!AA7*0.85</f>
        <v>18530</v>
      </c>
      <c r="AB7" s="43">
        <f>'BAR BB| Open rates'!AB7*0.85</f>
        <v>16660</v>
      </c>
      <c r="AC7" s="43">
        <f>'BAR BB| Open rates'!AC7*0.85</f>
        <v>20230</v>
      </c>
      <c r="AD7" s="43">
        <f>'BAR BB| Open rates'!AD7*0.85</f>
        <v>21930</v>
      </c>
      <c r="AE7" s="43">
        <f>'BAR BB| Open rates'!AE7*0.85</f>
        <v>20230</v>
      </c>
      <c r="AF7" s="43">
        <f>'BAR BB| Open rates'!AF7*0.85</f>
        <v>21930</v>
      </c>
      <c r="AG7" s="43">
        <f>'BAR BB| Open rates'!AG7*0.85</f>
        <v>20230</v>
      </c>
      <c r="AH7" s="43">
        <f>'BAR BB| Open rates'!AH7*0.85</f>
        <v>21930</v>
      </c>
      <c r="AI7" s="43">
        <f>'BAR BB| Open rates'!AI7*0.85</f>
        <v>20230</v>
      </c>
      <c r="AJ7" s="43">
        <f>'BAR BB| Open rates'!AJ7*0.85</f>
        <v>21930</v>
      </c>
      <c r="AK7" s="43">
        <f>'BAR BB| Open rates'!AK7*0.85</f>
        <v>20230</v>
      </c>
      <c r="AL7" s="43">
        <f>'BAR BB| Open rates'!AL7*0.85</f>
        <v>21930</v>
      </c>
      <c r="AM7" s="43">
        <f>'BAR BB| Open rates'!AM7*0.85</f>
        <v>20230</v>
      </c>
      <c r="AN7" s="43">
        <f>'BAR BB| Open rates'!AN7*0.85</f>
        <v>21930</v>
      </c>
      <c r="AO7" s="43">
        <f>'BAR BB| Open rates'!AO7*0.85</f>
        <v>20230</v>
      </c>
      <c r="AP7" s="43">
        <f>'BAR BB| Open rates'!AP7*0.85</f>
        <v>21930</v>
      </c>
      <c r="AQ7" s="43">
        <f>'BAR BB| Open rates'!AQ7*0.85</f>
        <v>20230</v>
      </c>
      <c r="AR7" s="43">
        <f>'BAR BB| Open rates'!AR7*0.85</f>
        <v>21930</v>
      </c>
      <c r="AS7" s="43">
        <f>'BAR BB| Open rates'!AS7*0.85</f>
        <v>16660</v>
      </c>
      <c r="AT7" s="43">
        <f>'BAR BB| Open rates'!AT7*0.85</f>
        <v>18530</v>
      </c>
      <c r="AU7" s="43">
        <f>'BAR BB| Open rates'!AU7*0.85</f>
        <v>16660</v>
      </c>
      <c r="AV7" s="43">
        <f>'BAR BB| Open rates'!AV7*0.85</f>
        <v>18530</v>
      </c>
      <c r="AW7" s="43">
        <f>'BAR BB| Open rates'!AW7*0.85</f>
        <v>18530</v>
      </c>
      <c r="AX7" s="43">
        <f>'BAR BB| Open rates'!AX7*0.85</f>
        <v>16660</v>
      </c>
      <c r="AY7" s="43">
        <f>'BAR BB| Open rates'!AY7*0.85</f>
        <v>18530</v>
      </c>
      <c r="AZ7" s="43">
        <f>'BAR BB| Open rates'!AZ7*0.85</f>
        <v>16660</v>
      </c>
      <c r="BA7" s="43">
        <f>'BAR BB| Open rates'!BA7*0.85</f>
        <v>18530</v>
      </c>
      <c r="BB7" s="43">
        <f>'BAR BB| Open rates'!BB7*0.85</f>
        <v>16660</v>
      </c>
      <c r="BC7" s="43">
        <f>'BAR BB| Open rates'!BC7*0.85</f>
        <v>18530</v>
      </c>
      <c r="BD7" s="43">
        <f>'BAR BB| Open rates'!BD7*0.85</f>
        <v>16660</v>
      </c>
      <c r="BE7" s="43">
        <f>'BAR BB| Open rates'!BE7*0.85</f>
        <v>15215</v>
      </c>
      <c r="BF7" s="43">
        <f>'BAR BB| Open rates'!BF7*0.85</f>
        <v>13515</v>
      </c>
      <c r="BG7" s="43">
        <f>'BAR BB| Open rates'!BG7*0.85</f>
        <v>15215</v>
      </c>
      <c r="BH7" s="43">
        <f>'BAR BB| Open rates'!BH7*0.85</f>
        <v>13515</v>
      </c>
      <c r="BI7" s="43">
        <f>'BAR BB| Open rates'!BI7*0.85</f>
        <v>15215</v>
      </c>
      <c r="BJ7" s="43">
        <f>'BAR BB| Open rates'!BJ7*0.85</f>
        <v>13515</v>
      </c>
      <c r="BK7" s="43">
        <f>'BAR BB| Open rates'!BK7*0.85</f>
        <v>15215</v>
      </c>
      <c r="BL7" s="43">
        <f>'BAR BB| Open rates'!BL7*0.85</f>
        <v>13515</v>
      </c>
      <c r="BM7" s="43">
        <f>'BAR BB| Open rates'!BM7*0.85</f>
        <v>15215</v>
      </c>
      <c r="BN7" s="43">
        <f>'BAR BB| Open rates'!BN7*0.85</f>
        <v>16660</v>
      </c>
      <c r="BO7" s="43">
        <f>'BAR BB| Open rates'!BO7*0.85</f>
        <v>18530</v>
      </c>
      <c r="BP7" s="43">
        <f>'BAR BB| Open rates'!BP7*0.85</f>
        <v>12665</v>
      </c>
      <c r="BQ7" s="43">
        <f>'BAR BB| Open rates'!BQ7*0.85</f>
        <v>12665</v>
      </c>
      <c r="BR7" s="43">
        <f>'BAR BB| Open rates'!BR7*0.85</f>
        <v>13515</v>
      </c>
      <c r="BS7" s="43">
        <f>'BAR BB| Open rates'!BS7*0.85</f>
        <v>12665</v>
      </c>
      <c r="BT7" s="43">
        <f>'BAR BB| Open rates'!BT7*0.85</f>
        <v>13515</v>
      </c>
      <c r="BU7" s="43">
        <f>'BAR BB| Open rates'!BU7*0.85</f>
        <v>12665</v>
      </c>
      <c r="BV7" s="43">
        <f>'BAR BB| Open rates'!BV7*0.85</f>
        <v>13515</v>
      </c>
      <c r="BW7" s="43">
        <f>'BAR BB| Open rates'!BW7*0.85</f>
        <v>12665</v>
      </c>
      <c r="BX7" s="43">
        <f>'BAR BB| Open rates'!BX7*0.85</f>
        <v>12665</v>
      </c>
      <c r="BY7" s="43">
        <f>'BAR BB| Open rates'!BY7*0.85</f>
        <v>13515</v>
      </c>
      <c r="BZ7" s="43">
        <f>'BAR BB| Open rates'!BZ7*0.85</f>
        <v>12665</v>
      </c>
      <c r="CA7" s="43">
        <f>'BAR BB| Open rates'!CA7*0.85</f>
        <v>13515</v>
      </c>
      <c r="CB7" s="43">
        <f>'BAR BB| Open rates'!CB7*0.85</f>
        <v>12665</v>
      </c>
      <c r="CC7" s="43">
        <f>'BAR BB| Open rates'!CC7*0.85</f>
        <v>13515</v>
      </c>
      <c r="CD7" s="43">
        <f>'BAR BB| Open rates'!CD7*0.85</f>
        <v>16660</v>
      </c>
      <c r="CE7" s="43">
        <f>'BAR BB| Open rates'!CE7*0.85</f>
        <v>18530</v>
      </c>
    </row>
    <row r="8" spans="1:83"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row>
    <row r="9" spans="1:83" s="36" customFormat="1" ht="12" customHeight="1" x14ac:dyDescent="0.2">
      <c r="A9" s="237">
        <v>1</v>
      </c>
      <c r="B9" s="43">
        <f>'BAR BB| Open rates'!B9*0.85</f>
        <v>15215</v>
      </c>
      <c r="C9" s="43">
        <f>'BAR BB| Open rates'!C9*0.85</f>
        <v>20230</v>
      </c>
      <c r="D9" s="43">
        <f>'BAR BB| Open rates'!D9*0.85</f>
        <v>16660</v>
      </c>
      <c r="E9" s="43">
        <f>'BAR BB| Open rates'!E9*0.85</f>
        <v>15810</v>
      </c>
      <c r="F9" s="43">
        <f>'BAR BB| Open rates'!F9*0.85</f>
        <v>14365</v>
      </c>
      <c r="G9" s="43">
        <f>'BAR BB| Open rates'!G9*0.85</f>
        <v>12665</v>
      </c>
      <c r="H9" s="43">
        <f>'BAR BB| Open rates'!H9*0.85</f>
        <v>12665</v>
      </c>
      <c r="I9" s="43">
        <f>'BAR BB| Open rates'!I9*0.85</f>
        <v>11815</v>
      </c>
      <c r="J9" s="43">
        <f>'BAR BB| Open rates'!J9*0.85</f>
        <v>12665</v>
      </c>
      <c r="K9" s="43">
        <f>'BAR BB| Open rates'!K9*0.85</f>
        <v>12665</v>
      </c>
      <c r="L9" s="43">
        <f>'BAR BB| Open rates'!L9*0.85</f>
        <v>12665</v>
      </c>
      <c r="M9" s="43">
        <f>'BAR BB| Open rates'!M9*0.85</f>
        <v>20230</v>
      </c>
      <c r="N9" s="43">
        <f>'BAR BB| Open rates'!N9*0.85</f>
        <v>15810</v>
      </c>
      <c r="O9" s="43">
        <f>'BAR BB| Open rates'!O9*0.85</f>
        <v>20230</v>
      </c>
      <c r="P9" s="43">
        <f>'BAR BB| Open rates'!P9*0.85</f>
        <v>17680</v>
      </c>
      <c r="Q9" s="43">
        <f>'BAR BB| Open rates'!Q9*0.85</f>
        <v>14365</v>
      </c>
      <c r="R9" s="43">
        <f>'BAR BB| Open rates'!R9*0.85</f>
        <v>15810</v>
      </c>
      <c r="S9" s="43">
        <f>'BAR BB| Open rates'!S9*0.85</f>
        <v>14365</v>
      </c>
      <c r="T9" s="43">
        <f>'BAR BB| Open rates'!T9*0.85</f>
        <v>15810</v>
      </c>
      <c r="U9" s="43">
        <f>'BAR BB| Open rates'!U9*0.85</f>
        <v>14365</v>
      </c>
      <c r="V9" s="43">
        <f>'BAR BB| Open rates'!V9*0.85</f>
        <v>15810</v>
      </c>
      <c r="W9" s="43">
        <f>'BAR BB| Open rates'!W9*0.85</f>
        <v>16660</v>
      </c>
      <c r="X9" s="43">
        <f>'BAR BB| Open rates'!X9*0.85</f>
        <v>20230</v>
      </c>
      <c r="Y9" s="43">
        <f>'BAR BB| Open rates'!Y9*0.85</f>
        <v>36465</v>
      </c>
      <c r="Z9" s="43">
        <f>'BAR BB| Open rates'!Z9*0.85</f>
        <v>16660</v>
      </c>
      <c r="AA9" s="43">
        <f>'BAR BB| Open rates'!AA9*0.85</f>
        <v>18530</v>
      </c>
      <c r="AB9" s="43">
        <f>'BAR BB| Open rates'!AB9*0.85</f>
        <v>16660</v>
      </c>
      <c r="AC9" s="43">
        <f>'BAR BB| Open rates'!AC9*0.85</f>
        <v>20230</v>
      </c>
      <c r="AD9" s="43">
        <f>'BAR BB| Open rates'!AD9*0.85</f>
        <v>21930</v>
      </c>
      <c r="AE9" s="43">
        <f>'BAR BB| Open rates'!AE9*0.85</f>
        <v>20230</v>
      </c>
      <c r="AF9" s="43">
        <f>'BAR BB| Open rates'!AF9*0.85</f>
        <v>21930</v>
      </c>
      <c r="AG9" s="43">
        <f>'BAR BB| Open rates'!AG9*0.85</f>
        <v>20230</v>
      </c>
      <c r="AH9" s="43">
        <f>'BAR BB| Open rates'!AH9*0.85</f>
        <v>21930</v>
      </c>
      <c r="AI9" s="43">
        <f>'BAR BB| Open rates'!AI9*0.85</f>
        <v>20230</v>
      </c>
      <c r="AJ9" s="43">
        <f>'BAR BB| Open rates'!AJ9*0.85</f>
        <v>21930</v>
      </c>
      <c r="AK9" s="43">
        <f>'BAR BB| Open rates'!AK9*0.85</f>
        <v>20230</v>
      </c>
      <c r="AL9" s="43">
        <f>'BAR BB| Open rates'!AL9*0.85</f>
        <v>21930</v>
      </c>
      <c r="AM9" s="43">
        <f>'BAR BB| Open rates'!AM9*0.85</f>
        <v>20230</v>
      </c>
      <c r="AN9" s="43">
        <f>'BAR BB| Open rates'!AN9*0.85</f>
        <v>21930</v>
      </c>
      <c r="AO9" s="43">
        <f>'BAR BB| Open rates'!AO9*0.85</f>
        <v>20230</v>
      </c>
      <c r="AP9" s="43">
        <f>'BAR BB| Open rates'!AP9*0.85</f>
        <v>21930</v>
      </c>
      <c r="AQ9" s="43">
        <f>'BAR BB| Open rates'!AQ9*0.85</f>
        <v>20230</v>
      </c>
      <c r="AR9" s="43">
        <f>'BAR BB| Open rates'!AR9*0.85</f>
        <v>21930</v>
      </c>
      <c r="AS9" s="43">
        <f>'BAR BB| Open rates'!AS9*0.85</f>
        <v>16660</v>
      </c>
      <c r="AT9" s="43">
        <f>'BAR BB| Open rates'!AT9*0.85</f>
        <v>18530</v>
      </c>
      <c r="AU9" s="43">
        <f>'BAR BB| Open rates'!AU9*0.85</f>
        <v>16660</v>
      </c>
      <c r="AV9" s="43">
        <f>'BAR BB| Open rates'!AV9*0.85</f>
        <v>18530</v>
      </c>
      <c r="AW9" s="43">
        <f>'BAR BB| Open rates'!AW9*0.85</f>
        <v>18530</v>
      </c>
      <c r="AX9" s="43">
        <f>'BAR BB| Open rates'!AX9*0.85</f>
        <v>16660</v>
      </c>
      <c r="AY9" s="43">
        <f>'BAR BB| Open rates'!AY9*0.85</f>
        <v>18530</v>
      </c>
      <c r="AZ9" s="43">
        <f>'BAR BB| Open rates'!AZ9*0.85</f>
        <v>16660</v>
      </c>
      <c r="BA9" s="43">
        <f>'BAR BB| Open rates'!BA9*0.85</f>
        <v>18530</v>
      </c>
      <c r="BB9" s="43">
        <f>'BAR BB| Open rates'!BB9*0.85</f>
        <v>16660</v>
      </c>
      <c r="BC9" s="43">
        <f>'BAR BB| Open rates'!BC9*0.85</f>
        <v>18530</v>
      </c>
      <c r="BD9" s="43">
        <f>'BAR BB| Open rates'!BD9*0.85</f>
        <v>16660</v>
      </c>
      <c r="BE9" s="43">
        <f>'BAR BB| Open rates'!BE9*0.85</f>
        <v>15215</v>
      </c>
      <c r="BF9" s="43">
        <f>'BAR BB| Open rates'!BF9*0.85</f>
        <v>13515</v>
      </c>
      <c r="BG9" s="43">
        <f>'BAR BB| Open rates'!BG9*0.85</f>
        <v>15215</v>
      </c>
      <c r="BH9" s="43">
        <f>'BAR BB| Open rates'!BH9*0.85</f>
        <v>13515</v>
      </c>
      <c r="BI9" s="43">
        <f>'BAR BB| Open rates'!BI9*0.85</f>
        <v>15215</v>
      </c>
      <c r="BJ9" s="43">
        <f>'BAR BB| Open rates'!BJ9*0.85</f>
        <v>13515</v>
      </c>
      <c r="BK9" s="43">
        <f>'BAR BB| Open rates'!BK9*0.85</f>
        <v>15215</v>
      </c>
      <c r="BL9" s="43">
        <f>'BAR BB| Open rates'!BL9*0.85</f>
        <v>13515</v>
      </c>
      <c r="BM9" s="43">
        <f>'BAR BB| Open rates'!BM9*0.85</f>
        <v>15215</v>
      </c>
      <c r="BN9" s="43">
        <f>'BAR BB| Open rates'!BN9*0.85</f>
        <v>16660</v>
      </c>
      <c r="BO9" s="43">
        <f>'BAR BB| Open rates'!BO9*0.85</f>
        <v>18530</v>
      </c>
      <c r="BP9" s="43">
        <f>'BAR BB| Open rates'!BP9*0.85</f>
        <v>12665</v>
      </c>
      <c r="BQ9" s="43">
        <f>'BAR BB| Open rates'!BQ9*0.85</f>
        <v>11815</v>
      </c>
      <c r="BR9" s="43">
        <f>'BAR BB| Open rates'!BR9*0.85</f>
        <v>12665</v>
      </c>
      <c r="BS9" s="43">
        <f>'BAR BB| Open rates'!BS9*0.85</f>
        <v>11815</v>
      </c>
      <c r="BT9" s="43">
        <f>'BAR BB| Open rates'!BT9*0.85</f>
        <v>12665</v>
      </c>
      <c r="BU9" s="43">
        <f>'BAR BB| Open rates'!BU9*0.85</f>
        <v>11815</v>
      </c>
      <c r="BV9" s="43">
        <f>'BAR BB| Open rates'!BV9*0.85</f>
        <v>12665</v>
      </c>
      <c r="BW9" s="43">
        <f>'BAR BB| Open rates'!BW9*0.85</f>
        <v>11815</v>
      </c>
      <c r="BX9" s="43">
        <f>'BAR BB| Open rates'!BX9*0.85</f>
        <v>11815</v>
      </c>
      <c r="BY9" s="43">
        <f>'BAR BB| Open rates'!BY9*0.85</f>
        <v>12665</v>
      </c>
      <c r="BZ9" s="43">
        <f>'BAR BB| Open rates'!BZ9*0.85</f>
        <v>11815</v>
      </c>
      <c r="CA9" s="43">
        <f>'BAR BB| Open rates'!CA9*0.85</f>
        <v>12665</v>
      </c>
      <c r="CB9" s="43">
        <f>'BAR BB| Open rates'!CB9*0.85</f>
        <v>11815</v>
      </c>
      <c r="CC9" s="43">
        <f>'BAR BB| Open rates'!CC9*0.85</f>
        <v>12665</v>
      </c>
      <c r="CD9" s="43">
        <f>'BAR BB| Open rates'!CD9*0.85</f>
        <v>15810</v>
      </c>
      <c r="CE9" s="43">
        <f>'BAR BB| Open rates'!CE9*0.85</f>
        <v>17680</v>
      </c>
    </row>
    <row r="10" spans="1:83" s="36" customFormat="1" ht="12" customHeight="1" x14ac:dyDescent="0.2">
      <c r="A10" s="237">
        <v>2</v>
      </c>
      <c r="B10" s="43">
        <f>'BAR BB| Open rates'!B10*0.85</f>
        <v>17765</v>
      </c>
      <c r="C10" s="43">
        <f>'BAR BB| Open rates'!C10*0.85</f>
        <v>22780</v>
      </c>
      <c r="D10" s="43">
        <f>'BAR BB| Open rates'!D10*0.85</f>
        <v>19210</v>
      </c>
      <c r="E10" s="43">
        <f>'BAR BB| Open rates'!E10*0.85</f>
        <v>18360</v>
      </c>
      <c r="F10" s="43">
        <f>'BAR BB| Open rates'!F10*0.85</f>
        <v>16915</v>
      </c>
      <c r="G10" s="43">
        <f>'BAR BB| Open rates'!G10*0.85</f>
        <v>15215</v>
      </c>
      <c r="H10" s="43">
        <f>'BAR BB| Open rates'!H10*0.85</f>
        <v>15215</v>
      </c>
      <c r="I10" s="43">
        <f>'BAR BB| Open rates'!I10*0.85</f>
        <v>14365</v>
      </c>
      <c r="J10" s="43">
        <f>'BAR BB| Open rates'!J10*0.85</f>
        <v>15215</v>
      </c>
      <c r="K10" s="43">
        <f>'BAR BB| Open rates'!K10*0.85</f>
        <v>15215</v>
      </c>
      <c r="L10" s="43">
        <f>'BAR BB| Open rates'!L10*0.85</f>
        <v>15215</v>
      </c>
      <c r="M10" s="43">
        <f>'BAR BB| Open rates'!M10*0.85</f>
        <v>22780</v>
      </c>
      <c r="N10" s="43">
        <f>'BAR BB| Open rates'!N10*0.85</f>
        <v>18360</v>
      </c>
      <c r="O10" s="43">
        <f>'BAR BB| Open rates'!O10*0.85</f>
        <v>22780</v>
      </c>
      <c r="P10" s="43">
        <f>'BAR BB| Open rates'!P10*0.85</f>
        <v>20230</v>
      </c>
      <c r="Q10" s="43">
        <f>'BAR BB| Open rates'!Q10*0.85</f>
        <v>16915</v>
      </c>
      <c r="R10" s="43">
        <f>'BAR BB| Open rates'!R10*0.85</f>
        <v>18360</v>
      </c>
      <c r="S10" s="43">
        <f>'BAR BB| Open rates'!S10*0.85</f>
        <v>16915</v>
      </c>
      <c r="T10" s="43">
        <f>'BAR BB| Open rates'!T10*0.85</f>
        <v>18360</v>
      </c>
      <c r="U10" s="43">
        <f>'BAR BB| Open rates'!U10*0.85</f>
        <v>16915</v>
      </c>
      <c r="V10" s="43">
        <f>'BAR BB| Open rates'!V10*0.85</f>
        <v>18360</v>
      </c>
      <c r="W10" s="43">
        <f>'BAR BB| Open rates'!W10*0.85</f>
        <v>19210</v>
      </c>
      <c r="X10" s="43">
        <f>'BAR BB| Open rates'!X10*0.85</f>
        <v>22780</v>
      </c>
      <c r="Y10" s="43">
        <f>'BAR BB| Open rates'!Y10*0.85</f>
        <v>39015</v>
      </c>
      <c r="Z10" s="43">
        <f>'BAR BB| Open rates'!Z10*0.85</f>
        <v>19210</v>
      </c>
      <c r="AA10" s="43">
        <f>'BAR BB| Open rates'!AA10*0.85</f>
        <v>21080</v>
      </c>
      <c r="AB10" s="43">
        <f>'BAR BB| Open rates'!AB10*0.85</f>
        <v>19210</v>
      </c>
      <c r="AC10" s="43">
        <f>'BAR BB| Open rates'!AC10*0.85</f>
        <v>22780</v>
      </c>
      <c r="AD10" s="43">
        <f>'BAR BB| Open rates'!AD10*0.85</f>
        <v>24480</v>
      </c>
      <c r="AE10" s="43">
        <f>'BAR BB| Open rates'!AE10*0.85</f>
        <v>22780</v>
      </c>
      <c r="AF10" s="43">
        <f>'BAR BB| Open rates'!AF10*0.85</f>
        <v>24480</v>
      </c>
      <c r="AG10" s="43">
        <f>'BAR BB| Open rates'!AG10*0.85</f>
        <v>22780</v>
      </c>
      <c r="AH10" s="43">
        <f>'BAR BB| Open rates'!AH10*0.85</f>
        <v>24480</v>
      </c>
      <c r="AI10" s="43">
        <f>'BAR BB| Open rates'!AI10*0.85</f>
        <v>22780</v>
      </c>
      <c r="AJ10" s="43">
        <f>'BAR BB| Open rates'!AJ10*0.85</f>
        <v>24480</v>
      </c>
      <c r="AK10" s="43">
        <f>'BAR BB| Open rates'!AK10*0.85</f>
        <v>22780</v>
      </c>
      <c r="AL10" s="43">
        <f>'BAR BB| Open rates'!AL10*0.85</f>
        <v>24480</v>
      </c>
      <c r="AM10" s="43">
        <f>'BAR BB| Open rates'!AM10*0.85</f>
        <v>22780</v>
      </c>
      <c r="AN10" s="43">
        <f>'BAR BB| Open rates'!AN10*0.85</f>
        <v>24480</v>
      </c>
      <c r="AO10" s="43">
        <f>'BAR BB| Open rates'!AO10*0.85</f>
        <v>22780</v>
      </c>
      <c r="AP10" s="43">
        <f>'BAR BB| Open rates'!AP10*0.85</f>
        <v>24480</v>
      </c>
      <c r="AQ10" s="43">
        <f>'BAR BB| Open rates'!AQ10*0.85</f>
        <v>22780</v>
      </c>
      <c r="AR10" s="43">
        <f>'BAR BB| Open rates'!AR10*0.85</f>
        <v>24480</v>
      </c>
      <c r="AS10" s="43">
        <f>'BAR BB| Open rates'!AS10*0.85</f>
        <v>19210</v>
      </c>
      <c r="AT10" s="43">
        <f>'BAR BB| Open rates'!AT10*0.85</f>
        <v>21080</v>
      </c>
      <c r="AU10" s="43">
        <f>'BAR BB| Open rates'!AU10*0.85</f>
        <v>19210</v>
      </c>
      <c r="AV10" s="43">
        <f>'BAR BB| Open rates'!AV10*0.85</f>
        <v>21080</v>
      </c>
      <c r="AW10" s="43">
        <f>'BAR BB| Open rates'!AW10*0.85</f>
        <v>21080</v>
      </c>
      <c r="AX10" s="43">
        <f>'BAR BB| Open rates'!AX10*0.85</f>
        <v>19210</v>
      </c>
      <c r="AY10" s="43">
        <f>'BAR BB| Open rates'!AY10*0.85</f>
        <v>21080</v>
      </c>
      <c r="AZ10" s="43">
        <f>'BAR BB| Open rates'!AZ10*0.85</f>
        <v>19210</v>
      </c>
      <c r="BA10" s="43">
        <f>'BAR BB| Open rates'!BA10*0.85</f>
        <v>21080</v>
      </c>
      <c r="BB10" s="43">
        <f>'BAR BB| Open rates'!BB10*0.85</f>
        <v>19210</v>
      </c>
      <c r="BC10" s="43">
        <f>'BAR BB| Open rates'!BC10*0.85</f>
        <v>21080</v>
      </c>
      <c r="BD10" s="43">
        <f>'BAR BB| Open rates'!BD10*0.85</f>
        <v>19210</v>
      </c>
      <c r="BE10" s="43">
        <f>'BAR BB| Open rates'!BE10*0.85</f>
        <v>17765</v>
      </c>
      <c r="BF10" s="43">
        <f>'BAR BB| Open rates'!BF10*0.85</f>
        <v>16065</v>
      </c>
      <c r="BG10" s="43">
        <f>'BAR BB| Open rates'!BG10*0.85</f>
        <v>17765</v>
      </c>
      <c r="BH10" s="43">
        <f>'BAR BB| Open rates'!BH10*0.85</f>
        <v>16065</v>
      </c>
      <c r="BI10" s="43">
        <f>'BAR BB| Open rates'!BI10*0.85</f>
        <v>17765</v>
      </c>
      <c r="BJ10" s="43">
        <f>'BAR BB| Open rates'!BJ10*0.85</f>
        <v>16065</v>
      </c>
      <c r="BK10" s="43">
        <f>'BAR BB| Open rates'!BK10*0.85</f>
        <v>17765</v>
      </c>
      <c r="BL10" s="43">
        <f>'BAR BB| Open rates'!BL10*0.85</f>
        <v>16065</v>
      </c>
      <c r="BM10" s="43">
        <f>'BAR BB| Open rates'!BM10*0.85</f>
        <v>17765</v>
      </c>
      <c r="BN10" s="43">
        <f>'BAR BB| Open rates'!BN10*0.85</f>
        <v>19210</v>
      </c>
      <c r="BO10" s="43">
        <f>'BAR BB| Open rates'!BO10*0.85</f>
        <v>21080</v>
      </c>
      <c r="BP10" s="43">
        <f>'BAR BB| Open rates'!BP10*0.85</f>
        <v>15215</v>
      </c>
      <c r="BQ10" s="43">
        <f>'BAR BB| Open rates'!BQ10*0.85</f>
        <v>14365</v>
      </c>
      <c r="BR10" s="43">
        <f>'BAR BB| Open rates'!BR10*0.85</f>
        <v>15215</v>
      </c>
      <c r="BS10" s="43">
        <f>'BAR BB| Open rates'!BS10*0.85</f>
        <v>14365</v>
      </c>
      <c r="BT10" s="43">
        <f>'BAR BB| Open rates'!BT10*0.85</f>
        <v>15215</v>
      </c>
      <c r="BU10" s="43">
        <f>'BAR BB| Open rates'!BU10*0.85</f>
        <v>14365</v>
      </c>
      <c r="BV10" s="43">
        <f>'BAR BB| Open rates'!BV10*0.85</f>
        <v>15215</v>
      </c>
      <c r="BW10" s="43">
        <f>'BAR BB| Open rates'!BW10*0.85</f>
        <v>14365</v>
      </c>
      <c r="BX10" s="43">
        <f>'BAR BB| Open rates'!BX10*0.85</f>
        <v>14365</v>
      </c>
      <c r="BY10" s="43">
        <f>'BAR BB| Open rates'!BY10*0.85</f>
        <v>15215</v>
      </c>
      <c r="BZ10" s="43">
        <f>'BAR BB| Open rates'!BZ10*0.85</f>
        <v>14365</v>
      </c>
      <c r="CA10" s="43">
        <f>'BAR BB| Open rates'!CA10*0.85</f>
        <v>15215</v>
      </c>
      <c r="CB10" s="43">
        <f>'BAR BB| Open rates'!CB10*0.85</f>
        <v>14365</v>
      </c>
      <c r="CC10" s="43">
        <f>'BAR BB| Open rates'!CC10*0.85</f>
        <v>15215</v>
      </c>
      <c r="CD10" s="43">
        <f>'BAR BB| Open rates'!CD10*0.85</f>
        <v>18360</v>
      </c>
      <c r="CE10" s="43">
        <f>'BAR BB| Open rates'!CE10*0.85</f>
        <v>20230</v>
      </c>
    </row>
    <row r="11" spans="1:83"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row>
    <row r="12" spans="1:83" s="36" customFormat="1" ht="12" customHeight="1" x14ac:dyDescent="0.2">
      <c r="A12" s="237">
        <v>1</v>
      </c>
      <c r="B12" s="43">
        <f>'BAR BB| Open rates'!B12*0.85</f>
        <v>18530</v>
      </c>
      <c r="C12" s="43">
        <f>'BAR BB| Open rates'!C12*0.85</f>
        <v>23545</v>
      </c>
      <c r="D12" s="43">
        <f>'BAR BB| Open rates'!D12*0.85</f>
        <v>19975</v>
      </c>
      <c r="E12" s="43">
        <f>'BAR BB| Open rates'!E12*0.85</f>
        <v>19125</v>
      </c>
      <c r="F12" s="43">
        <f>'BAR BB| Open rates'!F12*0.85</f>
        <v>17680</v>
      </c>
      <c r="G12" s="43">
        <f>'BAR BB| Open rates'!G12*0.85</f>
        <v>15980</v>
      </c>
      <c r="H12" s="43">
        <f>'BAR BB| Open rates'!H12*0.85</f>
        <v>15980</v>
      </c>
      <c r="I12" s="43">
        <f>'BAR BB| Open rates'!I12*0.85</f>
        <v>15130</v>
      </c>
      <c r="J12" s="43">
        <f>'BAR BB| Open rates'!J12*0.85</f>
        <v>15980</v>
      </c>
      <c r="K12" s="43">
        <f>'BAR BB| Open rates'!K12*0.85</f>
        <v>15980</v>
      </c>
      <c r="L12" s="43">
        <f>'BAR BB| Open rates'!L12*0.85</f>
        <v>15980</v>
      </c>
      <c r="M12" s="43">
        <f>'BAR BB| Open rates'!M12*0.85</f>
        <v>24395</v>
      </c>
      <c r="N12" s="43">
        <f>'BAR BB| Open rates'!N12*0.85</f>
        <v>19975</v>
      </c>
      <c r="O12" s="43">
        <f>'BAR BB| Open rates'!O12*0.85</f>
        <v>24395</v>
      </c>
      <c r="P12" s="43">
        <f>'BAR BB| Open rates'!P12*0.85</f>
        <v>21845</v>
      </c>
      <c r="Q12" s="43">
        <f>'BAR BB| Open rates'!Q12*0.85</f>
        <v>18530</v>
      </c>
      <c r="R12" s="43">
        <f>'BAR BB| Open rates'!R12*0.85</f>
        <v>19975</v>
      </c>
      <c r="S12" s="43">
        <f>'BAR BB| Open rates'!S12*0.85</f>
        <v>18530</v>
      </c>
      <c r="T12" s="43">
        <f>'BAR BB| Open rates'!T12*0.85</f>
        <v>19975</v>
      </c>
      <c r="U12" s="43">
        <f>'BAR BB| Open rates'!U12*0.85</f>
        <v>18530</v>
      </c>
      <c r="V12" s="43">
        <f>'BAR BB| Open rates'!V12*0.85</f>
        <v>19975</v>
      </c>
      <c r="W12" s="43">
        <f>'BAR BB| Open rates'!W12*0.85</f>
        <v>19975</v>
      </c>
      <c r="X12" s="43">
        <f>'BAR BB| Open rates'!X12*0.85</f>
        <v>23545</v>
      </c>
      <c r="Y12" s="43">
        <f>'BAR BB| Open rates'!Y12*0.85</f>
        <v>39780</v>
      </c>
      <c r="Z12" s="43">
        <f>'BAR BB| Open rates'!Z12*0.85</f>
        <v>19975</v>
      </c>
      <c r="AA12" s="43">
        <f>'BAR BB| Open rates'!AA12*0.85</f>
        <v>21845</v>
      </c>
      <c r="AB12" s="43">
        <f>'BAR BB| Open rates'!AB12*0.85</f>
        <v>19975</v>
      </c>
      <c r="AC12" s="43">
        <f>'BAR BB| Open rates'!AC12*0.85</f>
        <v>23545</v>
      </c>
      <c r="AD12" s="43">
        <f>'BAR BB| Open rates'!AD12*0.85</f>
        <v>25245</v>
      </c>
      <c r="AE12" s="43">
        <f>'BAR BB| Open rates'!AE12*0.85</f>
        <v>23545</v>
      </c>
      <c r="AF12" s="43">
        <f>'BAR BB| Open rates'!AF12*0.85</f>
        <v>25245</v>
      </c>
      <c r="AG12" s="43">
        <f>'BAR BB| Open rates'!AG12*0.85</f>
        <v>23545</v>
      </c>
      <c r="AH12" s="43">
        <f>'BAR BB| Open rates'!AH12*0.85</f>
        <v>25245</v>
      </c>
      <c r="AI12" s="43">
        <f>'BAR BB| Open rates'!AI12*0.85</f>
        <v>23545</v>
      </c>
      <c r="AJ12" s="43">
        <f>'BAR BB| Open rates'!AJ12*0.85</f>
        <v>25245</v>
      </c>
      <c r="AK12" s="43">
        <f>'BAR BB| Open rates'!AK12*0.85</f>
        <v>23545</v>
      </c>
      <c r="AL12" s="43">
        <f>'BAR BB| Open rates'!AL12*0.85</f>
        <v>25245</v>
      </c>
      <c r="AM12" s="43">
        <f>'BAR BB| Open rates'!AM12*0.85</f>
        <v>23545</v>
      </c>
      <c r="AN12" s="43">
        <f>'BAR BB| Open rates'!AN12*0.85</f>
        <v>25245</v>
      </c>
      <c r="AO12" s="43">
        <f>'BAR BB| Open rates'!AO12*0.85</f>
        <v>23545</v>
      </c>
      <c r="AP12" s="43">
        <f>'BAR BB| Open rates'!AP12*0.85</f>
        <v>25245</v>
      </c>
      <c r="AQ12" s="43">
        <f>'BAR BB| Open rates'!AQ12*0.85</f>
        <v>23545</v>
      </c>
      <c r="AR12" s="43">
        <f>'BAR BB| Open rates'!AR12*0.85</f>
        <v>25245</v>
      </c>
      <c r="AS12" s="43">
        <f>'BAR BB| Open rates'!AS12*0.85</f>
        <v>19975</v>
      </c>
      <c r="AT12" s="43">
        <f>'BAR BB| Open rates'!AT12*0.85</f>
        <v>21845</v>
      </c>
      <c r="AU12" s="43">
        <f>'BAR BB| Open rates'!AU12*0.85</f>
        <v>19975</v>
      </c>
      <c r="AV12" s="43">
        <f>'BAR BB| Open rates'!AV12*0.85</f>
        <v>21845</v>
      </c>
      <c r="AW12" s="43">
        <f>'BAR BB| Open rates'!AW12*0.85</f>
        <v>21845</v>
      </c>
      <c r="AX12" s="43">
        <f>'BAR BB| Open rates'!AX12*0.85</f>
        <v>19975</v>
      </c>
      <c r="AY12" s="43">
        <f>'BAR BB| Open rates'!AY12*0.85</f>
        <v>21845</v>
      </c>
      <c r="AZ12" s="43">
        <f>'BAR BB| Open rates'!AZ12*0.85</f>
        <v>19975</v>
      </c>
      <c r="BA12" s="43">
        <f>'BAR BB| Open rates'!BA12*0.85</f>
        <v>21845</v>
      </c>
      <c r="BB12" s="43">
        <f>'BAR BB| Open rates'!BB12*0.85</f>
        <v>19975</v>
      </c>
      <c r="BC12" s="43">
        <f>'BAR BB| Open rates'!BC12*0.85</f>
        <v>21845</v>
      </c>
      <c r="BD12" s="43">
        <f>'BAR BB| Open rates'!BD12*0.85</f>
        <v>19975</v>
      </c>
      <c r="BE12" s="43">
        <f>'BAR BB| Open rates'!BE12*0.85</f>
        <v>18530</v>
      </c>
      <c r="BF12" s="43">
        <f>'BAR BB| Open rates'!BF12*0.85</f>
        <v>16830</v>
      </c>
      <c r="BG12" s="43">
        <f>'BAR BB| Open rates'!BG12*0.85</f>
        <v>18530</v>
      </c>
      <c r="BH12" s="43">
        <f>'BAR BB| Open rates'!BH12*0.85</f>
        <v>16830</v>
      </c>
      <c r="BI12" s="43">
        <f>'BAR BB| Open rates'!BI12*0.85</f>
        <v>18530</v>
      </c>
      <c r="BJ12" s="43">
        <f>'BAR BB| Open rates'!BJ12*0.85</f>
        <v>16830</v>
      </c>
      <c r="BK12" s="43">
        <f>'BAR BB| Open rates'!BK12*0.85</f>
        <v>18530</v>
      </c>
      <c r="BL12" s="43">
        <f>'BAR BB| Open rates'!BL12*0.85</f>
        <v>16830</v>
      </c>
      <c r="BM12" s="43">
        <f>'BAR BB| Open rates'!BM12*0.85</f>
        <v>18530</v>
      </c>
      <c r="BN12" s="43">
        <f>'BAR BB| Open rates'!BN12*0.85</f>
        <v>19975</v>
      </c>
      <c r="BO12" s="43">
        <f>'BAR BB| Open rates'!BO12*0.85</f>
        <v>21845</v>
      </c>
      <c r="BP12" s="43">
        <f>'BAR BB| Open rates'!BP12*0.85</f>
        <v>15980</v>
      </c>
      <c r="BQ12" s="43">
        <f>'BAR BB| Open rates'!BQ12*0.85</f>
        <v>15130</v>
      </c>
      <c r="BR12" s="43">
        <f>'BAR BB| Open rates'!BR12*0.85</f>
        <v>15980</v>
      </c>
      <c r="BS12" s="43">
        <f>'BAR BB| Open rates'!BS12*0.85</f>
        <v>15130</v>
      </c>
      <c r="BT12" s="43">
        <f>'BAR BB| Open rates'!BT12*0.85</f>
        <v>15980</v>
      </c>
      <c r="BU12" s="43">
        <f>'BAR BB| Open rates'!BU12*0.85</f>
        <v>15130</v>
      </c>
      <c r="BV12" s="43">
        <f>'BAR BB| Open rates'!BV12*0.85</f>
        <v>15980</v>
      </c>
      <c r="BW12" s="43">
        <f>'BAR BB| Open rates'!BW12*0.85</f>
        <v>15130</v>
      </c>
      <c r="BX12" s="43">
        <f>'BAR BB| Open rates'!BX12*0.85</f>
        <v>15130</v>
      </c>
      <c r="BY12" s="43">
        <f>'BAR BB| Open rates'!BY12*0.85</f>
        <v>15980</v>
      </c>
      <c r="BZ12" s="43">
        <f>'BAR BB| Open rates'!BZ12*0.85</f>
        <v>15130</v>
      </c>
      <c r="CA12" s="43">
        <f>'BAR BB| Open rates'!CA12*0.85</f>
        <v>15980</v>
      </c>
      <c r="CB12" s="43">
        <f>'BAR BB| Open rates'!CB12*0.85</f>
        <v>15130</v>
      </c>
      <c r="CC12" s="43">
        <f>'BAR BB| Open rates'!CC12*0.85</f>
        <v>15980</v>
      </c>
      <c r="CD12" s="43">
        <f>'BAR BB| Open rates'!CD12*0.85</f>
        <v>19125</v>
      </c>
      <c r="CE12" s="43">
        <f>'BAR BB| Open rates'!CE12*0.85</f>
        <v>20995</v>
      </c>
    </row>
    <row r="13" spans="1:83" s="36" customFormat="1" ht="12" customHeight="1" x14ac:dyDescent="0.2">
      <c r="A13" s="237">
        <v>2</v>
      </c>
      <c r="B13" s="43">
        <f>'BAR BB| Open rates'!B13*0.85</f>
        <v>21080</v>
      </c>
      <c r="C13" s="43">
        <f>'BAR BB| Open rates'!C13*0.85</f>
        <v>26095</v>
      </c>
      <c r="D13" s="43">
        <f>'BAR BB| Open rates'!D13*0.85</f>
        <v>22525</v>
      </c>
      <c r="E13" s="43">
        <f>'BAR BB| Open rates'!E13*0.85</f>
        <v>21675</v>
      </c>
      <c r="F13" s="43">
        <f>'BAR BB| Open rates'!F13*0.85</f>
        <v>20230</v>
      </c>
      <c r="G13" s="43">
        <f>'BAR BB| Open rates'!G13*0.85</f>
        <v>18530</v>
      </c>
      <c r="H13" s="43">
        <f>'BAR BB| Open rates'!H13*0.85</f>
        <v>18530</v>
      </c>
      <c r="I13" s="43">
        <f>'BAR BB| Open rates'!I13*0.85</f>
        <v>17680</v>
      </c>
      <c r="J13" s="43">
        <f>'BAR BB| Open rates'!J13*0.85</f>
        <v>18530</v>
      </c>
      <c r="K13" s="43">
        <f>'BAR BB| Open rates'!K13*0.85</f>
        <v>18530</v>
      </c>
      <c r="L13" s="43">
        <f>'BAR BB| Open rates'!L13*0.85</f>
        <v>18530</v>
      </c>
      <c r="M13" s="43">
        <f>'BAR BB| Open rates'!M13*0.85</f>
        <v>26945</v>
      </c>
      <c r="N13" s="43">
        <f>'BAR BB| Open rates'!N13*0.85</f>
        <v>22525</v>
      </c>
      <c r="O13" s="43">
        <f>'BAR BB| Open rates'!O13*0.85</f>
        <v>26945</v>
      </c>
      <c r="P13" s="43">
        <f>'BAR BB| Open rates'!P13*0.85</f>
        <v>24395</v>
      </c>
      <c r="Q13" s="43">
        <f>'BAR BB| Open rates'!Q13*0.85</f>
        <v>21080</v>
      </c>
      <c r="R13" s="43">
        <f>'BAR BB| Open rates'!R13*0.85</f>
        <v>22525</v>
      </c>
      <c r="S13" s="43">
        <f>'BAR BB| Open rates'!S13*0.85</f>
        <v>21080</v>
      </c>
      <c r="T13" s="43">
        <f>'BAR BB| Open rates'!T13*0.85</f>
        <v>22525</v>
      </c>
      <c r="U13" s="43">
        <f>'BAR BB| Open rates'!U13*0.85</f>
        <v>21080</v>
      </c>
      <c r="V13" s="43">
        <f>'BAR BB| Open rates'!V13*0.85</f>
        <v>22525</v>
      </c>
      <c r="W13" s="43">
        <f>'BAR BB| Open rates'!W13*0.85</f>
        <v>22525</v>
      </c>
      <c r="X13" s="43">
        <f>'BAR BB| Open rates'!X13*0.85</f>
        <v>26095</v>
      </c>
      <c r="Y13" s="43">
        <f>'BAR BB| Open rates'!Y13*0.85</f>
        <v>42330</v>
      </c>
      <c r="Z13" s="43">
        <f>'BAR BB| Open rates'!Z13*0.85</f>
        <v>22525</v>
      </c>
      <c r="AA13" s="43">
        <f>'BAR BB| Open rates'!AA13*0.85</f>
        <v>24395</v>
      </c>
      <c r="AB13" s="43">
        <f>'BAR BB| Open rates'!AB13*0.85</f>
        <v>22525</v>
      </c>
      <c r="AC13" s="43">
        <f>'BAR BB| Open rates'!AC13*0.85</f>
        <v>26095</v>
      </c>
      <c r="AD13" s="43">
        <f>'BAR BB| Open rates'!AD13*0.85</f>
        <v>27795</v>
      </c>
      <c r="AE13" s="43">
        <f>'BAR BB| Open rates'!AE13*0.85</f>
        <v>26095</v>
      </c>
      <c r="AF13" s="43">
        <f>'BAR BB| Open rates'!AF13*0.85</f>
        <v>27795</v>
      </c>
      <c r="AG13" s="43">
        <f>'BAR BB| Open rates'!AG13*0.85</f>
        <v>26095</v>
      </c>
      <c r="AH13" s="43">
        <f>'BAR BB| Open rates'!AH13*0.85</f>
        <v>27795</v>
      </c>
      <c r="AI13" s="43">
        <f>'BAR BB| Open rates'!AI13*0.85</f>
        <v>26095</v>
      </c>
      <c r="AJ13" s="43">
        <f>'BAR BB| Open rates'!AJ13*0.85</f>
        <v>27795</v>
      </c>
      <c r="AK13" s="43">
        <f>'BAR BB| Open rates'!AK13*0.85</f>
        <v>26095</v>
      </c>
      <c r="AL13" s="43">
        <f>'BAR BB| Open rates'!AL13*0.85</f>
        <v>27795</v>
      </c>
      <c r="AM13" s="43">
        <f>'BAR BB| Open rates'!AM13*0.85</f>
        <v>26095</v>
      </c>
      <c r="AN13" s="43">
        <f>'BAR BB| Open rates'!AN13*0.85</f>
        <v>27795</v>
      </c>
      <c r="AO13" s="43">
        <f>'BAR BB| Open rates'!AO13*0.85</f>
        <v>26095</v>
      </c>
      <c r="AP13" s="43">
        <f>'BAR BB| Open rates'!AP13*0.85</f>
        <v>27795</v>
      </c>
      <c r="AQ13" s="43">
        <f>'BAR BB| Open rates'!AQ13*0.85</f>
        <v>26095</v>
      </c>
      <c r="AR13" s="43">
        <f>'BAR BB| Open rates'!AR13*0.85</f>
        <v>27795</v>
      </c>
      <c r="AS13" s="43">
        <f>'BAR BB| Open rates'!AS13*0.85</f>
        <v>22525</v>
      </c>
      <c r="AT13" s="43">
        <f>'BAR BB| Open rates'!AT13*0.85</f>
        <v>24395</v>
      </c>
      <c r="AU13" s="43">
        <f>'BAR BB| Open rates'!AU13*0.85</f>
        <v>22525</v>
      </c>
      <c r="AV13" s="43">
        <f>'BAR BB| Open rates'!AV13*0.85</f>
        <v>24395</v>
      </c>
      <c r="AW13" s="43">
        <f>'BAR BB| Open rates'!AW13*0.85</f>
        <v>24395</v>
      </c>
      <c r="AX13" s="43">
        <f>'BAR BB| Open rates'!AX13*0.85</f>
        <v>22525</v>
      </c>
      <c r="AY13" s="43">
        <f>'BAR BB| Open rates'!AY13*0.85</f>
        <v>24395</v>
      </c>
      <c r="AZ13" s="43">
        <f>'BAR BB| Open rates'!AZ13*0.85</f>
        <v>22525</v>
      </c>
      <c r="BA13" s="43">
        <f>'BAR BB| Open rates'!BA13*0.85</f>
        <v>24395</v>
      </c>
      <c r="BB13" s="43">
        <f>'BAR BB| Open rates'!BB13*0.85</f>
        <v>22525</v>
      </c>
      <c r="BC13" s="43">
        <f>'BAR BB| Open rates'!BC13*0.85</f>
        <v>24395</v>
      </c>
      <c r="BD13" s="43">
        <f>'BAR BB| Open rates'!BD13*0.85</f>
        <v>22525</v>
      </c>
      <c r="BE13" s="43">
        <f>'BAR BB| Open rates'!BE13*0.85</f>
        <v>21080</v>
      </c>
      <c r="BF13" s="43">
        <f>'BAR BB| Open rates'!BF13*0.85</f>
        <v>19380</v>
      </c>
      <c r="BG13" s="43">
        <f>'BAR BB| Open rates'!BG13*0.85</f>
        <v>21080</v>
      </c>
      <c r="BH13" s="43">
        <f>'BAR BB| Open rates'!BH13*0.85</f>
        <v>19380</v>
      </c>
      <c r="BI13" s="43">
        <f>'BAR BB| Open rates'!BI13*0.85</f>
        <v>21080</v>
      </c>
      <c r="BJ13" s="43">
        <f>'BAR BB| Open rates'!BJ13*0.85</f>
        <v>19380</v>
      </c>
      <c r="BK13" s="43">
        <f>'BAR BB| Open rates'!BK13*0.85</f>
        <v>21080</v>
      </c>
      <c r="BL13" s="43">
        <f>'BAR BB| Open rates'!BL13*0.85</f>
        <v>19380</v>
      </c>
      <c r="BM13" s="43">
        <f>'BAR BB| Open rates'!BM13*0.85</f>
        <v>21080</v>
      </c>
      <c r="BN13" s="43">
        <f>'BAR BB| Open rates'!BN13*0.85</f>
        <v>22525</v>
      </c>
      <c r="BO13" s="43">
        <f>'BAR BB| Open rates'!BO13*0.85</f>
        <v>24395</v>
      </c>
      <c r="BP13" s="43">
        <f>'BAR BB| Open rates'!BP13*0.85</f>
        <v>18530</v>
      </c>
      <c r="BQ13" s="43">
        <f>'BAR BB| Open rates'!BQ13*0.85</f>
        <v>17680</v>
      </c>
      <c r="BR13" s="43">
        <f>'BAR BB| Open rates'!BR13*0.85</f>
        <v>18530</v>
      </c>
      <c r="BS13" s="43">
        <f>'BAR BB| Open rates'!BS13*0.85</f>
        <v>17680</v>
      </c>
      <c r="BT13" s="43">
        <f>'BAR BB| Open rates'!BT13*0.85</f>
        <v>18530</v>
      </c>
      <c r="BU13" s="43">
        <f>'BAR BB| Open rates'!BU13*0.85</f>
        <v>17680</v>
      </c>
      <c r="BV13" s="43">
        <f>'BAR BB| Open rates'!BV13*0.85</f>
        <v>18530</v>
      </c>
      <c r="BW13" s="43">
        <f>'BAR BB| Open rates'!BW13*0.85</f>
        <v>17680</v>
      </c>
      <c r="BX13" s="43">
        <f>'BAR BB| Open rates'!BX13*0.85</f>
        <v>17680</v>
      </c>
      <c r="BY13" s="43">
        <f>'BAR BB| Open rates'!BY13*0.85</f>
        <v>18530</v>
      </c>
      <c r="BZ13" s="43">
        <f>'BAR BB| Open rates'!BZ13*0.85</f>
        <v>17680</v>
      </c>
      <c r="CA13" s="43">
        <f>'BAR BB| Open rates'!CA13*0.85</f>
        <v>18530</v>
      </c>
      <c r="CB13" s="43">
        <f>'BAR BB| Open rates'!CB13*0.85</f>
        <v>17680</v>
      </c>
      <c r="CC13" s="43">
        <f>'BAR BB| Open rates'!CC13*0.85</f>
        <v>18530</v>
      </c>
      <c r="CD13" s="43">
        <f>'BAR BB| Open rates'!CD13*0.85</f>
        <v>21675</v>
      </c>
      <c r="CE13" s="43">
        <f>'BAR BB| Open rates'!CE13*0.85</f>
        <v>23545</v>
      </c>
    </row>
    <row r="14" spans="1:83"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row>
    <row r="15" spans="1:83" s="36" customFormat="1" ht="12" customHeight="1" x14ac:dyDescent="0.2">
      <c r="A15" s="237">
        <v>1</v>
      </c>
      <c r="B15" s="43">
        <f>'BAR BB| Open rates'!B15*0.85</f>
        <v>24480</v>
      </c>
      <c r="C15" s="43">
        <f>'BAR BB| Open rates'!C15*0.85</f>
        <v>29495</v>
      </c>
      <c r="D15" s="43">
        <f>'BAR BB| Open rates'!D15*0.85</f>
        <v>25925</v>
      </c>
      <c r="E15" s="43">
        <f>'BAR BB| Open rates'!E15*0.85</f>
        <v>24225</v>
      </c>
      <c r="F15" s="43">
        <f>'BAR BB| Open rates'!F15*0.85</f>
        <v>22780</v>
      </c>
      <c r="G15" s="43">
        <f>'BAR BB| Open rates'!G15*0.85</f>
        <v>21080</v>
      </c>
      <c r="H15" s="43">
        <f>'BAR BB| Open rates'!H15*0.85</f>
        <v>21080</v>
      </c>
      <c r="I15" s="43">
        <f>'BAR BB| Open rates'!I15*0.85</f>
        <v>20230</v>
      </c>
      <c r="J15" s="43">
        <f>'BAR BB| Open rates'!J15*0.85</f>
        <v>21080</v>
      </c>
      <c r="K15" s="43">
        <f>'BAR BB| Open rates'!K15*0.85</f>
        <v>21080</v>
      </c>
      <c r="L15" s="43">
        <f>'BAR BB| Open rates'!L15*0.85</f>
        <v>21080</v>
      </c>
      <c r="M15" s="43">
        <f>'BAR BB| Open rates'!M15*0.85</f>
        <v>29495</v>
      </c>
      <c r="N15" s="43">
        <f>'BAR BB| Open rates'!N15*0.85</f>
        <v>25075</v>
      </c>
      <c r="O15" s="43">
        <f>'BAR BB| Open rates'!O15*0.85</f>
        <v>29495</v>
      </c>
      <c r="P15" s="43">
        <f>'BAR BB| Open rates'!P15*0.85</f>
        <v>26945</v>
      </c>
      <c r="Q15" s="43">
        <f>'BAR BB| Open rates'!Q15*0.85</f>
        <v>23630</v>
      </c>
      <c r="R15" s="43">
        <f>'BAR BB| Open rates'!R15*0.85</f>
        <v>25075</v>
      </c>
      <c r="S15" s="43">
        <f>'BAR BB| Open rates'!S15*0.85</f>
        <v>23630</v>
      </c>
      <c r="T15" s="43">
        <f>'BAR BB| Open rates'!T15*0.85</f>
        <v>25075</v>
      </c>
      <c r="U15" s="43">
        <f>'BAR BB| Open rates'!U15*0.85</f>
        <v>23630</v>
      </c>
      <c r="V15" s="43">
        <f>'BAR BB| Open rates'!V15*0.85</f>
        <v>25075</v>
      </c>
      <c r="W15" s="43">
        <f>'BAR BB| Open rates'!W15*0.85</f>
        <v>29325</v>
      </c>
      <c r="X15" s="43">
        <f>'BAR BB| Open rates'!X15*0.85</f>
        <v>32895</v>
      </c>
      <c r="Y15" s="43">
        <f>'BAR BB| Open rates'!Y15*0.85</f>
        <v>49130</v>
      </c>
      <c r="Z15" s="43">
        <f>'BAR BB| Open rates'!Z15*0.85</f>
        <v>29325</v>
      </c>
      <c r="AA15" s="43">
        <f>'BAR BB| Open rates'!AA15*0.85</f>
        <v>31195</v>
      </c>
      <c r="AB15" s="43">
        <f>'BAR BB| Open rates'!AB15*0.85</f>
        <v>29325</v>
      </c>
      <c r="AC15" s="43">
        <f>'BAR BB| Open rates'!AC15*0.85</f>
        <v>32895</v>
      </c>
      <c r="AD15" s="43">
        <f>'BAR BB| Open rates'!AD15*0.85</f>
        <v>34595</v>
      </c>
      <c r="AE15" s="43">
        <f>'BAR BB| Open rates'!AE15*0.85</f>
        <v>32895</v>
      </c>
      <c r="AF15" s="43">
        <f>'BAR BB| Open rates'!AF15*0.85</f>
        <v>34595</v>
      </c>
      <c r="AG15" s="43">
        <f>'BAR BB| Open rates'!AG15*0.85</f>
        <v>32895</v>
      </c>
      <c r="AH15" s="43">
        <f>'BAR BB| Open rates'!AH15*0.85</f>
        <v>34595</v>
      </c>
      <c r="AI15" s="43">
        <f>'BAR BB| Open rates'!AI15*0.85</f>
        <v>32895</v>
      </c>
      <c r="AJ15" s="43">
        <f>'BAR BB| Open rates'!AJ15*0.85</f>
        <v>34595</v>
      </c>
      <c r="AK15" s="43">
        <f>'BAR BB| Open rates'!AK15*0.85</f>
        <v>32895</v>
      </c>
      <c r="AL15" s="43">
        <f>'BAR BB| Open rates'!AL15*0.85</f>
        <v>34595</v>
      </c>
      <c r="AM15" s="43">
        <f>'BAR BB| Open rates'!AM15*0.85</f>
        <v>32895</v>
      </c>
      <c r="AN15" s="43">
        <f>'BAR BB| Open rates'!AN15*0.85</f>
        <v>34595</v>
      </c>
      <c r="AO15" s="43">
        <f>'BAR BB| Open rates'!AO15*0.85</f>
        <v>32895</v>
      </c>
      <c r="AP15" s="43">
        <f>'BAR BB| Open rates'!AP15*0.85</f>
        <v>34595</v>
      </c>
      <c r="AQ15" s="43">
        <f>'BAR BB| Open rates'!AQ15*0.85</f>
        <v>32895</v>
      </c>
      <c r="AR15" s="43">
        <f>'BAR BB| Open rates'!AR15*0.85</f>
        <v>34595</v>
      </c>
      <c r="AS15" s="43">
        <f>'BAR BB| Open rates'!AS15*0.85</f>
        <v>29325</v>
      </c>
      <c r="AT15" s="43">
        <f>'BAR BB| Open rates'!AT15*0.85</f>
        <v>31195</v>
      </c>
      <c r="AU15" s="43">
        <f>'BAR BB| Open rates'!AU15*0.85</f>
        <v>29325</v>
      </c>
      <c r="AV15" s="43">
        <f>'BAR BB| Open rates'!AV15*0.85</f>
        <v>31195</v>
      </c>
      <c r="AW15" s="43">
        <f>'BAR BB| Open rates'!AW15*0.85</f>
        <v>31195</v>
      </c>
      <c r="AX15" s="43">
        <f>'BAR BB| Open rates'!AX15*0.85</f>
        <v>29325</v>
      </c>
      <c r="AY15" s="43">
        <f>'BAR BB| Open rates'!AY15*0.85</f>
        <v>31195</v>
      </c>
      <c r="AZ15" s="43">
        <f>'BAR BB| Open rates'!AZ15*0.85</f>
        <v>29325</v>
      </c>
      <c r="BA15" s="43">
        <f>'BAR BB| Open rates'!BA15*0.85</f>
        <v>31195</v>
      </c>
      <c r="BB15" s="43">
        <f>'BAR BB| Open rates'!BB15*0.85</f>
        <v>29325</v>
      </c>
      <c r="BC15" s="43">
        <f>'BAR BB| Open rates'!BC15*0.85</f>
        <v>31195</v>
      </c>
      <c r="BD15" s="43">
        <f>'BAR BB| Open rates'!BD15*0.85</f>
        <v>29325</v>
      </c>
      <c r="BE15" s="43">
        <f>'BAR BB| Open rates'!BE15*0.85</f>
        <v>27030</v>
      </c>
      <c r="BF15" s="43">
        <f>'BAR BB| Open rates'!BF15*0.85</f>
        <v>25330</v>
      </c>
      <c r="BG15" s="43">
        <f>'BAR BB| Open rates'!BG15*0.85</f>
        <v>27030</v>
      </c>
      <c r="BH15" s="43">
        <f>'BAR BB| Open rates'!BH15*0.85</f>
        <v>25330</v>
      </c>
      <c r="BI15" s="43">
        <f>'BAR BB| Open rates'!BI15*0.85</f>
        <v>27030</v>
      </c>
      <c r="BJ15" s="43">
        <f>'BAR BB| Open rates'!BJ15*0.85</f>
        <v>25330</v>
      </c>
      <c r="BK15" s="43">
        <f>'BAR BB| Open rates'!BK15*0.85</f>
        <v>27030</v>
      </c>
      <c r="BL15" s="43">
        <f>'BAR BB| Open rates'!BL15*0.85</f>
        <v>25330</v>
      </c>
      <c r="BM15" s="43">
        <f>'BAR BB| Open rates'!BM15*0.85</f>
        <v>27030</v>
      </c>
      <c r="BN15" s="43">
        <f>'BAR BB| Open rates'!BN15*0.85</f>
        <v>28475</v>
      </c>
      <c r="BO15" s="43">
        <f>'BAR BB| Open rates'!BO15*0.85</f>
        <v>30345</v>
      </c>
      <c r="BP15" s="43">
        <f>'BAR BB| Open rates'!BP15*0.85</f>
        <v>24480</v>
      </c>
      <c r="BQ15" s="43">
        <f>'BAR BB| Open rates'!BQ15*0.85</f>
        <v>22780</v>
      </c>
      <c r="BR15" s="43">
        <f>'BAR BB| Open rates'!BR15*0.85</f>
        <v>23630</v>
      </c>
      <c r="BS15" s="43">
        <f>'BAR BB| Open rates'!BS15*0.85</f>
        <v>22780</v>
      </c>
      <c r="BT15" s="43">
        <f>'BAR BB| Open rates'!BT15*0.85</f>
        <v>23630</v>
      </c>
      <c r="BU15" s="43">
        <f>'BAR BB| Open rates'!BU15*0.85</f>
        <v>22780</v>
      </c>
      <c r="BV15" s="43">
        <f>'BAR BB| Open rates'!BV15*0.85</f>
        <v>23630</v>
      </c>
      <c r="BW15" s="43">
        <f>'BAR BB| Open rates'!BW15*0.85</f>
        <v>22780</v>
      </c>
      <c r="BX15" s="43">
        <f>'BAR BB| Open rates'!BX15*0.85</f>
        <v>22780</v>
      </c>
      <c r="BY15" s="43">
        <f>'BAR BB| Open rates'!BY15*0.85</f>
        <v>23630</v>
      </c>
      <c r="BZ15" s="43">
        <f>'BAR BB| Open rates'!BZ15*0.85</f>
        <v>22780</v>
      </c>
      <c r="CA15" s="43">
        <f>'BAR BB| Open rates'!CA15*0.85</f>
        <v>23630</v>
      </c>
      <c r="CB15" s="43">
        <f>'BAR BB| Open rates'!CB15*0.85</f>
        <v>22780</v>
      </c>
      <c r="CC15" s="43">
        <f>'BAR BB| Open rates'!CC15*0.85</f>
        <v>23630</v>
      </c>
      <c r="CD15" s="43">
        <f>'BAR BB| Open rates'!CD15*0.85</f>
        <v>26775</v>
      </c>
      <c r="CE15" s="43">
        <f>'BAR BB| Open rates'!CE15*0.85</f>
        <v>28645</v>
      </c>
    </row>
    <row r="16" spans="1:83" s="36" customFormat="1" ht="12" customHeight="1" x14ac:dyDescent="0.2">
      <c r="A16" s="237">
        <v>2</v>
      </c>
      <c r="B16" s="43">
        <f>'BAR BB| Open rates'!B16*0.85</f>
        <v>27030</v>
      </c>
      <c r="C16" s="43">
        <f>'BAR BB| Open rates'!C16*0.85</f>
        <v>32045</v>
      </c>
      <c r="D16" s="43">
        <f>'BAR BB| Open rates'!D16*0.85</f>
        <v>28475</v>
      </c>
      <c r="E16" s="43">
        <f>'BAR BB| Open rates'!E16*0.85</f>
        <v>26775</v>
      </c>
      <c r="F16" s="43">
        <f>'BAR BB| Open rates'!F16*0.85</f>
        <v>25330</v>
      </c>
      <c r="G16" s="43">
        <f>'BAR BB| Open rates'!G16*0.85</f>
        <v>23630</v>
      </c>
      <c r="H16" s="43">
        <f>'BAR BB| Open rates'!H16*0.85</f>
        <v>23630</v>
      </c>
      <c r="I16" s="43">
        <f>'BAR BB| Open rates'!I16*0.85</f>
        <v>22780</v>
      </c>
      <c r="J16" s="43">
        <f>'BAR BB| Open rates'!J16*0.85</f>
        <v>23630</v>
      </c>
      <c r="K16" s="43">
        <f>'BAR BB| Open rates'!K16*0.85</f>
        <v>23630</v>
      </c>
      <c r="L16" s="43">
        <f>'BAR BB| Open rates'!L16*0.85</f>
        <v>23630</v>
      </c>
      <c r="M16" s="43">
        <f>'BAR BB| Open rates'!M16*0.85</f>
        <v>32045</v>
      </c>
      <c r="N16" s="43">
        <f>'BAR BB| Open rates'!N16*0.85</f>
        <v>27625</v>
      </c>
      <c r="O16" s="43">
        <f>'BAR BB| Open rates'!O16*0.85</f>
        <v>32045</v>
      </c>
      <c r="P16" s="43">
        <f>'BAR BB| Open rates'!P16*0.85</f>
        <v>29495</v>
      </c>
      <c r="Q16" s="43">
        <f>'BAR BB| Open rates'!Q16*0.85</f>
        <v>26180</v>
      </c>
      <c r="R16" s="43">
        <f>'BAR BB| Open rates'!R16*0.85</f>
        <v>27625</v>
      </c>
      <c r="S16" s="43">
        <f>'BAR BB| Open rates'!S16*0.85</f>
        <v>26180</v>
      </c>
      <c r="T16" s="43">
        <f>'BAR BB| Open rates'!T16*0.85</f>
        <v>27625</v>
      </c>
      <c r="U16" s="43">
        <f>'BAR BB| Open rates'!U16*0.85</f>
        <v>26180</v>
      </c>
      <c r="V16" s="43">
        <f>'BAR BB| Open rates'!V16*0.85</f>
        <v>27625</v>
      </c>
      <c r="W16" s="43">
        <f>'BAR BB| Open rates'!W16*0.85</f>
        <v>31875</v>
      </c>
      <c r="X16" s="43">
        <f>'BAR BB| Open rates'!X16*0.85</f>
        <v>35445</v>
      </c>
      <c r="Y16" s="43">
        <f>'BAR BB| Open rates'!Y16*0.85</f>
        <v>51680</v>
      </c>
      <c r="Z16" s="43">
        <f>'BAR BB| Open rates'!Z16*0.85</f>
        <v>31875</v>
      </c>
      <c r="AA16" s="43">
        <f>'BAR BB| Open rates'!AA16*0.85</f>
        <v>33745</v>
      </c>
      <c r="AB16" s="43">
        <f>'BAR BB| Open rates'!AB16*0.85</f>
        <v>31875</v>
      </c>
      <c r="AC16" s="43">
        <f>'BAR BB| Open rates'!AC16*0.85</f>
        <v>35445</v>
      </c>
      <c r="AD16" s="43">
        <f>'BAR BB| Open rates'!AD16*0.85</f>
        <v>37145</v>
      </c>
      <c r="AE16" s="43">
        <f>'BAR BB| Open rates'!AE16*0.85</f>
        <v>35445</v>
      </c>
      <c r="AF16" s="43">
        <f>'BAR BB| Open rates'!AF16*0.85</f>
        <v>37145</v>
      </c>
      <c r="AG16" s="43">
        <f>'BAR BB| Open rates'!AG16*0.85</f>
        <v>35445</v>
      </c>
      <c r="AH16" s="43">
        <f>'BAR BB| Open rates'!AH16*0.85</f>
        <v>37145</v>
      </c>
      <c r="AI16" s="43">
        <f>'BAR BB| Open rates'!AI16*0.85</f>
        <v>35445</v>
      </c>
      <c r="AJ16" s="43">
        <f>'BAR BB| Open rates'!AJ16*0.85</f>
        <v>37145</v>
      </c>
      <c r="AK16" s="43">
        <f>'BAR BB| Open rates'!AK16*0.85</f>
        <v>35445</v>
      </c>
      <c r="AL16" s="43">
        <f>'BAR BB| Open rates'!AL16*0.85</f>
        <v>37145</v>
      </c>
      <c r="AM16" s="43">
        <f>'BAR BB| Open rates'!AM16*0.85</f>
        <v>35445</v>
      </c>
      <c r="AN16" s="43">
        <f>'BAR BB| Open rates'!AN16*0.85</f>
        <v>37145</v>
      </c>
      <c r="AO16" s="43">
        <f>'BAR BB| Open rates'!AO16*0.85</f>
        <v>35445</v>
      </c>
      <c r="AP16" s="43">
        <f>'BAR BB| Open rates'!AP16*0.85</f>
        <v>37145</v>
      </c>
      <c r="AQ16" s="43">
        <f>'BAR BB| Open rates'!AQ16*0.85</f>
        <v>35445</v>
      </c>
      <c r="AR16" s="43">
        <f>'BAR BB| Open rates'!AR16*0.85</f>
        <v>37145</v>
      </c>
      <c r="AS16" s="43">
        <f>'BAR BB| Open rates'!AS16*0.85</f>
        <v>31875</v>
      </c>
      <c r="AT16" s="43">
        <f>'BAR BB| Open rates'!AT16*0.85</f>
        <v>33745</v>
      </c>
      <c r="AU16" s="43">
        <f>'BAR BB| Open rates'!AU16*0.85</f>
        <v>31875</v>
      </c>
      <c r="AV16" s="43">
        <f>'BAR BB| Open rates'!AV16*0.85</f>
        <v>33745</v>
      </c>
      <c r="AW16" s="43">
        <f>'BAR BB| Open rates'!AW16*0.85</f>
        <v>33745</v>
      </c>
      <c r="AX16" s="43">
        <f>'BAR BB| Open rates'!AX16*0.85</f>
        <v>31875</v>
      </c>
      <c r="AY16" s="43">
        <f>'BAR BB| Open rates'!AY16*0.85</f>
        <v>33745</v>
      </c>
      <c r="AZ16" s="43">
        <f>'BAR BB| Open rates'!AZ16*0.85</f>
        <v>31875</v>
      </c>
      <c r="BA16" s="43">
        <f>'BAR BB| Open rates'!BA16*0.85</f>
        <v>33745</v>
      </c>
      <c r="BB16" s="43">
        <f>'BAR BB| Open rates'!BB16*0.85</f>
        <v>31875</v>
      </c>
      <c r="BC16" s="43">
        <f>'BAR BB| Open rates'!BC16*0.85</f>
        <v>33745</v>
      </c>
      <c r="BD16" s="43">
        <f>'BAR BB| Open rates'!BD16*0.85</f>
        <v>31875</v>
      </c>
      <c r="BE16" s="43">
        <f>'BAR BB| Open rates'!BE16*0.85</f>
        <v>29580</v>
      </c>
      <c r="BF16" s="43">
        <f>'BAR BB| Open rates'!BF16*0.85</f>
        <v>27880</v>
      </c>
      <c r="BG16" s="43">
        <f>'BAR BB| Open rates'!BG16*0.85</f>
        <v>29580</v>
      </c>
      <c r="BH16" s="43">
        <f>'BAR BB| Open rates'!BH16*0.85</f>
        <v>27880</v>
      </c>
      <c r="BI16" s="43">
        <f>'BAR BB| Open rates'!BI16*0.85</f>
        <v>29580</v>
      </c>
      <c r="BJ16" s="43">
        <f>'BAR BB| Open rates'!BJ16*0.85</f>
        <v>27880</v>
      </c>
      <c r="BK16" s="43">
        <f>'BAR BB| Open rates'!BK16*0.85</f>
        <v>29580</v>
      </c>
      <c r="BL16" s="43">
        <f>'BAR BB| Open rates'!BL16*0.85</f>
        <v>27880</v>
      </c>
      <c r="BM16" s="43">
        <f>'BAR BB| Open rates'!BM16*0.85</f>
        <v>29580</v>
      </c>
      <c r="BN16" s="43">
        <f>'BAR BB| Open rates'!BN16*0.85</f>
        <v>31025</v>
      </c>
      <c r="BO16" s="43">
        <f>'BAR BB| Open rates'!BO16*0.85</f>
        <v>32895</v>
      </c>
      <c r="BP16" s="43">
        <f>'BAR BB| Open rates'!BP16*0.85</f>
        <v>27030</v>
      </c>
      <c r="BQ16" s="43">
        <f>'BAR BB| Open rates'!BQ16*0.85</f>
        <v>25330</v>
      </c>
      <c r="BR16" s="43">
        <f>'BAR BB| Open rates'!BR16*0.85</f>
        <v>26180</v>
      </c>
      <c r="BS16" s="43">
        <f>'BAR BB| Open rates'!BS16*0.85</f>
        <v>25330</v>
      </c>
      <c r="BT16" s="43">
        <f>'BAR BB| Open rates'!BT16*0.85</f>
        <v>26180</v>
      </c>
      <c r="BU16" s="43">
        <f>'BAR BB| Open rates'!BU16*0.85</f>
        <v>25330</v>
      </c>
      <c r="BV16" s="43">
        <f>'BAR BB| Open rates'!BV16*0.85</f>
        <v>26180</v>
      </c>
      <c r="BW16" s="43">
        <f>'BAR BB| Open rates'!BW16*0.85</f>
        <v>25330</v>
      </c>
      <c r="BX16" s="43">
        <f>'BAR BB| Open rates'!BX16*0.85</f>
        <v>25330</v>
      </c>
      <c r="BY16" s="43">
        <f>'BAR BB| Open rates'!BY16*0.85</f>
        <v>26180</v>
      </c>
      <c r="BZ16" s="43">
        <f>'BAR BB| Open rates'!BZ16*0.85</f>
        <v>25330</v>
      </c>
      <c r="CA16" s="43">
        <f>'BAR BB| Open rates'!CA16*0.85</f>
        <v>26180</v>
      </c>
      <c r="CB16" s="43">
        <f>'BAR BB| Open rates'!CB16*0.85</f>
        <v>25330</v>
      </c>
      <c r="CC16" s="43">
        <f>'BAR BB| Open rates'!CC16*0.85</f>
        <v>26180</v>
      </c>
      <c r="CD16" s="43">
        <f>'BAR BB| Open rates'!CD16*0.85</f>
        <v>29325</v>
      </c>
      <c r="CE16" s="43">
        <f>'BAR BB| Open rates'!CE16*0.85</f>
        <v>31195</v>
      </c>
    </row>
    <row r="17" spans="1:83"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row>
    <row r="18" spans="1:83" s="36" customFormat="1" ht="12" customHeight="1" x14ac:dyDescent="0.2">
      <c r="A18" s="237">
        <v>1</v>
      </c>
      <c r="B18" s="43">
        <f>'BAR BB| Open rates'!B18*0.85</f>
        <v>24565</v>
      </c>
      <c r="C18" s="43">
        <f>'BAR BB| Open rates'!C18*0.85</f>
        <v>29580</v>
      </c>
      <c r="D18" s="43">
        <f>'BAR BB| Open rates'!D18*0.85</f>
        <v>26010</v>
      </c>
      <c r="E18" s="43">
        <f>'BAR BB| Open rates'!E18*0.85</f>
        <v>26010</v>
      </c>
      <c r="F18" s="43">
        <f>'BAR BB| Open rates'!F18*0.85</f>
        <v>24565</v>
      </c>
      <c r="G18" s="43">
        <f>'BAR BB| Open rates'!G18*0.85</f>
        <v>22865</v>
      </c>
      <c r="H18" s="43">
        <f>'BAR BB| Open rates'!H18*0.85</f>
        <v>22865</v>
      </c>
      <c r="I18" s="43">
        <f>'BAR BB| Open rates'!I18*0.85</f>
        <v>22015</v>
      </c>
      <c r="J18" s="43">
        <f>'BAR BB| Open rates'!J18*0.85</f>
        <v>22865</v>
      </c>
      <c r="K18" s="43">
        <f>'BAR BB| Open rates'!K18*0.85</f>
        <v>22865</v>
      </c>
      <c r="L18" s="43">
        <f>'BAR BB| Open rates'!L18*0.85</f>
        <v>22865</v>
      </c>
      <c r="M18" s="43">
        <f>'BAR BB| Open rates'!M18*0.85</f>
        <v>30430</v>
      </c>
      <c r="N18" s="43">
        <f>'BAR BB| Open rates'!N18*0.85</f>
        <v>26010</v>
      </c>
      <c r="O18" s="43">
        <f>'BAR BB| Open rates'!O18*0.85</f>
        <v>30430</v>
      </c>
      <c r="P18" s="43">
        <f>'BAR BB| Open rates'!P18*0.85</f>
        <v>27880</v>
      </c>
      <c r="Q18" s="43">
        <f>'BAR BB| Open rates'!Q18*0.85</f>
        <v>24565</v>
      </c>
      <c r="R18" s="43">
        <f>'BAR BB| Open rates'!R18*0.85</f>
        <v>26010</v>
      </c>
      <c r="S18" s="43">
        <f>'BAR BB| Open rates'!S18*0.85</f>
        <v>24565</v>
      </c>
      <c r="T18" s="43">
        <f>'BAR BB| Open rates'!T18*0.85</f>
        <v>26010</v>
      </c>
      <c r="U18" s="43">
        <f>'BAR BB| Open rates'!U18*0.85</f>
        <v>24565</v>
      </c>
      <c r="V18" s="43">
        <f>'BAR BB| Open rates'!V18*0.85</f>
        <v>26010</v>
      </c>
      <c r="W18" s="43">
        <f>'BAR BB| Open rates'!W18*0.85</f>
        <v>30175</v>
      </c>
      <c r="X18" s="43">
        <f>'BAR BB| Open rates'!X18*0.85</f>
        <v>33745</v>
      </c>
      <c r="Y18" s="43">
        <f>'BAR BB| Open rates'!Y18*0.85</f>
        <v>49980</v>
      </c>
      <c r="Z18" s="43">
        <f>'BAR BB| Open rates'!Z18*0.85</f>
        <v>30175</v>
      </c>
      <c r="AA18" s="43">
        <f>'BAR BB| Open rates'!AA18*0.85</f>
        <v>32045</v>
      </c>
      <c r="AB18" s="43">
        <f>'BAR BB| Open rates'!AB18*0.85</f>
        <v>30175</v>
      </c>
      <c r="AC18" s="43">
        <f>'BAR BB| Open rates'!AC18*0.85</f>
        <v>33745</v>
      </c>
      <c r="AD18" s="43">
        <f>'BAR BB| Open rates'!AD18*0.85</f>
        <v>35445</v>
      </c>
      <c r="AE18" s="43">
        <f>'BAR BB| Open rates'!AE18*0.85</f>
        <v>33745</v>
      </c>
      <c r="AF18" s="43">
        <f>'BAR BB| Open rates'!AF18*0.85</f>
        <v>35445</v>
      </c>
      <c r="AG18" s="43">
        <f>'BAR BB| Open rates'!AG18*0.85</f>
        <v>33745</v>
      </c>
      <c r="AH18" s="43">
        <f>'BAR BB| Open rates'!AH18*0.85</f>
        <v>35445</v>
      </c>
      <c r="AI18" s="43">
        <f>'BAR BB| Open rates'!AI18*0.85</f>
        <v>33745</v>
      </c>
      <c r="AJ18" s="43">
        <f>'BAR BB| Open rates'!AJ18*0.85</f>
        <v>35445</v>
      </c>
      <c r="AK18" s="43">
        <f>'BAR BB| Open rates'!AK18*0.85</f>
        <v>33745</v>
      </c>
      <c r="AL18" s="43">
        <f>'BAR BB| Open rates'!AL18*0.85</f>
        <v>35445</v>
      </c>
      <c r="AM18" s="43">
        <f>'BAR BB| Open rates'!AM18*0.85</f>
        <v>33745</v>
      </c>
      <c r="AN18" s="43">
        <f>'BAR BB| Open rates'!AN18*0.85</f>
        <v>35445</v>
      </c>
      <c r="AO18" s="43">
        <f>'BAR BB| Open rates'!AO18*0.85</f>
        <v>33745</v>
      </c>
      <c r="AP18" s="43">
        <f>'BAR BB| Open rates'!AP18*0.85</f>
        <v>35445</v>
      </c>
      <c r="AQ18" s="43">
        <f>'BAR BB| Open rates'!AQ18*0.85</f>
        <v>33745</v>
      </c>
      <c r="AR18" s="43">
        <f>'BAR BB| Open rates'!AR18*0.85</f>
        <v>35445</v>
      </c>
      <c r="AS18" s="43">
        <f>'BAR BB| Open rates'!AS18*0.85</f>
        <v>30175</v>
      </c>
      <c r="AT18" s="43">
        <f>'BAR BB| Open rates'!AT18*0.85</f>
        <v>32045</v>
      </c>
      <c r="AU18" s="43">
        <f>'BAR BB| Open rates'!AU18*0.85</f>
        <v>30175</v>
      </c>
      <c r="AV18" s="43">
        <f>'BAR BB| Open rates'!AV18*0.85</f>
        <v>32045</v>
      </c>
      <c r="AW18" s="43">
        <f>'BAR BB| Open rates'!AW18*0.85</f>
        <v>32045</v>
      </c>
      <c r="AX18" s="43">
        <f>'BAR BB| Open rates'!AX18*0.85</f>
        <v>30175</v>
      </c>
      <c r="AY18" s="43">
        <f>'BAR BB| Open rates'!AY18*0.85</f>
        <v>32045</v>
      </c>
      <c r="AZ18" s="43">
        <f>'BAR BB| Open rates'!AZ18*0.85</f>
        <v>30175</v>
      </c>
      <c r="BA18" s="43">
        <f>'BAR BB| Open rates'!BA18*0.85</f>
        <v>32045</v>
      </c>
      <c r="BB18" s="43">
        <f>'BAR BB| Open rates'!BB18*0.85</f>
        <v>30175</v>
      </c>
      <c r="BC18" s="43">
        <f>'BAR BB| Open rates'!BC18*0.85</f>
        <v>32045</v>
      </c>
      <c r="BD18" s="43">
        <f>'BAR BB| Open rates'!BD18*0.85</f>
        <v>30175</v>
      </c>
      <c r="BE18" s="43">
        <f>'BAR BB| Open rates'!BE18*0.85</f>
        <v>27115</v>
      </c>
      <c r="BF18" s="43">
        <f>'BAR BB| Open rates'!BF18*0.85</f>
        <v>25415</v>
      </c>
      <c r="BG18" s="43">
        <f>'BAR BB| Open rates'!BG18*0.85</f>
        <v>27115</v>
      </c>
      <c r="BH18" s="43">
        <f>'BAR BB| Open rates'!BH18*0.85</f>
        <v>25415</v>
      </c>
      <c r="BI18" s="43">
        <f>'BAR BB| Open rates'!BI18*0.85</f>
        <v>27115</v>
      </c>
      <c r="BJ18" s="43">
        <f>'BAR BB| Open rates'!BJ18*0.85</f>
        <v>25415</v>
      </c>
      <c r="BK18" s="43">
        <f>'BAR BB| Open rates'!BK18*0.85</f>
        <v>27115</v>
      </c>
      <c r="BL18" s="43">
        <f>'BAR BB| Open rates'!BL18*0.85</f>
        <v>25415</v>
      </c>
      <c r="BM18" s="43">
        <f>'BAR BB| Open rates'!BM18*0.85</f>
        <v>27115</v>
      </c>
      <c r="BN18" s="43">
        <f>'BAR BB| Open rates'!BN18*0.85</f>
        <v>28560</v>
      </c>
      <c r="BO18" s="43">
        <f>'BAR BB| Open rates'!BO18*0.85</f>
        <v>30430</v>
      </c>
      <c r="BP18" s="43">
        <f>'BAR BB| Open rates'!BP18*0.85</f>
        <v>24565</v>
      </c>
      <c r="BQ18" s="43">
        <f>'BAR BB| Open rates'!BQ18*0.85</f>
        <v>22865</v>
      </c>
      <c r="BR18" s="43">
        <f>'BAR BB| Open rates'!BR18*0.85</f>
        <v>23715</v>
      </c>
      <c r="BS18" s="43">
        <f>'BAR BB| Open rates'!BS18*0.85</f>
        <v>22865</v>
      </c>
      <c r="BT18" s="43">
        <f>'BAR BB| Open rates'!BT18*0.85</f>
        <v>23715</v>
      </c>
      <c r="BU18" s="43">
        <f>'BAR BB| Open rates'!BU18*0.85</f>
        <v>22865</v>
      </c>
      <c r="BV18" s="43">
        <f>'BAR BB| Open rates'!BV18*0.85</f>
        <v>23715</v>
      </c>
      <c r="BW18" s="43">
        <f>'BAR BB| Open rates'!BW18*0.85</f>
        <v>22865</v>
      </c>
      <c r="BX18" s="43">
        <f>'BAR BB| Open rates'!BX18*0.85</f>
        <v>22865</v>
      </c>
      <c r="BY18" s="43">
        <f>'BAR BB| Open rates'!BY18*0.85</f>
        <v>23715</v>
      </c>
      <c r="BZ18" s="43">
        <f>'BAR BB| Open rates'!BZ18*0.85</f>
        <v>22865</v>
      </c>
      <c r="CA18" s="43">
        <f>'BAR BB| Open rates'!CA18*0.85</f>
        <v>23715</v>
      </c>
      <c r="CB18" s="43">
        <f>'BAR BB| Open rates'!CB18*0.85</f>
        <v>22865</v>
      </c>
      <c r="CC18" s="43">
        <f>'BAR BB| Open rates'!CC18*0.85</f>
        <v>23715</v>
      </c>
      <c r="CD18" s="43">
        <f>'BAR BB| Open rates'!CD18*0.85</f>
        <v>26860</v>
      </c>
      <c r="CE18" s="43">
        <f>'BAR BB| Open rates'!CE18*0.85</f>
        <v>28730</v>
      </c>
    </row>
    <row r="19" spans="1:83" s="36" customFormat="1" ht="12" customHeight="1" x14ac:dyDescent="0.2">
      <c r="A19" s="237">
        <v>2</v>
      </c>
      <c r="B19" s="43">
        <f>'BAR BB| Open rates'!B19*0.85</f>
        <v>27115</v>
      </c>
      <c r="C19" s="43">
        <f>'BAR BB| Open rates'!C19*0.85</f>
        <v>32130</v>
      </c>
      <c r="D19" s="43">
        <f>'BAR BB| Open rates'!D19*0.85</f>
        <v>28560</v>
      </c>
      <c r="E19" s="43">
        <f>'BAR BB| Open rates'!E19*0.85</f>
        <v>28560</v>
      </c>
      <c r="F19" s="43">
        <f>'BAR BB| Open rates'!F19*0.85</f>
        <v>27115</v>
      </c>
      <c r="G19" s="43">
        <f>'BAR BB| Open rates'!G19*0.85</f>
        <v>25415</v>
      </c>
      <c r="H19" s="43">
        <f>'BAR BB| Open rates'!H19*0.85</f>
        <v>25415</v>
      </c>
      <c r="I19" s="43">
        <f>'BAR BB| Open rates'!I19*0.85</f>
        <v>24565</v>
      </c>
      <c r="J19" s="43">
        <f>'BAR BB| Open rates'!J19*0.85</f>
        <v>25415</v>
      </c>
      <c r="K19" s="43">
        <f>'BAR BB| Open rates'!K19*0.85</f>
        <v>25415</v>
      </c>
      <c r="L19" s="43">
        <f>'BAR BB| Open rates'!L19*0.85</f>
        <v>25415</v>
      </c>
      <c r="M19" s="43">
        <f>'BAR BB| Open rates'!M19*0.85</f>
        <v>32980</v>
      </c>
      <c r="N19" s="43">
        <f>'BAR BB| Open rates'!N19*0.85</f>
        <v>28560</v>
      </c>
      <c r="O19" s="43">
        <f>'BAR BB| Open rates'!O19*0.85</f>
        <v>32980</v>
      </c>
      <c r="P19" s="43">
        <f>'BAR BB| Open rates'!P19*0.85</f>
        <v>30430</v>
      </c>
      <c r="Q19" s="43">
        <f>'BAR BB| Open rates'!Q19*0.85</f>
        <v>27115</v>
      </c>
      <c r="R19" s="43">
        <f>'BAR BB| Open rates'!R19*0.85</f>
        <v>28560</v>
      </c>
      <c r="S19" s="43">
        <f>'BAR BB| Open rates'!S19*0.85</f>
        <v>27115</v>
      </c>
      <c r="T19" s="43">
        <f>'BAR BB| Open rates'!T19*0.85</f>
        <v>28560</v>
      </c>
      <c r="U19" s="43">
        <f>'BAR BB| Open rates'!U19*0.85</f>
        <v>27115</v>
      </c>
      <c r="V19" s="43">
        <f>'BAR BB| Open rates'!V19*0.85</f>
        <v>28560</v>
      </c>
      <c r="W19" s="43">
        <f>'BAR BB| Open rates'!W19*0.85</f>
        <v>32725</v>
      </c>
      <c r="X19" s="43">
        <f>'BAR BB| Open rates'!X19*0.85</f>
        <v>36295</v>
      </c>
      <c r="Y19" s="43">
        <f>'BAR BB| Open rates'!Y19*0.85</f>
        <v>52530</v>
      </c>
      <c r="Z19" s="43">
        <f>'BAR BB| Open rates'!Z19*0.85</f>
        <v>32725</v>
      </c>
      <c r="AA19" s="43">
        <f>'BAR BB| Open rates'!AA19*0.85</f>
        <v>34595</v>
      </c>
      <c r="AB19" s="43">
        <f>'BAR BB| Open rates'!AB19*0.85</f>
        <v>32725</v>
      </c>
      <c r="AC19" s="43">
        <f>'BAR BB| Open rates'!AC19*0.85</f>
        <v>36295</v>
      </c>
      <c r="AD19" s="43">
        <f>'BAR BB| Open rates'!AD19*0.85</f>
        <v>37995</v>
      </c>
      <c r="AE19" s="43">
        <f>'BAR BB| Open rates'!AE19*0.85</f>
        <v>36295</v>
      </c>
      <c r="AF19" s="43">
        <f>'BAR BB| Open rates'!AF19*0.85</f>
        <v>37995</v>
      </c>
      <c r="AG19" s="43">
        <f>'BAR BB| Open rates'!AG19*0.85</f>
        <v>36295</v>
      </c>
      <c r="AH19" s="43">
        <f>'BAR BB| Open rates'!AH19*0.85</f>
        <v>37995</v>
      </c>
      <c r="AI19" s="43">
        <f>'BAR BB| Open rates'!AI19*0.85</f>
        <v>36295</v>
      </c>
      <c r="AJ19" s="43">
        <f>'BAR BB| Open rates'!AJ19*0.85</f>
        <v>37995</v>
      </c>
      <c r="AK19" s="43">
        <f>'BAR BB| Open rates'!AK19*0.85</f>
        <v>36295</v>
      </c>
      <c r="AL19" s="43">
        <f>'BAR BB| Open rates'!AL19*0.85</f>
        <v>37995</v>
      </c>
      <c r="AM19" s="43">
        <f>'BAR BB| Open rates'!AM19*0.85</f>
        <v>36295</v>
      </c>
      <c r="AN19" s="43">
        <f>'BAR BB| Open rates'!AN19*0.85</f>
        <v>37995</v>
      </c>
      <c r="AO19" s="43">
        <f>'BAR BB| Open rates'!AO19*0.85</f>
        <v>36295</v>
      </c>
      <c r="AP19" s="43">
        <f>'BAR BB| Open rates'!AP19*0.85</f>
        <v>37995</v>
      </c>
      <c r="AQ19" s="43">
        <f>'BAR BB| Open rates'!AQ19*0.85</f>
        <v>36295</v>
      </c>
      <c r="AR19" s="43">
        <f>'BAR BB| Open rates'!AR19*0.85</f>
        <v>37995</v>
      </c>
      <c r="AS19" s="43">
        <f>'BAR BB| Open rates'!AS19*0.85</f>
        <v>32725</v>
      </c>
      <c r="AT19" s="43">
        <f>'BAR BB| Open rates'!AT19*0.85</f>
        <v>34595</v>
      </c>
      <c r="AU19" s="43">
        <f>'BAR BB| Open rates'!AU19*0.85</f>
        <v>32725</v>
      </c>
      <c r="AV19" s="43">
        <f>'BAR BB| Open rates'!AV19*0.85</f>
        <v>34595</v>
      </c>
      <c r="AW19" s="43">
        <f>'BAR BB| Open rates'!AW19*0.85</f>
        <v>34595</v>
      </c>
      <c r="AX19" s="43">
        <f>'BAR BB| Open rates'!AX19*0.85</f>
        <v>32725</v>
      </c>
      <c r="AY19" s="43">
        <f>'BAR BB| Open rates'!AY19*0.85</f>
        <v>34595</v>
      </c>
      <c r="AZ19" s="43">
        <f>'BAR BB| Open rates'!AZ19*0.85</f>
        <v>32725</v>
      </c>
      <c r="BA19" s="43">
        <f>'BAR BB| Open rates'!BA19*0.85</f>
        <v>34595</v>
      </c>
      <c r="BB19" s="43">
        <f>'BAR BB| Open rates'!BB19*0.85</f>
        <v>32725</v>
      </c>
      <c r="BC19" s="43">
        <f>'BAR BB| Open rates'!BC19*0.85</f>
        <v>34595</v>
      </c>
      <c r="BD19" s="43">
        <f>'BAR BB| Open rates'!BD19*0.85</f>
        <v>32725</v>
      </c>
      <c r="BE19" s="43">
        <f>'BAR BB| Open rates'!BE19*0.85</f>
        <v>29665</v>
      </c>
      <c r="BF19" s="43">
        <f>'BAR BB| Open rates'!BF19*0.85</f>
        <v>27965</v>
      </c>
      <c r="BG19" s="43">
        <f>'BAR BB| Open rates'!BG19*0.85</f>
        <v>29665</v>
      </c>
      <c r="BH19" s="43">
        <f>'BAR BB| Open rates'!BH19*0.85</f>
        <v>27965</v>
      </c>
      <c r="BI19" s="43">
        <f>'BAR BB| Open rates'!BI19*0.85</f>
        <v>29665</v>
      </c>
      <c r="BJ19" s="43">
        <f>'BAR BB| Open rates'!BJ19*0.85</f>
        <v>27965</v>
      </c>
      <c r="BK19" s="43">
        <f>'BAR BB| Open rates'!BK19*0.85</f>
        <v>29665</v>
      </c>
      <c r="BL19" s="43">
        <f>'BAR BB| Open rates'!BL19*0.85</f>
        <v>27965</v>
      </c>
      <c r="BM19" s="43">
        <f>'BAR BB| Open rates'!BM19*0.85</f>
        <v>29665</v>
      </c>
      <c r="BN19" s="43">
        <f>'BAR BB| Open rates'!BN19*0.85</f>
        <v>31110</v>
      </c>
      <c r="BO19" s="43">
        <f>'BAR BB| Open rates'!BO19*0.85</f>
        <v>32980</v>
      </c>
      <c r="BP19" s="43">
        <f>'BAR BB| Open rates'!BP19*0.85</f>
        <v>27115</v>
      </c>
      <c r="BQ19" s="43">
        <f>'BAR BB| Open rates'!BQ19*0.85</f>
        <v>25415</v>
      </c>
      <c r="BR19" s="43">
        <f>'BAR BB| Open rates'!BR19*0.85</f>
        <v>26265</v>
      </c>
      <c r="BS19" s="43">
        <f>'BAR BB| Open rates'!BS19*0.85</f>
        <v>25415</v>
      </c>
      <c r="BT19" s="43">
        <f>'BAR BB| Open rates'!BT19*0.85</f>
        <v>26265</v>
      </c>
      <c r="BU19" s="43">
        <f>'BAR BB| Open rates'!BU19*0.85</f>
        <v>25415</v>
      </c>
      <c r="BV19" s="43">
        <f>'BAR BB| Open rates'!BV19*0.85</f>
        <v>26265</v>
      </c>
      <c r="BW19" s="43">
        <f>'BAR BB| Open rates'!BW19*0.85</f>
        <v>25415</v>
      </c>
      <c r="BX19" s="43">
        <f>'BAR BB| Open rates'!BX19*0.85</f>
        <v>25415</v>
      </c>
      <c r="BY19" s="43">
        <f>'BAR BB| Open rates'!BY19*0.85</f>
        <v>26265</v>
      </c>
      <c r="BZ19" s="43">
        <f>'BAR BB| Open rates'!BZ19*0.85</f>
        <v>25415</v>
      </c>
      <c r="CA19" s="43">
        <f>'BAR BB| Open rates'!CA19*0.85</f>
        <v>26265</v>
      </c>
      <c r="CB19" s="43">
        <f>'BAR BB| Open rates'!CB19*0.85</f>
        <v>25415</v>
      </c>
      <c r="CC19" s="43">
        <f>'BAR BB| Open rates'!CC19*0.85</f>
        <v>26265</v>
      </c>
      <c r="CD19" s="43">
        <f>'BAR BB| Open rates'!CD19*0.85</f>
        <v>29410</v>
      </c>
      <c r="CE19" s="43">
        <f>'BAR BB| Open rates'!CE19*0.85</f>
        <v>31280</v>
      </c>
    </row>
    <row r="20" spans="1:83"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row>
    <row r="21" spans="1:83" s="36" customFormat="1" ht="12" customHeight="1" x14ac:dyDescent="0.2">
      <c r="A21" s="237">
        <v>1</v>
      </c>
      <c r="B21" s="43">
        <f>'BAR BB| Open rates'!B21*0.85</f>
        <v>26180</v>
      </c>
      <c r="C21" s="43">
        <f>'BAR BB| Open rates'!C21*0.85</f>
        <v>31195</v>
      </c>
      <c r="D21" s="43">
        <f>'BAR BB| Open rates'!D21*0.85</f>
        <v>27625</v>
      </c>
      <c r="E21" s="43">
        <f>'BAR BB| Open rates'!E21*0.85</f>
        <v>26435</v>
      </c>
      <c r="F21" s="43">
        <f>'BAR BB| Open rates'!F21*0.85</f>
        <v>24990</v>
      </c>
      <c r="G21" s="43">
        <f>'BAR BB| Open rates'!G21*0.85</f>
        <v>23290</v>
      </c>
      <c r="H21" s="43">
        <f>'BAR BB| Open rates'!H21*0.85</f>
        <v>23290</v>
      </c>
      <c r="I21" s="43">
        <f>'BAR BB| Open rates'!I21*0.85</f>
        <v>22440</v>
      </c>
      <c r="J21" s="43">
        <f>'BAR BB| Open rates'!J21*0.85</f>
        <v>23290</v>
      </c>
      <c r="K21" s="43">
        <f>'BAR BB| Open rates'!K21*0.85</f>
        <v>23290</v>
      </c>
      <c r="L21" s="43">
        <f>'BAR BB| Open rates'!L21*0.85</f>
        <v>23290</v>
      </c>
      <c r="M21" s="43">
        <f>'BAR BB| Open rates'!M21*0.85</f>
        <v>30855</v>
      </c>
      <c r="N21" s="43">
        <f>'BAR BB| Open rates'!N21*0.85</f>
        <v>26435</v>
      </c>
      <c r="O21" s="43">
        <f>'BAR BB| Open rates'!O21*0.85</f>
        <v>30855</v>
      </c>
      <c r="P21" s="43">
        <f>'BAR BB| Open rates'!P21*0.85</f>
        <v>28305</v>
      </c>
      <c r="Q21" s="43">
        <f>'BAR BB| Open rates'!Q21*0.85</f>
        <v>24990</v>
      </c>
      <c r="R21" s="43">
        <f>'BAR BB| Open rates'!R21*0.85</f>
        <v>26435</v>
      </c>
      <c r="S21" s="43">
        <f>'BAR BB| Open rates'!S21*0.85</f>
        <v>24990</v>
      </c>
      <c r="T21" s="43">
        <f>'BAR BB| Open rates'!T21*0.85</f>
        <v>26435</v>
      </c>
      <c r="U21" s="43">
        <f>'BAR BB| Open rates'!U21*0.85</f>
        <v>24990</v>
      </c>
      <c r="V21" s="43">
        <f>'BAR BB| Open rates'!V21*0.85</f>
        <v>26435</v>
      </c>
      <c r="W21" s="43">
        <f>'BAR BB| Open rates'!W21*0.85</f>
        <v>31025</v>
      </c>
      <c r="X21" s="43">
        <f>'BAR BB| Open rates'!X21*0.85</f>
        <v>34595</v>
      </c>
      <c r="Y21" s="43">
        <f>'BAR BB| Open rates'!Y21*0.85</f>
        <v>50830</v>
      </c>
      <c r="Z21" s="43">
        <f>'BAR BB| Open rates'!Z21*0.85</f>
        <v>31025</v>
      </c>
      <c r="AA21" s="43">
        <f>'BAR BB| Open rates'!AA21*0.85</f>
        <v>32895</v>
      </c>
      <c r="AB21" s="43">
        <f>'BAR BB| Open rates'!AB21*0.85</f>
        <v>31025</v>
      </c>
      <c r="AC21" s="43">
        <f>'BAR BB| Open rates'!AC21*0.85</f>
        <v>34595</v>
      </c>
      <c r="AD21" s="43">
        <f>'BAR BB| Open rates'!AD21*0.85</f>
        <v>36295</v>
      </c>
      <c r="AE21" s="43">
        <f>'BAR BB| Open rates'!AE21*0.85</f>
        <v>34595</v>
      </c>
      <c r="AF21" s="43">
        <f>'BAR BB| Open rates'!AF21*0.85</f>
        <v>36295</v>
      </c>
      <c r="AG21" s="43">
        <f>'BAR BB| Open rates'!AG21*0.85</f>
        <v>34595</v>
      </c>
      <c r="AH21" s="43">
        <f>'BAR BB| Open rates'!AH21*0.85</f>
        <v>36295</v>
      </c>
      <c r="AI21" s="43">
        <f>'BAR BB| Open rates'!AI21*0.85</f>
        <v>34595</v>
      </c>
      <c r="AJ21" s="43">
        <f>'BAR BB| Open rates'!AJ21*0.85</f>
        <v>36295</v>
      </c>
      <c r="AK21" s="43">
        <f>'BAR BB| Open rates'!AK21*0.85</f>
        <v>34595</v>
      </c>
      <c r="AL21" s="43">
        <f>'BAR BB| Open rates'!AL21*0.85</f>
        <v>36295</v>
      </c>
      <c r="AM21" s="43">
        <f>'BAR BB| Open rates'!AM21*0.85</f>
        <v>34595</v>
      </c>
      <c r="AN21" s="43">
        <f>'BAR BB| Open rates'!AN21*0.85</f>
        <v>36295</v>
      </c>
      <c r="AO21" s="43">
        <f>'BAR BB| Open rates'!AO21*0.85</f>
        <v>34595</v>
      </c>
      <c r="AP21" s="43">
        <f>'BAR BB| Open rates'!AP21*0.85</f>
        <v>36295</v>
      </c>
      <c r="AQ21" s="43">
        <f>'BAR BB| Open rates'!AQ21*0.85</f>
        <v>34595</v>
      </c>
      <c r="AR21" s="43">
        <f>'BAR BB| Open rates'!AR21*0.85</f>
        <v>36295</v>
      </c>
      <c r="AS21" s="43">
        <f>'BAR BB| Open rates'!AS21*0.85</f>
        <v>31025</v>
      </c>
      <c r="AT21" s="43">
        <f>'BAR BB| Open rates'!AT21*0.85</f>
        <v>32895</v>
      </c>
      <c r="AU21" s="43">
        <f>'BAR BB| Open rates'!AU21*0.85</f>
        <v>31025</v>
      </c>
      <c r="AV21" s="43">
        <f>'BAR BB| Open rates'!AV21*0.85</f>
        <v>32895</v>
      </c>
      <c r="AW21" s="43">
        <f>'BAR BB| Open rates'!AW21*0.85</f>
        <v>32895</v>
      </c>
      <c r="AX21" s="43">
        <f>'BAR BB| Open rates'!AX21*0.85</f>
        <v>31025</v>
      </c>
      <c r="AY21" s="43">
        <f>'BAR BB| Open rates'!AY21*0.85</f>
        <v>32895</v>
      </c>
      <c r="AZ21" s="43">
        <f>'BAR BB| Open rates'!AZ21*0.85</f>
        <v>31025</v>
      </c>
      <c r="BA21" s="43">
        <f>'BAR BB| Open rates'!BA21*0.85</f>
        <v>32895</v>
      </c>
      <c r="BB21" s="43">
        <f>'BAR BB| Open rates'!BB21*0.85</f>
        <v>31025</v>
      </c>
      <c r="BC21" s="43">
        <f>'BAR BB| Open rates'!BC21*0.85</f>
        <v>32895</v>
      </c>
      <c r="BD21" s="43">
        <f>'BAR BB| Open rates'!BD21*0.85</f>
        <v>31025</v>
      </c>
      <c r="BE21" s="43">
        <f>'BAR BB| Open rates'!BE21*0.85</f>
        <v>27540</v>
      </c>
      <c r="BF21" s="43">
        <f>'BAR BB| Open rates'!BF21*0.85</f>
        <v>25840</v>
      </c>
      <c r="BG21" s="43">
        <f>'BAR BB| Open rates'!BG21*0.85</f>
        <v>27540</v>
      </c>
      <c r="BH21" s="43">
        <f>'BAR BB| Open rates'!BH21*0.85</f>
        <v>25840</v>
      </c>
      <c r="BI21" s="43">
        <f>'BAR BB| Open rates'!BI21*0.85</f>
        <v>27540</v>
      </c>
      <c r="BJ21" s="43">
        <f>'BAR BB| Open rates'!BJ21*0.85</f>
        <v>25840</v>
      </c>
      <c r="BK21" s="43">
        <f>'BAR BB| Open rates'!BK21*0.85</f>
        <v>27540</v>
      </c>
      <c r="BL21" s="43">
        <f>'BAR BB| Open rates'!BL21*0.85</f>
        <v>25840</v>
      </c>
      <c r="BM21" s="43">
        <f>'BAR BB| Open rates'!BM21*0.85</f>
        <v>27540</v>
      </c>
      <c r="BN21" s="43">
        <f>'BAR BB| Open rates'!BN21*0.85</f>
        <v>28985</v>
      </c>
      <c r="BO21" s="43">
        <f>'BAR BB| Open rates'!BO21*0.85</f>
        <v>30855</v>
      </c>
      <c r="BP21" s="43">
        <f>'BAR BB| Open rates'!BP21*0.85</f>
        <v>24990</v>
      </c>
      <c r="BQ21" s="43">
        <f>'BAR BB| Open rates'!BQ21*0.85</f>
        <v>23290</v>
      </c>
      <c r="BR21" s="43">
        <f>'BAR BB| Open rates'!BR21*0.85</f>
        <v>24140</v>
      </c>
      <c r="BS21" s="43">
        <f>'BAR BB| Open rates'!BS21*0.85</f>
        <v>23290</v>
      </c>
      <c r="BT21" s="43">
        <f>'BAR BB| Open rates'!BT21*0.85</f>
        <v>24140</v>
      </c>
      <c r="BU21" s="43">
        <f>'BAR BB| Open rates'!BU21*0.85</f>
        <v>23290</v>
      </c>
      <c r="BV21" s="43">
        <f>'BAR BB| Open rates'!BV21*0.85</f>
        <v>24140</v>
      </c>
      <c r="BW21" s="43">
        <f>'BAR BB| Open rates'!BW21*0.85</f>
        <v>23290</v>
      </c>
      <c r="BX21" s="43">
        <f>'BAR BB| Open rates'!BX21*0.85</f>
        <v>23290</v>
      </c>
      <c r="BY21" s="43">
        <f>'BAR BB| Open rates'!BY21*0.85</f>
        <v>24140</v>
      </c>
      <c r="BZ21" s="43">
        <f>'BAR BB| Open rates'!BZ21*0.85</f>
        <v>23290</v>
      </c>
      <c r="CA21" s="43">
        <f>'BAR BB| Open rates'!CA21*0.85</f>
        <v>24140</v>
      </c>
      <c r="CB21" s="43">
        <f>'BAR BB| Open rates'!CB21*0.85</f>
        <v>23290</v>
      </c>
      <c r="CC21" s="43">
        <f>'BAR BB| Open rates'!CC21*0.85</f>
        <v>24140</v>
      </c>
      <c r="CD21" s="43">
        <f>'BAR BB| Open rates'!CD21*0.85</f>
        <v>27285</v>
      </c>
      <c r="CE21" s="43">
        <f>'BAR BB| Open rates'!CE21*0.85</f>
        <v>29155</v>
      </c>
    </row>
    <row r="22" spans="1:83" s="36" customFormat="1" ht="12" customHeight="1" x14ac:dyDescent="0.2">
      <c r="A22" s="237">
        <v>2</v>
      </c>
      <c r="B22" s="43">
        <f>'BAR BB| Open rates'!B22*0.85</f>
        <v>28730</v>
      </c>
      <c r="C22" s="43">
        <f>'BAR BB| Open rates'!C22*0.85</f>
        <v>33745</v>
      </c>
      <c r="D22" s="43">
        <f>'BAR BB| Open rates'!D22*0.85</f>
        <v>30175</v>
      </c>
      <c r="E22" s="43">
        <f>'BAR BB| Open rates'!E22*0.85</f>
        <v>28985</v>
      </c>
      <c r="F22" s="43">
        <f>'BAR BB| Open rates'!F22*0.85</f>
        <v>27540</v>
      </c>
      <c r="G22" s="43">
        <f>'BAR BB| Open rates'!G22*0.85</f>
        <v>25840</v>
      </c>
      <c r="H22" s="43">
        <f>'BAR BB| Open rates'!H22*0.85</f>
        <v>25840</v>
      </c>
      <c r="I22" s="43">
        <f>'BAR BB| Open rates'!I22*0.85</f>
        <v>24990</v>
      </c>
      <c r="J22" s="43">
        <f>'BAR BB| Open rates'!J22*0.85</f>
        <v>25840</v>
      </c>
      <c r="K22" s="43">
        <f>'BAR BB| Open rates'!K22*0.85</f>
        <v>25840</v>
      </c>
      <c r="L22" s="43">
        <f>'BAR BB| Open rates'!L22*0.85</f>
        <v>25840</v>
      </c>
      <c r="M22" s="43">
        <f>'BAR BB| Open rates'!M22*0.85</f>
        <v>33405</v>
      </c>
      <c r="N22" s="43">
        <f>'BAR BB| Open rates'!N22*0.85</f>
        <v>28985</v>
      </c>
      <c r="O22" s="43">
        <f>'BAR BB| Open rates'!O22*0.85</f>
        <v>33405</v>
      </c>
      <c r="P22" s="43">
        <f>'BAR BB| Open rates'!P22*0.85</f>
        <v>30855</v>
      </c>
      <c r="Q22" s="43">
        <f>'BAR BB| Open rates'!Q22*0.85</f>
        <v>27540</v>
      </c>
      <c r="R22" s="43">
        <f>'BAR BB| Open rates'!R22*0.85</f>
        <v>28985</v>
      </c>
      <c r="S22" s="43">
        <f>'BAR BB| Open rates'!S22*0.85</f>
        <v>27540</v>
      </c>
      <c r="T22" s="43">
        <f>'BAR BB| Open rates'!T22*0.85</f>
        <v>28985</v>
      </c>
      <c r="U22" s="43">
        <f>'BAR BB| Open rates'!U22*0.85</f>
        <v>27540</v>
      </c>
      <c r="V22" s="43">
        <f>'BAR BB| Open rates'!V22*0.85</f>
        <v>28985</v>
      </c>
      <c r="W22" s="43">
        <f>'BAR BB| Open rates'!W22*0.85</f>
        <v>33575</v>
      </c>
      <c r="X22" s="43">
        <f>'BAR BB| Open rates'!X22*0.85</f>
        <v>37145</v>
      </c>
      <c r="Y22" s="43">
        <f>'BAR BB| Open rates'!Y22*0.85</f>
        <v>53380</v>
      </c>
      <c r="Z22" s="43">
        <f>'BAR BB| Open rates'!Z22*0.85</f>
        <v>33575</v>
      </c>
      <c r="AA22" s="43">
        <f>'BAR BB| Open rates'!AA22*0.85</f>
        <v>35445</v>
      </c>
      <c r="AB22" s="43">
        <f>'BAR BB| Open rates'!AB22*0.85</f>
        <v>33575</v>
      </c>
      <c r="AC22" s="43">
        <f>'BAR BB| Open rates'!AC22*0.85</f>
        <v>37145</v>
      </c>
      <c r="AD22" s="43">
        <f>'BAR BB| Open rates'!AD22*0.85</f>
        <v>38845</v>
      </c>
      <c r="AE22" s="43">
        <f>'BAR BB| Open rates'!AE22*0.85</f>
        <v>37145</v>
      </c>
      <c r="AF22" s="43">
        <f>'BAR BB| Open rates'!AF22*0.85</f>
        <v>38845</v>
      </c>
      <c r="AG22" s="43">
        <f>'BAR BB| Open rates'!AG22*0.85</f>
        <v>37145</v>
      </c>
      <c r="AH22" s="43">
        <f>'BAR BB| Open rates'!AH22*0.85</f>
        <v>38845</v>
      </c>
      <c r="AI22" s="43">
        <f>'BAR BB| Open rates'!AI22*0.85</f>
        <v>37145</v>
      </c>
      <c r="AJ22" s="43">
        <f>'BAR BB| Open rates'!AJ22*0.85</f>
        <v>38845</v>
      </c>
      <c r="AK22" s="43">
        <f>'BAR BB| Open rates'!AK22*0.85</f>
        <v>37145</v>
      </c>
      <c r="AL22" s="43">
        <f>'BAR BB| Open rates'!AL22*0.85</f>
        <v>38845</v>
      </c>
      <c r="AM22" s="43">
        <f>'BAR BB| Open rates'!AM22*0.85</f>
        <v>37145</v>
      </c>
      <c r="AN22" s="43">
        <f>'BAR BB| Open rates'!AN22*0.85</f>
        <v>38845</v>
      </c>
      <c r="AO22" s="43">
        <f>'BAR BB| Open rates'!AO22*0.85</f>
        <v>37145</v>
      </c>
      <c r="AP22" s="43">
        <f>'BAR BB| Open rates'!AP22*0.85</f>
        <v>38845</v>
      </c>
      <c r="AQ22" s="43">
        <f>'BAR BB| Open rates'!AQ22*0.85</f>
        <v>37145</v>
      </c>
      <c r="AR22" s="43">
        <f>'BAR BB| Open rates'!AR22*0.85</f>
        <v>38845</v>
      </c>
      <c r="AS22" s="43">
        <f>'BAR BB| Open rates'!AS22*0.85</f>
        <v>33575</v>
      </c>
      <c r="AT22" s="43">
        <f>'BAR BB| Open rates'!AT22*0.85</f>
        <v>35445</v>
      </c>
      <c r="AU22" s="43">
        <f>'BAR BB| Open rates'!AU22*0.85</f>
        <v>33575</v>
      </c>
      <c r="AV22" s="43">
        <f>'BAR BB| Open rates'!AV22*0.85</f>
        <v>35445</v>
      </c>
      <c r="AW22" s="43">
        <f>'BAR BB| Open rates'!AW22*0.85</f>
        <v>35445</v>
      </c>
      <c r="AX22" s="43">
        <f>'BAR BB| Open rates'!AX22*0.85</f>
        <v>33575</v>
      </c>
      <c r="AY22" s="43">
        <f>'BAR BB| Open rates'!AY22*0.85</f>
        <v>35445</v>
      </c>
      <c r="AZ22" s="43">
        <f>'BAR BB| Open rates'!AZ22*0.85</f>
        <v>33575</v>
      </c>
      <c r="BA22" s="43">
        <f>'BAR BB| Open rates'!BA22*0.85</f>
        <v>35445</v>
      </c>
      <c r="BB22" s="43">
        <f>'BAR BB| Open rates'!BB22*0.85</f>
        <v>33575</v>
      </c>
      <c r="BC22" s="43">
        <f>'BAR BB| Open rates'!BC22*0.85</f>
        <v>35445</v>
      </c>
      <c r="BD22" s="43">
        <f>'BAR BB| Open rates'!BD22*0.85</f>
        <v>33575</v>
      </c>
      <c r="BE22" s="43">
        <f>'BAR BB| Open rates'!BE22*0.85</f>
        <v>30090</v>
      </c>
      <c r="BF22" s="43">
        <f>'BAR BB| Open rates'!BF22*0.85</f>
        <v>28390</v>
      </c>
      <c r="BG22" s="43">
        <f>'BAR BB| Open rates'!BG22*0.85</f>
        <v>30090</v>
      </c>
      <c r="BH22" s="43">
        <f>'BAR BB| Open rates'!BH22*0.85</f>
        <v>28390</v>
      </c>
      <c r="BI22" s="43">
        <f>'BAR BB| Open rates'!BI22*0.85</f>
        <v>30090</v>
      </c>
      <c r="BJ22" s="43">
        <f>'BAR BB| Open rates'!BJ22*0.85</f>
        <v>28390</v>
      </c>
      <c r="BK22" s="43">
        <f>'BAR BB| Open rates'!BK22*0.85</f>
        <v>30090</v>
      </c>
      <c r="BL22" s="43">
        <f>'BAR BB| Open rates'!BL22*0.85</f>
        <v>28390</v>
      </c>
      <c r="BM22" s="43">
        <f>'BAR BB| Open rates'!BM22*0.85</f>
        <v>30090</v>
      </c>
      <c r="BN22" s="43">
        <f>'BAR BB| Open rates'!BN22*0.85</f>
        <v>31535</v>
      </c>
      <c r="BO22" s="43">
        <f>'BAR BB| Open rates'!BO22*0.85</f>
        <v>33405</v>
      </c>
      <c r="BP22" s="43">
        <f>'BAR BB| Open rates'!BP22*0.85</f>
        <v>27540</v>
      </c>
      <c r="BQ22" s="43">
        <f>'BAR BB| Open rates'!BQ22*0.85</f>
        <v>25840</v>
      </c>
      <c r="BR22" s="43">
        <f>'BAR BB| Open rates'!BR22*0.85</f>
        <v>26690</v>
      </c>
      <c r="BS22" s="43">
        <f>'BAR BB| Open rates'!BS22*0.85</f>
        <v>25840</v>
      </c>
      <c r="BT22" s="43">
        <f>'BAR BB| Open rates'!BT22*0.85</f>
        <v>26690</v>
      </c>
      <c r="BU22" s="43">
        <f>'BAR BB| Open rates'!BU22*0.85</f>
        <v>25840</v>
      </c>
      <c r="BV22" s="43">
        <f>'BAR BB| Open rates'!BV22*0.85</f>
        <v>26690</v>
      </c>
      <c r="BW22" s="43">
        <f>'BAR BB| Open rates'!BW22*0.85</f>
        <v>25840</v>
      </c>
      <c r="BX22" s="43">
        <f>'BAR BB| Open rates'!BX22*0.85</f>
        <v>25840</v>
      </c>
      <c r="BY22" s="43">
        <f>'BAR BB| Open rates'!BY22*0.85</f>
        <v>26690</v>
      </c>
      <c r="BZ22" s="43">
        <f>'BAR BB| Open rates'!BZ22*0.85</f>
        <v>25840</v>
      </c>
      <c r="CA22" s="43">
        <f>'BAR BB| Open rates'!CA22*0.85</f>
        <v>26690</v>
      </c>
      <c r="CB22" s="43">
        <f>'BAR BB| Open rates'!CB22*0.85</f>
        <v>25840</v>
      </c>
      <c r="CC22" s="43">
        <f>'BAR BB| Open rates'!CC22*0.85</f>
        <v>26690</v>
      </c>
      <c r="CD22" s="43">
        <f>'BAR BB| Open rates'!CD22*0.85</f>
        <v>29835</v>
      </c>
      <c r="CE22" s="43">
        <f>'BAR BB| Open rates'!CE22*0.85</f>
        <v>31705</v>
      </c>
    </row>
    <row r="23" spans="1:83"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row>
    <row r="24" spans="1:83" s="36" customFormat="1" ht="12" customHeight="1" x14ac:dyDescent="0.2">
      <c r="A24" s="237">
        <v>1</v>
      </c>
      <c r="B24" s="43">
        <f>'BAR BB| Open rates'!B24*0.85</f>
        <v>38930</v>
      </c>
      <c r="C24" s="43">
        <f>'BAR BB| Open rates'!C24*0.85</f>
        <v>43945</v>
      </c>
      <c r="D24" s="43">
        <f>'BAR BB| Open rates'!D24*0.85</f>
        <v>40375</v>
      </c>
      <c r="E24" s="43">
        <f>'BAR BB| Open rates'!E24*0.85</f>
        <v>33575</v>
      </c>
      <c r="F24" s="43">
        <f>'BAR BB| Open rates'!F24*0.85</f>
        <v>32130</v>
      </c>
      <c r="G24" s="43">
        <f>'BAR BB| Open rates'!G24*0.85</f>
        <v>30430</v>
      </c>
      <c r="H24" s="43">
        <f>'BAR BB| Open rates'!H24*0.85</f>
        <v>30430</v>
      </c>
      <c r="I24" s="43">
        <f>'BAR BB| Open rates'!I24*0.85</f>
        <v>29580</v>
      </c>
      <c r="J24" s="43">
        <f>'BAR BB| Open rates'!J24*0.85</f>
        <v>30430</v>
      </c>
      <c r="K24" s="43">
        <f>'BAR BB| Open rates'!K24*0.85</f>
        <v>30430</v>
      </c>
      <c r="L24" s="43">
        <f>'BAR BB| Open rates'!L24*0.85</f>
        <v>30430</v>
      </c>
      <c r="M24" s="43">
        <f>'BAR BB| Open rates'!M24*0.85</f>
        <v>37995</v>
      </c>
      <c r="N24" s="43">
        <f>'BAR BB| Open rates'!N24*0.85</f>
        <v>33575</v>
      </c>
      <c r="O24" s="43">
        <f>'BAR BB| Open rates'!O24*0.85</f>
        <v>37995</v>
      </c>
      <c r="P24" s="43">
        <f>'BAR BB| Open rates'!P24*0.85</f>
        <v>35445</v>
      </c>
      <c r="Q24" s="43">
        <f>'BAR BB| Open rates'!Q24*0.85</f>
        <v>32130</v>
      </c>
      <c r="R24" s="43">
        <f>'BAR BB| Open rates'!R24*0.85</f>
        <v>33575</v>
      </c>
      <c r="S24" s="43">
        <f>'BAR BB| Open rates'!S24*0.85</f>
        <v>32130</v>
      </c>
      <c r="T24" s="43">
        <f>'BAR BB| Open rates'!T24*0.85</f>
        <v>33575</v>
      </c>
      <c r="U24" s="43">
        <f>'BAR BB| Open rates'!U24*0.85</f>
        <v>32130</v>
      </c>
      <c r="V24" s="43">
        <f>'BAR BB| Open rates'!V24*0.85</f>
        <v>33575</v>
      </c>
      <c r="W24" s="43">
        <f>'BAR BB| Open rates'!W24*0.85</f>
        <v>40375</v>
      </c>
      <c r="X24" s="43">
        <f>'BAR BB| Open rates'!X24*0.85</f>
        <v>43945</v>
      </c>
      <c r="Y24" s="43">
        <f>'BAR BB| Open rates'!Y24*0.85</f>
        <v>60180</v>
      </c>
      <c r="Z24" s="43">
        <f>'BAR BB| Open rates'!Z24*0.85</f>
        <v>40375</v>
      </c>
      <c r="AA24" s="43">
        <f>'BAR BB| Open rates'!AA24*0.85</f>
        <v>42245</v>
      </c>
      <c r="AB24" s="43">
        <f>'BAR BB| Open rates'!AB24*0.85</f>
        <v>40375</v>
      </c>
      <c r="AC24" s="43">
        <f>'BAR BB| Open rates'!AC24*0.85</f>
        <v>43945</v>
      </c>
      <c r="AD24" s="43">
        <f>'BAR BB| Open rates'!AD24*0.85</f>
        <v>45645</v>
      </c>
      <c r="AE24" s="43">
        <f>'BAR BB| Open rates'!AE24*0.85</f>
        <v>43945</v>
      </c>
      <c r="AF24" s="43">
        <f>'BAR BB| Open rates'!AF24*0.85</f>
        <v>45645</v>
      </c>
      <c r="AG24" s="43">
        <f>'BAR BB| Open rates'!AG24*0.85</f>
        <v>43945</v>
      </c>
      <c r="AH24" s="43">
        <f>'BAR BB| Open rates'!AH24*0.85</f>
        <v>45645</v>
      </c>
      <c r="AI24" s="43">
        <f>'BAR BB| Open rates'!AI24*0.85</f>
        <v>43945</v>
      </c>
      <c r="AJ24" s="43">
        <f>'BAR BB| Open rates'!AJ24*0.85</f>
        <v>45645</v>
      </c>
      <c r="AK24" s="43">
        <f>'BAR BB| Open rates'!AK24*0.85</f>
        <v>43945</v>
      </c>
      <c r="AL24" s="43">
        <f>'BAR BB| Open rates'!AL24*0.85</f>
        <v>45645</v>
      </c>
      <c r="AM24" s="43">
        <f>'BAR BB| Open rates'!AM24*0.85</f>
        <v>43945</v>
      </c>
      <c r="AN24" s="43">
        <f>'BAR BB| Open rates'!AN24*0.85</f>
        <v>45645</v>
      </c>
      <c r="AO24" s="43">
        <f>'BAR BB| Open rates'!AO24*0.85</f>
        <v>43945</v>
      </c>
      <c r="AP24" s="43">
        <f>'BAR BB| Open rates'!AP24*0.85</f>
        <v>45645</v>
      </c>
      <c r="AQ24" s="43">
        <f>'BAR BB| Open rates'!AQ24*0.85</f>
        <v>43945</v>
      </c>
      <c r="AR24" s="43">
        <f>'BAR BB| Open rates'!AR24*0.85</f>
        <v>45645</v>
      </c>
      <c r="AS24" s="43">
        <f>'BAR BB| Open rates'!AS24*0.85</f>
        <v>40375</v>
      </c>
      <c r="AT24" s="43">
        <f>'BAR BB| Open rates'!AT24*0.85</f>
        <v>42245</v>
      </c>
      <c r="AU24" s="43">
        <f>'BAR BB| Open rates'!AU24*0.85</f>
        <v>40375</v>
      </c>
      <c r="AV24" s="43">
        <f>'BAR BB| Open rates'!AV24*0.85</f>
        <v>37145</v>
      </c>
      <c r="AW24" s="43">
        <f>'BAR BB| Open rates'!AW24*0.85</f>
        <v>37145</v>
      </c>
      <c r="AX24" s="43">
        <f>'BAR BB| Open rates'!AX24*0.85</f>
        <v>35275</v>
      </c>
      <c r="AY24" s="43">
        <f>'BAR BB| Open rates'!AY24*0.85</f>
        <v>37145</v>
      </c>
      <c r="AZ24" s="43">
        <f>'BAR BB| Open rates'!AZ24*0.85</f>
        <v>35275</v>
      </c>
      <c r="BA24" s="43">
        <f>'BAR BB| Open rates'!BA24*0.85</f>
        <v>37145</v>
      </c>
      <c r="BB24" s="43">
        <f>'BAR BB| Open rates'!BB24*0.85</f>
        <v>35275</v>
      </c>
      <c r="BC24" s="43">
        <f>'BAR BB| Open rates'!BC24*0.85</f>
        <v>37145</v>
      </c>
      <c r="BD24" s="43">
        <f>'BAR BB| Open rates'!BD24*0.85</f>
        <v>35275</v>
      </c>
      <c r="BE24" s="43">
        <f>'BAR BB| Open rates'!BE24*0.85</f>
        <v>33830</v>
      </c>
      <c r="BF24" s="43">
        <f>'BAR BB| Open rates'!BF24*0.85</f>
        <v>32130</v>
      </c>
      <c r="BG24" s="43">
        <f>'BAR BB| Open rates'!BG24*0.85</f>
        <v>33830</v>
      </c>
      <c r="BH24" s="43">
        <f>'BAR BB| Open rates'!BH24*0.85</f>
        <v>32130</v>
      </c>
      <c r="BI24" s="43">
        <f>'BAR BB| Open rates'!BI24*0.85</f>
        <v>33830</v>
      </c>
      <c r="BJ24" s="43">
        <f>'BAR BB| Open rates'!BJ24*0.85</f>
        <v>32130</v>
      </c>
      <c r="BK24" s="43">
        <f>'BAR BB| Open rates'!BK24*0.85</f>
        <v>33830</v>
      </c>
      <c r="BL24" s="43">
        <f>'BAR BB| Open rates'!BL24*0.85</f>
        <v>32130</v>
      </c>
      <c r="BM24" s="43">
        <f>'BAR BB| Open rates'!BM24*0.85</f>
        <v>33830</v>
      </c>
      <c r="BN24" s="43">
        <f>'BAR BB| Open rates'!BN24*0.85</f>
        <v>35275</v>
      </c>
      <c r="BO24" s="43">
        <f>'BAR BB| Open rates'!BO24*0.85</f>
        <v>37145</v>
      </c>
      <c r="BP24" s="43">
        <f>'BAR BB| Open rates'!BP24*0.85</f>
        <v>31280</v>
      </c>
      <c r="BQ24" s="43">
        <f>'BAR BB| Open rates'!BQ24*0.85</f>
        <v>29580</v>
      </c>
      <c r="BR24" s="43">
        <f>'BAR BB| Open rates'!BR24*0.85</f>
        <v>30430</v>
      </c>
      <c r="BS24" s="43">
        <f>'BAR BB| Open rates'!BS24*0.85</f>
        <v>29580</v>
      </c>
      <c r="BT24" s="43">
        <f>'BAR BB| Open rates'!BT24*0.85</f>
        <v>30430</v>
      </c>
      <c r="BU24" s="43">
        <f>'BAR BB| Open rates'!BU24*0.85</f>
        <v>29580</v>
      </c>
      <c r="BV24" s="43">
        <f>'BAR BB| Open rates'!BV24*0.85</f>
        <v>30430</v>
      </c>
      <c r="BW24" s="43">
        <f>'BAR BB| Open rates'!BW24*0.85</f>
        <v>29580</v>
      </c>
      <c r="BX24" s="43">
        <f>'BAR BB| Open rates'!BX24*0.85</f>
        <v>29580</v>
      </c>
      <c r="BY24" s="43">
        <f>'BAR BB| Open rates'!BY24*0.85</f>
        <v>30430</v>
      </c>
      <c r="BZ24" s="43">
        <f>'BAR BB| Open rates'!BZ24*0.85</f>
        <v>29580</v>
      </c>
      <c r="CA24" s="43">
        <f>'BAR BB| Open rates'!CA24*0.85</f>
        <v>30430</v>
      </c>
      <c r="CB24" s="43">
        <f>'BAR BB| Open rates'!CB24*0.85</f>
        <v>29580</v>
      </c>
      <c r="CC24" s="43">
        <f>'BAR BB| Open rates'!CC24*0.85</f>
        <v>30430</v>
      </c>
      <c r="CD24" s="43">
        <f>'BAR BB| Open rates'!CD24*0.85</f>
        <v>33575</v>
      </c>
      <c r="CE24" s="43">
        <f>'BAR BB| Open rates'!CE24*0.85</f>
        <v>35445</v>
      </c>
    </row>
    <row r="25" spans="1:83" s="36" customFormat="1" ht="12" customHeight="1" x14ac:dyDescent="0.2">
      <c r="A25" s="237">
        <v>2</v>
      </c>
      <c r="B25" s="43">
        <f>'BAR BB| Open rates'!B25*0.85</f>
        <v>41480</v>
      </c>
      <c r="C25" s="43">
        <f>'BAR BB| Open rates'!C25*0.85</f>
        <v>46495</v>
      </c>
      <c r="D25" s="43">
        <f>'BAR BB| Open rates'!D25*0.85</f>
        <v>42925</v>
      </c>
      <c r="E25" s="43">
        <f>'BAR BB| Open rates'!E25*0.85</f>
        <v>36125</v>
      </c>
      <c r="F25" s="43">
        <f>'BAR BB| Open rates'!F25*0.85</f>
        <v>34680</v>
      </c>
      <c r="G25" s="43">
        <f>'BAR BB| Open rates'!G25*0.85</f>
        <v>32980</v>
      </c>
      <c r="H25" s="43">
        <f>'BAR BB| Open rates'!H25*0.85</f>
        <v>32980</v>
      </c>
      <c r="I25" s="43">
        <f>'BAR BB| Open rates'!I25*0.85</f>
        <v>32130</v>
      </c>
      <c r="J25" s="43">
        <f>'BAR BB| Open rates'!J25*0.85</f>
        <v>32980</v>
      </c>
      <c r="K25" s="43">
        <f>'BAR BB| Open rates'!K25*0.85</f>
        <v>32980</v>
      </c>
      <c r="L25" s="43">
        <f>'BAR BB| Open rates'!L25*0.85</f>
        <v>32980</v>
      </c>
      <c r="M25" s="43">
        <f>'BAR BB| Open rates'!M25*0.85</f>
        <v>40545</v>
      </c>
      <c r="N25" s="43">
        <f>'BAR BB| Open rates'!N25*0.85</f>
        <v>36125</v>
      </c>
      <c r="O25" s="43">
        <f>'BAR BB| Open rates'!O25*0.85</f>
        <v>40545</v>
      </c>
      <c r="P25" s="43">
        <f>'BAR BB| Open rates'!P25*0.85</f>
        <v>37995</v>
      </c>
      <c r="Q25" s="43">
        <f>'BAR BB| Open rates'!Q25*0.85</f>
        <v>34680</v>
      </c>
      <c r="R25" s="43">
        <f>'BAR BB| Open rates'!R25*0.85</f>
        <v>36125</v>
      </c>
      <c r="S25" s="43">
        <f>'BAR BB| Open rates'!S25*0.85</f>
        <v>34680</v>
      </c>
      <c r="T25" s="43">
        <f>'BAR BB| Open rates'!T25*0.85</f>
        <v>36125</v>
      </c>
      <c r="U25" s="43">
        <f>'BAR BB| Open rates'!U25*0.85</f>
        <v>34680</v>
      </c>
      <c r="V25" s="43">
        <f>'BAR BB| Open rates'!V25*0.85</f>
        <v>36125</v>
      </c>
      <c r="W25" s="43">
        <f>'BAR BB| Open rates'!W25*0.85</f>
        <v>42925</v>
      </c>
      <c r="X25" s="43">
        <f>'BAR BB| Open rates'!X25*0.85</f>
        <v>46495</v>
      </c>
      <c r="Y25" s="43">
        <f>'BAR BB| Open rates'!Y25*0.85</f>
        <v>62730</v>
      </c>
      <c r="Z25" s="43">
        <f>'BAR BB| Open rates'!Z25*0.85</f>
        <v>42925</v>
      </c>
      <c r="AA25" s="43">
        <f>'BAR BB| Open rates'!AA25*0.85</f>
        <v>44795</v>
      </c>
      <c r="AB25" s="43">
        <f>'BAR BB| Open rates'!AB25*0.85</f>
        <v>42925</v>
      </c>
      <c r="AC25" s="43">
        <f>'BAR BB| Open rates'!AC25*0.85</f>
        <v>46495</v>
      </c>
      <c r="AD25" s="43">
        <f>'BAR BB| Open rates'!AD25*0.85</f>
        <v>48195</v>
      </c>
      <c r="AE25" s="43">
        <f>'BAR BB| Open rates'!AE25*0.85</f>
        <v>46495</v>
      </c>
      <c r="AF25" s="43">
        <f>'BAR BB| Open rates'!AF25*0.85</f>
        <v>48195</v>
      </c>
      <c r="AG25" s="43">
        <f>'BAR BB| Open rates'!AG25*0.85</f>
        <v>46495</v>
      </c>
      <c r="AH25" s="43">
        <f>'BAR BB| Open rates'!AH25*0.85</f>
        <v>48195</v>
      </c>
      <c r="AI25" s="43">
        <f>'BAR BB| Open rates'!AI25*0.85</f>
        <v>46495</v>
      </c>
      <c r="AJ25" s="43">
        <f>'BAR BB| Open rates'!AJ25*0.85</f>
        <v>48195</v>
      </c>
      <c r="AK25" s="43">
        <f>'BAR BB| Open rates'!AK25*0.85</f>
        <v>46495</v>
      </c>
      <c r="AL25" s="43">
        <f>'BAR BB| Open rates'!AL25*0.85</f>
        <v>48195</v>
      </c>
      <c r="AM25" s="43">
        <f>'BAR BB| Open rates'!AM25*0.85</f>
        <v>46495</v>
      </c>
      <c r="AN25" s="43">
        <f>'BAR BB| Open rates'!AN25*0.85</f>
        <v>48195</v>
      </c>
      <c r="AO25" s="43">
        <f>'BAR BB| Open rates'!AO25*0.85</f>
        <v>46495</v>
      </c>
      <c r="AP25" s="43">
        <f>'BAR BB| Open rates'!AP25*0.85</f>
        <v>48195</v>
      </c>
      <c r="AQ25" s="43">
        <f>'BAR BB| Open rates'!AQ25*0.85</f>
        <v>46495</v>
      </c>
      <c r="AR25" s="43">
        <f>'BAR BB| Open rates'!AR25*0.85</f>
        <v>48195</v>
      </c>
      <c r="AS25" s="43">
        <f>'BAR BB| Open rates'!AS25*0.85</f>
        <v>42925</v>
      </c>
      <c r="AT25" s="43">
        <f>'BAR BB| Open rates'!AT25*0.85</f>
        <v>44795</v>
      </c>
      <c r="AU25" s="43">
        <f>'BAR BB| Open rates'!AU25*0.85</f>
        <v>42925</v>
      </c>
      <c r="AV25" s="43">
        <f>'BAR BB| Open rates'!AV25*0.85</f>
        <v>39695</v>
      </c>
      <c r="AW25" s="43">
        <f>'BAR BB| Open rates'!AW25*0.85</f>
        <v>39695</v>
      </c>
      <c r="AX25" s="43">
        <f>'BAR BB| Open rates'!AX25*0.85</f>
        <v>37825</v>
      </c>
      <c r="AY25" s="43">
        <f>'BAR BB| Open rates'!AY25*0.85</f>
        <v>39695</v>
      </c>
      <c r="AZ25" s="43">
        <f>'BAR BB| Open rates'!AZ25*0.85</f>
        <v>37825</v>
      </c>
      <c r="BA25" s="43">
        <f>'BAR BB| Open rates'!BA25*0.85</f>
        <v>39695</v>
      </c>
      <c r="BB25" s="43">
        <f>'BAR BB| Open rates'!BB25*0.85</f>
        <v>37825</v>
      </c>
      <c r="BC25" s="43">
        <f>'BAR BB| Open rates'!BC25*0.85</f>
        <v>39695</v>
      </c>
      <c r="BD25" s="43">
        <f>'BAR BB| Open rates'!BD25*0.85</f>
        <v>37825</v>
      </c>
      <c r="BE25" s="43">
        <f>'BAR BB| Open rates'!BE25*0.85</f>
        <v>36380</v>
      </c>
      <c r="BF25" s="43">
        <f>'BAR BB| Open rates'!BF25*0.85</f>
        <v>34680</v>
      </c>
      <c r="BG25" s="43">
        <f>'BAR BB| Open rates'!BG25*0.85</f>
        <v>36380</v>
      </c>
      <c r="BH25" s="43">
        <f>'BAR BB| Open rates'!BH25*0.85</f>
        <v>34680</v>
      </c>
      <c r="BI25" s="43">
        <f>'BAR BB| Open rates'!BI25*0.85</f>
        <v>36380</v>
      </c>
      <c r="BJ25" s="43">
        <f>'BAR BB| Open rates'!BJ25*0.85</f>
        <v>34680</v>
      </c>
      <c r="BK25" s="43">
        <f>'BAR BB| Open rates'!BK25*0.85</f>
        <v>36380</v>
      </c>
      <c r="BL25" s="43">
        <f>'BAR BB| Open rates'!BL25*0.85</f>
        <v>34680</v>
      </c>
      <c r="BM25" s="43">
        <f>'BAR BB| Open rates'!BM25*0.85</f>
        <v>36380</v>
      </c>
      <c r="BN25" s="43">
        <f>'BAR BB| Open rates'!BN25*0.85</f>
        <v>37825</v>
      </c>
      <c r="BO25" s="43">
        <f>'BAR BB| Open rates'!BO25*0.85</f>
        <v>39695</v>
      </c>
      <c r="BP25" s="43">
        <f>'BAR BB| Open rates'!BP25*0.85</f>
        <v>33830</v>
      </c>
      <c r="BQ25" s="43">
        <f>'BAR BB| Open rates'!BQ25*0.85</f>
        <v>32130</v>
      </c>
      <c r="BR25" s="43">
        <f>'BAR BB| Open rates'!BR25*0.85</f>
        <v>32980</v>
      </c>
      <c r="BS25" s="43">
        <f>'BAR BB| Open rates'!BS25*0.85</f>
        <v>32130</v>
      </c>
      <c r="BT25" s="43">
        <f>'BAR BB| Open rates'!BT25*0.85</f>
        <v>32980</v>
      </c>
      <c r="BU25" s="43">
        <f>'BAR BB| Open rates'!BU25*0.85</f>
        <v>32130</v>
      </c>
      <c r="BV25" s="43">
        <f>'BAR BB| Open rates'!BV25*0.85</f>
        <v>32980</v>
      </c>
      <c r="BW25" s="43">
        <f>'BAR BB| Open rates'!BW25*0.85</f>
        <v>32130</v>
      </c>
      <c r="BX25" s="43">
        <f>'BAR BB| Open rates'!BX25*0.85</f>
        <v>32130</v>
      </c>
      <c r="BY25" s="43">
        <f>'BAR BB| Open rates'!BY25*0.85</f>
        <v>32980</v>
      </c>
      <c r="BZ25" s="43">
        <f>'BAR BB| Open rates'!BZ25*0.85</f>
        <v>32130</v>
      </c>
      <c r="CA25" s="43">
        <f>'BAR BB| Open rates'!CA25*0.85</f>
        <v>32980</v>
      </c>
      <c r="CB25" s="43">
        <f>'BAR BB| Open rates'!CB25*0.85</f>
        <v>32130</v>
      </c>
      <c r="CC25" s="43">
        <f>'BAR BB| Open rates'!CC25*0.85</f>
        <v>32980</v>
      </c>
      <c r="CD25" s="43">
        <f>'BAR BB| Open rates'!CD25*0.85</f>
        <v>36125</v>
      </c>
      <c r="CE25" s="43">
        <f>'BAR BB| Open rates'!CE25*0.85</f>
        <v>37995</v>
      </c>
    </row>
    <row r="26" spans="1:83" s="36" customFormat="1" ht="12" customHeight="1" x14ac:dyDescent="0.2">
      <c r="A26" s="237">
        <v>3</v>
      </c>
      <c r="B26" s="43">
        <f>'BAR BB| Open rates'!B26*0.85</f>
        <v>44030</v>
      </c>
      <c r="C26" s="43">
        <f>'BAR BB| Open rates'!C26*0.85</f>
        <v>49045</v>
      </c>
      <c r="D26" s="43">
        <f>'BAR BB| Open rates'!D26*0.85</f>
        <v>45475</v>
      </c>
      <c r="E26" s="43">
        <f>'BAR BB| Open rates'!E26*0.85</f>
        <v>38675</v>
      </c>
      <c r="F26" s="43">
        <f>'BAR BB| Open rates'!F26*0.85</f>
        <v>37230</v>
      </c>
      <c r="G26" s="43">
        <f>'BAR BB| Open rates'!G26*0.85</f>
        <v>35530</v>
      </c>
      <c r="H26" s="43">
        <f>'BAR BB| Open rates'!H26*0.85</f>
        <v>35530</v>
      </c>
      <c r="I26" s="43">
        <f>'BAR BB| Open rates'!I26*0.85</f>
        <v>34680</v>
      </c>
      <c r="J26" s="43">
        <f>'BAR BB| Open rates'!J26*0.85</f>
        <v>35530</v>
      </c>
      <c r="K26" s="43">
        <f>'BAR BB| Open rates'!K26*0.85</f>
        <v>35530</v>
      </c>
      <c r="L26" s="43">
        <f>'BAR BB| Open rates'!L26*0.85</f>
        <v>35530</v>
      </c>
      <c r="M26" s="43">
        <f>'BAR BB| Open rates'!M26*0.85</f>
        <v>43095</v>
      </c>
      <c r="N26" s="43">
        <f>'BAR BB| Open rates'!N26*0.85</f>
        <v>38675</v>
      </c>
      <c r="O26" s="43">
        <f>'BAR BB| Open rates'!O26*0.85</f>
        <v>43095</v>
      </c>
      <c r="P26" s="43">
        <f>'BAR BB| Open rates'!P26*0.85</f>
        <v>40545</v>
      </c>
      <c r="Q26" s="43">
        <f>'BAR BB| Open rates'!Q26*0.85</f>
        <v>37230</v>
      </c>
      <c r="R26" s="43">
        <f>'BAR BB| Open rates'!R26*0.85</f>
        <v>38675</v>
      </c>
      <c r="S26" s="43">
        <f>'BAR BB| Open rates'!S26*0.85</f>
        <v>37230</v>
      </c>
      <c r="T26" s="43">
        <f>'BAR BB| Open rates'!T26*0.85</f>
        <v>38675</v>
      </c>
      <c r="U26" s="43">
        <f>'BAR BB| Open rates'!U26*0.85</f>
        <v>37230</v>
      </c>
      <c r="V26" s="43">
        <f>'BAR BB| Open rates'!V26*0.85</f>
        <v>38675</v>
      </c>
      <c r="W26" s="43">
        <f>'BAR BB| Open rates'!W26*0.85</f>
        <v>45475</v>
      </c>
      <c r="X26" s="43">
        <f>'BAR BB| Open rates'!X26*0.85</f>
        <v>49045</v>
      </c>
      <c r="Y26" s="43">
        <f>'BAR BB| Open rates'!Y26*0.85</f>
        <v>65280</v>
      </c>
      <c r="Z26" s="43">
        <f>'BAR BB| Open rates'!Z26*0.85</f>
        <v>45475</v>
      </c>
      <c r="AA26" s="43">
        <f>'BAR BB| Open rates'!AA26*0.85</f>
        <v>47345</v>
      </c>
      <c r="AB26" s="43">
        <f>'BAR BB| Open rates'!AB26*0.85</f>
        <v>45475</v>
      </c>
      <c r="AC26" s="43">
        <f>'BAR BB| Open rates'!AC26*0.85</f>
        <v>49045</v>
      </c>
      <c r="AD26" s="43">
        <f>'BAR BB| Open rates'!AD26*0.85</f>
        <v>50745</v>
      </c>
      <c r="AE26" s="43">
        <f>'BAR BB| Open rates'!AE26*0.85</f>
        <v>49045</v>
      </c>
      <c r="AF26" s="43">
        <f>'BAR BB| Open rates'!AF26*0.85</f>
        <v>50745</v>
      </c>
      <c r="AG26" s="43">
        <f>'BAR BB| Open rates'!AG26*0.85</f>
        <v>49045</v>
      </c>
      <c r="AH26" s="43">
        <f>'BAR BB| Open rates'!AH26*0.85</f>
        <v>50745</v>
      </c>
      <c r="AI26" s="43">
        <f>'BAR BB| Open rates'!AI26*0.85</f>
        <v>49045</v>
      </c>
      <c r="AJ26" s="43">
        <f>'BAR BB| Open rates'!AJ26*0.85</f>
        <v>50745</v>
      </c>
      <c r="AK26" s="43">
        <f>'BAR BB| Open rates'!AK26*0.85</f>
        <v>49045</v>
      </c>
      <c r="AL26" s="43">
        <f>'BAR BB| Open rates'!AL26*0.85</f>
        <v>50745</v>
      </c>
      <c r="AM26" s="43">
        <f>'BAR BB| Open rates'!AM26*0.85</f>
        <v>49045</v>
      </c>
      <c r="AN26" s="43">
        <f>'BAR BB| Open rates'!AN26*0.85</f>
        <v>50745</v>
      </c>
      <c r="AO26" s="43">
        <f>'BAR BB| Open rates'!AO26*0.85</f>
        <v>49045</v>
      </c>
      <c r="AP26" s="43">
        <f>'BAR BB| Open rates'!AP26*0.85</f>
        <v>50745</v>
      </c>
      <c r="AQ26" s="43">
        <f>'BAR BB| Open rates'!AQ26*0.85</f>
        <v>49045</v>
      </c>
      <c r="AR26" s="43">
        <f>'BAR BB| Open rates'!AR26*0.85</f>
        <v>50745</v>
      </c>
      <c r="AS26" s="43">
        <f>'BAR BB| Open rates'!AS26*0.85</f>
        <v>45475</v>
      </c>
      <c r="AT26" s="43">
        <f>'BAR BB| Open rates'!AT26*0.85</f>
        <v>47345</v>
      </c>
      <c r="AU26" s="43">
        <f>'BAR BB| Open rates'!AU26*0.85</f>
        <v>45475</v>
      </c>
      <c r="AV26" s="43">
        <f>'BAR BB| Open rates'!AV26*0.85</f>
        <v>42245</v>
      </c>
      <c r="AW26" s="43">
        <f>'BAR BB| Open rates'!AW26*0.85</f>
        <v>42245</v>
      </c>
      <c r="AX26" s="43">
        <f>'BAR BB| Open rates'!AX26*0.85</f>
        <v>40375</v>
      </c>
      <c r="AY26" s="43">
        <f>'BAR BB| Open rates'!AY26*0.85</f>
        <v>42245</v>
      </c>
      <c r="AZ26" s="43">
        <f>'BAR BB| Open rates'!AZ26*0.85</f>
        <v>40375</v>
      </c>
      <c r="BA26" s="43">
        <f>'BAR BB| Open rates'!BA26*0.85</f>
        <v>42245</v>
      </c>
      <c r="BB26" s="43">
        <f>'BAR BB| Open rates'!BB26*0.85</f>
        <v>40375</v>
      </c>
      <c r="BC26" s="43">
        <f>'BAR BB| Open rates'!BC26*0.85</f>
        <v>42245</v>
      </c>
      <c r="BD26" s="43">
        <f>'BAR BB| Open rates'!BD26*0.85</f>
        <v>40375</v>
      </c>
      <c r="BE26" s="43">
        <f>'BAR BB| Open rates'!BE26*0.85</f>
        <v>38930</v>
      </c>
      <c r="BF26" s="43">
        <f>'BAR BB| Open rates'!BF26*0.85</f>
        <v>37230</v>
      </c>
      <c r="BG26" s="43">
        <f>'BAR BB| Open rates'!BG26*0.85</f>
        <v>38930</v>
      </c>
      <c r="BH26" s="43">
        <f>'BAR BB| Open rates'!BH26*0.85</f>
        <v>37230</v>
      </c>
      <c r="BI26" s="43">
        <f>'BAR BB| Open rates'!BI26*0.85</f>
        <v>38930</v>
      </c>
      <c r="BJ26" s="43">
        <f>'BAR BB| Open rates'!BJ26*0.85</f>
        <v>37230</v>
      </c>
      <c r="BK26" s="43">
        <f>'BAR BB| Open rates'!BK26*0.85</f>
        <v>38930</v>
      </c>
      <c r="BL26" s="43">
        <f>'BAR BB| Open rates'!BL26*0.85</f>
        <v>37230</v>
      </c>
      <c r="BM26" s="43">
        <f>'BAR BB| Open rates'!BM26*0.85</f>
        <v>38930</v>
      </c>
      <c r="BN26" s="43">
        <f>'BAR BB| Open rates'!BN26*0.85</f>
        <v>40375</v>
      </c>
      <c r="BO26" s="43">
        <f>'BAR BB| Open rates'!BO26*0.85</f>
        <v>42245</v>
      </c>
      <c r="BP26" s="43">
        <f>'BAR BB| Open rates'!BP26*0.85</f>
        <v>36380</v>
      </c>
      <c r="BQ26" s="43">
        <f>'BAR BB| Open rates'!BQ26*0.85</f>
        <v>34680</v>
      </c>
      <c r="BR26" s="43">
        <f>'BAR BB| Open rates'!BR26*0.85</f>
        <v>35530</v>
      </c>
      <c r="BS26" s="43">
        <f>'BAR BB| Open rates'!BS26*0.85</f>
        <v>34680</v>
      </c>
      <c r="BT26" s="43">
        <f>'BAR BB| Open rates'!BT26*0.85</f>
        <v>35530</v>
      </c>
      <c r="BU26" s="43">
        <f>'BAR BB| Open rates'!BU26*0.85</f>
        <v>34680</v>
      </c>
      <c r="BV26" s="43">
        <f>'BAR BB| Open rates'!BV26*0.85</f>
        <v>35530</v>
      </c>
      <c r="BW26" s="43">
        <f>'BAR BB| Open rates'!BW26*0.85</f>
        <v>34680</v>
      </c>
      <c r="BX26" s="43">
        <f>'BAR BB| Open rates'!BX26*0.85</f>
        <v>34680</v>
      </c>
      <c r="BY26" s="43">
        <f>'BAR BB| Open rates'!BY26*0.85</f>
        <v>35530</v>
      </c>
      <c r="BZ26" s="43">
        <f>'BAR BB| Open rates'!BZ26*0.85</f>
        <v>34680</v>
      </c>
      <c r="CA26" s="43">
        <f>'BAR BB| Open rates'!CA26*0.85</f>
        <v>35530</v>
      </c>
      <c r="CB26" s="43">
        <f>'BAR BB| Open rates'!CB26*0.85</f>
        <v>34680</v>
      </c>
      <c r="CC26" s="43">
        <f>'BAR BB| Open rates'!CC26*0.85</f>
        <v>35530</v>
      </c>
      <c r="CD26" s="43">
        <f>'BAR BB| Open rates'!CD26*0.85</f>
        <v>38675</v>
      </c>
      <c r="CE26" s="43">
        <f>'BAR BB| Open rates'!CE26*0.85</f>
        <v>40545</v>
      </c>
    </row>
    <row r="27" spans="1:83" s="36" customFormat="1" ht="12" customHeight="1" x14ac:dyDescent="0.2">
      <c r="A27" s="237">
        <v>4</v>
      </c>
      <c r="B27" s="43">
        <f>'BAR BB| Open rates'!B27*0.85</f>
        <v>46580</v>
      </c>
      <c r="C27" s="43">
        <f>'BAR BB| Open rates'!C27*0.85</f>
        <v>51595</v>
      </c>
      <c r="D27" s="43">
        <f>'BAR BB| Open rates'!D27*0.85</f>
        <v>48025</v>
      </c>
      <c r="E27" s="43">
        <f>'BAR BB| Open rates'!E27*0.85</f>
        <v>41225</v>
      </c>
      <c r="F27" s="43">
        <f>'BAR BB| Open rates'!F27*0.85</f>
        <v>39780</v>
      </c>
      <c r="G27" s="43">
        <f>'BAR BB| Open rates'!G27*0.85</f>
        <v>38080</v>
      </c>
      <c r="H27" s="43">
        <f>'BAR BB| Open rates'!H27*0.85</f>
        <v>38080</v>
      </c>
      <c r="I27" s="43">
        <f>'BAR BB| Open rates'!I27*0.85</f>
        <v>37230</v>
      </c>
      <c r="J27" s="43">
        <f>'BAR BB| Open rates'!J27*0.85</f>
        <v>38080</v>
      </c>
      <c r="K27" s="43">
        <f>'BAR BB| Open rates'!K27*0.85</f>
        <v>38080</v>
      </c>
      <c r="L27" s="43">
        <f>'BAR BB| Open rates'!L27*0.85</f>
        <v>38080</v>
      </c>
      <c r="M27" s="43">
        <f>'BAR BB| Open rates'!M27*0.85</f>
        <v>45645</v>
      </c>
      <c r="N27" s="43">
        <f>'BAR BB| Open rates'!N27*0.85</f>
        <v>41225</v>
      </c>
      <c r="O27" s="43">
        <f>'BAR BB| Open rates'!O27*0.85</f>
        <v>45645</v>
      </c>
      <c r="P27" s="43">
        <f>'BAR BB| Open rates'!P27*0.85</f>
        <v>43095</v>
      </c>
      <c r="Q27" s="43">
        <f>'BAR BB| Open rates'!Q27*0.85</f>
        <v>39780</v>
      </c>
      <c r="R27" s="43">
        <f>'BAR BB| Open rates'!R27*0.85</f>
        <v>41225</v>
      </c>
      <c r="S27" s="43">
        <f>'BAR BB| Open rates'!S27*0.85</f>
        <v>39780</v>
      </c>
      <c r="T27" s="43">
        <f>'BAR BB| Open rates'!T27*0.85</f>
        <v>41225</v>
      </c>
      <c r="U27" s="43">
        <f>'BAR BB| Open rates'!U27*0.85</f>
        <v>39780</v>
      </c>
      <c r="V27" s="43">
        <f>'BAR BB| Open rates'!V27*0.85</f>
        <v>41225</v>
      </c>
      <c r="W27" s="43">
        <f>'BAR BB| Open rates'!W27*0.85</f>
        <v>48025</v>
      </c>
      <c r="X27" s="43">
        <f>'BAR BB| Open rates'!X27*0.85</f>
        <v>51595</v>
      </c>
      <c r="Y27" s="43">
        <f>'BAR BB| Open rates'!Y27*0.85</f>
        <v>67830</v>
      </c>
      <c r="Z27" s="43">
        <f>'BAR BB| Open rates'!Z27*0.85</f>
        <v>48025</v>
      </c>
      <c r="AA27" s="43">
        <f>'BAR BB| Open rates'!AA27*0.85</f>
        <v>49895</v>
      </c>
      <c r="AB27" s="43">
        <f>'BAR BB| Open rates'!AB27*0.85</f>
        <v>48025</v>
      </c>
      <c r="AC27" s="43">
        <f>'BAR BB| Open rates'!AC27*0.85</f>
        <v>51595</v>
      </c>
      <c r="AD27" s="43">
        <f>'BAR BB| Open rates'!AD27*0.85</f>
        <v>53295</v>
      </c>
      <c r="AE27" s="43">
        <f>'BAR BB| Open rates'!AE27*0.85</f>
        <v>51595</v>
      </c>
      <c r="AF27" s="43">
        <f>'BAR BB| Open rates'!AF27*0.85</f>
        <v>53295</v>
      </c>
      <c r="AG27" s="43">
        <f>'BAR BB| Open rates'!AG27*0.85</f>
        <v>51595</v>
      </c>
      <c r="AH27" s="43">
        <f>'BAR BB| Open rates'!AH27*0.85</f>
        <v>53295</v>
      </c>
      <c r="AI27" s="43">
        <f>'BAR BB| Open rates'!AI27*0.85</f>
        <v>51595</v>
      </c>
      <c r="AJ27" s="43">
        <f>'BAR BB| Open rates'!AJ27*0.85</f>
        <v>53295</v>
      </c>
      <c r="AK27" s="43">
        <f>'BAR BB| Open rates'!AK27*0.85</f>
        <v>51595</v>
      </c>
      <c r="AL27" s="43">
        <f>'BAR BB| Open rates'!AL27*0.85</f>
        <v>53295</v>
      </c>
      <c r="AM27" s="43">
        <f>'BAR BB| Open rates'!AM27*0.85</f>
        <v>51595</v>
      </c>
      <c r="AN27" s="43">
        <f>'BAR BB| Open rates'!AN27*0.85</f>
        <v>53295</v>
      </c>
      <c r="AO27" s="43">
        <f>'BAR BB| Open rates'!AO27*0.85</f>
        <v>51595</v>
      </c>
      <c r="AP27" s="43">
        <f>'BAR BB| Open rates'!AP27*0.85</f>
        <v>53295</v>
      </c>
      <c r="AQ27" s="43">
        <f>'BAR BB| Open rates'!AQ27*0.85</f>
        <v>51595</v>
      </c>
      <c r="AR27" s="43">
        <f>'BAR BB| Open rates'!AR27*0.85</f>
        <v>53295</v>
      </c>
      <c r="AS27" s="43">
        <f>'BAR BB| Open rates'!AS27*0.85</f>
        <v>48025</v>
      </c>
      <c r="AT27" s="43">
        <f>'BAR BB| Open rates'!AT27*0.85</f>
        <v>49895</v>
      </c>
      <c r="AU27" s="43">
        <f>'BAR BB| Open rates'!AU27*0.85</f>
        <v>48025</v>
      </c>
      <c r="AV27" s="43">
        <f>'BAR BB| Open rates'!AV27*0.85</f>
        <v>44795</v>
      </c>
      <c r="AW27" s="43">
        <f>'BAR BB| Open rates'!AW27*0.85</f>
        <v>44795</v>
      </c>
      <c r="AX27" s="43">
        <f>'BAR BB| Open rates'!AX27*0.85</f>
        <v>42925</v>
      </c>
      <c r="AY27" s="43">
        <f>'BAR BB| Open rates'!AY27*0.85</f>
        <v>44795</v>
      </c>
      <c r="AZ27" s="43">
        <f>'BAR BB| Open rates'!AZ27*0.85</f>
        <v>42925</v>
      </c>
      <c r="BA27" s="43">
        <f>'BAR BB| Open rates'!BA27*0.85</f>
        <v>44795</v>
      </c>
      <c r="BB27" s="43">
        <f>'BAR BB| Open rates'!BB27*0.85</f>
        <v>42925</v>
      </c>
      <c r="BC27" s="43">
        <f>'BAR BB| Open rates'!BC27*0.85</f>
        <v>44795</v>
      </c>
      <c r="BD27" s="43">
        <f>'BAR BB| Open rates'!BD27*0.85</f>
        <v>42925</v>
      </c>
      <c r="BE27" s="43">
        <f>'BAR BB| Open rates'!BE27*0.85</f>
        <v>41480</v>
      </c>
      <c r="BF27" s="43">
        <f>'BAR BB| Open rates'!BF27*0.85</f>
        <v>39780</v>
      </c>
      <c r="BG27" s="43">
        <f>'BAR BB| Open rates'!BG27*0.85</f>
        <v>41480</v>
      </c>
      <c r="BH27" s="43">
        <f>'BAR BB| Open rates'!BH27*0.85</f>
        <v>39780</v>
      </c>
      <c r="BI27" s="43">
        <f>'BAR BB| Open rates'!BI27*0.85</f>
        <v>41480</v>
      </c>
      <c r="BJ27" s="43">
        <f>'BAR BB| Open rates'!BJ27*0.85</f>
        <v>39780</v>
      </c>
      <c r="BK27" s="43">
        <f>'BAR BB| Open rates'!BK27*0.85</f>
        <v>41480</v>
      </c>
      <c r="BL27" s="43">
        <f>'BAR BB| Open rates'!BL27*0.85</f>
        <v>39780</v>
      </c>
      <c r="BM27" s="43">
        <f>'BAR BB| Open rates'!BM27*0.85</f>
        <v>41480</v>
      </c>
      <c r="BN27" s="43">
        <f>'BAR BB| Open rates'!BN27*0.85</f>
        <v>42925</v>
      </c>
      <c r="BO27" s="43">
        <f>'BAR BB| Open rates'!BO27*0.85</f>
        <v>44795</v>
      </c>
      <c r="BP27" s="43">
        <f>'BAR BB| Open rates'!BP27*0.85</f>
        <v>38930</v>
      </c>
      <c r="BQ27" s="43">
        <f>'BAR BB| Open rates'!BQ27*0.85</f>
        <v>37230</v>
      </c>
      <c r="BR27" s="43">
        <f>'BAR BB| Open rates'!BR27*0.85</f>
        <v>38080</v>
      </c>
      <c r="BS27" s="43">
        <f>'BAR BB| Open rates'!BS27*0.85</f>
        <v>37230</v>
      </c>
      <c r="BT27" s="43">
        <f>'BAR BB| Open rates'!BT27*0.85</f>
        <v>38080</v>
      </c>
      <c r="BU27" s="43">
        <f>'BAR BB| Open rates'!BU27*0.85</f>
        <v>37230</v>
      </c>
      <c r="BV27" s="43">
        <f>'BAR BB| Open rates'!BV27*0.85</f>
        <v>38080</v>
      </c>
      <c r="BW27" s="43">
        <f>'BAR BB| Open rates'!BW27*0.85</f>
        <v>37230</v>
      </c>
      <c r="BX27" s="43">
        <f>'BAR BB| Open rates'!BX27*0.85</f>
        <v>37230</v>
      </c>
      <c r="BY27" s="43">
        <f>'BAR BB| Open rates'!BY27*0.85</f>
        <v>38080</v>
      </c>
      <c r="BZ27" s="43">
        <f>'BAR BB| Open rates'!BZ27*0.85</f>
        <v>37230</v>
      </c>
      <c r="CA27" s="43">
        <f>'BAR BB| Open rates'!CA27*0.85</f>
        <v>38080</v>
      </c>
      <c r="CB27" s="43">
        <f>'BAR BB| Open rates'!CB27*0.85</f>
        <v>37230</v>
      </c>
      <c r="CC27" s="43">
        <f>'BAR BB| Open rates'!CC27*0.85</f>
        <v>38080</v>
      </c>
      <c r="CD27" s="43">
        <f>'BAR BB| Open rates'!CD27*0.85</f>
        <v>41225</v>
      </c>
      <c r="CE27" s="43">
        <f>'BAR BB| Open rates'!CE27*0.85</f>
        <v>43095</v>
      </c>
    </row>
    <row r="28" spans="1:83"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row>
    <row r="29" spans="1:83" s="36" customFormat="1" ht="12" customHeight="1" x14ac:dyDescent="0.2">
      <c r="A29" s="237">
        <v>1</v>
      </c>
      <c r="B29" s="43">
        <f>'BAR BB| Open rates'!B29*0.85</f>
        <v>40630</v>
      </c>
      <c r="C29" s="43">
        <f>'BAR BB| Open rates'!C29*0.85</f>
        <v>45645</v>
      </c>
      <c r="D29" s="43">
        <f>'BAR BB| Open rates'!D29*0.85</f>
        <v>42075</v>
      </c>
      <c r="E29" s="43">
        <f>'BAR BB| Open rates'!E29*0.85</f>
        <v>36125</v>
      </c>
      <c r="F29" s="43">
        <f>'BAR BB| Open rates'!F29*0.85</f>
        <v>34680</v>
      </c>
      <c r="G29" s="43">
        <f>'BAR BB| Open rates'!G29*0.85</f>
        <v>32980</v>
      </c>
      <c r="H29" s="43">
        <f>'BAR BB| Open rates'!H29*0.85</f>
        <v>32980</v>
      </c>
      <c r="I29" s="43">
        <f>'BAR BB| Open rates'!I29*0.85</f>
        <v>32130</v>
      </c>
      <c r="J29" s="43">
        <f>'BAR BB| Open rates'!J29*0.85</f>
        <v>32980</v>
      </c>
      <c r="K29" s="43">
        <f>'BAR BB| Open rates'!K29*0.85</f>
        <v>32980</v>
      </c>
      <c r="L29" s="43">
        <f>'BAR BB| Open rates'!L29*0.85</f>
        <v>32980</v>
      </c>
      <c r="M29" s="43">
        <f>'BAR BB| Open rates'!M29*0.85</f>
        <v>40545</v>
      </c>
      <c r="N29" s="43">
        <f>'BAR BB| Open rates'!N29*0.85</f>
        <v>36125</v>
      </c>
      <c r="O29" s="43">
        <f>'BAR BB| Open rates'!O29*0.85</f>
        <v>40545</v>
      </c>
      <c r="P29" s="43">
        <f>'BAR BB| Open rates'!P29*0.85</f>
        <v>37995</v>
      </c>
      <c r="Q29" s="43">
        <f>'BAR BB| Open rates'!Q29*0.85</f>
        <v>34680</v>
      </c>
      <c r="R29" s="43">
        <f>'BAR BB| Open rates'!R29*0.85</f>
        <v>36125</v>
      </c>
      <c r="S29" s="43">
        <f>'BAR BB| Open rates'!S29*0.85</f>
        <v>34680</v>
      </c>
      <c r="T29" s="43">
        <f>'BAR BB| Open rates'!T29*0.85</f>
        <v>36125</v>
      </c>
      <c r="U29" s="43">
        <f>'BAR BB| Open rates'!U29*0.85</f>
        <v>34680</v>
      </c>
      <c r="V29" s="43">
        <f>'BAR BB| Open rates'!V29*0.85</f>
        <v>36125</v>
      </c>
      <c r="W29" s="43">
        <f>'BAR BB| Open rates'!W29*0.85</f>
        <v>42075</v>
      </c>
      <c r="X29" s="43">
        <f>'BAR BB| Open rates'!X29*0.85</f>
        <v>45645</v>
      </c>
      <c r="Y29" s="43">
        <f>'BAR BB| Open rates'!Y29*0.85</f>
        <v>61880</v>
      </c>
      <c r="Z29" s="43">
        <f>'BAR BB| Open rates'!Z29*0.85</f>
        <v>42075</v>
      </c>
      <c r="AA29" s="43">
        <f>'BAR BB| Open rates'!AA29*0.85</f>
        <v>43945</v>
      </c>
      <c r="AB29" s="43">
        <f>'BAR BB| Open rates'!AB29*0.85</f>
        <v>42075</v>
      </c>
      <c r="AC29" s="43">
        <f>'BAR BB| Open rates'!AC29*0.85</f>
        <v>45645</v>
      </c>
      <c r="AD29" s="43">
        <f>'BAR BB| Open rates'!AD29*0.85</f>
        <v>47345</v>
      </c>
      <c r="AE29" s="43">
        <f>'BAR BB| Open rates'!AE29*0.85</f>
        <v>45645</v>
      </c>
      <c r="AF29" s="43">
        <f>'BAR BB| Open rates'!AF29*0.85</f>
        <v>47345</v>
      </c>
      <c r="AG29" s="43">
        <f>'BAR BB| Open rates'!AG29*0.85</f>
        <v>45645</v>
      </c>
      <c r="AH29" s="43">
        <f>'BAR BB| Open rates'!AH29*0.85</f>
        <v>47345</v>
      </c>
      <c r="AI29" s="43">
        <f>'BAR BB| Open rates'!AI29*0.85</f>
        <v>45645</v>
      </c>
      <c r="AJ29" s="43">
        <f>'BAR BB| Open rates'!AJ29*0.85</f>
        <v>47345</v>
      </c>
      <c r="AK29" s="43">
        <f>'BAR BB| Open rates'!AK29*0.85</f>
        <v>45645</v>
      </c>
      <c r="AL29" s="43">
        <f>'BAR BB| Open rates'!AL29*0.85</f>
        <v>47345</v>
      </c>
      <c r="AM29" s="43">
        <f>'BAR BB| Open rates'!AM29*0.85</f>
        <v>45645</v>
      </c>
      <c r="AN29" s="43">
        <f>'BAR BB| Open rates'!AN29*0.85</f>
        <v>47345</v>
      </c>
      <c r="AO29" s="43">
        <f>'BAR BB| Open rates'!AO29*0.85</f>
        <v>45645</v>
      </c>
      <c r="AP29" s="43">
        <f>'BAR BB| Open rates'!AP29*0.85</f>
        <v>47345</v>
      </c>
      <c r="AQ29" s="43">
        <f>'BAR BB| Open rates'!AQ29*0.85</f>
        <v>45645</v>
      </c>
      <c r="AR29" s="43">
        <f>'BAR BB| Open rates'!AR29*0.85</f>
        <v>47345</v>
      </c>
      <c r="AS29" s="43">
        <f>'BAR BB| Open rates'!AS29*0.85</f>
        <v>42075</v>
      </c>
      <c r="AT29" s="43">
        <f>'BAR BB| Open rates'!AT29*0.85</f>
        <v>43945</v>
      </c>
      <c r="AU29" s="43">
        <f>'BAR BB| Open rates'!AU29*0.85</f>
        <v>42075</v>
      </c>
      <c r="AV29" s="43">
        <f>'BAR BB| Open rates'!AV29*0.85</f>
        <v>40545</v>
      </c>
      <c r="AW29" s="43">
        <f>'BAR BB| Open rates'!AW29*0.85</f>
        <v>40545</v>
      </c>
      <c r="AX29" s="43">
        <f>'BAR BB| Open rates'!AX29*0.85</f>
        <v>38675</v>
      </c>
      <c r="AY29" s="43">
        <f>'BAR BB| Open rates'!AY29*0.85</f>
        <v>40545</v>
      </c>
      <c r="AZ29" s="43">
        <f>'BAR BB| Open rates'!AZ29*0.85</f>
        <v>38675</v>
      </c>
      <c r="BA29" s="43">
        <f>'BAR BB| Open rates'!BA29*0.85</f>
        <v>40545</v>
      </c>
      <c r="BB29" s="43">
        <f>'BAR BB| Open rates'!BB29*0.85</f>
        <v>38675</v>
      </c>
      <c r="BC29" s="43">
        <f>'BAR BB| Open rates'!BC29*0.85</f>
        <v>40545</v>
      </c>
      <c r="BD29" s="43">
        <f>'BAR BB| Open rates'!BD29*0.85</f>
        <v>38675</v>
      </c>
      <c r="BE29" s="43">
        <f>'BAR BB| Open rates'!BE29*0.85</f>
        <v>35530</v>
      </c>
      <c r="BF29" s="43">
        <f>'BAR BB| Open rates'!BF29*0.85</f>
        <v>33830</v>
      </c>
      <c r="BG29" s="43">
        <f>'BAR BB| Open rates'!BG29*0.85</f>
        <v>35530</v>
      </c>
      <c r="BH29" s="43">
        <f>'BAR BB| Open rates'!BH29*0.85</f>
        <v>33830</v>
      </c>
      <c r="BI29" s="43">
        <f>'BAR BB| Open rates'!BI29*0.85</f>
        <v>35530</v>
      </c>
      <c r="BJ29" s="43">
        <f>'BAR BB| Open rates'!BJ29*0.85</f>
        <v>33830</v>
      </c>
      <c r="BK29" s="43">
        <f>'BAR BB| Open rates'!BK29*0.85</f>
        <v>35530</v>
      </c>
      <c r="BL29" s="43">
        <f>'BAR BB| Open rates'!BL29*0.85</f>
        <v>33830</v>
      </c>
      <c r="BM29" s="43">
        <f>'BAR BB| Open rates'!BM29*0.85</f>
        <v>35530</v>
      </c>
      <c r="BN29" s="43">
        <f>'BAR BB| Open rates'!BN29*0.85</f>
        <v>36975</v>
      </c>
      <c r="BO29" s="43">
        <f>'BAR BB| Open rates'!BO29*0.85</f>
        <v>38845</v>
      </c>
      <c r="BP29" s="43">
        <f>'BAR BB| Open rates'!BP29*0.85</f>
        <v>32980</v>
      </c>
      <c r="BQ29" s="43">
        <f>'BAR BB| Open rates'!BQ29*0.85</f>
        <v>32130</v>
      </c>
      <c r="BR29" s="43">
        <f>'BAR BB| Open rates'!BR29*0.85</f>
        <v>32980</v>
      </c>
      <c r="BS29" s="43">
        <f>'BAR BB| Open rates'!BS29*0.85</f>
        <v>32130</v>
      </c>
      <c r="BT29" s="43">
        <f>'BAR BB| Open rates'!BT29*0.85</f>
        <v>32980</v>
      </c>
      <c r="BU29" s="43">
        <f>'BAR BB| Open rates'!BU29*0.85</f>
        <v>32130</v>
      </c>
      <c r="BV29" s="43">
        <f>'BAR BB| Open rates'!BV29*0.85</f>
        <v>32980</v>
      </c>
      <c r="BW29" s="43">
        <f>'BAR BB| Open rates'!BW29*0.85</f>
        <v>32130</v>
      </c>
      <c r="BX29" s="43">
        <f>'BAR BB| Open rates'!BX29*0.85</f>
        <v>32130</v>
      </c>
      <c r="BY29" s="43">
        <f>'BAR BB| Open rates'!BY29*0.85</f>
        <v>32980</v>
      </c>
      <c r="BZ29" s="43">
        <f>'BAR BB| Open rates'!BZ29*0.85</f>
        <v>32130</v>
      </c>
      <c r="CA29" s="43">
        <f>'BAR BB| Open rates'!CA29*0.85</f>
        <v>32980</v>
      </c>
      <c r="CB29" s="43">
        <f>'BAR BB| Open rates'!CB29*0.85</f>
        <v>32130</v>
      </c>
      <c r="CC29" s="43">
        <f>'BAR BB| Open rates'!CC29*0.85</f>
        <v>32980</v>
      </c>
      <c r="CD29" s="43">
        <f>'BAR BB| Open rates'!CD29*0.85</f>
        <v>36125</v>
      </c>
      <c r="CE29" s="43">
        <f>'BAR BB| Open rates'!CE29*0.85</f>
        <v>37995</v>
      </c>
    </row>
    <row r="30" spans="1:83" s="36" customFormat="1" ht="12" customHeight="1" x14ac:dyDescent="0.2">
      <c r="A30" s="237">
        <v>2</v>
      </c>
      <c r="B30" s="43">
        <f>'BAR BB| Open rates'!B30*0.85</f>
        <v>43180</v>
      </c>
      <c r="C30" s="43">
        <f>'BAR BB| Open rates'!C30*0.85</f>
        <v>48195</v>
      </c>
      <c r="D30" s="43">
        <f>'BAR BB| Open rates'!D30*0.85</f>
        <v>44625</v>
      </c>
      <c r="E30" s="43">
        <f>'BAR BB| Open rates'!E30*0.85</f>
        <v>38675</v>
      </c>
      <c r="F30" s="43">
        <f>'BAR BB| Open rates'!F30*0.85</f>
        <v>37230</v>
      </c>
      <c r="G30" s="43">
        <f>'BAR BB| Open rates'!G30*0.85</f>
        <v>35530</v>
      </c>
      <c r="H30" s="43">
        <f>'BAR BB| Open rates'!H30*0.85</f>
        <v>35530</v>
      </c>
      <c r="I30" s="43">
        <f>'BAR BB| Open rates'!I30*0.85</f>
        <v>34680</v>
      </c>
      <c r="J30" s="43">
        <f>'BAR BB| Open rates'!J30*0.85</f>
        <v>35530</v>
      </c>
      <c r="K30" s="43">
        <f>'BAR BB| Open rates'!K30*0.85</f>
        <v>35530</v>
      </c>
      <c r="L30" s="43">
        <f>'BAR BB| Open rates'!L30*0.85</f>
        <v>35530</v>
      </c>
      <c r="M30" s="43">
        <f>'BAR BB| Open rates'!M30*0.85</f>
        <v>43095</v>
      </c>
      <c r="N30" s="43">
        <f>'BAR BB| Open rates'!N30*0.85</f>
        <v>38675</v>
      </c>
      <c r="O30" s="43">
        <f>'BAR BB| Open rates'!O30*0.85</f>
        <v>43095</v>
      </c>
      <c r="P30" s="43">
        <f>'BAR BB| Open rates'!P30*0.85</f>
        <v>40545</v>
      </c>
      <c r="Q30" s="43">
        <f>'BAR BB| Open rates'!Q30*0.85</f>
        <v>37230</v>
      </c>
      <c r="R30" s="43">
        <f>'BAR BB| Open rates'!R30*0.85</f>
        <v>38675</v>
      </c>
      <c r="S30" s="43">
        <f>'BAR BB| Open rates'!S30*0.85</f>
        <v>37230</v>
      </c>
      <c r="T30" s="43">
        <f>'BAR BB| Open rates'!T30*0.85</f>
        <v>38675</v>
      </c>
      <c r="U30" s="43">
        <f>'BAR BB| Open rates'!U30*0.85</f>
        <v>37230</v>
      </c>
      <c r="V30" s="43">
        <f>'BAR BB| Open rates'!V30*0.85</f>
        <v>38675</v>
      </c>
      <c r="W30" s="43">
        <f>'BAR BB| Open rates'!W30*0.85</f>
        <v>44625</v>
      </c>
      <c r="X30" s="43">
        <f>'BAR BB| Open rates'!X30*0.85</f>
        <v>48195</v>
      </c>
      <c r="Y30" s="43">
        <f>'BAR BB| Open rates'!Y30*0.85</f>
        <v>64430</v>
      </c>
      <c r="Z30" s="43">
        <f>'BAR BB| Open rates'!Z30*0.85</f>
        <v>44625</v>
      </c>
      <c r="AA30" s="43">
        <f>'BAR BB| Open rates'!AA30*0.85</f>
        <v>46495</v>
      </c>
      <c r="AB30" s="43">
        <f>'BAR BB| Open rates'!AB30*0.85</f>
        <v>44625</v>
      </c>
      <c r="AC30" s="43">
        <f>'BAR BB| Open rates'!AC30*0.85</f>
        <v>48195</v>
      </c>
      <c r="AD30" s="43">
        <f>'BAR BB| Open rates'!AD30*0.85</f>
        <v>49895</v>
      </c>
      <c r="AE30" s="43">
        <f>'BAR BB| Open rates'!AE30*0.85</f>
        <v>48195</v>
      </c>
      <c r="AF30" s="43">
        <f>'BAR BB| Open rates'!AF30*0.85</f>
        <v>49895</v>
      </c>
      <c r="AG30" s="43">
        <f>'BAR BB| Open rates'!AG30*0.85</f>
        <v>48195</v>
      </c>
      <c r="AH30" s="43">
        <f>'BAR BB| Open rates'!AH30*0.85</f>
        <v>49895</v>
      </c>
      <c r="AI30" s="43">
        <f>'BAR BB| Open rates'!AI30*0.85</f>
        <v>48195</v>
      </c>
      <c r="AJ30" s="43">
        <f>'BAR BB| Open rates'!AJ30*0.85</f>
        <v>49895</v>
      </c>
      <c r="AK30" s="43">
        <f>'BAR BB| Open rates'!AK30*0.85</f>
        <v>48195</v>
      </c>
      <c r="AL30" s="43">
        <f>'BAR BB| Open rates'!AL30*0.85</f>
        <v>49895</v>
      </c>
      <c r="AM30" s="43">
        <f>'BAR BB| Open rates'!AM30*0.85</f>
        <v>48195</v>
      </c>
      <c r="AN30" s="43">
        <f>'BAR BB| Open rates'!AN30*0.85</f>
        <v>49895</v>
      </c>
      <c r="AO30" s="43">
        <f>'BAR BB| Open rates'!AO30*0.85</f>
        <v>48195</v>
      </c>
      <c r="AP30" s="43">
        <f>'BAR BB| Open rates'!AP30*0.85</f>
        <v>49895</v>
      </c>
      <c r="AQ30" s="43">
        <f>'BAR BB| Open rates'!AQ30*0.85</f>
        <v>48195</v>
      </c>
      <c r="AR30" s="43">
        <f>'BAR BB| Open rates'!AR30*0.85</f>
        <v>49895</v>
      </c>
      <c r="AS30" s="43">
        <f>'BAR BB| Open rates'!AS30*0.85</f>
        <v>44625</v>
      </c>
      <c r="AT30" s="43">
        <f>'BAR BB| Open rates'!AT30*0.85</f>
        <v>46495</v>
      </c>
      <c r="AU30" s="43">
        <f>'BAR BB| Open rates'!AU30*0.85</f>
        <v>44625</v>
      </c>
      <c r="AV30" s="43">
        <f>'BAR BB| Open rates'!AV30*0.85</f>
        <v>43095</v>
      </c>
      <c r="AW30" s="43">
        <f>'BAR BB| Open rates'!AW30*0.85</f>
        <v>43095</v>
      </c>
      <c r="AX30" s="43">
        <f>'BAR BB| Open rates'!AX30*0.85</f>
        <v>41225</v>
      </c>
      <c r="AY30" s="43">
        <f>'BAR BB| Open rates'!AY30*0.85</f>
        <v>43095</v>
      </c>
      <c r="AZ30" s="43">
        <f>'BAR BB| Open rates'!AZ30*0.85</f>
        <v>41225</v>
      </c>
      <c r="BA30" s="43">
        <f>'BAR BB| Open rates'!BA30*0.85</f>
        <v>43095</v>
      </c>
      <c r="BB30" s="43">
        <f>'BAR BB| Open rates'!BB30*0.85</f>
        <v>41225</v>
      </c>
      <c r="BC30" s="43">
        <f>'BAR BB| Open rates'!BC30*0.85</f>
        <v>43095</v>
      </c>
      <c r="BD30" s="43">
        <f>'BAR BB| Open rates'!BD30*0.85</f>
        <v>41225</v>
      </c>
      <c r="BE30" s="43">
        <f>'BAR BB| Open rates'!BE30*0.85</f>
        <v>38080</v>
      </c>
      <c r="BF30" s="43">
        <f>'BAR BB| Open rates'!BF30*0.85</f>
        <v>36380</v>
      </c>
      <c r="BG30" s="43">
        <f>'BAR BB| Open rates'!BG30*0.85</f>
        <v>38080</v>
      </c>
      <c r="BH30" s="43">
        <f>'BAR BB| Open rates'!BH30*0.85</f>
        <v>36380</v>
      </c>
      <c r="BI30" s="43">
        <f>'BAR BB| Open rates'!BI30*0.85</f>
        <v>38080</v>
      </c>
      <c r="BJ30" s="43">
        <f>'BAR BB| Open rates'!BJ30*0.85</f>
        <v>36380</v>
      </c>
      <c r="BK30" s="43">
        <f>'BAR BB| Open rates'!BK30*0.85</f>
        <v>38080</v>
      </c>
      <c r="BL30" s="43">
        <f>'BAR BB| Open rates'!BL30*0.85</f>
        <v>36380</v>
      </c>
      <c r="BM30" s="43">
        <f>'BAR BB| Open rates'!BM30*0.85</f>
        <v>38080</v>
      </c>
      <c r="BN30" s="43">
        <f>'BAR BB| Open rates'!BN30*0.85</f>
        <v>39525</v>
      </c>
      <c r="BO30" s="43">
        <f>'BAR BB| Open rates'!BO30*0.85</f>
        <v>41395</v>
      </c>
      <c r="BP30" s="43">
        <f>'BAR BB| Open rates'!BP30*0.85</f>
        <v>35530</v>
      </c>
      <c r="BQ30" s="43">
        <f>'BAR BB| Open rates'!BQ30*0.85</f>
        <v>34680</v>
      </c>
      <c r="BR30" s="43">
        <f>'BAR BB| Open rates'!BR30*0.85</f>
        <v>35530</v>
      </c>
      <c r="BS30" s="43">
        <f>'BAR BB| Open rates'!BS30*0.85</f>
        <v>34680</v>
      </c>
      <c r="BT30" s="43">
        <f>'BAR BB| Open rates'!BT30*0.85</f>
        <v>35530</v>
      </c>
      <c r="BU30" s="43">
        <f>'BAR BB| Open rates'!BU30*0.85</f>
        <v>34680</v>
      </c>
      <c r="BV30" s="43">
        <f>'BAR BB| Open rates'!BV30*0.85</f>
        <v>35530</v>
      </c>
      <c r="BW30" s="43">
        <f>'BAR BB| Open rates'!BW30*0.85</f>
        <v>34680</v>
      </c>
      <c r="BX30" s="43">
        <f>'BAR BB| Open rates'!BX30*0.85</f>
        <v>34680</v>
      </c>
      <c r="BY30" s="43">
        <f>'BAR BB| Open rates'!BY30*0.85</f>
        <v>35530</v>
      </c>
      <c r="BZ30" s="43">
        <f>'BAR BB| Open rates'!BZ30*0.85</f>
        <v>34680</v>
      </c>
      <c r="CA30" s="43">
        <f>'BAR BB| Open rates'!CA30*0.85</f>
        <v>35530</v>
      </c>
      <c r="CB30" s="43">
        <f>'BAR BB| Open rates'!CB30*0.85</f>
        <v>34680</v>
      </c>
      <c r="CC30" s="43">
        <f>'BAR BB| Open rates'!CC30*0.85</f>
        <v>35530</v>
      </c>
      <c r="CD30" s="43">
        <f>'BAR BB| Open rates'!CD30*0.85</f>
        <v>38675</v>
      </c>
      <c r="CE30" s="43">
        <f>'BAR BB| Open rates'!CE30*0.85</f>
        <v>40545</v>
      </c>
    </row>
    <row r="31" spans="1:83" s="36" customFormat="1" ht="12" customHeight="1" x14ac:dyDescent="0.2">
      <c r="A31" s="237">
        <v>3</v>
      </c>
      <c r="B31" s="43">
        <f>'BAR BB| Open rates'!B31*0.85</f>
        <v>45730</v>
      </c>
      <c r="C31" s="43">
        <f>'BAR BB| Open rates'!C31*0.85</f>
        <v>50745</v>
      </c>
      <c r="D31" s="43">
        <f>'BAR BB| Open rates'!D31*0.85</f>
        <v>47175</v>
      </c>
      <c r="E31" s="43">
        <f>'BAR BB| Open rates'!E31*0.85</f>
        <v>41225</v>
      </c>
      <c r="F31" s="43">
        <f>'BAR BB| Open rates'!F31*0.85</f>
        <v>39780</v>
      </c>
      <c r="G31" s="43">
        <f>'BAR BB| Open rates'!G31*0.85</f>
        <v>38080</v>
      </c>
      <c r="H31" s="43">
        <f>'BAR BB| Open rates'!H31*0.85</f>
        <v>38080</v>
      </c>
      <c r="I31" s="43">
        <f>'BAR BB| Open rates'!I31*0.85</f>
        <v>37230</v>
      </c>
      <c r="J31" s="43">
        <f>'BAR BB| Open rates'!J31*0.85</f>
        <v>38080</v>
      </c>
      <c r="K31" s="43">
        <f>'BAR BB| Open rates'!K31*0.85</f>
        <v>38080</v>
      </c>
      <c r="L31" s="43">
        <f>'BAR BB| Open rates'!L31*0.85</f>
        <v>38080</v>
      </c>
      <c r="M31" s="43">
        <f>'BAR BB| Open rates'!M31*0.85</f>
        <v>45645</v>
      </c>
      <c r="N31" s="43">
        <f>'BAR BB| Open rates'!N31*0.85</f>
        <v>41225</v>
      </c>
      <c r="O31" s="43">
        <f>'BAR BB| Open rates'!O31*0.85</f>
        <v>45645</v>
      </c>
      <c r="P31" s="43">
        <f>'BAR BB| Open rates'!P31*0.85</f>
        <v>43095</v>
      </c>
      <c r="Q31" s="43">
        <f>'BAR BB| Open rates'!Q31*0.85</f>
        <v>39780</v>
      </c>
      <c r="R31" s="43">
        <f>'BAR BB| Open rates'!R31*0.85</f>
        <v>41225</v>
      </c>
      <c r="S31" s="43">
        <f>'BAR BB| Open rates'!S31*0.85</f>
        <v>39780</v>
      </c>
      <c r="T31" s="43">
        <f>'BAR BB| Open rates'!T31*0.85</f>
        <v>41225</v>
      </c>
      <c r="U31" s="43">
        <f>'BAR BB| Open rates'!U31*0.85</f>
        <v>39780</v>
      </c>
      <c r="V31" s="43">
        <f>'BAR BB| Open rates'!V31*0.85</f>
        <v>41225</v>
      </c>
      <c r="W31" s="43">
        <f>'BAR BB| Open rates'!W31*0.85</f>
        <v>47175</v>
      </c>
      <c r="X31" s="43">
        <f>'BAR BB| Open rates'!X31*0.85</f>
        <v>50745</v>
      </c>
      <c r="Y31" s="43">
        <f>'BAR BB| Open rates'!Y31*0.85</f>
        <v>66980</v>
      </c>
      <c r="Z31" s="43">
        <f>'BAR BB| Open rates'!Z31*0.85</f>
        <v>47175</v>
      </c>
      <c r="AA31" s="43">
        <f>'BAR BB| Open rates'!AA31*0.85</f>
        <v>49045</v>
      </c>
      <c r="AB31" s="43">
        <f>'BAR BB| Open rates'!AB31*0.85</f>
        <v>47175</v>
      </c>
      <c r="AC31" s="43">
        <f>'BAR BB| Open rates'!AC31*0.85</f>
        <v>50745</v>
      </c>
      <c r="AD31" s="43">
        <f>'BAR BB| Open rates'!AD31*0.85</f>
        <v>52445</v>
      </c>
      <c r="AE31" s="43">
        <f>'BAR BB| Open rates'!AE31*0.85</f>
        <v>50745</v>
      </c>
      <c r="AF31" s="43">
        <f>'BAR BB| Open rates'!AF31*0.85</f>
        <v>52445</v>
      </c>
      <c r="AG31" s="43">
        <f>'BAR BB| Open rates'!AG31*0.85</f>
        <v>50745</v>
      </c>
      <c r="AH31" s="43">
        <f>'BAR BB| Open rates'!AH31*0.85</f>
        <v>52445</v>
      </c>
      <c r="AI31" s="43">
        <f>'BAR BB| Open rates'!AI31*0.85</f>
        <v>50745</v>
      </c>
      <c r="AJ31" s="43">
        <f>'BAR BB| Open rates'!AJ31*0.85</f>
        <v>52445</v>
      </c>
      <c r="AK31" s="43">
        <f>'BAR BB| Open rates'!AK31*0.85</f>
        <v>50745</v>
      </c>
      <c r="AL31" s="43">
        <f>'BAR BB| Open rates'!AL31*0.85</f>
        <v>52445</v>
      </c>
      <c r="AM31" s="43">
        <f>'BAR BB| Open rates'!AM31*0.85</f>
        <v>50745</v>
      </c>
      <c r="AN31" s="43">
        <f>'BAR BB| Open rates'!AN31*0.85</f>
        <v>52445</v>
      </c>
      <c r="AO31" s="43">
        <f>'BAR BB| Open rates'!AO31*0.85</f>
        <v>50745</v>
      </c>
      <c r="AP31" s="43">
        <f>'BAR BB| Open rates'!AP31*0.85</f>
        <v>52445</v>
      </c>
      <c r="AQ31" s="43">
        <f>'BAR BB| Open rates'!AQ31*0.85</f>
        <v>50745</v>
      </c>
      <c r="AR31" s="43">
        <f>'BAR BB| Open rates'!AR31*0.85</f>
        <v>52445</v>
      </c>
      <c r="AS31" s="43">
        <f>'BAR BB| Open rates'!AS31*0.85</f>
        <v>47175</v>
      </c>
      <c r="AT31" s="43">
        <f>'BAR BB| Open rates'!AT31*0.85</f>
        <v>49045</v>
      </c>
      <c r="AU31" s="43">
        <f>'BAR BB| Open rates'!AU31*0.85</f>
        <v>47175</v>
      </c>
      <c r="AV31" s="43">
        <f>'BAR BB| Open rates'!AV31*0.85</f>
        <v>45645</v>
      </c>
      <c r="AW31" s="43">
        <f>'BAR BB| Open rates'!AW31*0.85</f>
        <v>45645</v>
      </c>
      <c r="AX31" s="43">
        <f>'BAR BB| Open rates'!AX31*0.85</f>
        <v>43775</v>
      </c>
      <c r="AY31" s="43">
        <f>'BAR BB| Open rates'!AY31*0.85</f>
        <v>45645</v>
      </c>
      <c r="AZ31" s="43">
        <f>'BAR BB| Open rates'!AZ31*0.85</f>
        <v>43775</v>
      </c>
      <c r="BA31" s="43">
        <f>'BAR BB| Open rates'!BA31*0.85</f>
        <v>45645</v>
      </c>
      <c r="BB31" s="43">
        <f>'BAR BB| Open rates'!BB31*0.85</f>
        <v>43775</v>
      </c>
      <c r="BC31" s="43">
        <f>'BAR BB| Open rates'!BC31*0.85</f>
        <v>45645</v>
      </c>
      <c r="BD31" s="43">
        <f>'BAR BB| Open rates'!BD31*0.85</f>
        <v>43775</v>
      </c>
      <c r="BE31" s="43">
        <f>'BAR BB| Open rates'!BE31*0.85</f>
        <v>40630</v>
      </c>
      <c r="BF31" s="43">
        <f>'BAR BB| Open rates'!BF31*0.85</f>
        <v>38930</v>
      </c>
      <c r="BG31" s="43">
        <f>'BAR BB| Open rates'!BG31*0.85</f>
        <v>40630</v>
      </c>
      <c r="BH31" s="43">
        <f>'BAR BB| Open rates'!BH31*0.85</f>
        <v>38930</v>
      </c>
      <c r="BI31" s="43">
        <f>'BAR BB| Open rates'!BI31*0.85</f>
        <v>40630</v>
      </c>
      <c r="BJ31" s="43">
        <f>'BAR BB| Open rates'!BJ31*0.85</f>
        <v>38930</v>
      </c>
      <c r="BK31" s="43">
        <f>'BAR BB| Open rates'!BK31*0.85</f>
        <v>40630</v>
      </c>
      <c r="BL31" s="43">
        <f>'BAR BB| Open rates'!BL31*0.85</f>
        <v>38930</v>
      </c>
      <c r="BM31" s="43">
        <f>'BAR BB| Open rates'!BM31*0.85</f>
        <v>40630</v>
      </c>
      <c r="BN31" s="43">
        <f>'BAR BB| Open rates'!BN31*0.85</f>
        <v>42075</v>
      </c>
      <c r="BO31" s="43">
        <f>'BAR BB| Open rates'!BO31*0.85</f>
        <v>43945</v>
      </c>
      <c r="BP31" s="43">
        <f>'BAR BB| Open rates'!BP31*0.85</f>
        <v>38080</v>
      </c>
      <c r="BQ31" s="43">
        <f>'BAR BB| Open rates'!BQ31*0.85</f>
        <v>37230</v>
      </c>
      <c r="BR31" s="43">
        <f>'BAR BB| Open rates'!BR31*0.85</f>
        <v>38080</v>
      </c>
      <c r="BS31" s="43">
        <f>'BAR BB| Open rates'!BS31*0.85</f>
        <v>37230</v>
      </c>
      <c r="BT31" s="43">
        <f>'BAR BB| Open rates'!BT31*0.85</f>
        <v>38080</v>
      </c>
      <c r="BU31" s="43">
        <f>'BAR BB| Open rates'!BU31*0.85</f>
        <v>37230</v>
      </c>
      <c r="BV31" s="43">
        <f>'BAR BB| Open rates'!BV31*0.85</f>
        <v>38080</v>
      </c>
      <c r="BW31" s="43">
        <f>'BAR BB| Open rates'!BW31*0.85</f>
        <v>37230</v>
      </c>
      <c r="BX31" s="43">
        <f>'BAR BB| Open rates'!BX31*0.85</f>
        <v>37230</v>
      </c>
      <c r="BY31" s="43">
        <f>'BAR BB| Open rates'!BY31*0.85</f>
        <v>38080</v>
      </c>
      <c r="BZ31" s="43">
        <f>'BAR BB| Open rates'!BZ31*0.85</f>
        <v>37230</v>
      </c>
      <c r="CA31" s="43">
        <f>'BAR BB| Open rates'!CA31*0.85</f>
        <v>38080</v>
      </c>
      <c r="CB31" s="43">
        <f>'BAR BB| Open rates'!CB31*0.85</f>
        <v>37230</v>
      </c>
      <c r="CC31" s="43">
        <f>'BAR BB| Open rates'!CC31*0.85</f>
        <v>38080</v>
      </c>
      <c r="CD31" s="43">
        <f>'BAR BB| Open rates'!CD31*0.85</f>
        <v>41225</v>
      </c>
      <c r="CE31" s="43">
        <f>'BAR BB| Open rates'!CE31*0.85</f>
        <v>43095</v>
      </c>
    </row>
    <row r="32" spans="1:83" s="36" customFormat="1" ht="12" customHeight="1" x14ac:dyDescent="0.2">
      <c r="A32" s="237">
        <v>4</v>
      </c>
      <c r="B32" s="43">
        <f>'BAR BB| Open rates'!B32*0.85</f>
        <v>48280</v>
      </c>
      <c r="C32" s="43">
        <f>'BAR BB| Open rates'!C32*0.85</f>
        <v>53295</v>
      </c>
      <c r="D32" s="43">
        <f>'BAR BB| Open rates'!D32*0.85</f>
        <v>49725</v>
      </c>
      <c r="E32" s="43">
        <f>'BAR BB| Open rates'!E32*0.85</f>
        <v>43775</v>
      </c>
      <c r="F32" s="43">
        <f>'BAR BB| Open rates'!F32*0.85</f>
        <v>42330</v>
      </c>
      <c r="G32" s="43">
        <f>'BAR BB| Open rates'!G32*0.85</f>
        <v>40630</v>
      </c>
      <c r="H32" s="43">
        <f>'BAR BB| Open rates'!H32*0.85</f>
        <v>40630</v>
      </c>
      <c r="I32" s="43">
        <f>'BAR BB| Open rates'!I32*0.85</f>
        <v>39780</v>
      </c>
      <c r="J32" s="43">
        <f>'BAR BB| Open rates'!J32*0.85</f>
        <v>40630</v>
      </c>
      <c r="K32" s="43">
        <f>'BAR BB| Open rates'!K32*0.85</f>
        <v>40630</v>
      </c>
      <c r="L32" s="43">
        <f>'BAR BB| Open rates'!L32*0.85</f>
        <v>40630</v>
      </c>
      <c r="M32" s="43">
        <f>'BAR BB| Open rates'!M32*0.85</f>
        <v>48195</v>
      </c>
      <c r="N32" s="43">
        <f>'BAR BB| Open rates'!N32*0.85</f>
        <v>43775</v>
      </c>
      <c r="O32" s="43">
        <f>'BAR BB| Open rates'!O32*0.85</f>
        <v>48195</v>
      </c>
      <c r="P32" s="43">
        <f>'BAR BB| Open rates'!P32*0.85</f>
        <v>45645</v>
      </c>
      <c r="Q32" s="43">
        <f>'BAR BB| Open rates'!Q32*0.85</f>
        <v>42330</v>
      </c>
      <c r="R32" s="43">
        <f>'BAR BB| Open rates'!R32*0.85</f>
        <v>43775</v>
      </c>
      <c r="S32" s="43">
        <f>'BAR BB| Open rates'!S32*0.85</f>
        <v>42330</v>
      </c>
      <c r="T32" s="43">
        <f>'BAR BB| Open rates'!T32*0.85</f>
        <v>43775</v>
      </c>
      <c r="U32" s="43">
        <f>'BAR BB| Open rates'!U32*0.85</f>
        <v>42330</v>
      </c>
      <c r="V32" s="43">
        <f>'BAR BB| Open rates'!V32*0.85</f>
        <v>43775</v>
      </c>
      <c r="W32" s="43">
        <f>'BAR BB| Open rates'!W32*0.85</f>
        <v>49725</v>
      </c>
      <c r="X32" s="43">
        <f>'BAR BB| Open rates'!X32*0.85</f>
        <v>53295</v>
      </c>
      <c r="Y32" s="43">
        <f>'BAR BB| Open rates'!Y32*0.85</f>
        <v>69530</v>
      </c>
      <c r="Z32" s="43">
        <f>'BAR BB| Open rates'!Z32*0.85</f>
        <v>49725</v>
      </c>
      <c r="AA32" s="43">
        <f>'BAR BB| Open rates'!AA32*0.85</f>
        <v>51595</v>
      </c>
      <c r="AB32" s="43">
        <f>'BAR BB| Open rates'!AB32*0.85</f>
        <v>49725</v>
      </c>
      <c r="AC32" s="43">
        <f>'BAR BB| Open rates'!AC32*0.85</f>
        <v>53295</v>
      </c>
      <c r="AD32" s="43">
        <f>'BAR BB| Open rates'!AD32*0.85</f>
        <v>54995</v>
      </c>
      <c r="AE32" s="43">
        <f>'BAR BB| Open rates'!AE32*0.85</f>
        <v>53295</v>
      </c>
      <c r="AF32" s="43">
        <f>'BAR BB| Open rates'!AF32*0.85</f>
        <v>54995</v>
      </c>
      <c r="AG32" s="43">
        <f>'BAR BB| Open rates'!AG32*0.85</f>
        <v>53295</v>
      </c>
      <c r="AH32" s="43">
        <f>'BAR BB| Open rates'!AH32*0.85</f>
        <v>54995</v>
      </c>
      <c r="AI32" s="43">
        <f>'BAR BB| Open rates'!AI32*0.85</f>
        <v>53295</v>
      </c>
      <c r="AJ32" s="43">
        <f>'BAR BB| Open rates'!AJ32*0.85</f>
        <v>54995</v>
      </c>
      <c r="AK32" s="43">
        <f>'BAR BB| Open rates'!AK32*0.85</f>
        <v>53295</v>
      </c>
      <c r="AL32" s="43">
        <f>'BAR BB| Open rates'!AL32*0.85</f>
        <v>54995</v>
      </c>
      <c r="AM32" s="43">
        <f>'BAR BB| Open rates'!AM32*0.85</f>
        <v>53295</v>
      </c>
      <c r="AN32" s="43">
        <f>'BAR BB| Open rates'!AN32*0.85</f>
        <v>54995</v>
      </c>
      <c r="AO32" s="43">
        <f>'BAR BB| Open rates'!AO32*0.85</f>
        <v>53295</v>
      </c>
      <c r="AP32" s="43">
        <f>'BAR BB| Open rates'!AP32*0.85</f>
        <v>54995</v>
      </c>
      <c r="AQ32" s="43">
        <f>'BAR BB| Open rates'!AQ32*0.85</f>
        <v>53295</v>
      </c>
      <c r="AR32" s="43">
        <f>'BAR BB| Open rates'!AR32*0.85</f>
        <v>54995</v>
      </c>
      <c r="AS32" s="43">
        <f>'BAR BB| Open rates'!AS32*0.85</f>
        <v>49725</v>
      </c>
      <c r="AT32" s="43">
        <f>'BAR BB| Open rates'!AT32*0.85</f>
        <v>51595</v>
      </c>
      <c r="AU32" s="43">
        <f>'BAR BB| Open rates'!AU32*0.85</f>
        <v>49725</v>
      </c>
      <c r="AV32" s="43">
        <f>'BAR BB| Open rates'!AV32*0.85</f>
        <v>48195</v>
      </c>
      <c r="AW32" s="43">
        <f>'BAR BB| Open rates'!AW32*0.85</f>
        <v>48195</v>
      </c>
      <c r="AX32" s="43">
        <f>'BAR BB| Open rates'!AX32*0.85</f>
        <v>46325</v>
      </c>
      <c r="AY32" s="43">
        <f>'BAR BB| Open rates'!AY32*0.85</f>
        <v>48195</v>
      </c>
      <c r="AZ32" s="43">
        <f>'BAR BB| Open rates'!AZ32*0.85</f>
        <v>46325</v>
      </c>
      <c r="BA32" s="43">
        <f>'BAR BB| Open rates'!BA32*0.85</f>
        <v>48195</v>
      </c>
      <c r="BB32" s="43">
        <f>'BAR BB| Open rates'!BB32*0.85</f>
        <v>46325</v>
      </c>
      <c r="BC32" s="43">
        <f>'BAR BB| Open rates'!BC32*0.85</f>
        <v>48195</v>
      </c>
      <c r="BD32" s="43">
        <f>'BAR BB| Open rates'!BD32*0.85</f>
        <v>46325</v>
      </c>
      <c r="BE32" s="43">
        <f>'BAR BB| Open rates'!BE32*0.85</f>
        <v>43180</v>
      </c>
      <c r="BF32" s="43">
        <f>'BAR BB| Open rates'!BF32*0.85</f>
        <v>41480</v>
      </c>
      <c r="BG32" s="43">
        <f>'BAR BB| Open rates'!BG32*0.85</f>
        <v>43180</v>
      </c>
      <c r="BH32" s="43">
        <f>'BAR BB| Open rates'!BH32*0.85</f>
        <v>41480</v>
      </c>
      <c r="BI32" s="43">
        <f>'BAR BB| Open rates'!BI32*0.85</f>
        <v>43180</v>
      </c>
      <c r="BJ32" s="43">
        <f>'BAR BB| Open rates'!BJ32*0.85</f>
        <v>41480</v>
      </c>
      <c r="BK32" s="43">
        <f>'BAR BB| Open rates'!BK32*0.85</f>
        <v>43180</v>
      </c>
      <c r="BL32" s="43">
        <f>'BAR BB| Open rates'!BL32*0.85</f>
        <v>41480</v>
      </c>
      <c r="BM32" s="43">
        <f>'BAR BB| Open rates'!BM32*0.85</f>
        <v>43180</v>
      </c>
      <c r="BN32" s="43">
        <f>'BAR BB| Open rates'!BN32*0.85</f>
        <v>44625</v>
      </c>
      <c r="BO32" s="43">
        <f>'BAR BB| Open rates'!BO32*0.85</f>
        <v>46495</v>
      </c>
      <c r="BP32" s="43">
        <f>'BAR BB| Open rates'!BP32*0.85</f>
        <v>40630</v>
      </c>
      <c r="BQ32" s="43">
        <f>'BAR BB| Open rates'!BQ32*0.85</f>
        <v>39780</v>
      </c>
      <c r="BR32" s="43">
        <f>'BAR BB| Open rates'!BR32*0.85</f>
        <v>40630</v>
      </c>
      <c r="BS32" s="43">
        <f>'BAR BB| Open rates'!BS32*0.85</f>
        <v>39780</v>
      </c>
      <c r="BT32" s="43">
        <f>'BAR BB| Open rates'!BT32*0.85</f>
        <v>40630</v>
      </c>
      <c r="BU32" s="43">
        <f>'BAR BB| Open rates'!BU32*0.85</f>
        <v>39780</v>
      </c>
      <c r="BV32" s="43">
        <f>'BAR BB| Open rates'!BV32*0.85</f>
        <v>40630</v>
      </c>
      <c r="BW32" s="43">
        <f>'BAR BB| Open rates'!BW32*0.85</f>
        <v>39780</v>
      </c>
      <c r="BX32" s="43">
        <f>'BAR BB| Open rates'!BX32*0.85</f>
        <v>39780</v>
      </c>
      <c r="BY32" s="43">
        <f>'BAR BB| Open rates'!BY32*0.85</f>
        <v>40630</v>
      </c>
      <c r="BZ32" s="43">
        <f>'BAR BB| Open rates'!BZ32*0.85</f>
        <v>39780</v>
      </c>
      <c r="CA32" s="43">
        <f>'BAR BB| Open rates'!CA32*0.85</f>
        <v>40630</v>
      </c>
      <c r="CB32" s="43">
        <f>'BAR BB| Open rates'!CB32*0.85</f>
        <v>39780</v>
      </c>
      <c r="CC32" s="43">
        <f>'BAR BB| Open rates'!CC32*0.85</f>
        <v>40630</v>
      </c>
      <c r="CD32" s="43">
        <f>'BAR BB| Open rates'!CD32*0.85</f>
        <v>43775</v>
      </c>
      <c r="CE32" s="43">
        <f>'BAR BB| Open rates'!CE32*0.85</f>
        <v>45645</v>
      </c>
    </row>
    <row r="33" spans="1:83" ht="24"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row>
    <row r="34" spans="1:83" s="32" customFormat="1" x14ac:dyDescent="0.2">
      <c r="A34" s="237">
        <v>1</v>
      </c>
      <c r="B34" s="43">
        <f>'BAR BB| Open rates'!B34*0.85</f>
        <v>59415</v>
      </c>
      <c r="C34" s="43">
        <f>'BAR BB| Open rates'!C34*0.85</f>
        <v>64430</v>
      </c>
      <c r="D34" s="43">
        <f>'BAR BB| Open rates'!D34*0.85</f>
        <v>60860</v>
      </c>
      <c r="E34" s="43">
        <f>'BAR BB| Open rates'!E34*0.85</f>
        <v>40375</v>
      </c>
      <c r="F34" s="43">
        <f>'BAR BB| Open rates'!F34*0.85</f>
        <v>38930</v>
      </c>
      <c r="G34" s="43">
        <f>'BAR BB| Open rates'!G34*0.85</f>
        <v>37230</v>
      </c>
      <c r="H34" s="43">
        <f>'BAR BB| Open rates'!H34*0.85</f>
        <v>37230</v>
      </c>
      <c r="I34" s="43">
        <f>'BAR BB| Open rates'!I34*0.85</f>
        <v>36380</v>
      </c>
      <c r="J34" s="43">
        <f>'BAR BB| Open rates'!J34*0.85</f>
        <v>37230</v>
      </c>
      <c r="K34" s="43">
        <f>'BAR BB| Open rates'!K34*0.85</f>
        <v>37230</v>
      </c>
      <c r="L34" s="43">
        <f>'BAR BB| Open rates'!L34*0.85</f>
        <v>37230</v>
      </c>
      <c r="M34" s="43">
        <f>'BAR BB| Open rates'!M34*0.85</f>
        <v>49045</v>
      </c>
      <c r="N34" s="43">
        <f>'BAR BB| Open rates'!N34*0.85</f>
        <v>44625</v>
      </c>
      <c r="O34" s="43">
        <f>'BAR BB| Open rates'!O34*0.85</f>
        <v>49045</v>
      </c>
      <c r="P34" s="43">
        <f>'BAR BB| Open rates'!P34*0.85</f>
        <v>46495</v>
      </c>
      <c r="Q34" s="43">
        <f>'BAR BB| Open rates'!Q34*0.85</f>
        <v>43180</v>
      </c>
      <c r="R34" s="43">
        <f>'BAR BB| Open rates'!R34*0.85</f>
        <v>44625</v>
      </c>
      <c r="S34" s="43">
        <f>'BAR BB| Open rates'!S34*0.85</f>
        <v>43180</v>
      </c>
      <c r="T34" s="43">
        <f>'BAR BB| Open rates'!T34*0.85</f>
        <v>44625</v>
      </c>
      <c r="U34" s="43">
        <f>'BAR BB| Open rates'!U34*0.85</f>
        <v>43180</v>
      </c>
      <c r="V34" s="43">
        <f>'BAR BB| Open rates'!V34*0.85</f>
        <v>44625</v>
      </c>
      <c r="W34" s="43">
        <f>'BAR BB| Open rates'!W34*0.85</f>
        <v>60860</v>
      </c>
      <c r="X34" s="43">
        <f>'BAR BB| Open rates'!X34*0.85</f>
        <v>64430</v>
      </c>
      <c r="Y34" s="43">
        <f>'BAR BB| Open rates'!Y34*0.85</f>
        <v>80665</v>
      </c>
      <c r="Z34" s="43">
        <f>'BAR BB| Open rates'!Z34*0.85</f>
        <v>60860</v>
      </c>
      <c r="AA34" s="43">
        <f>'BAR BB| Open rates'!AA34*0.85</f>
        <v>62730</v>
      </c>
      <c r="AB34" s="43">
        <f>'BAR BB| Open rates'!AB34*0.85</f>
        <v>60860</v>
      </c>
      <c r="AC34" s="43">
        <f>'BAR BB| Open rates'!AC34*0.85</f>
        <v>64430</v>
      </c>
      <c r="AD34" s="43">
        <f>'BAR BB| Open rates'!AD34*0.85</f>
        <v>66130</v>
      </c>
      <c r="AE34" s="43">
        <f>'BAR BB| Open rates'!AE34*0.85</f>
        <v>64430</v>
      </c>
      <c r="AF34" s="43">
        <f>'BAR BB| Open rates'!AF34*0.85</f>
        <v>66130</v>
      </c>
      <c r="AG34" s="43">
        <f>'BAR BB| Open rates'!AG34*0.85</f>
        <v>64430</v>
      </c>
      <c r="AH34" s="43">
        <f>'BAR BB| Open rates'!AH34*0.85</f>
        <v>66130</v>
      </c>
      <c r="AI34" s="43">
        <f>'BAR BB| Open rates'!AI34*0.85</f>
        <v>64430</v>
      </c>
      <c r="AJ34" s="43">
        <f>'BAR BB| Open rates'!AJ34*0.85</f>
        <v>66130</v>
      </c>
      <c r="AK34" s="43">
        <f>'BAR BB| Open rates'!AK34*0.85</f>
        <v>64430</v>
      </c>
      <c r="AL34" s="43">
        <f>'BAR BB| Open rates'!AL34*0.85</f>
        <v>66130</v>
      </c>
      <c r="AM34" s="43">
        <f>'BAR BB| Open rates'!AM34*0.85</f>
        <v>64430</v>
      </c>
      <c r="AN34" s="43">
        <f>'BAR BB| Open rates'!AN34*0.85</f>
        <v>66130</v>
      </c>
      <c r="AO34" s="43">
        <f>'BAR BB| Open rates'!AO34*0.85</f>
        <v>64430</v>
      </c>
      <c r="AP34" s="43">
        <f>'BAR BB| Open rates'!AP34*0.85</f>
        <v>66130</v>
      </c>
      <c r="AQ34" s="43">
        <f>'BAR BB| Open rates'!AQ34*0.85</f>
        <v>64430</v>
      </c>
      <c r="AR34" s="43">
        <f>'BAR BB| Open rates'!AR34*0.85</f>
        <v>66130</v>
      </c>
      <c r="AS34" s="43">
        <f>'BAR BB| Open rates'!AS34*0.85</f>
        <v>60860</v>
      </c>
      <c r="AT34" s="43">
        <f>'BAR BB| Open rates'!AT34*0.85</f>
        <v>62730</v>
      </c>
      <c r="AU34" s="43">
        <f>'BAR BB| Open rates'!AU34*0.85</f>
        <v>60860</v>
      </c>
      <c r="AV34" s="43">
        <f>'BAR BB| Open rates'!AV34*0.85</f>
        <v>46495</v>
      </c>
      <c r="AW34" s="43">
        <f>'BAR BB| Open rates'!AW34*0.85</f>
        <v>46495</v>
      </c>
      <c r="AX34" s="43">
        <f>'BAR BB| Open rates'!AX34*0.85</f>
        <v>44625</v>
      </c>
      <c r="AY34" s="43">
        <f>'BAR BB| Open rates'!AY34*0.85</f>
        <v>46495</v>
      </c>
      <c r="AZ34" s="43">
        <f>'BAR BB| Open rates'!AZ34*0.85</f>
        <v>44625</v>
      </c>
      <c r="BA34" s="43">
        <f>'BAR BB| Open rates'!BA34*0.85</f>
        <v>46495</v>
      </c>
      <c r="BB34" s="43">
        <f>'BAR BB| Open rates'!BB34*0.85</f>
        <v>44625</v>
      </c>
      <c r="BC34" s="43">
        <f>'BAR BB| Open rates'!BC34*0.85</f>
        <v>46495</v>
      </c>
      <c r="BD34" s="43">
        <f>'BAR BB| Open rates'!BD34*0.85</f>
        <v>44625</v>
      </c>
      <c r="BE34" s="43">
        <f>'BAR BB| Open rates'!BE34*0.85</f>
        <v>43180</v>
      </c>
      <c r="BF34" s="43">
        <f>'BAR BB| Open rates'!BF34*0.85</f>
        <v>41480</v>
      </c>
      <c r="BG34" s="43">
        <f>'BAR BB| Open rates'!BG34*0.85</f>
        <v>43180</v>
      </c>
      <c r="BH34" s="43">
        <f>'BAR BB| Open rates'!BH34*0.85</f>
        <v>41480</v>
      </c>
      <c r="BI34" s="43">
        <f>'BAR BB| Open rates'!BI34*0.85</f>
        <v>43180</v>
      </c>
      <c r="BJ34" s="43">
        <f>'BAR BB| Open rates'!BJ34*0.85</f>
        <v>41480</v>
      </c>
      <c r="BK34" s="43">
        <f>'BAR BB| Open rates'!BK34*0.85</f>
        <v>43180</v>
      </c>
      <c r="BL34" s="43">
        <f>'BAR BB| Open rates'!BL34*0.85</f>
        <v>41480</v>
      </c>
      <c r="BM34" s="43">
        <f>'BAR BB| Open rates'!BM34*0.85</f>
        <v>43180</v>
      </c>
      <c r="BN34" s="43">
        <f>'BAR BB| Open rates'!BN34*0.85</f>
        <v>44625</v>
      </c>
      <c r="BO34" s="43">
        <f>'BAR BB| Open rates'!BO34*0.85</f>
        <v>46495</v>
      </c>
      <c r="BP34" s="43">
        <f>'BAR BB| Open rates'!BP34*0.85</f>
        <v>40630</v>
      </c>
      <c r="BQ34" s="43">
        <f>'BAR BB| Open rates'!BQ34*0.85</f>
        <v>36380</v>
      </c>
      <c r="BR34" s="43">
        <f>'BAR BB| Open rates'!BR34*0.85</f>
        <v>37230</v>
      </c>
      <c r="BS34" s="43">
        <f>'BAR BB| Open rates'!BS34*0.85</f>
        <v>36380</v>
      </c>
      <c r="BT34" s="43">
        <f>'BAR BB| Open rates'!BT34*0.85</f>
        <v>37230</v>
      </c>
      <c r="BU34" s="43">
        <f>'BAR BB| Open rates'!BU34*0.85</f>
        <v>36380</v>
      </c>
      <c r="BV34" s="43">
        <f>'BAR BB| Open rates'!BV34*0.85</f>
        <v>37230</v>
      </c>
      <c r="BW34" s="43">
        <f>'BAR BB| Open rates'!BW34*0.85</f>
        <v>36380</v>
      </c>
      <c r="BX34" s="43">
        <f>'BAR BB| Open rates'!BX34*0.85</f>
        <v>36380</v>
      </c>
      <c r="BY34" s="43">
        <f>'BAR BB| Open rates'!BY34*0.85</f>
        <v>37230</v>
      </c>
      <c r="BZ34" s="43">
        <f>'BAR BB| Open rates'!BZ34*0.85</f>
        <v>36380</v>
      </c>
      <c r="CA34" s="43">
        <f>'BAR BB| Open rates'!CA34*0.85</f>
        <v>37230</v>
      </c>
      <c r="CB34" s="43">
        <f>'BAR BB| Open rates'!CB34*0.85</f>
        <v>36380</v>
      </c>
      <c r="CC34" s="43">
        <f>'BAR BB| Open rates'!CC34*0.85</f>
        <v>37230</v>
      </c>
      <c r="CD34" s="43">
        <f>'BAR BB| Open rates'!CD34*0.85</f>
        <v>40375</v>
      </c>
      <c r="CE34" s="43">
        <f>'BAR BB| Open rates'!CE34*0.85</f>
        <v>42245</v>
      </c>
    </row>
    <row r="35" spans="1:83" s="32" customFormat="1" x14ac:dyDescent="0.2">
      <c r="A35" s="237">
        <v>2</v>
      </c>
      <c r="B35" s="43">
        <f>'BAR BB| Open rates'!B35*0.85</f>
        <v>61965</v>
      </c>
      <c r="C35" s="43">
        <f>'BAR BB| Open rates'!C35*0.85</f>
        <v>66980</v>
      </c>
      <c r="D35" s="43">
        <f>'BAR BB| Open rates'!D35*0.85</f>
        <v>63410</v>
      </c>
      <c r="E35" s="43">
        <f>'BAR BB| Open rates'!E35*0.85</f>
        <v>42925</v>
      </c>
      <c r="F35" s="43">
        <f>'BAR BB| Open rates'!F35*0.85</f>
        <v>41480</v>
      </c>
      <c r="G35" s="43">
        <f>'BAR BB| Open rates'!G35*0.85</f>
        <v>39780</v>
      </c>
      <c r="H35" s="43">
        <f>'BAR BB| Open rates'!H35*0.85</f>
        <v>39780</v>
      </c>
      <c r="I35" s="43">
        <f>'BAR BB| Open rates'!I35*0.85</f>
        <v>38930</v>
      </c>
      <c r="J35" s="43">
        <f>'BAR BB| Open rates'!J35*0.85</f>
        <v>39780</v>
      </c>
      <c r="K35" s="43">
        <f>'BAR BB| Open rates'!K35*0.85</f>
        <v>39780</v>
      </c>
      <c r="L35" s="43">
        <f>'BAR BB| Open rates'!L35*0.85</f>
        <v>39780</v>
      </c>
      <c r="M35" s="43">
        <f>'BAR BB| Open rates'!M35*0.85</f>
        <v>51595</v>
      </c>
      <c r="N35" s="43">
        <f>'BAR BB| Open rates'!N35*0.85</f>
        <v>47175</v>
      </c>
      <c r="O35" s="43">
        <f>'BAR BB| Open rates'!O35*0.85</f>
        <v>51595</v>
      </c>
      <c r="P35" s="43">
        <f>'BAR BB| Open rates'!P35*0.85</f>
        <v>49045</v>
      </c>
      <c r="Q35" s="43">
        <f>'BAR BB| Open rates'!Q35*0.85</f>
        <v>45730</v>
      </c>
      <c r="R35" s="43">
        <f>'BAR BB| Open rates'!R35*0.85</f>
        <v>47175</v>
      </c>
      <c r="S35" s="43">
        <f>'BAR BB| Open rates'!S35*0.85</f>
        <v>45730</v>
      </c>
      <c r="T35" s="43">
        <f>'BAR BB| Open rates'!T35*0.85</f>
        <v>47175</v>
      </c>
      <c r="U35" s="43">
        <f>'BAR BB| Open rates'!U35*0.85</f>
        <v>45730</v>
      </c>
      <c r="V35" s="43">
        <f>'BAR BB| Open rates'!V35*0.85</f>
        <v>47175</v>
      </c>
      <c r="W35" s="43">
        <f>'BAR BB| Open rates'!W35*0.85</f>
        <v>63410</v>
      </c>
      <c r="X35" s="43">
        <f>'BAR BB| Open rates'!X35*0.85</f>
        <v>66980</v>
      </c>
      <c r="Y35" s="43">
        <f>'BAR BB| Open rates'!Y35*0.85</f>
        <v>83215</v>
      </c>
      <c r="Z35" s="43">
        <f>'BAR BB| Open rates'!Z35*0.85</f>
        <v>63410</v>
      </c>
      <c r="AA35" s="43">
        <f>'BAR BB| Open rates'!AA35*0.85</f>
        <v>65280</v>
      </c>
      <c r="AB35" s="43">
        <f>'BAR BB| Open rates'!AB35*0.85</f>
        <v>63410</v>
      </c>
      <c r="AC35" s="43">
        <f>'BAR BB| Open rates'!AC35*0.85</f>
        <v>66980</v>
      </c>
      <c r="AD35" s="43">
        <f>'BAR BB| Open rates'!AD35*0.85</f>
        <v>68680</v>
      </c>
      <c r="AE35" s="43">
        <f>'BAR BB| Open rates'!AE35*0.85</f>
        <v>66980</v>
      </c>
      <c r="AF35" s="43">
        <f>'BAR BB| Open rates'!AF35*0.85</f>
        <v>68680</v>
      </c>
      <c r="AG35" s="43">
        <f>'BAR BB| Open rates'!AG35*0.85</f>
        <v>66980</v>
      </c>
      <c r="AH35" s="43">
        <f>'BAR BB| Open rates'!AH35*0.85</f>
        <v>68680</v>
      </c>
      <c r="AI35" s="43">
        <f>'BAR BB| Open rates'!AI35*0.85</f>
        <v>66980</v>
      </c>
      <c r="AJ35" s="43">
        <f>'BAR BB| Open rates'!AJ35*0.85</f>
        <v>68680</v>
      </c>
      <c r="AK35" s="43">
        <f>'BAR BB| Open rates'!AK35*0.85</f>
        <v>66980</v>
      </c>
      <c r="AL35" s="43">
        <f>'BAR BB| Open rates'!AL35*0.85</f>
        <v>68680</v>
      </c>
      <c r="AM35" s="43">
        <f>'BAR BB| Open rates'!AM35*0.85</f>
        <v>66980</v>
      </c>
      <c r="AN35" s="43">
        <f>'BAR BB| Open rates'!AN35*0.85</f>
        <v>68680</v>
      </c>
      <c r="AO35" s="43">
        <f>'BAR BB| Open rates'!AO35*0.85</f>
        <v>66980</v>
      </c>
      <c r="AP35" s="43">
        <f>'BAR BB| Open rates'!AP35*0.85</f>
        <v>68680</v>
      </c>
      <c r="AQ35" s="43">
        <f>'BAR BB| Open rates'!AQ35*0.85</f>
        <v>66980</v>
      </c>
      <c r="AR35" s="43">
        <f>'BAR BB| Open rates'!AR35*0.85</f>
        <v>68680</v>
      </c>
      <c r="AS35" s="43">
        <f>'BAR BB| Open rates'!AS35*0.85</f>
        <v>63410</v>
      </c>
      <c r="AT35" s="43">
        <f>'BAR BB| Open rates'!AT35*0.85</f>
        <v>65280</v>
      </c>
      <c r="AU35" s="43">
        <f>'BAR BB| Open rates'!AU35*0.85</f>
        <v>63410</v>
      </c>
      <c r="AV35" s="43">
        <f>'BAR BB| Open rates'!AV35*0.85</f>
        <v>49045</v>
      </c>
      <c r="AW35" s="43">
        <f>'BAR BB| Open rates'!AW35*0.85</f>
        <v>49045</v>
      </c>
      <c r="AX35" s="43">
        <f>'BAR BB| Open rates'!AX35*0.85</f>
        <v>47175</v>
      </c>
      <c r="AY35" s="43">
        <f>'BAR BB| Open rates'!AY35*0.85</f>
        <v>49045</v>
      </c>
      <c r="AZ35" s="43">
        <f>'BAR BB| Open rates'!AZ35*0.85</f>
        <v>47175</v>
      </c>
      <c r="BA35" s="43">
        <f>'BAR BB| Open rates'!BA35*0.85</f>
        <v>49045</v>
      </c>
      <c r="BB35" s="43">
        <f>'BAR BB| Open rates'!BB35*0.85</f>
        <v>47175</v>
      </c>
      <c r="BC35" s="43">
        <f>'BAR BB| Open rates'!BC35*0.85</f>
        <v>49045</v>
      </c>
      <c r="BD35" s="43">
        <f>'BAR BB| Open rates'!BD35*0.85</f>
        <v>47175</v>
      </c>
      <c r="BE35" s="43">
        <f>'BAR BB| Open rates'!BE35*0.85</f>
        <v>45730</v>
      </c>
      <c r="BF35" s="43">
        <f>'BAR BB| Open rates'!BF35*0.85</f>
        <v>44030</v>
      </c>
      <c r="BG35" s="43">
        <f>'BAR BB| Open rates'!BG35*0.85</f>
        <v>45730</v>
      </c>
      <c r="BH35" s="43">
        <f>'BAR BB| Open rates'!BH35*0.85</f>
        <v>44030</v>
      </c>
      <c r="BI35" s="43">
        <f>'BAR BB| Open rates'!BI35*0.85</f>
        <v>45730</v>
      </c>
      <c r="BJ35" s="43">
        <f>'BAR BB| Open rates'!BJ35*0.85</f>
        <v>44030</v>
      </c>
      <c r="BK35" s="43">
        <f>'BAR BB| Open rates'!BK35*0.85</f>
        <v>45730</v>
      </c>
      <c r="BL35" s="43">
        <f>'BAR BB| Open rates'!BL35*0.85</f>
        <v>44030</v>
      </c>
      <c r="BM35" s="43">
        <f>'BAR BB| Open rates'!BM35*0.85</f>
        <v>45730</v>
      </c>
      <c r="BN35" s="43">
        <f>'BAR BB| Open rates'!BN35*0.85</f>
        <v>47175</v>
      </c>
      <c r="BO35" s="43">
        <f>'BAR BB| Open rates'!BO35*0.85</f>
        <v>49045</v>
      </c>
      <c r="BP35" s="43">
        <f>'BAR BB| Open rates'!BP35*0.85</f>
        <v>43180</v>
      </c>
      <c r="BQ35" s="43">
        <f>'BAR BB| Open rates'!BQ35*0.85</f>
        <v>38930</v>
      </c>
      <c r="BR35" s="43">
        <f>'BAR BB| Open rates'!BR35*0.85</f>
        <v>39780</v>
      </c>
      <c r="BS35" s="43">
        <f>'BAR BB| Open rates'!BS35*0.85</f>
        <v>38930</v>
      </c>
      <c r="BT35" s="43">
        <f>'BAR BB| Open rates'!BT35*0.85</f>
        <v>39780</v>
      </c>
      <c r="BU35" s="43">
        <f>'BAR BB| Open rates'!BU35*0.85</f>
        <v>38930</v>
      </c>
      <c r="BV35" s="43">
        <f>'BAR BB| Open rates'!BV35*0.85</f>
        <v>39780</v>
      </c>
      <c r="BW35" s="43">
        <f>'BAR BB| Open rates'!BW35*0.85</f>
        <v>38930</v>
      </c>
      <c r="BX35" s="43">
        <f>'BAR BB| Open rates'!BX35*0.85</f>
        <v>38930</v>
      </c>
      <c r="BY35" s="43">
        <f>'BAR BB| Open rates'!BY35*0.85</f>
        <v>39780</v>
      </c>
      <c r="BZ35" s="43">
        <f>'BAR BB| Open rates'!BZ35*0.85</f>
        <v>38930</v>
      </c>
      <c r="CA35" s="43">
        <f>'BAR BB| Open rates'!CA35*0.85</f>
        <v>39780</v>
      </c>
      <c r="CB35" s="43">
        <f>'BAR BB| Open rates'!CB35*0.85</f>
        <v>38930</v>
      </c>
      <c r="CC35" s="43">
        <f>'BAR BB| Open rates'!CC35*0.85</f>
        <v>39780</v>
      </c>
      <c r="CD35" s="43">
        <f>'BAR BB| Open rates'!CD35*0.85</f>
        <v>42925</v>
      </c>
      <c r="CE35" s="43">
        <f>'BAR BB| Open rates'!CE35*0.85</f>
        <v>44795</v>
      </c>
    </row>
    <row r="36" spans="1:83" s="32" customFormat="1" x14ac:dyDescent="0.2">
      <c r="A36" s="237">
        <v>3</v>
      </c>
      <c r="B36" s="43">
        <f>'BAR BB| Open rates'!B36*0.85</f>
        <v>64515</v>
      </c>
      <c r="C36" s="43">
        <f>'BAR BB| Open rates'!C36*0.85</f>
        <v>69530</v>
      </c>
      <c r="D36" s="43">
        <f>'BAR BB| Open rates'!D36*0.85</f>
        <v>65960</v>
      </c>
      <c r="E36" s="43">
        <f>'BAR BB| Open rates'!E36*0.85</f>
        <v>45475</v>
      </c>
      <c r="F36" s="43">
        <f>'BAR BB| Open rates'!F36*0.85</f>
        <v>44030</v>
      </c>
      <c r="G36" s="43">
        <f>'BAR BB| Open rates'!G36*0.85</f>
        <v>42330</v>
      </c>
      <c r="H36" s="43">
        <f>'BAR BB| Open rates'!H36*0.85</f>
        <v>42330</v>
      </c>
      <c r="I36" s="43">
        <f>'BAR BB| Open rates'!I36*0.85</f>
        <v>41480</v>
      </c>
      <c r="J36" s="43">
        <f>'BAR BB| Open rates'!J36*0.85</f>
        <v>42330</v>
      </c>
      <c r="K36" s="43">
        <f>'BAR BB| Open rates'!K36*0.85</f>
        <v>42330</v>
      </c>
      <c r="L36" s="43">
        <f>'BAR BB| Open rates'!L36*0.85</f>
        <v>42330</v>
      </c>
      <c r="M36" s="43">
        <f>'BAR BB| Open rates'!M36*0.85</f>
        <v>54145</v>
      </c>
      <c r="N36" s="43">
        <f>'BAR BB| Open rates'!N36*0.85</f>
        <v>49725</v>
      </c>
      <c r="O36" s="43">
        <f>'BAR BB| Open rates'!O36*0.85</f>
        <v>54145</v>
      </c>
      <c r="P36" s="43">
        <f>'BAR BB| Open rates'!P36*0.85</f>
        <v>51595</v>
      </c>
      <c r="Q36" s="43">
        <f>'BAR BB| Open rates'!Q36*0.85</f>
        <v>48280</v>
      </c>
      <c r="R36" s="43">
        <f>'BAR BB| Open rates'!R36*0.85</f>
        <v>49725</v>
      </c>
      <c r="S36" s="43">
        <f>'BAR BB| Open rates'!S36*0.85</f>
        <v>48280</v>
      </c>
      <c r="T36" s="43">
        <f>'BAR BB| Open rates'!T36*0.85</f>
        <v>49725</v>
      </c>
      <c r="U36" s="43">
        <f>'BAR BB| Open rates'!U36*0.85</f>
        <v>48280</v>
      </c>
      <c r="V36" s="43">
        <f>'BAR BB| Open rates'!V36*0.85</f>
        <v>49725</v>
      </c>
      <c r="W36" s="43">
        <f>'BAR BB| Open rates'!W36*0.85</f>
        <v>65960</v>
      </c>
      <c r="X36" s="43">
        <f>'BAR BB| Open rates'!X36*0.85</f>
        <v>69530</v>
      </c>
      <c r="Y36" s="43">
        <f>'BAR BB| Open rates'!Y36*0.85</f>
        <v>85765</v>
      </c>
      <c r="Z36" s="43">
        <f>'BAR BB| Open rates'!Z36*0.85</f>
        <v>65960</v>
      </c>
      <c r="AA36" s="43">
        <f>'BAR BB| Open rates'!AA36*0.85</f>
        <v>67830</v>
      </c>
      <c r="AB36" s="43">
        <f>'BAR BB| Open rates'!AB36*0.85</f>
        <v>65960</v>
      </c>
      <c r="AC36" s="43">
        <f>'BAR BB| Open rates'!AC36*0.85</f>
        <v>69530</v>
      </c>
      <c r="AD36" s="43">
        <f>'BAR BB| Open rates'!AD36*0.85</f>
        <v>71230</v>
      </c>
      <c r="AE36" s="43">
        <f>'BAR BB| Open rates'!AE36*0.85</f>
        <v>69530</v>
      </c>
      <c r="AF36" s="43">
        <f>'BAR BB| Open rates'!AF36*0.85</f>
        <v>71230</v>
      </c>
      <c r="AG36" s="43">
        <f>'BAR BB| Open rates'!AG36*0.85</f>
        <v>69530</v>
      </c>
      <c r="AH36" s="43">
        <f>'BAR BB| Open rates'!AH36*0.85</f>
        <v>71230</v>
      </c>
      <c r="AI36" s="43">
        <f>'BAR BB| Open rates'!AI36*0.85</f>
        <v>69530</v>
      </c>
      <c r="AJ36" s="43">
        <f>'BAR BB| Open rates'!AJ36*0.85</f>
        <v>71230</v>
      </c>
      <c r="AK36" s="43">
        <f>'BAR BB| Open rates'!AK36*0.85</f>
        <v>69530</v>
      </c>
      <c r="AL36" s="43">
        <f>'BAR BB| Open rates'!AL36*0.85</f>
        <v>71230</v>
      </c>
      <c r="AM36" s="43">
        <f>'BAR BB| Open rates'!AM36*0.85</f>
        <v>69530</v>
      </c>
      <c r="AN36" s="43">
        <f>'BAR BB| Open rates'!AN36*0.85</f>
        <v>71230</v>
      </c>
      <c r="AO36" s="43">
        <f>'BAR BB| Open rates'!AO36*0.85</f>
        <v>69530</v>
      </c>
      <c r="AP36" s="43">
        <f>'BAR BB| Open rates'!AP36*0.85</f>
        <v>71230</v>
      </c>
      <c r="AQ36" s="43">
        <f>'BAR BB| Open rates'!AQ36*0.85</f>
        <v>69530</v>
      </c>
      <c r="AR36" s="43">
        <f>'BAR BB| Open rates'!AR36*0.85</f>
        <v>71230</v>
      </c>
      <c r="AS36" s="43">
        <f>'BAR BB| Open rates'!AS36*0.85</f>
        <v>65960</v>
      </c>
      <c r="AT36" s="43">
        <f>'BAR BB| Open rates'!AT36*0.85</f>
        <v>67830</v>
      </c>
      <c r="AU36" s="43">
        <f>'BAR BB| Open rates'!AU36*0.85</f>
        <v>65960</v>
      </c>
      <c r="AV36" s="43">
        <f>'BAR BB| Open rates'!AV36*0.85</f>
        <v>51595</v>
      </c>
      <c r="AW36" s="43">
        <f>'BAR BB| Open rates'!AW36*0.85</f>
        <v>51595</v>
      </c>
      <c r="AX36" s="43">
        <f>'BAR BB| Open rates'!AX36*0.85</f>
        <v>49725</v>
      </c>
      <c r="AY36" s="43">
        <f>'BAR BB| Open rates'!AY36*0.85</f>
        <v>51595</v>
      </c>
      <c r="AZ36" s="43">
        <f>'BAR BB| Open rates'!AZ36*0.85</f>
        <v>49725</v>
      </c>
      <c r="BA36" s="43">
        <f>'BAR BB| Open rates'!BA36*0.85</f>
        <v>51595</v>
      </c>
      <c r="BB36" s="43">
        <f>'BAR BB| Open rates'!BB36*0.85</f>
        <v>49725</v>
      </c>
      <c r="BC36" s="43">
        <f>'BAR BB| Open rates'!BC36*0.85</f>
        <v>51595</v>
      </c>
      <c r="BD36" s="43">
        <f>'BAR BB| Open rates'!BD36*0.85</f>
        <v>49725</v>
      </c>
      <c r="BE36" s="43">
        <f>'BAR BB| Open rates'!BE36*0.85</f>
        <v>48280</v>
      </c>
      <c r="BF36" s="43">
        <f>'BAR BB| Open rates'!BF36*0.85</f>
        <v>46580</v>
      </c>
      <c r="BG36" s="43">
        <f>'BAR BB| Open rates'!BG36*0.85</f>
        <v>48280</v>
      </c>
      <c r="BH36" s="43">
        <f>'BAR BB| Open rates'!BH36*0.85</f>
        <v>46580</v>
      </c>
      <c r="BI36" s="43">
        <f>'BAR BB| Open rates'!BI36*0.85</f>
        <v>48280</v>
      </c>
      <c r="BJ36" s="43">
        <f>'BAR BB| Open rates'!BJ36*0.85</f>
        <v>46580</v>
      </c>
      <c r="BK36" s="43">
        <f>'BAR BB| Open rates'!BK36*0.85</f>
        <v>48280</v>
      </c>
      <c r="BL36" s="43">
        <f>'BAR BB| Open rates'!BL36*0.85</f>
        <v>46580</v>
      </c>
      <c r="BM36" s="43">
        <f>'BAR BB| Open rates'!BM36*0.85</f>
        <v>48280</v>
      </c>
      <c r="BN36" s="43">
        <f>'BAR BB| Open rates'!BN36*0.85</f>
        <v>49725</v>
      </c>
      <c r="BO36" s="43">
        <f>'BAR BB| Open rates'!BO36*0.85</f>
        <v>51595</v>
      </c>
      <c r="BP36" s="43">
        <f>'BAR BB| Open rates'!BP36*0.85</f>
        <v>45730</v>
      </c>
      <c r="BQ36" s="43">
        <f>'BAR BB| Open rates'!BQ36*0.85</f>
        <v>41480</v>
      </c>
      <c r="BR36" s="43">
        <f>'BAR BB| Open rates'!BR36*0.85</f>
        <v>42330</v>
      </c>
      <c r="BS36" s="43">
        <f>'BAR BB| Open rates'!BS36*0.85</f>
        <v>41480</v>
      </c>
      <c r="BT36" s="43">
        <f>'BAR BB| Open rates'!BT36*0.85</f>
        <v>42330</v>
      </c>
      <c r="BU36" s="43">
        <f>'BAR BB| Open rates'!BU36*0.85</f>
        <v>41480</v>
      </c>
      <c r="BV36" s="43">
        <f>'BAR BB| Open rates'!BV36*0.85</f>
        <v>42330</v>
      </c>
      <c r="BW36" s="43">
        <f>'BAR BB| Open rates'!BW36*0.85</f>
        <v>41480</v>
      </c>
      <c r="BX36" s="43">
        <f>'BAR BB| Open rates'!BX36*0.85</f>
        <v>41480</v>
      </c>
      <c r="BY36" s="43">
        <f>'BAR BB| Open rates'!BY36*0.85</f>
        <v>42330</v>
      </c>
      <c r="BZ36" s="43">
        <f>'BAR BB| Open rates'!BZ36*0.85</f>
        <v>41480</v>
      </c>
      <c r="CA36" s="43">
        <f>'BAR BB| Open rates'!CA36*0.85</f>
        <v>42330</v>
      </c>
      <c r="CB36" s="43">
        <f>'BAR BB| Open rates'!CB36*0.85</f>
        <v>41480</v>
      </c>
      <c r="CC36" s="43">
        <f>'BAR BB| Open rates'!CC36*0.85</f>
        <v>42330</v>
      </c>
      <c r="CD36" s="43">
        <f>'BAR BB| Open rates'!CD36*0.85</f>
        <v>45475</v>
      </c>
      <c r="CE36" s="43">
        <f>'BAR BB| Open rates'!CE36*0.85</f>
        <v>47345</v>
      </c>
    </row>
    <row r="37" spans="1:83" s="32" customFormat="1" x14ac:dyDescent="0.2">
      <c r="A37" s="237">
        <v>4</v>
      </c>
      <c r="B37" s="43">
        <f>'BAR BB| Open rates'!B37*0.85</f>
        <v>67065</v>
      </c>
      <c r="C37" s="43">
        <f>'BAR BB| Open rates'!C37*0.85</f>
        <v>72080</v>
      </c>
      <c r="D37" s="43">
        <f>'BAR BB| Open rates'!D37*0.85</f>
        <v>68510</v>
      </c>
      <c r="E37" s="43">
        <f>'BAR BB| Open rates'!E37*0.85</f>
        <v>48025</v>
      </c>
      <c r="F37" s="43">
        <f>'BAR BB| Open rates'!F37*0.85</f>
        <v>46580</v>
      </c>
      <c r="G37" s="43">
        <f>'BAR BB| Open rates'!G37*0.85</f>
        <v>44880</v>
      </c>
      <c r="H37" s="43">
        <f>'BAR BB| Open rates'!H37*0.85</f>
        <v>44880</v>
      </c>
      <c r="I37" s="43">
        <f>'BAR BB| Open rates'!I37*0.85</f>
        <v>44030</v>
      </c>
      <c r="J37" s="43">
        <f>'BAR BB| Open rates'!J37*0.85</f>
        <v>44880</v>
      </c>
      <c r="K37" s="43">
        <f>'BAR BB| Open rates'!K37*0.85</f>
        <v>44880</v>
      </c>
      <c r="L37" s="43">
        <f>'BAR BB| Open rates'!L37*0.85</f>
        <v>44880</v>
      </c>
      <c r="M37" s="43">
        <f>'BAR BB| Open rates'!M37*0.85</f>
        <v>56695</v>
      </c>
      <c r="N37" s="43">
        <f>'BAR BB| Open rates'!N37*0.85</f>
        <v>52275</v>
      </c>
      <c r="O37" s="43">
        <f>'BAR BB| Open rates'!O37*0.85</f>
        <v>56695</v>
      </c>
      <c r="P37" s="43">
        <f>'BAR BB| Open rates'!P37*0.85</f>
        <v>54145</v>
      </c>
      <c r="Q37" s="43">
        <f>'BAR BB| Open rates'!Q37*0.85</f>
        <v>50830</v>
      </c>
      <c r="R37" s="43">
        <f>'BAR BB| Open rates'!R37*0.85</f>
        <v>52275</v>
      </c>
      <c r="S37" s="43">
        <f>'BAR BB| Open rates'!S37*0.85</f>
        <v>50830</v>
      </c>
      <c r="T37" s="43">
        <f>'BAR BB| Open rates'!T37*0.85</f>
        <v>52275</v>
      </c>
      <c r="U37" s="43">
        <f>'BAR BB| Open rates'!U37*0.85</f>
        <v>50830</v>
      </c>
      <c r="V37" s="43">
        <f>'BAR BB| Open rates'!V37*0.85</f>
        <v>52275</v>
      </c>
      <c r="W37" s="43">
        <f>'BAR BB| Open rates'!W37*0.85</f>
        <v>68510</v>
      </c>
      <c r="X37" s="43">
        <f>'BAR BB| Open rates'!X37*0.85</f>
        <v>72080</v>
      </c>
      <c r="Y37" s="43">
        <f>'BAR BB| Open rates'!Y37*0.85</f>
        <v>88315</v>
      </c>
      <c r="Z37" s="43">
        <f>'BAR BB| Open rates'!Z37*0.85</f>
        <v>68510</v>
      </c>
      <c r="AA37" s="43">
        <f>'BAR BB| Open rates'!AA37*0.85</f>
        <v>70380</v>
      </c>
      <c r="AB37" s="43">
        <f>'BAR BB| Open rates'!AB37*0.85</f>
        <v>68510</v>
      </c>
      <c r="AC37" s="43">
        <f>'BAR BB| Open rates'!AC37*0.85</f>
        <v>72080</v>
      </c>
      <c r="AD37" s="43">
        <f>'BAR BB| Open rates'!AD37*0.85</f>
        <v>73780</v>
      </c>
      <c r="AE37" s="43">
        <f>'BAR BB| Open rates'!AE37*0.85</f>
        <v>72080</v>
      </c>
      <c r="AF37" s="43">
        <f>'BAR BB| Open rates'!AF37*0.85</f>
        <v>73780</v>
      </c>
      <c r="AG37" s="43">
        <f>'BAR BB| Open rates'!AG37*0.85</f>
        <v>72080</v>
      </c>
      <c r="AH37" s="43">
        <f>'BAR BB| Open rates'!AH37*0.85</f>
        <v>73780</v>
      </c>
      <c r="AI37" s="43">
        <f>'BAR BB| Open rates'!AI37*0.85</f>
        <v>72080</v>
      </c>
      <c r="AJ37" s="43">
        <f>'BAR BB| Open rates'!AJ37*0.85</f>
        <v>73780</v>
      </c>
      <c r="AK37" s="43">
        <f>'BAR BB| Open rates'!AK37*0.85</f>
        <v>72080</v>
      </c>
      <c r="AL37" s="43">
        <f>'BAR BB| Open rates'!AL37*0.85</f>
        <v>73780</v>
      </c>
      <c r="AM37" s="43">
        <f>'BAR BB| Open rates'!AM37*0.85</f>
        <v>72080</v>
      </c>
      <c r="AN37" s="43">
        <f>'BAR BB| Open rates'!AN37*0.85</f>
        <v>73780</v>
      </c>
      <c r="AO37" s="43">
        <f>'BAR BB| Open rates'!AO37*0.85</f>
        <v>72080</v>
      </c>
      <c r="AP37" s="43">
        <f>'BAR BB| Open rates'!AP37*0.85</f>
        <v>73780</v>
      </c>
      <c r="AQ37" s="43">
        <f>'BAR BB| Open rates'!AQ37*0.85</f>
        <v>72080</v>
      </c>
      <c r="AR37" s="43">
        <f>'BAR BB| Open rates'!AR37*0.85</f>
        <v>73780</v>
      </c>
      <c r="AS37" s="43">
        <f>'BAR BB| Open rates'!AS37*0.85</f>
        <v>68510</v>
      </c>
      <c r="AT37" s="43">
        <f>'BAR BB| Open rates'!AT37*0.85</f>
        <v>70380</v>
      </c>
      <c r="AU37" s="43">
        <f>'BAR BB| Open rates'!AU37*0.85</f>
        <v>68510</v>
      </c>
      <c r="AV37" s="43">
        <f>'BAR BB| Open rates'!AV37*0.85</f>
        <v>54145</v>
      </c>
      <c r="AW37" s="43">
        <f>'BAR BB| Open rates'!AW37*0.85</f>
        <v>54145</v>
      </c>
      <c r="AX37" s="43">
        <f>'BAR BB| Open rates'!AX37*0.85</f>
        <v>52275</v>
      </c>
      <c r="AY37" s="43">
        <f>'BAR BB| Open rates'!AY37*0.85</f>
        <v>54145</v>
      </c>
      <c r="AZ37" s="43">
        <f>'BAR BB| Open rates'!AZ37*0.85</f>
        <v>52275</v>
      </c>
      <c r="BA37" s="43">
        <f>'BAR BB| Open rates'!BA37*0.85</f>
        <v>54145</v>
      </c>
      <c r="BB37" s="43">
        <f>'BAR BB| Open rates'!BB37*0.85</f>
        <v>52275</v>
      </c>
      <c r="BC37" s="43">
        <f>'BAR BB| Open rates'!BC37*0.85</f>
        <v>54145</v>
      </c>
      <c r="BD37" s="43">
        <f>'BAR BB| Open rates'!BD37*0.85</f>
        <v>52275</v>
      </c>
      <c r="BE37" s="43">
        <f>'BAR BB| Open rates'!BE37*0.85</f>
        <v>50830</v>
      </c>
      <c r="BF37" s="43">
        <f>'BAR BB| Open rates'!BF37*0.85</f>
        <v>49130</v>
      </c>
      <c r="BG37" s="43">
        <f>'BAR BB| Open rates'!BG37*0.85</f>
        <v>50830</v>
      </c>
      <c r="BH37" s="43">
        <f>'BAR BB| Open rates'!BH37*0.85</f>
        <v>49130</v>
      </c>
      <c r="BI37" s="43">
        <f>'BAR BB| Open rates'!BI37*0.85</f>
        <v>50830</v>
      </c>
      <c r="BJ37" s="43">
        <f>'BAR BB| Open rates'!BJ37*0.85</f>
        <v>49130</v>
      </c>
      <c r="BK37" s="43">
        <f>'BAR BB| Open rates'!BK37*0.85</f>
        <v>50830</v>
      </c>
      <c r="BL37" s="43">
        <f>'BAR BB| Open rates'!BL37*0.85</f>
        <v>49130</v>
      </c>
      <c r="BM37" s="43">
        <f>'BAR BB| Open rates'!BM37*0.85</f>
        <v>50830</v>
      </c>
      <c r="BN37" s="43">
        <f>'BAR BB| Open rates'!BN37*0.85</f>
        <v>52275</v>
      </c>
      <c r="BO37" s="43">
        <f>'BAR BB| Open rates'!BO37*0.85</f>
        <v>54145</v>
      </c>
      <c r="BP37" s="43">
        <f>'BAR BB| Open rates'!BP37*0.85</f>
        <v>48280</v>
      </c>
      <c r="BQ37" s="43">
        <f>'BAR BB| Open rates'!BQ37*0.85</f>
        <v>44030</v>
      </c>
      <c r="BR37" s="43">
        <f>'BAR BB| Open rates'!BR37*0.85</f>
        <v>44880</v>
      </c>
      <c r="BS37" s="43">
        <f>'BAR BB| Open rates'!BS37*0.85</f>
        <v>44030</v>
      </c>
      <c r="BT37" s="43">
        <f>'BAR BB| Open rates'!BT37*0.85</f>
        <v>44880</v>
      </c>
      <c r="BU37" s="43">
        <f>'BAR BB| Open rates'!BU37*0.85</f>
        <v>44030</v>
      </c>
      <c r="BV37" s="43">
        <f>'BAR BB| Open rates'!BV37*0.85</f>
        <v>44880</v>
      </c>
      <c r="BW37" s="43">
        <f>'BAR BB| Open rates'!BW37*0.85</f>
        <v>44030</v>
      </c>
      <c r="BX37" s="43">
        <f>'BAR BB| Open rates'!BX37*0.85</f>
        <v>44030</v>
      </c>
      <c r="BY37" s="43">
        <f>'BAR BB| Open rates'!BY37*0.85</f>
        <v>44880</v>
      </c>
      <c r="BZ37" s="43">
        <f>'BAR BB| Open rates'!BZ37*0.85</f>
        <v>44030</v>
      </c>
      <c r="CA37" s="43">
        <f>'BAR BB| Open rates'!CA37*0.85</f>
        <v>44880</v>
      </c>
      <c r="CB37" s="43">
        <f>'BAR BB| Open rates'!CB37*0.85</f>
        <v>44030</v>
      </c>
      <c r="CC37" s="43">
        <f>'BAR BB| Open rates'!CC37*0.85</f>
        <v>44880</v>
      </c>
      <c r="CD37" s="43">
        <f>'BAR BB| Open rates'!CD37*0.85</f>
        <v>48025</v>
      </c>
      <c r="CE37" s="43">
        <f>'BAR BB| Open rates'!CE37*0.85</f>
        <v>49895</v>
      </c>
    </row>
    <row r="38" spans="1:83" s="32" customFormat="1" x14ac:dyDescent="0.2">
      <c r="A38" s="237">
        <v>5</v>
      </c>
      <c r="B38" s="43">
        <f>'BAR BB| Open rates'!B38*0.85</f>
        <v>69615</v>
      </c>
      <c r="C38" s="43">
        <f>'BAR BB| Open rates'!C38*0.85</f>
        <v>74630</v>
      </c>
      <c r="D38" s="43">
        <f>'BAR BB| Open rates'!D38*0.85</f>
        <v>71060</v>
      </c>
      <c r="E38" s="43">
        <f>'BAR BB| Open rates'!E38*0.85</f>
        <v>50575</v>
      </c>
      <c r="F38" s="43">
        <f>'BAR BB| Open rates'!F38*0.85</f>
        <v>49130</v>
      </c>
      <c r="G38" s="43">
        <f>'BAR BB| Open rates'!G38*0.85</f>
        <v>47430</v>
      </c>
      <c r="H38" s="43">
        <f>'BAR BB| Open rates'!H38*0.85</f>
        <v>47430</v>
      </c>
      <c r="I38" s="43">
        <f>'BAR BB| Open rates'!I38*0.85</f>
        <v>46580</v>
      </c>
      <c r="J38" s="43">
        <f>'BAR BB| Open rates'!J38*0.85</f>
        <v>47430</v>
      </c>
      <c r="K38" s="43">
        <f>'BAR BB| Open rates'!K38*0.85</f>
        <v>47430</v>
      </c>
      <c r="L38" s="43">
        <f>'BAR BB| Open rates'!L38*0.85</f>
        <v>47430</v>
      </c>
      <c r="M38" s="43">
        <f>'BAR BB| Open rates'!M38*0.85</f>
        <v>59245</v>
      </c>
      <c r="N38" s="43">
        <f>'BAR BB| Open rates'!N38*0.85</f>
        <v>54825</v>
      </c>
      <c r="O38" s="43">
        <f>'BAR BB| Open rates'!O38*0.85</f>
        <v>59245</v>
      </c>
      <c r="P38" s="43">
        <f>'BAR BB| Open rates'!P38*0.85</f>
        <v>56695</v>
      </c>
      <c r="Q38" s="43">
        <f>'BAR BB| Open rates'!Q38*0.85</f>
        <v>53380</v>
      </c>
      <c r="R38" s="43">
        <f>'BAR BB| Open rates'!R38*0.85</f>
        <v>54825</v>
      </c>
      <c r="S38" s="43">
        <f>'BAR BB| Open rates'!S38*0.85</f>
        <v>53380</v>
      </c>
      <c r="T38" s="43">
        <f>'BAR BB| Open rates'!T38*0.85</f>
        <v>54825</v>
      </c>
      <c r="U38" s="43">
        <f>'BAR BB| Open rates'!U38*0.85</f>
        <v>53380</v>
      </c>
      <c r="V38" s="43">
        <f>'BAR BB| Open rates'!V38*0.85</f>
        <v>54825</v>
      </c>
      <c r="W38" s="43">
        <f>'BAR BB| Open rates'!W38*0.85</f>
        <v>71060</v>
      </c>
      <c r="X38" s="43">
        <f>'BAR BB| Open rates'!X38*0.85</f>
        <v>74630</v>
      </c>
      <c r="Y38" s="43">
        <f>'BAR BB| Open rates'!Y38*0.85</f>
        <v>90865</v>
      </c>
      <c r="Z38" s="43">
        <f>'BAR BB| Open rates'!Z38*0.85</f>
        <v>71060</v>
      </c>
      <c r="AA38" s="43">
        <f>'BAR BB| Open rates'!AA38*0.85</f>
        <v>72930</v>
      </c>
      <c r="AB38" s="43">
        <f>'BAR BB| Open rates'!AB38*0.85</f>
        <v>71060</v>
      </c>
      <c r="AC38" s="43">
        <f>'BAR BB| Open rates'!AC38*0.85</f>
        <v>74630</v>
      </c>
      <c r="AD38" s="43">
        <f>'BAR BB| Open rates'!AD38*0.85</f>
        <v>76330</v>
      </c>
      <c r="AE38" s="43">
        <f>'BAR BB| Open rates'!AE38*0.85</f>
        <v>74630</v>
      </c>
      <c r="AF38" s="43">
        <f>'BAR BB| Open rates'!AF38*0.85</f>
        <v>76330</v>
      </c>
      <c r="AG38" s="43">
        <f>'BAR BB| Open rates'!AG38*0.85</f>
        <v>74630</v>
      </c>
      <c r="AH38" s="43">
        <f>'BAR BB| Open rates'!AH38*0.85</f>
        <v>76330</v>
      </c>
      <c r="AI38" s="43">
        <f>'BAR BB| Open rates'!AI38*0.85</f>
        <v>74630</v>
      </c>
      <c r="AJ38" s="43">
        <f>'BAR BB| Open rates'!AJ38*0.85</f>
        <v>76330</v>
      </c>
      <c r="AK38" s="43">
        <f>'BAR BB| Open rates'!AK38*0.85</f>
        <v>74630</v>
      </c>
      <c r="AL38" s="43">
        <f>'BAR BB| Open rates'!AL38*0.85</f>
        <v>76330</v>
      </c>
      <c r="AM38" s="43">
        <f>'BAR BB| Open rates'!AM38*0.85</f>
        <v>74630</v>
      </c>
      <c r="AN38" s="43">
        <f>'BAR BB| Open rates'!AN38*0.85</f>
        <v>76330</v>
      </c>
      <c r="AO38" s="43">
        <f>'BAR BB| Open rates'!AO38*0.85</f>
        <v>74630</v>
      </c>
      <c r="AP38" s="43">
        <f>'BAR BB| Open rates'!AP38*0.85</f>
        <v>76330</v>
      </c>
      <c r="AQ38" s="43">
        <f>'BAR BB| Open rates'!AQ38*0.85</f>
        <v>74630</v>
      </c>
      <c r="AR38" s="43">
        <f>'BAR BB| Open rates'!AR38*0.85</f>
        <v>76330</v>
      </c>
      <c r="AS38" s="43">
        <f>'BAR BB| Open rates'!AS38*0.85</f>
        <v>71060</v>
      </c>
      <c r="AT38" s="43">
        <f>'BAR BB| Open rates'!AT38*0.85</f>
        <v>72930</v>
      </c>
      <c r="AU38" s="43">
        <f>'BAR BB| Open rates'!AU38*0.85</f>
        <v>71060</v>
      </c>
      <c r="AV38" s="43">
        <f>'BAR BB| Open rates'!AV38*0.85</f>
        <v>56695</v>
      </c>
      <c r="AW38" s="43">
        <f>'BAR BB| Open rates'!AW38*0.85</f>
        <v>56695</v>
      </c>
      <c r="AX38" s="43">
        <f>'BAR BB| Open rates'!AX38*0.85</f>
        <v>54825</v>
      </c>
      <c r="AY38" s="43">
        <f>'BAR BB| Open rates'!AY38*0.85</f>
        <v>56695</v>
      </c>
      <c r="AZ38" s="43">
        <f>'BAR BB| Open rates'!AZ38*0.85</f>
        <v>54825</v>
      </c>
      <c r="BA38" s="43">
        <f>'BAR BB| Open rates'!BA38*0.85</f>
        <v>56695</v>
      </c>
      <c r="BB38" s="43">
        <f>'BAR BB| Open rates'!BB38*0.85</f>
        <v>54825</v>
      </c>
      <c r="BC38" s="43">
        <f>'BAR BB| Open rates'!BC38*0.85</f>
        <v>56695</v>
      </c>
      <c r="BD38" s="43">
        <f>'BAR BB| Open rates'!BD38*0.85</f>
        <v>54825</v>
      </c>
      <c r="BE38" s="43">
        <f>'BAR BB| Open rates'!BE38*0.85</f>
        <v>53380</v>
      </c>
      <c r="BF38" s="43">
        <f>'BAR BB| Open rates'!BF38*0.85</f>
        <v>51680</v>
      </c>
      <c r="BG38" s="43">
        <f>'BAR BB| Open rates'!BG38*0.85</f>
        <v>53380</v>
      </c>
      <c r="BH38" s="43">
        <f>'BAR BB| Open rates'!BH38*0.85</f>
        <v>51680</v>
      </c>
      <c r="BI38" s="43">
        <f>'BAR BB| Open rates'!BI38*0.85</f>
        <v>53380</v>
      </c>
      <c r="BJ38" s="43">
        <f>'BAR BB| Open rates'!BJ38*0.85</f>
        <v>51680</v>
      </c>
      <c r="BK38" s="43">
        <f>'BAR BB| Open rates'!BK38*0.85</f>
        <v>53380</v>
      </c>
      <c r="BL38" s="43">
        <f>'BAR BB| Open rates'!BL38*0.85</f>
        <v>51680</v>
      </c>
      <c r="BM38" s="43">
        <f>'BAR BB| Open rates'!BM38*0.85</f>
        <v>53380</v>
      </c>
      <c r="BN38" s="43">
        <f>'BAR BB| Open rates'!BN38*0.85</f>
        <v>54825</v>
      </c>
      <c r="BO38" s="43">
        <f>'BAR BB| Open rates'!BO38*0.85</f>
        <v>56695</v>
      </c>
      <c r="BP38" s="43">
        <f>'BAR BB| Open rates'!BP38*0.85</f>
        <v>50830</v>
      </c>
      <c r="BQ38" s="43">
        <f>'BAR BB| Open rates'!BQ38*0.85</f>
        <v>46580</v>
      </c>
      <c r="BR38" s="43">
        <f>'BAR BB| Open rates'!BR38*0.85</f>
        <v>47430</v>
      </c>
      <c r="BS38" s="43">
        <f>'BAR BB| Open rates'!BS38*0.85</f>
        <v>46580</v>
      </c>
      <c r="BT38" s="43">
        <f>'BAR BB| Open rates'!BT38*0.85</f>
        <v>47430</v>
      </c>
      <c r="BU38" s="43">
        <f>'BAR BB| Open rates'!BU38*0.85</f>
        <v>46580</v>
      </c>
      <c r="BV38" s="43">
        <f>'BAR BB| Open rates'!BV38*0.85</f>
        <v>47430</v>
      </c>
      <c r="BW38" s="43">
        <f>'BAR BB| Open rates'!BW38*0.85</f>
        <v>46580</v>
      </c>
      <c r="BX38" s="43">
        <f>'BAR BB| Open rates'!BX38*0.85</f>
        <v>46580</v>
      </c>
      <c r="BY38" s="43">
        <f>'BAR BB| Open rates'!BY38*0.85</f>
        <v>47430</v>
      </c>
      <c r="BZ38" s="43">
        <f>'BAR BB| Open rates'!BZ38*0.85</f>
        <v>46580</v>
      </c>
      <c r="CA38" s="43">
        <f>'BAR BB| Open rates'!CA38*0.85</f>
        <v>47430</v>
      </c>
      <c r="CB38" s="43">
        <f>'BAR BB| Open rates'!CB38*0.85</f>
        <v>46580</v>
      </c>
      <c r="CC38" s="43">
        <f>'BAR BB| Open rates'!CC38*0.85</f>
        <v>47430</v>
      </c>
      <c r="CD38" s="43">
        <f>'BAR BB| Open rates'!CD38*0.85</f>
        <v>50575</v>
      </c>
      <c r="CE38" s="43">
        <f>'BAR BB| Open rates'!CE38*0.85</f>
        <v>52445</v>
      </c>
    </row>
    <row r="39" spans="1:83" s="32" customFormat="1" x14ac:dyDescent="0.2">
      <c r="A39" s="237">
        <v>6</v>
      </c>
      <c r="B39" s="43">
        <f>'BAR BB| Open rates'!B39*0.85</f>
        <v>72165</v>
      </c>
      <c r="C39" s="43">
        <f>'BAR BB| Open rates'!C39*0.85</f>
        <v>77180</v>
      </c>
      <c r="D39" s="43">
        <f>'BAR BB| Open rates'!D39*0.85</f>
        <v>73610</v>
      </c>
      <c r="E39" s="43">
        <f>'BAR BB| Open rates'!E39*0.85</f>
        <v>53125</v>
      </c>
      <c r="F39" s="43">
        <f>'BAR BB| Open rates'!F39*0.85</f>
        <v>51680</v>
      </c>
      <c r="G39" s="43">
        <f>'BAR BB| Open rates'!G39*0.85</f>
        <v>49980</v>
      </c>
      <c r="H39" s="43">
        <f>'BAR BB| Open rates'!H39*0.85</f>
        <v>49980</v>
      </c>
      <c r="I39" s="43">
        <f>'BAR BB| Open rates'!I39*0.85</f>
        <v>49130</v>
      </c>
      <c r="J39" s="43">
        <f>'BAR BB| Open rates'!J39*0.85</f>
        <v>49980</v>
      </c>
      <c r="K39" s="43">
        <f>'BAR BB| Open rates'!K39*0.85</f>
        <v>49980</v>
      </c>
      <c r="L39" s="43">
        <f>'BAR BB| Open rates'!L39*0.85</f>
        <v>49980</v>
      </c>
      <c r="M39" s="43">
        <f>'BAR BB| Open rates'!M39*0.85</f>
        <v>61795</v>
      </c>
      <c r="N39" s="43">
        <f>'BAR BB| Open rates'!N39*0.85</f>
        <v>57375</v>
      </c>
      <c r="O39" s="43">
        <f>'BAR BB| Open rates'!O39*0.85</f>
        <v>61795</v>
      </c>
      <c r="P39" s="43">
        <f>'BAR BB| Open rates'!P39*0.85</f>
        <v>59245</v>
      </c>
      <c r="Q39" s="43">
        <f>'BAR BB| Open rates'!Q39*0.85</f>
        <v>55930</v>
      </c>
      <c r="R39" s="43">
        <f>'BAR BB| Open rates'!R39*0.85</f>
        <v>57375</v>
      </c>
      <c r="S39" s="43">
        <f>'BAR BB| Open rates'!S39*0.85</f>
        <v>55930</v>
      </c>
      <c r="T39" s="43">
        <f>'BAR BB| Open rates'!T39*0.85</f>
        <v>57375</v>
      </c>
      <c r="U39" s="43">
        <f>'BAR BB| Open rates'!U39*0.85</f>
        <v>55930</v>
      </c>
      <c r="V39" s="43">
        <f>'BAR BB| Open rates'!V39*0.85</f>
        <v>57375</v>
      </c>
      <c r="W39" s="43">
        <f>'BAR BB| Open rates'!W39*0.85</f>
        <v>73610</v>
      </c>
      <c r="X39" s="43">
        <f>'BAR BB| Open rates'!X39*0.85</f>
        <v>77180</v>
      </c>
      <c r="Y39" s="43">
        <f>'BAR BB| Open rates'!Y39*0.85</f>
        <v>93415</v>
      </c>
      <c r="Z39" s="43">
        <f>'BAR BB| Open rates'!Z39*0.85</f>
        <v>73610</v>
      </c>
      <c r="AA39" s="43">
        <f>'BAR BB| Open rates'!AA39*0.85</f>
        <v>75480</v>
      </c>
      <c r="AB39" s="43">
        <f>'BAR BB| Open rates'!AB39*0.85</f>
        <v>73610</v>
      </c>
      <c r="AC39" s="43">
        <f>'BAR BB| Open rates'!AC39*0.85</f>
        <v>77180</v>
      </c>
      <c r="AD39" s="43">
        <f>'BAR BB| Open rates'!AD39*0.85</f>
        <v>78880</v>
      </c>
      <c r="AE39" s="43">
        <f>'BAR BB| Open rates'!AE39*0.85</f>
        <v>77180</v>
      </c>
      <c r="AF39" s="43">
        <f>'BAR BB| Open rates'!AF39*0.85</f>
        <v>78880</v>
      </c>
      <c r="AG39" s="43">
        <f>'BAR BB| Open rates'!AG39*0.85</f>
        <v>77180</v>
      </c>
      <c r="AH39" s="43">
        <f>'BAR BB| Open rates'!AH39*0.85</f>
        <v>78880</v>
      </c>
      <c r="AI39" s="43">
        <f>'BAR BB| Open rates'!AI39*0.85</f>
        <v>77180</v>
      </c>
      <c r="AJ39" s="43">
        <f>'BAR BB| Open rates'!AJ39*0.85</f>
        <v>78880</v>
      </c>
      <c r="AK39" s="43">
        <f>'BAR BB| Open rates'!AK39*0.85</f>
        <v>77180</v>
      </c>
      <c r="AL39" s="43">
        <f>'BAR BB| Open rates'!AL39*0.85</f>
        <v>78880</v>
      </c>
      <c r="AM39" s="43">
        <f>'BAR BB| Open rates'!AM39*0.85</f>
        <v>77180</v>
      </c>
      <c r="AN39" s="43">
        <f>'BAR BB| Open rates'!AN39*0.85</f>
        <v>78880</v>
      </c>
      <c r="AO39" s="43">
        <f>'BAR BB| Open rates'!AO39*0.85</f>
        <v>77180</v>
      </c>
      <c r="AP39" s="43">
        <f>'BAR BB| Open rates'!AP39*0.85</f>
        <v>78880</v>
      </c>
      <c r="AQ39" s="43">
        <f>'BAR BB| Open rates'!AQ39*0.85</f>
        <v>77180</v>
      </c>
      <c r="AR39" s="43">
        <f>'BAR BB| Open rates'!AR39*0.85</f>
        <v>78880</v>
      </c>
      <c r="AS39" s="43">
        <f>'BAR BB| Open rates'!AS39*0.85</f>
        <v>73610</v>
      </c>
      <c r="AT39" s="43">
        <f>'BAR BB| Open rates'!AT39*0.85</f>
        <v>75480</v>
      </c>
      <c r="AU39" s="43">
        <f>'BAR BB| Open rates'!AU39*0.85</f>
        <v>73610</v>
      </c>
      <c r="AV39" s="43">
        <f>'BAR BB| Open rates'!AV39*0.85</f>
        <v>59245</v>
      </c>
      <c r="AW39" s="43">
        <f>'BAR BB| Open rates'!AW39*0.85</f>
        <v>59245</v>
      </c>
      <c r="AX39" s="43">
        <f>'BAR BB| Open rates'!AX39*0.85</f>
        <v>57375</v>
      </c>
      <c r="AY39" s="43">
        <f>'BAR BB| Open rates'!AY39*0.85</f>
        <v>59245</v>
      </c>
      <c r="AZ39" s="43">
        <f>'BAR BB| Open rates'!AZ39*0.85</f>
        <v>57375</v>
      </c>
      <c r="BA39" s="43">
        <f>'BAR BB| Open rates'!BA39*0.85</f>
        <v>59245</v>
      </c>
      <c r="BB39" s="43">
        <f>'BAR BB| Open rates'!BB39*0.85</f>
        <v>57375</v>
      </c>
      <c r="BC39" s="43">
        <f>'BAR BB| Open rates'!BC39*0.85</f>
        <v>59245</v>
      </c>
      <c r="BD39" s="43">
        <f>'BAR BB| Open rates'!BD39*0.85</f>
        <v>57375</v>
      </c>
      <c r="BE39" s="43">
        <f>'BAR BB| Open rates'!BE39*0.85</f>
        <v>55930</v>
      </c>
      <c r="BF39" s="43">
        <f>'BAR BB| Open rates'!BF39*0.85</f>
        <v>54230</v>
      </c>
      <c r="BG39" s="43">
        <f>'BAR BB| Open rates'!BG39*0.85</f>
        <v>55930</v>
      </c>
      <c r="BH39" s="43">
        <f>'BAR BB| Open rates'!BH39*0.85</f>
        <v>54230</v>
      </c>
      <c r="BI39" s="43">
        <f>'BAR BB| Open rates'!BI39*0.85</f>
        <v>55930</v>
      </c>
      <c r="BJ39" s="43">
        <f>'BAR BB| Open rates'!BJ39*0.85</f>
        <v>54230</v>
      </c>
      <c r="BK39" s="43">
        <f>'BAR BB| Open rates'!BK39*0.85</f>
        <v>55930</v>
      </c>
      <c r="BL39" s="43">
        <f>'BAR BB| Open rates'!BL39*0.85</f>
        <v>54230</v>
      </c>
      <c r="BM39" s="43">
        <f>'BAR BB| Open rates'!BM39*0.85</f>
        <v>55930</v>
      </c>
      <c r="BN39" s="43">
        <f>'BAR BB| Open rates'!BN39*0.85</f>
        <v>57375</v>
      </c>
      <c r="BO39" s="43">
        <f>'BAR BB| Open rates'!BO39*0.85</f>
        <v>59245</v>
      </c>
      <c r="BP39" s="43">
        <f>'BAR BB| Open rates'!BP39*0.85</f>
        <v>53380</v>
      </c>
      <c r="BQ39" s="43">
        <f>'BAR BB| Open rates'!BQ39*0.85</f>
        <v>49130</v>
      </c>
      <c r="BR39" s="43">
        <f>'BAR BB| Open rates'!BR39*0.85</f>
        <v>49980</v>
      </c>
      <c r="BS39" s="43">
        <f>'BAR BB| Open rates'!BS39*0.85</f>
        <v>49130</v>
      </c>
      <c r="BT39" s="43">
        <f>'BAR BB| Open rates'!BT39*0.85</f>
        <v>49980</v>
      </c>
      <c r="BU39" s="43">
        <f>'BAR BB| Open rates'!BU39*0.85</f>
        <v>49130</v>
      </c>
      <c r="BV39" s="43">
        <f>'BAR BB| Open rates'!BV39*0.85</f>
        <v>49980</v>
      </c>
      <c r="BW39" s="43">
        <f>'BAR BB| Open rates'!BW39*0.85</f>
        <v>49130</v>
      </c>
      <c r="BX39" s="43">
        <f>'BAR BB| Open rates'!BX39*0.85</f>
        <v>49130</v>
      </c>
      <c r="BY39" s="43">
        <f>'BAR BB| Open rates'!BY39*0.85</f>
        <v>49980</v>
      </c>
      <c r="BZ39" s="43">
        <f>'BAR BB| Open rates'!BZ39*0.85</f>
        <v>49130</v>
      </c>
      <c r="CA39" s="43">
        <f>'BAR BB| Open rates'!CA39*0.85</f>
        <v>49980</v>
      </c>
      <c r="CB39" s="43">
        <f>'BAR BB| Open rates'!CB39*0.85</f>
        <v>49130</v>
      </c>
      <c r="CC39" s="43">
        <f>'BAR BB| Open rates'!CC39*0.85</f>
        <v>49980</v>
      </c>
      <c r="CD39" s="43">
        <f>'BAR BB| Open rates'!CD39*0.85</f>
        <v>53125</v>
      </c>
      <c r="CE39" s="43">
        <f>'BAR BB| Open rates'!CE39*0.85</f>
        <v>54995</v>
      </c>
    </row>
    <row r="40" spans="1:83" s="32" customFormat="1" ht="24"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row>
    <row r="41" spans="1:83" s="32" customFormat="1" x14ac:dyDescent="0.2">
      <c r="A41" s="237">
        <v>1</v>
      </c>
      <c r="B41" s="43">
        <f>'BAR BB| Open rates'!B41*0.85</f>
        <v>76415</v>
      </c>
      <c r="C41" s="43">
        <f>'BAR BB| Open rates'!C41*0.85</f>
        <v>81430</v>
      </c>
      <c r="D41" s="43">
        <f>'BAR BB| Open rates'!D41*0.85</f>
        <v>77860</v>
      </c>
      <c r="E41" s="43">
        <f>'BAR BB| Open rates'!E41*0.85</f>
        <v>51170</v>
      </c>
      <c r="F41" s="43">
        <f>'BAR BB| Open rates'!F41*0.85</f>
        <v>49725</v>
      </c>
      <c r="G41" s="43">
        <f>'BAR BB| Open rates'!G41*0.85</f>
        <v>48025</v>
      </c>
      <c r="H41" s="43">
        <f>'BAR BB| Open rates'!H41*0.85</f>
        <v>48025</v>
      </c>
      <c r="I41" s="43">
        <f>'BAR BB| Open rates'!I41*0.85</f>
        <v>47175</v>
      </c>
      <c r="J41" s="43">
        <f>'BAR BB| Open rates'!J41*0.85</f>
        <v>48025</v>
      </c>
      <c r="K41" s="43">
        <f>'BAR BB| Open rates'!K41*0.85</f>
        <v>48025</v>
      </c>
      <c r="L41" s="43">
        <f>'BAR BB| Open rates'!L41*0.85</f>
        <v>48025</v>
      </c>
      <c r="M41" s="43">
        <f>'BAR BB| Open rates'!M41*0.85</f>
        <v>55590</v>
      </c>
      <c r="N41" s="43">
        <f>'BAR BB| Open rates'!N41*0.85</f>
        <v>51170</v>
      </c>
      <c r="O41" s="43">
        <f>'BAR BB| Open rates'!O41*0.85</f>
        <v>55590</v>
      </c>
      <c r="P41" s="43">
        <f>'BAR BB| Open rates'!P41*0.85</f>
        <v>53040</v>
      </c>
      <c r="Q41" s="43">
        <f>'BAR BB| Open rates'!Q41*0.85</f>
        <v>49725</v>
      </c>
      <c r="R41" s="43">
        <f>'BAR BB| Open rates'!R41*0.85</f>
        <v>51170</v>
      </c>
      <c r="S41" s="43">
        <f>'BAR BB| Open rates'!S41*0.85</f>
        <v>49725</v>
      </c>
      <c r="T41" s="43">
        <f>'BAR BB| Open rates'!T41*0.85</f>
        <v>51170</v>
      </c>
      <c r="U41" s="43">
        <f>'BAR BB| Open rates'!U41*0.85</f>
        <v>49725</v>
      </c>
      <c r="V41" s="43">
        <f>'BAR BB| Open rates'!V41*0.85</f>
        <v>51170</v>
      </c>
      <c r="W41" s="43">
        <f>'BAR BB| Open rates'!W41*0.85</f>
        <v>69360</v>
      </c>
      <c r="X41" s="43">
        <f>'BAR BB| Open rates'!X41*0.85</f>
        <v>72930</v>
      </c>
      <c r="Y41" s="43">
        <f>'BAR BB| Open rates'!Y41*0.85</f>
        <v>89165</v>
      </c>
      <c r="Z41" s="43">
        <f>'BAR BB| Open rates'!Z41*0.85</f>
        <v>69360</v>
      </c>
      <c r="AA41" s="43">
        <f>'BAR BB| Open rates'!AA41*0.85</f>
        <v>71230</v>
      </c>
      <c r="AB41" s="43">
        <f>'BAR BB| Open rates'!AB41*0.85</f>
        <v>69360</v>
      </c>
      <c r="AC41" s="43">
        <f>'BAR BB| Open rates'!AC41*0.85</f>
        <v>72930</v>
      </c>
      <c r="AD41" s="43">
        <f>'BAR BB| Open rates'!AD41*0.85</f>
        <v>74630</v>
      </c>
      <c r="AE41" s="43">
        <f>'BAR BB| Open rates'!AE41*0.85</f>
        <v>72930</v>
      </c>
      <c r="AF41" s="43">
        <f>'BAR BB| Open rates'!AF41*0.85</f>
        <v>74630</v>
      </c>
      <c r="AG41" s="43">
        <f>'BAR BB| Open rates'!AG41*0.85</f>
        <v>72930</v>
      </c>
      <c r="AH41" s="43">
        <f>'BAR BB| Open rates'!AH41*0.85</f>
        <v>74630</v>
      </c>
      <c r="AI41" s="43">
        <f>'BAR BB| Open rates'!AI41*0.85</f>
        <v>72930</v>
      </c>
      <c r="AJ41" s="43">
        <f>'BAR BB| Open rates'!AJ41*0.85</f>
        <v>74630</v>
      </c>
      <c r="AK41" s="43">
        <f>'BAR BB| Open rates'!AK41*0.85</f>
        <v>72930</v>
      </c>
      <c r="AL41" s="43">
        <f>'BAR BB| Open rates'!AL41*0.85</f>
        <v>74630</v>
      </c>
      <c r="AM41" s="43">
        <f>'BAR BB| Open rates'!AM41*0.85</f>
        <v>72930</v>
      </c>
      <c r="AN41" s="43">
        <f>'BAR BB| Open rates'!AN41*0.85</f>
        <v>74630</v>
      </c>
      <c r="AO41" s="43">
        <f>'BAR BB| Open rates'!AO41*0.85</f>
        <v>72930</v>
      </c>
      <c r="AP41" s="43">
        <f>'BAR BB| Open rates'!AP41*0.85</f>
        <v>74630</v>
      </c>
      <c r="AQ41" s="43">
        <f>'BAR BB| Open rates'!AQ41*0.85</f>
        <v>72930</v>
      </c>
      <c r="AR41" s="43">
        <f>'BAR BB| Open rates'!AR41*0.85</f>
        <v>74630</v>
      </c>
      <c r="AS41" s="43">
        <f>'BAR BB| Open rates'!AS41*0.85</f>
        <v>69360</v>
      </c>
      <c r="AT41" s="43">
        <f>'BAR BB| Open rates'!AT41*0.85</f>
        <v>71230</v>
      </c>
      <c r="AU41" s="43">
        <f>'BAR BB| Open rates'!AU41*0.85</f>
        <v>69360</v>
      </c>
      <c r="AV41" s="43">
        <f>'BAR BB| Open rates'!AV41*0.85</f>
        <v>58480</v>
      </c>
      <c r="AW41" s="43">
        <f>'BAR BB| Open rates'!AW41*0.85</f>
        <v>58480</v>
      </c>
      <c r="AX41" s="43">
        <f>'BAR BB| Open rates'!AX41*0.85</f>
        <v>56610</v>
      </c>
      <c r="AY41" s="43">
        <f>'BAR BB| Open rates'!AY41*0.85</f>
        <v>58480</v>
      </c>
      <c r="AZ41" s="43">
        <f>'BAR BB| Open rates'!AZ41*0.85</f>
        <v>56610</v>
      </c>
      <c r="BA41" s="43">
        <f>'BAR BB| Open rates'!BA41*0.85</f>
        <v>58480</v>
      </c>
      <c r="BB41" s="43">
        <f>'BAR BB| Open rates'!BB41*0.85</f>
        <v>56610</v>
      </c>
      <c r="BC41" s="43">
        <f>'BAR BB| Open rates'!BC41*0.85</f>
        <v>58480</v>
      </c>
      <c r="BD41" s="43">
        <f>'BAR BB| Open rates'!BD41*0.85</f>
        <v>56610</v>
      </c>
      <c r="BE41" s="43">
        <f>'BAR BB| Open rates'!BE41*0.85</f>
        <v>49725</v>
      </c>
      <c r="BF41" s="43">
        <f>'BAR BB| Open rates'!BF41*0.85</f>
        <v>48025</v>
      </c>
      <c r="BG41" s="43">
        <f>'BAR BB| Open rates'!BG41*0.85</f>
        <v>49725</v>
      </c>
      <c r="BH41" s="43">
        <f>'BAR BB| Open rates'!BH41*0.85</f>
        <v>48025</v>
      </c>
      <c r="BI41" s="43">
        <f>'BAR BB| Open rates'!BI41*0.85</f>
        <v>49725</v>
      </c>
      <c r="BJ41" s="43">
        <f>'BAR BB| Open rates'!BJ41*0.85</f>
        <v>48025</v>
      </c>
      <c r="BK41" s="43">
        <f>'BAR BB| Open rates'!BK41*0.85</f>
        <v>49725</v>
      </c>
      <c r="BL41" s="43">
        <f>'BAR BB| Open rates'!BL41*0.85</f>
        <v>48025</v>
      </c>
      <c r="BM41" s="43">
        <f>'BAR BB| Open rates'!BM41*0.85</f>
        <v>49725</v>
      </c>
      <c r="BN41" s="43">
        <f>'BAR BB| Open rates'!BN41*0.85</f>
        <v>51170</v>
      </c>
      <c r="BO41" s="43">
        <f>'BAR BB| Open rates'!BO41*0.85</f>
        <v>53040</v>
      </c>
      <c r="BP41" s="43">
        <f>'BAR BB| Open rates'!BP41*0.85</f>
        <v>47175</v>
      </c>
      <c r="BQ41" s="43">
        <f>'BAR BB| Open rates'!BQ41*0.85</f>
        <v>47175</v>
      </c>
      <c r="BR41" s="43">
        <f>'BAR BB| Open rates'!BR41*0.85</f>
        <v>48025</v>
      </c>
      <c r="BS41" s="43">
        <f>'BAR BB| Open rates'!BS41*0.85</f>
        <v>47175</v>
      </c>
      <c r="BT41" s="43">
        <f>'BAR BB| Open rates'!BT41*0.85</f>
        <v>48025</v>
      </c>
      <c r="BU41" s="43">
        <f>'BAR BB| Open rates'!BU41*0.85</f>
        <v>47175</v>
      </c>
      <c r="BV41" s="43">
        <f>'BAR BB| Open rates'!BV41*0.85</f>
        <v>48025</v>
      </c>
      <c r="BW41" s="43">
        <f>'BAR BB| Open rates'!BW41*0.85</f>
        <v>47175</v>
      </c>
      <c r="BX41" s="43">
        <f>'BAR BB| Open rates'!BX41*0.85</f>
        <v>47175</v>
      </c>
      <c r="BY41" s="43">
        <f>'BAR BB| Open rates'!BY41*0.85</f>
        <v>48025</v>
      </c>
      <c r="BZ41" s="43">
        <f>'BAR BB| Open rates'!BZ41*0.85</f>
        <v>47175</v>
      </c>
      <c r="CA41" s="43">
        <f>'BAR BB| Open rates'!CA41*0.85</f>
        <v>48025</v>
      </c>
      <c r="CB41" s="43">
        <f>'BAR BB| Open rates'!CB41*0.85</f>
        <v>47175</v>
      </c>
      <c r="CC41" s="43">
        <f>'BAR BB| Open rates'!CC41*0.85</f>
        <v>48025</v>
      </c>
      <c r="CD41" s="43">
        <f>'BAR BB| Open rates'!CD41*0.85</f>
        <v>51170</v>
      </c>
      <c r="CE41" s="43">
        <f>'BAR BB| Open rates'!CE41*0.85</f>
        <v>53040</v>
      </c>
    </row>
    <row r="42" spans="1:83" s="32" customFormat="1" x14ac:dyDescent="0.2">
      <c r="A42" s="237">
        <v>2</v>
      </c>
      <c r="B42" s="43">
        <f>'BAR BB| Open rates'!B42*0.85</f>
        <v>78965</v>
      </c>
      <c r="C42" s="43">
        <f>'BAR BB| Open rates'!C42*0.85</f>
        <v>83980</v>
      </c>
      <c r="D42" s="43">
        <f>'BAR BB| Open rates'!D42*0.85</f>
        <v>80410</v>
      </c>
      <c r="E42" s="43">
        <f>'BAR BB| Open rates'!E42*0.85</f>
        <v>53720</v>
      </c>
      <c r="F42" s="43">
        <f>'BAR BB| Open rates'!F42*0.85</f>
        <v>52275</v>
      </c>
      <c r="G42" s="43">
        <f>'BAR BB| Open rates'!G42*0.85</f>
        <v>50575</v>
      </c>
      <c r="H42" s="43">
        <f>'BAR BB| Open rates'!H42*0.85</f>
        <v>50575</v>
      </c>
      <c r="I42" s="43">
        <f>'BAR BB| Open rates'!I42*0.85</f>
        <v>49725</v>
      </c>
      <c r="J42" s="43">
        <f>'BAR BB| Open rates'!J42*0.85</f>
        <v>50575</v>
      </c>
      <c r="K42" s="43">
        <f>'BAR BB| Open rates'!K42*0.85</f>
        <v>50575</v>
      </c>
      <c r="L42" s="43">
        <f>'BAR BB| Open rates'!L42*0.85</f>
        <v>50575</v>
      </c>
      <c r="M42" s="43">
        <f>'BAR BB| Open rates'!M42*0.85</f>
        <v>58140</v>
      </c>
      <c r="N42" s="43">
        <f>'BAR BB| Open rates'!N42*0.85</f>
        <v>53720</v>
      </c>
      <c r="O42" s="43">
        <f>'BAR BB| Open rates'!O42*0.85</f>
        <v>58140</v>
      </c>
      <c r="P42" s="43">
        <f>'BAR BB| Open rates'!P42*0.85</f>
        <v>55590</v>
      </c>
      <c r="Q42" s="43">
        <f>'BAR BB| Open rates'!Q42*0.85</f>
        <v>52275</v>
      </c>
      <c r="R42" s="43">
        <f>'BAR BB| Open rates'!R42*0.85</f>
        <v>53720</v>
      </c>
      <c r="S42" s="43">
        <f>'BAR BB| Open rates'!S42*0.85</f>
        <v>52275</v>
      </c>
      <c r="T42" s="43">
        <f>'BAR BB| Open rates'!T42*0.85</f>
        <v>53720</v>
      </c>
      <c r="U42" s="43">
        <f>'BAR BB| Open rates'!U42*0.85</f>
        <v>52275</v>
      </c>
      <c r="V42" s="43">
        <f>'BAR BB| Open rates'!V42*0.85</f>
        <v>53720</v>
      </c>
      <c r="W42" s="43">
        <f>'BAR BB| Open rates'!W42*0.85</f>
        <v>71910</v>
      </c>
      <c r="X42" s="43">
        <f>'BAR BB| Open rates'!X42*0.85</f>
        <v>75480</v>
      </c>
      <c r="Y42" s="43">
        <f>'BAR BB| Open rates'!Y42*0.85</f>
        <v>91715</v>
      </c>
      <c r="Z42" s="43">
        <f>'BAR BB| Open rates'!Z42*0.85</f>
        <v>71910</v>
      </c>
      <c r="AA42" s="43">
        <f>'BAR BB| Open rates'!AA42*0.85</f>
        <v>73780</v>
      </c>
      <c r="AB42" s="43">
        <f>'BAR BB| Open rates'!AB42*0.85</f>
        <v>71910</v>
      </c>
      <c r="AC42" s="43">
        <f>'BAR BB| Open rates'!AC42*0.85</f>
        <v>75480</v>
      </c>
      <c r="AD42" s="43">
        <f>'BAR BB| Open rates'!AD42*0.85</f>
        <v>77180</v>
      </c>
      <c r="AE42" s="43">
        <f>'BAR BB| Open rates'!AE42*0.85</f>
        <v>75480</v>
      </c>
      <c r="AF42" s="43">
        <f>'BAR BB| Open rates'!AF42*0.85</f>
        <v>77180</v>
      </c>
      <c r="AG42" s="43">
        <f>'BAR BB| Open rates'!AG42*0.85</f>
        <v>75480</v>
      </c>
      <c r="AH42" s="43">
        <f>'BAR BB| Open rates'!AH42*0.85</f>
        <v>77180</v>
      </c>
      <c r="AI42" s="43">
        <f>'BAR BB| Open rates'!AI42*0.85</f>
        <v>75480</v>
      </c>
      <c r="AJ42" s="43">
        <f>'BAR BB| Open rates'!AJ42*0.85</f>
        <v>77180</v>
      </c>
      <c r="AK42" s="43">
        <f>'BAR BB| Open rates'!AK42*0.85</f>
        <v>75480</v>
      </c>
      <c r="AL42" s="43">
        <f>'BAR BB| Open rates'!AL42*0.85</f>
        <v>77180</v>
      </c>
      <c r="AM42" s="43">
        <f>'BAR BB| Open rates'!AM42*0.85</f>
        <v>75480</v>
      </c>
      <c r="AN42" s="43">
        <f>'BAR BB| Open rates'!AN42*0.85</f>
        <v>77180</v>
      </c>
      <c r="AO42" s="43">
        <f>'BAR BB| Open rates'!AO42*0.85</f>
        <v>75480</v>
      </c>
      <c r="AP42" s="43">
        <f>'BAR BB| Open rates'!AP42*0.85</f>
        <v>77180</v>
      </c>
      <c r="AQ42" s="43">
        <f>'BAR BB| Open rates'!AQ42*0.85</f>
        <v>75480</v>
      </c>
      <c r="AR42" s="43">
        <f>'BAR BB| Open rates'!AR42*0.85</f>
        <v>77180</v>
      </c>
      <c r="AS42" s="43">
        <f>'BAR BB| Open rates'!AS42*0.85</f>
        <v>71910</v>
      </c>
      <c r="AT42" s="43">
        <f>'BAR BB| Open rates'!AT42*0.85</f>
        <v>73780</v>
      </c>
      <c r="AU42" s="43">
        <f>'BAR BB| Open rates'!AU42*0.85</f>
        <v>71910</v>
      </c>
      <c r="AV42" s="43">
        <f>'BAR BB| Open rates'!AV42*0.85</f>
        <v>61030</v>
      </c>
      <c r="AW42" s="43">
        <f>'BAR BB| Open rates'!AW42*0.85</f>
        <v>61030</v>
      </c>
      <c r="AX42" s="43">
        <f>'BAR BB| Open rates'!AX42*0.85</f>
        <v>59160</v>
      </c>
      <c r="AY42" s="43">
        <f>'BAR BB| Open rates'!AY42*0.85</f>
        <v>61030</v>
      </c>
      <c r="AZ42" s="43">
        <f>'BAR BB| Open rates'!AZ42*0.85</f>
        <v>59160</v>
      </c>
      <c r="BA42" s="43">
        <f>'BAR BB| Open rates'!BA42*0.85</f>
        <v>61030</v>
      </c>
      <c r="BB42" s="43">
        <f>'BAR BB| Open rates'!BB42*0.85</f>
        <v>59160</v>
      </c>
      <c r="BC42" s="43">
        <f>'BAR BB| Open rates'!BC42*0.85</f>
        <v>61030</v>
      </c>
      <c r="BD42" s="43">
        <f>'BAR BB| Open rates'!BD42*0.85</f>
        <v>59160</v>
      </c>
      <c r="BE42" s="43">
        <f>'BAR BB| Open rates'!BE42*0.85</f>
        <v>52275</v>
      </c>
      <c r="BF42" s="43">
        <f>'BAR BB| Open rates'!BF42*0.85</f>
        <v>50575</v>
      </c>
      <c r="BG42" s="43">
        <f>'BAR BB| Open rates'!BG42*0.85</f>
        <v>52275</v>
      </c>
      <c r="BH42" s="43">
        <f>'BAR BB| Open rates'!BH42*0.85</f>
        <v>50575</v>
      </c>
      <c r="BI42" s="43">
        <f>'BAR BB| Open rates'!BI42*0.85</f>
        <v>52275</v>
      </c>
      <c r="BJ42" s="43">
        <f>'BAR BB| Open rates'!BJ42*0.85</f>
        <v>50575</v>
      </c>
      <c r="BK42" s="43">
        <f>'BAR BB| Open rates'!BK42*0.85</f>
        <v>52275</v>
      </c>
      <c r="BL42" s="43">
        <f>'BAR BB| Open rates'!BL42*0.85</f>
        <v>50575</v>
      </c>
      <c r="BM42" s="43">
        <f>'BAR BB| Open rates'!BM42*0.85</f>
        <v>52275</v>
      </c>
      <c r="BN42" s="43">
        <f>'BAR BB| Open rates'!BN42*0.85</f>
        <v>53720</v>
      </c>
      <c r="BO42" s="43">
        <f>'BAR BB| Open rates'!BO42*0.85</f>
        <v>55590</v>
      </c>
      <c r="BP42" s="43">
        <f>'BAR BB| Open rates'!BP42*0.85</f>
        <v>49725</v>
      </c>
      <c r="BQ42" s="43">
        <f>'BAR BB| Open rates'!BQ42*0.85</f>
        <v>49725</v>
      </c>
      <c r="BR42" s="43">
        <f>'BAR BB| Open rates'!BR42*0.85</f>
        <v>50575</v>
      </c>
      <c r="BS42" s="43">
        <f>'BAR BB| Open rates'!BS42*0.85</f>
        <v>49725</v>
      </c>
      <c r="BT42" s="43">
        <f>'BAR BB| Open rates'!BT42*0.85</f>
        <v>50575</v>
      </c>
      <c r="BU42" s="43">
        <f>'BAR BB| Open rates'!BU42*0.85</f>
        <v>49725</v>
      </c>
      <c r="BV42" s="43">
        <f>'BAR BB| Open rates'!BV42*0.85</f>
        <v>50575</v>
      </c>
      <c r="BW42" s="43">
        <f>'BAR BB| Open rates'!BW42*0.85</f>
        <v>49725</v>
      </c>
      <c r="BX42" s="43">
        <f>'BAR BB| Open rates'!BX42*0.85</f>
        <v>49725</v>
      </c>
      <c r="BY42" s="43">
        <f>'BAR BB| Open rates'!BY42*0.85</f>
        <v>50575</v>
      </c>
      <c r="BZ42" s="43">
        <f>'BAR BB| Open rates'!BZ42*0.85</f>
        <v>49725</v>
      </c>
      <c r="CA42" s="43">
        <f>'BAR BB| Open rates'!CA42*0.85</f>
        <v>50575</v>
      </c>
      <c r="CB42" s="43">
        <f>'BAR BB| Open rates'!CB42*0.85</f>
        <v>49725</v>
      </c>
      <c r="CC42" s="43">
        <f>'BAR BB| Open rates'!CC42*0.85</f>
        <v>50575</v>
      </c>
      <c r="CD42" s="43">
        <f>'BAR BB| Open rates'!CD42*0.85</f>
        <v>53720</v>
      </c>
      <c r="CE42" s="43">
        <f>'BAR BB| Open rates'!CE42*0.85</f>
        <v>55590</v>
      </c>
    </row>
    <row r="43" spans="1:83" s="32" customFormat="1" x14ac:dyDescent="0.2">
      <c r="A43" s="237">
        <v>3</v>
      </c>
      <c r="B43" s="43">
        <f>'BAR BB| Open rates'!B43*0.85</f>
        <v>81515</v>
      </c>
      <c r="C43" s="43">
        <f>'BAR BB| Open rates'!C43*0.85</f>
        <v>86530</v>
      </c>
      <c r="D43" s="43">
        <f>'BAR BB| Open rates'!D43*0.85</f>
        <v>82960</v>
      </c>
      <c r="E43" s="43">
        <f>'BAR BB| Open rates'!E43*0.85</f>
        <v>56270</v>
      </c>
      <c r="F43" s="43">
        <f>'BAR BB| Open rates'!F43*0.85</f>
        <v>54825</v>
      </c>
      <c r="G43" s="43">
        <f>'BAR BB| Open rates'!G43*0.85</f>
        <v>53125</v>
      </c>
      <c r="H43" s="43">
        <f>'BAR BB| Open rates'!H43*0.85</f>
        <v>53125</v>
      </c>
      <c r="I43" s="43">
        <f>'BAR BB| Open rates'!I43*0.85</f>
        <v>52275</v>
      </c>
      <c r="J43" s="43">
        <f>'BAR BB| Open rates'!J43*0.85</f>
        <v>53125</v>
      </c>
      <c r="K43" s="43">
        <f>'BAR BB| Open rates'!K43*0.85</f>
        <v>53125</v>
      </c>
      <c r="L43" s="43">
        <f>'BAR BB| Open rates'!L43*0.85</f>
        <v>53125</v>
      </c>
      <c r="M43" s="43">
        <f>'BAR BB| Open rates'!M43*0.85</f>
        <v>60690</v>
      </c>
      <c r="N43" s="43">
        <f>'BAR BB| Open rates'!N43*0.85</f>
        <v>56270</v>
      </c>
      <c r="O43" s="43">
        <f>'BAR BB| Open rates'!O43*0.85</f>
        <v>60690</v>
      </c>
      <c r="P43" s="43">
        <f>'BAR BB| Open rates'!P43*0.85</f>
        <v>58140</v>
      </c>
      <c r="Q43" s="43">
        <f>'BAR BB| Open rates'!Q43*0.85</f>
        <v>54825</v>
      </c>
      <c r="R43" s="43">
        <f>'BAR BB| Open rates'!R43*0.85</f>
        <v>56270</v>
      </c>
      <c r="S43" s="43">
        <f>'BAR BB| Open rates'!S43*0.85</f>
        <v>54825</v>
      </c>
      <c r="T43" s="43">
        <f>'BAR BB| Open rates'!T43*0.85</f>
        <v>56270</v>
      </c>
      <c r="U43" s="43">
        <f>'BAR BB| Open rates'!U43*0.85</f>
        <v>54825</v>
      </c>
      <c r="V43" s="43">
        <f>'BAR BB| Open rates'!V43*0.85</f>
        <v>56270</v>
      </c>
      <c r="W43" s="43">
        <f>'BAR BB| Open rates'!W43*0.85</f>
        <v>74460</v>
      </c>
      <c r="X43" s="43">
        <f>'BAR BB| Open rates'!X43*0.85</f>
        <v>78030</v>
      </c>
      <c r="Y43" s="43">
        <f>'BAR BB| Open rates'!Y43*0.85</f>
        <v>94265</v>
      </c>
      <c r="Z43" s="43">
        <f>'BAR BB| Open rates'!Z43*0.85</f>
        <v>74460</v>
      </c>
      <c r="AA43" s="43">
        <f>'BAR BB| Open rates'!AA43*0.85</f>
        <v>76330</v>
      </c>
      <c r="AB43" s="43">
        <f>'BAR BB| Open rates'!AB43*0.85</f>
        <v>74460</v>
      </c>
      <c r="AC43" s="43">
        <f>'BAR BB| Open rates'!AC43*0.85</f>
        <v>78030</v>
      </c>
      <c r="AD43" s="43">
        <f>'BAR BB| Open rates'!AD43*0.85</f>
        <v>79730</v>
      </c>
      <c r="AE43" s="43">
        <f>'BAR BB| Open rates'!AE43*0.85</f>
        <v>78030</v>
      </c>
      <c r="AF43" s="43">
        <f>'BAR BB| Open rates'!AF43*0.85</f>
        <v>79730</v>
      </c>
      <c r="AG43" s="43">
        <f>'BAR BB| Open rates'!AG43*0.85</f>
        <v>78030</v>
      </c>
      <c r="AH43" s="43">
        <f>'BAR BB| Open rates'!AH43*0.85</f>
        <v>79730</v>
      </c>
      <c r="AI43" s="43">
        <f>'BAR BB| Open rates'!AI43*0.85</f>
        <v>78030</v>
      </c>
      <c r="AJ43" s="43">
        <f>'BAR BB| Open rates'!AJ43*0.85</f>
        <v>79730</v>
      </c>
      <c r="AK43" s="43">
        <f>'BAR BB| Open rates'!AK43*0.85</f>
        <v>78030</v>
      </c>
      <c r="AL43" s="43">
        <f>'BAR BB| Open rates'!AL43*0.85</f>
        <v>79730</v>
      </c>
      <c r="AM43" s="43">
        <f>'BAR BB| Open rates'!AM43*0.85</f>
        <v>78030</v>
      </c>
      <c r="AN43" s="43">
        <f>'BAR BB| Open rates'!AN43*0.85</f>
        <v>79730</v>
      </c>
      <c r="AO43" s="43">
        <f>'BAR BB| Open rates'!AO43*0.85</f>
        <v>78030</v>
      </c>
      <c r="AP43" s="43">
        <f>'BAR BB| Open rates'!AP43*0.85</f>
        <v>79730</v>
      </c>
      <c r="AQ43" s="43">
        <f>'BAR BB| Open rates'!AQ43*0.85</f>
        <v>78030</v>
      </c>
      <c r="AR43" s="43">
        <f>'BAR BB| Open rates'!AR43*0.85</f>
        <v>79730</v>
      </c>
      <c r="AS43" s="43">
        <f>'BAR BB| Open rates'!AS43*0.85</f>
        <v>74460</v>
      </c>
      <c r="AT43" s="43">
        <f>'BAR BB| Open rates'!AT43*0.85</f>
        <v>76330</v>
      </c>
      <c r="AU43" s="43">
        <f>'BAR BB| Open rates'!AU43*0.85</f>
        <v>74460</v>
      </c>
      <c r="AV43" s="43">
        <f>'BAR BB| Open rates'!AV43*0.85</f>
        <v>63580</v>
      </c>
      <c r="AW43" s="43">
        <f>'BAR BB| Open rates'!AW43*0.85</f>
        <v>63580</v>
      </c>
      <c r="AX43" s="43">
        <f>'BAR BB| Open rates'!AX43*0.85</f>
        <v>61710</v>
      </c>
      <c r="AY43" s="43">
        <f>'BAR BB| Open rates'!AY43*0.85</f>
        <v>63580</v>
      </c>
      <c r="AZ43" s="43">
        <f>'BAR BB| Open rates'!AZ43*0.85</f>
        <v>61710</v>
      </c>
      <c r="BA43" s="43">
        <f>'BAR BB| Open rates'!BA43*0.85</f>
        <v>63580</v>
      </c>
      <c r="BB43" s="43">
        <f>'BAR BB| Open rates'!BB43*0.85</f>
        <v>61710</v>
      </c>
      <c r="BC43" s="43">
        <f>'BAR BB| Open rates'!BC43*0.85</f>
        <v>63580</v>
      </c>
      <c r="BD43" s="43">
        <f>'BAR BB| Open rates'!BD43*0.85</f>
        <v>61710</v>
      </c>
      <c r="BE43" s="43">
        <f>'BAR BB| Open rates'!BE43*0.85</f>
        <v>54825</v>
      </c>
      <c r="BF43" s="43">
        <f>'BAR BB| Open rates'!BF43*0.85</f>
        <v>53125</v>
      </c>
      <c r="BG43" s="43">
        <f>'BAR BB| Open rates'!BG43*0.85</f>
        <v>54825</v>
      </c>
      <c r="BH43" s="43">
        <f>'BAR BB| Open rates'!BH43*0.85</f>
        <v>53125</v>
      </c>
      <c r="BI43" s="43">
        <f>'BAR BB| Open rates'!BI43*0.85</f>
        <v>54825</v>
      </c>
      <c r="BJ43" s="43">
        <f>'BAR BB| Open rates'!BJ43*0.85</f>
        <v>53125</v>
      </c>
      <c r="BK43" s="43">
        <f>'BAR BB| Open rates'!BK43*0.85</f>
        <v>54825</v>
      </c>
      <c r="BL43" s="43">
        <f>'BAR BB| Open rates'!BL43*0.85</f>
        <v>53125</v>
      </c>
      <c r="BM43" s="43">
        <f>'BAR BB| Open rates'!BM43*0.85</f>
        <v>54825</v>
      </c>
      <c r="BN43" s="43">
        <f>'BAR BB| Open rates'!BN43*0.85</f>
        <v>56270</v>
      </c>
      <c r="BO43" s="43">
        <f>'BAR BB| Open rates'!BO43*0.85</f>
        <v>58140</v>
      </c>
      <c r="BP43" s="43">
        <f>'BAR BB| Open rates'!BP43*0.85</f>
        <v>52275</v>
      </c>
      <c r="BQ43" s="43">
        <f>'BAR BB| Open rates'!BQ43*0.85</f>
        <v>52275</v>
      </c>
      <c r="BR43" s="43">
        <f>'BAR BB| Open rates'!BR43*0.85</f>
        <v>53125</v>
      </c>
      <c r="BS43" s="43">
        <f>'BAR BB| Open rates'!BS43*0.85</f>
        <v>52275</v>
      </c>
      <c r="BT43" s="43">
        <f>'BAR BB| Open rates'!BT43*0.85</f>
        <v>53125</v>
      </c>
      <c r="BU43" s="43">
        <f>'BAR BB| Open rates'!BU43*0.85</f>
        <v>52275</v>
      </c>
      <c r="BV43" s="43">
        <f>'BAR BB| Open rates'!BV43*0.85</f>
        <v>53125</v>
      </c>
      <c r="BW43" s="43">
        <f>'BAR BB| Open rates'!BW43*0.85</f>
        <v>52275</v>
      </c>
      <c r="BX43" s="43">
        <f>'BAR BB| Open rates'!BX43*0.85</f>
        <v>52275</v>
      </c>
      <c r="BY43" s="43">
        <f>'BAR BB| Open rates'!BY43*0.85</f>
        <v>53125</v>
      </c>
      <c r="BZ43" s="43">
        <f>'BAR BB| Open rates'!BZ43*0.85</f>
        <v>52275</v>
      </c>
      <c r="CA43" s="43">
        <f>'BAR BB| Open rates'!CA43*0.85</f>
        <v>53125</v>
      </c>
      <c r="CB43" s="43">
        <f>'BAR BB| Open rates'!CB43*0.85</f>
        <v>52275</v>
      </c>
      <c r="CC43" s="43">
        <f>'BAR BB| Open rates'!CC43*0.85</f>
        <v>53125</v>
      </c>
      <c r="CD43" s="43">
        <f>'BAR BB| Open rates'!CD43*0.85</f>
        <v>56270</v>
      </c>
      <c r="CE43" s="43">
        <f>'BAR BB| Open rates'!CE43*0.85</f>
        <v>58140</v>
      </c>
    </row>
    <row r="44" spans="1:83" s="32" customFormat="1" x14ac:dyDescent="0.2">
      <c r="A44" s="237">
        <v>4</v>
      </c>
      <c r="B44" s="43">
        <f>'BAR BB| Open rates'!B44*0.85</f>
        <v>84065</v>
      </c>
      <c r="C44" s="43">
        <f>'BAR BB| Open rates'!C44*0.85</f>
        <v>89080</v>
      </c>
      <c r="D44" s="43">
        <f>'BAR BB| Open rates'!D44*0.85</f>
        <v>85510</v>
      </c>
      <c r="E44" s="43">
        <f>'BAR BB| Open rates'!E44*0.85</f>
        <v>58820</v>
      </c>
      <c r="F44" s="43">
        <f>'BAR BB| Open rates'!F44*0.85</f>
        <v>57375</v>
      </c>
      <c r="G44" s="43">
        <f>'BAR BB| Open rates'!G44*0.85</f>
        <v>55675</v>
      </c>
      <c r="H44" s="43">
        <f>'BAR BB| Open rates'!H44*0.85</f>
        <v>55675</v>
      </c>
      <c r="I44" s="43">
        <f>'BAR BB| Open rates'!I44*0.85</f>
        <v>54825</v>
      </c>
      <c r="J44" s="43">
        <f>'BAR BB| Open rates'!J44*0.85</f>
        <v>55675</v>
      </c>
      <c r="K44" s="43">
        <f>'BAR BB| Open rates'!K44*0.85</f>
        <v>55675</v>
      </c>
      <c r="L44" s="43">
        <f>'BAR BB| Open rates'!L44*0.85</f>
        <v>55675</v>
      </c>
      <c r="M44" s="43">
        <f>'BAR BB| Open rates'!M44*0.85</f>
        <v>63240</v>
      </c>
      <c r="N44" s="43">
        <f>'BAR BB| Open rates'!N44*0.85</f>
        <v>58820</v>
      </c>
      <c r="O44" s="43">
        <f>'BAR BB| Open rates'!O44*0.85</f>
        <v>63240</v>
      </c>
      <c r="P44" s="43">
        <f>'BAR BB| Open rates'!P44*0.85</f>
        <v>60690</v>
      </c>
      <c r="Q44" s="43">
        <f>'BAR BB| Open rates'!Q44*0.85</f>
        <v>57375</v>
      </c>
      <c r="R44" s="43">
        <f>'BAR BB| Open rates'!R44*0.85</f>
        <v>58820</v>
      </c>
      <c r="S44" s="43">
        <f>'BAR BB| Open rates'!S44*0.85</f>
        <v>57375</v>
      </c>
      <c r="T44" s="43">
        <f>'BAR BB| Open rates'!T44*0.85</f>
        <v>58820</v>
      </c>
      <c r="U44" s="43">
        <f>'BAR BB| Open rates'!U44*0.85</f>
        <v>57375</v>
      </c>
      <c r="V44" s="43">
        <f>'BAR BB| Open rates'!V44*0.85</f>
        <v>58820</v>
      </c>
      <c r="W44" s="43">
        <f>'BAR BB| Open rates'!W44*0.85</f>
        <v>77010</v>
      </c>
      <c r="X44" s="43">
        <f>'BAR BB| Open rates'!X44*0.85</f>
        <v>80580</v>
      </c>
      <c r="Y44" s="43">
        <f>'BAR BB| Open rates'!Y44*0.85</f>
        <v>96815</v>
      </c>
      <c r="Z44" s="43">
        <f>'BAR BB| Open rates'!Z44*0.85</f>
        <v>77010</v>
      </c>
      <c r="AA44" s="43">
        <f>'BAR BB| Open rates'!AA44*0.85</f>
        <v>78880</v>
      </c>
      <c r="AB44" s="43">
        <f>'BAR BB| Open rates'!AB44*0.85</f>
        <v>77010</v>
      </c>
      <c r="AC44" s="43">
        <f>'BAR BB| Open rates'!AC44*0.85</f>
        <v>80580</v>
      </c>
      <c r="AD44" s="43">
        <f>'BAR BB| Open rates'!AD44*0.85</f>
        <v>82280</v>
      </c>
      <c r="AE44" s="43">
        <f>'BAR BB| Open rates'!AE44*0.85</f>
        <v>80580</v>
      </c>
      <c r="AF44" s="43">
        <f>'BAR BB| Open rates'!AF44*0.85</f>
        <v>82280</v>
      </c>
      <c r="AG44" s="43">
        <f>'BAR BB| Open rates'!AG44*0.85</f>
        <v>80580</v>
      </c>
      <c r="AH44" s="43">
        <f>'BAR BB| Open rates'!AH44*0.85</f>
        <v>82280</v>
      </c>
      <c r="AI44" s="43">
        <f>'BAR BB| Open rates'!AI44*0.85</f>
        <v>80580</v>
      </c>
      <c r="AJ44" s="43">
        <f>'BAR BB| Open rates'!AJ44*0.85</f>
        <v>82280</v>
      </c>
      <c r="AK44" s="43">
        <f>'BAR BB| Open rates'!AK44*0.85</f>
        <v>80580</v>
      </c>
      <c r="AL44" s="43">
        <f>'BAR BB| Open rates'!AL44*0.85</f>
        <v>82280</v>
      </c>
      <c r="AM44" s="43">
        <f>'BAR BB| Open rates'!AM44*0.85</f>
        <v>80580</v>
      </c>
      <c r="AN44" s="43">
        <f>'BAR BB| Open rates'!AN44*0.85</f>
        <v>82280</v>
      </c>
      <c r="AO44" s="43">
        <f>'BAR BB| Open rates'!AO44*0.85</f>
        <v>80580</v>
      </c>
      <c r="AP44" s="43">
        <f>'BAR BB| Open rates'!AP44*0.85</f>
        <v>82280</v>
      </c>
      <c r="AQ44" s="43">
        <f>'BAR BB| Open rates'!AQ44*0.85</f>
        <v>80580</v>
      </c>
      <c r="AR44" s="43">
        <f>'BAR BB| Open rates'!AR44*0.85</f>
        <v>82280</v>
      </c>
      <c r="AS44" s="43">
        <f>'BAR BB| Open rates'!AS44*0.85</f>
        <v>77010</v>
      </c>
      <c r="AT44" s="43">
        <f>'BAR BB| Open rates'!AT44*0.85</f>
        <v>78880</v>
      </c>
      <c r="AU44" s="43">
        <f>'BAR BB| Open rates'!AU44*0.85</f>
        <v>77010</v>
      </c>
      <c r="AV44" s="43">
        <f>'BAR BB| Open rates'!AV44*0.85</f>
        <v>66130</v>
      </c>
      <c r="AW44" s="43">
        <f>'BAR BB| Open rates'!AW44*0.85</f>
        <v>66130</v>
      </c>
      <c r="AX44" s="43">
        <f>'BAR BB| Open rates'!AX44*0.85</f>
        <v>64260</v>
      </c>
      <c r="AY44" s="43">
        <f>'BAR BB| Open rates'!AY44*0.85</f>
        <v>66130</v>
      </c>
      <c r="AZ44" s="43">
        <f>'BAR BB| Open rates'!AZ44*0.85</f>
        <v>64260</v>
      </c>
      <c r="BA44" s="43">
        <f>'BAR BB| Open rates'!BA44*0.85</f>
        <v>66130</v>
      </c>
      <c r="BB44" s="43">
        <f>'BAR BB| Open rates'!BB44*0.85</f>
        <v>64260</v>
      </c>
      <c r="BC44" s="43">
        <f>'BAR BB| Open rates'!BC44*0.85</f>
        <v>66130</v>
      </c>
      <c r="BD44" s="43">
        <f>'BAR BB| Open rates'!BD44*0.85</f>
        <v>64260</v>
      </c>
      <c r="BE44" s="43">
        <f>'BAR BB| Open rates'!BE44*0.85</f>
        <v>57375</v>
      </c>
      <c r="BF44" s="43">
        <f>'BAR BB| Open rates'!BF44*0.85</f>
        <v>55675</v>
      </c>
      <c r="BG44" s="43">
        <f>'BAR BB| Open rates'!BG44*0.85</f>
        <v>57375</v>
      </c>
      <c r="BH44" s="43">
        <f>'BAR BB| Open rates'!BH44*0.85</f>
        <v>55675</v>
      </c>
      <c r="BI44" s="43">
        <f>'BAR BB| Open rates'!BI44*0.85</f>
        <v>57375</v>
      </c>
      <c r="BJ44" s="43">
        <f>'BAR BB| Open rates'!BJ44*0.85</f>
        <v>55675</v>
      </c>
      <c r="BK44" s="43">
        <f>'BAR BB| Open rates'!BK44*0.85</f>
        <v>57375</v>
      </c>
      <c r="BL44" s="43">
        <f>'BAR BB| Open rates'!BL44*0.85</f>
        <v>55675</v>
      </c>
      <c r="BM44" s="43">
        <f>'BAR BB| Open rates'!BM44*0.85</f>
        <v>57375</v>
      </c>
      <c r="BN44" s="43">
        <f>'BAR BB| Open rates'!BN44*0.85</f>
        <v>58820</v>
      </c>
      <c r="BO44" s="43">
        <f>'BAR BB| Open rates'!BO44*0.85</f>
        <v>60690</v>
      </c>
      <c r="BP44" s="43">
        <f>'BAR BB| Open rates'!BP44*0.85</f>
        <v>54825</v>
      </c>
      <c r="BQ44" s="43">
        <f>'BAR BB| Open rates'!BQ44*0.85</f>
        <v>54825</v>
      </c>
      <c r="BR44" s="43">
        <f>'BAR BB| Open rates'!BR44*0.85</f>
        <v>55675</v>
      </c>
      <c r="BS44" s="43">
        <f>'BAR BB| Open rates'!BS44*0.85</f>
        <v>54825</v>
      </c>
      <c r="BT44" s="43">
        <f>'BAR BB| Open rates'!BT44*0.85</f>
        <v>55675</v>
      </c>
      <c r="BU44" s="43">
        <f>'BAR BB| Open rates'!BU44*0.85</f>
        <v>54825</v>
      </c>
      <c r="BV44" s="43">
        <f>'BAR BB| Open rates'!BV44*0.85</f>
        <v>55675</v>
      </c>
      <c r="BW44" s="43">
        <f>'BAR BB| Open rates'!BW44*0.85</f>
        <v>54825</v>
      </c>
      <c r="BX44" s="43">
        <f>'BAR BB| Open rates'!BX44*0.85</f>
        <v>54825</v>
      </c>
      <c r="BY44" s="43">
        <f>'BAR BB| Open rates'!BY44*0.85</f>
        <v>55675</v>
      </c>
      <c r="BZ44" s="43">
        <f>'BAR BB| Open rates'!BZ44*0.85</f>
        <v>54825</v>
      </c>
      <c r="CA44" s="43">
        <f>'BAR BB| Open rates'!CA44*0.85</f>
        <v>55675</v>
      </c>
      <c r="CB44" s="43">
        <f>'BAR BB| Open rates'!CB44*0.85</f>
        <v>54825</v>
      </c>
      <c r="CC44" s="43">
        <f>'BAR BB| Open rates'!CC44*0.85</f>
        <v>55675</v>
      </c>
      <c r="CD44" s="43">
        <f>'BAR BB| Open rates'!CD44*0.85</f>
        <v>58820</v>
      </c>
      <c r="CE44" s="43">
        <f>'BAR BB| Open rates'!CE44*0.85</f>
        <v>60690</v>
      </c>
    </row>
    <row r="45" spans="1:83" s="32" customFormat="1" x14ac:dyDescent="0.2">
      <c r="A45" s="237">
        <v>5</v>
      </c>
      <c r="B45" s="43">
        <f>'BAR BB| Open rates'!B45*0.85</f>
        <v>86615</v>
      </c>
      <c r="C45" s="43">
        <f>'BAR BB| Open rates'!C45*0.85</f>
        <v>91630</v>
      </c>
      <c r="D45" s="43">
        <f>'BAR BB| Open rates'!D45*0.85</f>
        <v>88060</v>
      </c>
      <c r="E45" s="43">
        <f>'BAR BB| Open rates'!E45*0.85</f>
        <v>61370</v>
      </c>
      <c r="F45" s="43">
        <f>'BAR BB| Open rates'!F45*0.85</f>
        <v>59925</v>
      </c>
      <c r="G45" s="43">
        <f>'BAR BB| Open rates'!G45*0.85</f>
        <v>58225</v>
      </c>
      <c r="H45" s="43">
        <f>'BAR BB| Open rates'!H45*0.85</f>
        <v>58225</v>
      </c>
      <c r="I45" s="43">
        <f>'BAR BB| Open rates'!I45*0.85</f>
        <v>57375</v>
      </c>
      <c r="J45" s="43">
        <f>'BAR BB| Open rates'!J45*0.85</f>
        <v>58225</v>
      </c>
      <c r="K45" s="43">
        <f>'BAR BB| Open rates'!K45*0.85</f>
        <v>58225</v>
      </c>
      <c r="L45" s="43">
        <f>'BAR BB| Open rates'!L45*0.85</f>
        <v>58225</v>
      </c>
      <c r="M45" s="43">
        <f>'BAR BB| Open rates'!M45*0.85</f>
        <v>65790</v>
      </c>
      <c r="N45" s="43">
        <f>'BAR BB| Open rates'!N45*0.85</f>
        <v>61370</v>
      </c>
      <c r="O45" s="43">
        <f>'BAR BB| Open rates'!O45*0.85</f>
        <v>65790</v>
      </c>
      <c r="P45" s="43">
        <f>'BAR BB| Open rates'!P45*0.85</f>
        <v>63240</v>
      </c>
      <c r="Q45" s="43">
        <f>'BAR BB| Open rates'!Q45*0.85</f>
        <v>59925</v>
      </c>
      <c r="R45" s="43">
        <f>'BAR BB| Open rates'!R45*0.85</f>
        <v>61370</v>
      </c>
      <c r="S45" s="43">
        <f>'BAR BB| Open rates'!S45*0.85</f>
        <v>59925</v>
      </c>
      <c r="T45" s="43">
        <f>'BAR BB| Open rates'!T45*0.85</f>
        <v>61370</v>
      </c>
      <c r="U45" s="43">
        <f>'BAR BB| Open rates'!U45*0.85</f>
        <v>59925</v>
      </c>
      <c r="V45" s="43">
        <f>'BAR BB| Open rates'!V45*0.85</f>
        <v>61370</v>
      </c>
      <c r="W45" s="43">
        <f>'BAR BB| Open rates'!W45*0.85</f>
        <v>79560</v>
      </c>
      <c r="X45" s="43">
        <f>'BAR BB| Open rates'!X45*0.85</f>
        <v>83130</v>
      </c>
      <c r="Y45" s="43">
        <f>'BAR BB| Open rates'!Y45*0.85</f>
        <v>99365</v>
      </c>
      <c r="Z45" s="43">
        <f>'BAR BB| Open rates'!Z45*0.85</f>
        <v>79560</v>
      </c>
      <c r="AA45" s="43">
        <f>'BAR BB| Open rates'!AA45*0.85</f>
        <v>81430</v>
      </c>
      <c r="AB45" s="43">
        <f>'BAR BB| Open rates'!AB45*0.85</f>
        <v>79560</v>
      </c>
      <c r="AC45" s="43">
        <f>'BAR BB| Open rates'!AC45*0.85</f>
        <v>83130</v>
      </c>
      <c r="AD45" s="43">
        <f>'BAR BB| Open rates'!AD45*0.85</f>
        <v>84830</v>
      </c>
      <c r="AE45" s="43">
        <f>'BAR BB| Open rates'!AE45*0.85</f>
        <v>83130</v>
      </c>
      <c r="AF45" s="43">
        <f>'BAR BB| Open rates'!AF45*0.85</f>
        <v>84830</v>
      </c>
      <c r="AG45" s="43">
        <f>'BAR BB| Open rates'!AG45*0.85</f>
        <v>83130</v>
      </c>
      <c r="AH45" s="43">
        <f>'BAR BB| Open rates'!AH45*0.85</f>
        <v>84830</v>
      </c>
      <c r="AI45" s="43">
        <f>'BAR BB| Open rates'!AI45*0.85</f>
        <v>83130</v>
      </c>
      <c r="AJ45" s="43">
        <f>'BAR BB| Open rates'!AJ45*0.85</f>
        <v>84830</v>
      </c>
      <c r="AK45" s="43">
        <f>'BAR BB| Open rates'!AK45*0.85</f>
        <v>83130</v>
      </c>
      <c r="AL45" s="43">
        <f>'BAR BB| Open rates'!AL45*0.85</f>
        <v>84830</v>
      </c>
      <c r="AM45" s="43">
        <f>'BAR BB| Open rates'!AM45*0.85</f>
        <v>83130</v>
      </c>
      <c r="AN45" s="43">
        <f>'BAR BB| Open rates'!AN45*0.85</f>
        <v>84830</v>
      </c>
      <c r="AO45" s="43">
        <f>'BAR BB| Open rates'!AO45*0.85</f>
        <v>83130</v>
      </c>
      <c r="AP45" s="43">
        <f>'BAR BB| Open rates'!AP45*0.85</f>
        <v>84830</v>
      </c>
      <c r="AQ45" s="43">
        <f>'BAR BB| Open rates'!AQ45*0.85</f>
        <v>83130</v>
      </c>
      <c r="AR45" s="43">
        <f>'BAR BB| Open rates'!AR45*0.85</f>
        <v>84830</v>
      </c>
      <c r="AS45" s="43">
        <f>'BAR BB| Open rates'!AS45*0.85</f>
        <v>79560</v>
      </c>
      <c r="AT45" s="43">
        <f>'BAR BB| Open rates'!AT45*0.85</f>
        <v>81430</v>
      </c>
      <c r="AU45" s="43">
        <f>'BAR BB| Open rates'!AU45*0.85</f>
        <v>79560</v>
      </c>
      <c r="AV45" s="43">
        <f>'BAR BB| Open rates'!AV45*0.85</f>
        <v>68680</v>
      </c>
      <c r="AW45" s="43">
        <f>'BAR BB| Open rates'!AW45*0.85</f>
        <v>68680</v>
      </c>
      <c r="AX45" s="43">
        <f>'BAR BB| Open rates'!AX45*0.85</f>
        <v>66810</v>
      </c>
      <c r="AY45" s="43">
        <f>'BAR BB| Open rates'!AY45*0.85</f>
        <v>68680</v>
      </c>
      <c r="AZ45" s="43">
        <f>'BAR BB| Open rates'!AZ45*0.85</f>
        <v>66810</v>
      </c>
      <c r="BA45" s="43">
        <f>'BAR BB| Open rates'!BA45*0.85</f>
        <v>68680</v>
      </c>
      <c r="BB45" s="43">
        <f>'BAR BB| Open rates'!BB45*0.85</f>
        <v>66810</v>
      </c>
      <c r="BC45" s="43">
        <f>'BAR BB| Open rates'!BC45*0.85</f>
        <v>68680</v>
      </c>
      <c r="BD45" s="43">
        <f>'BAR BB| Open rates'!BD45*0.85</f>
        <v>66810</v>
      </c>
      <c r="BE45" s="43">
        <f>'BAR BB| Open rates'!BE45*0.85</f>
        <v>59925</v>
      </c>
      <c r="BF45" s="43">
        <f>'BAR BB| Open rates'!BF45*0.85</f>
        <v>58225</v>
      </c>
      <c r="BG45" s="43">
        <f>'BAR BB| Open rates'!BG45*0.85</f>
        <v>59925</v>
      </c>
      <c r="BH45" s="43">
        <f>'BAR BB| Open rates'!BH45*0.85</f>
        <v>58225</v>
      </c>
      <c r="BI45" s="43">
        <f>'BAR BB| Open rates'!BI45*0.85</f>
        <v>59925</v>
      </c>
      <c r="BJ45" s="43">
        <f>'BAR BB| Open rates'!BJ45*0.85</f>
        <v>58225</v>
      </c>
      <c r="BK45" s="43">
        <f>'BAR BB| Open rates'!BK45*0.85</f>
        <v>59925</v>
      </c>
      <c r="BL45" s="43">
        <f>'BAR BB| Open rates'!BL45*0.85</f>
        <v>58225</v>
      </c>
      <c r="BM45" s="43">
        <f>'BAR BB| Open rates'!BM45*0.85</f>
        <v>59925</v>
      </c>
      <c r="BN45" s="43">
        <f>'BAR BB| Open rates'!BN45*0.85</f>
        <v>61370</v>
      </c>
      <c r="BO45" s="43">
        <f>'BAR BB| Open rates'!BO45*0.85</f>
        <v>63240</v>
      </c>
      <c r="BP45" s="43">
        <f>'BAR BB| Open rates'!BP45*0.85</f>
        <v>57375</v>
      </c>
      <c r="BQ45" s="43">
        <f>'BAR BB| Open rates'!BQ45*0.85</f>
        <v>57375</v>
      </c>
      <c r="BR45" s="43">
        <f>'BAR BB| Open rates'!BR45*0.85</f>
        <v>58225</v>
      </c>
      <c r="BS45" s="43">
        <f>'BAR BB| Open rates'!BS45*0.85</f>
        <v>57375</v>
      </c>
      <c r="BT45" s="43">
        <f>'BAR BB| Open rates'!BT45*0.85</f>
        <v>58225</v>
      </c>
      <c r="BU45" s="43">
        <f>'BAR BB| Open rates'!BU45*0.85</f>
        <v>57375</v>
      </c>
      <c r="BV45" s="43">
        <f>'BAR BB| Open rates'!BV45*0.85</f>
        <v>58225</v>
      </c>
      <c r="BW45" s="43">
        <f>'BAR BB| Open rates'!BW45*0.85</f>
        <v>57375</v>
      </c>
      <c r="BX45" s="43">
        <f>'BAR BB| Open rates'!BX45*0.85</f>
        <v>57375</v>
      </c>
      <c r="BY45" s="43">
        <f>'BAR BB| Open rates'!BY45*0.85</f>
        <v>58225</v>
      </c>
      <c r="BZ45" s="43">
        <f>'BAR BB| Open rates'!BZ45*0.85</f>
        <v>57375</v>
      </c>
      <c r="CA45" s="43">
        <f>'BAR BB| Open rates'!CA45*0.85</f>
        <v>58225</v>
      </c>
      <c r="CB45" s="43">
        <f>'BAR BB| Open rates'!CB45*0.85</f>
        <v>57375</v>
      </c>
      <c r="CC45" s="43">
        <f>'BAR BB| Open rates'!CC45*0.85</f>
        <v>58225</v>
      </c>
      <c r="CD45" s="43">
        <f>'BAR BB| Open rates'!CD45*0.85</f>
        <v>61370</v>
      </c>
      <c r="CE45" s="43">
        <f>'BAR BB| Open rates'!CE45*0.85</f>
        <v>63240</v>
      </c>
    </row>
    <row r="46" spans="1:83" s="32" customFormat="1" x14ac:dyDescent="0.2">
      <c r="A46" s="237">
        <v>6</v>
      </c>
      <c r="B46" s="43">
        <f>'BAR BB| Open rates'!B46*0.85</f>
        <v>89165</v>
      </c>
      <c r="C46" s="43">
        <f>'BAR BB| Open rates'!C46*0.85</f>
        <v>94180</v>
      </c>
      <c r="D46" s="43">
        <f>'BAR BB| Open rates'!D46*0.85</f>
        <v>90610</v>
      </c>
      <c r="E46" s="43">
        <f>'BAR BB| Open rates'!E46*0.85</f>
        <v>63920</v>
      </c>
      <c r="F46" s="43">
        <f>'BAR BB| Open rates'!F46*0.85</f>
        <v>62475</v>
      </c>
      <c r="G46" s="43">
        <f>'BAR BB| Open rates'!G46*0.85</f>
        <v>60775</v>
      </c>
      <c r="H46" s="43">
        <f>'BAR BB| Open rates'!H46*0.85</f>
        <v>60775</v>
      </c>
      <c r="I46" s="43">
        <f>'BAR BB| Open rates'!I46*0.85</f>
        <v>59925</v>
      </c>
      <c r="J46" s="43">
        <f>'BAR BB| Open rates'!J46*0.85</f>
        <v>60775</v>
      </c>
      <c r="K46" s="43">
        <f>'BAR BB| Open rates'!K46*0.85</f>
        <v>60775</v>
      </c>
      <c r="L46" s="43">
        <f>'BAR BB| Open rates'!L46*0.85</f>
        <v>60775</v>
      </c>
      <c r="M46" s="43">
        <f>'BAR BB| Open rates'!M46*0.85</f>
        <v>68340</v>
      </c>
      <c r="N46" s="43">
        <f>'BAR BB| Open rates'!N46*0.85</f>
        <v>63920</v>
      </c>
      <c r="O46" s="43">
        <f>'BAR BB| Open rates'!O46*0.85</f>
        <v>68340</v>
      </c>
      <c r="P46" s="43">
        <f>'BAR BB| Open rates'!P46*0.85</f>
        <v>65790</v>
      </c>
      <c r="Q46" s="43">
        <f>'BAR BB| Open rates'!Q46*0.85</f>
        <v>62475</v>
      </c>
      <c r="R46" s="43">
        <f>'BAR BB| Open rates'!R46*0.85</f>
        <v>63920</v>
      </c>
      <c r="S46" s="43">
        <f>'BAR BB| Open rates'!S46*0.85</f>
        <v>62475</v>
      </c>
      <c r="T46" s="43">
        <f>'BAR BB| Open rates'!T46*0.85</f>
        <v>63920</v>
      </c>
      <c r="U46" s="43">
        <f>'BAR BB| Open rates'!U46*0.85</f>
        <v>62475</v>
      </c>
      <c r="V46" s="43">
        <f>'BAR BB| Open rates'!V46*0.85</f>
        <v>63920</v>
      </c>
      <c r="W46" s="43">
        <f>'BAR BB| Open rates'!W46*0.85</f>
        <v>82110</v>
      </c>
      <c r="X46" s="43">
        <f>'BAR BB| Open rates'!X46*0.85</f>
        <v>85680</v>
      </c>
      <c r="Y46" s="43">
        <f>'BAR BB| Open rates'!Y46*0.85</f>
        <v>101915</v>
      </c>
      <c r="Z46" s="43">
        <f>'BAR BB| Open rates'!Z46*0.85</f>
        <v>82110</v>
      </c>
      <c r="AA46" s="43">
        <f>'BAR BB| Open rates'!AA46*0.85</f>
        <v>83980</v>
      </c>
      <c r="AB46" s="43">
        <f>'BAR BB| Open rates'!AB46*0.85</f>
        <v>82110</v>
      </c>
      <c r="AC46" s="43">
        <f>'BAR BB| Open rates'!AC46*0.85</f>
        <v>85680</v>
      </c>
      <c r="AD46" s="43">
        <f>'BAR BB| Open rates'!AD46*0.85</f>
        <v>87380</v>
      </c>
      <c r="AE46" s="43">
        <f>'BAR BB| Open rates'!AE46*0.85</f>
        <v>85680</v>
      </c>
      <c r="AF46" s="43">
        <f>'BAR BB| Open rates'!AF46*0.85</f>
        <v>87380</v>
      </c>
      <c r="AG46" s="43">
        <f>'BAR BB| Open rates'!AG46*0.85</f>
        <v>85680</v>
      </c>
      <c r="AH46" s="43">
        <f>'BAR BB| Open rates'!AH46*0.85</f>
        <v>87380</v>
      </c>
      <c r="AI46" s="43">
        <f>'BAR BB| Open rates'!AI46*0.85</f>
        <v>85680</v>
      </c>
      <c r="AJ46" s="43">
        <f>'BAR BB| Open rates'!AJ46*0.85</f>
        <v>87380</v>
      </c>
      <c r="AK46" s="43">
        <f>'BAR BB| Open rates'!AK46*0.85</f>
        <v>85680</v>
      </c>
      <c r="AL46" s="43">
        <f>'BAR BB| Open rates'!AL46*0.85</f>
        <v>87380</v>
      </c>
      <c r="AM46" s="43">
        <f>'BAR BB| Open rates'!AM46*0.85</f>
        <v>85680</v>
      </c>
      <c r="AN46" s="43">
        <f>'BAR BB| Open rates'!AN46*0.85</f>
        <v>87380</v>
      </c>
      <c r="AO46" s="43">
        <f>'BAR BB| Open rates'!AO46*0.85</f>
        <v>85680</v>
      </c>
      <c r="AP46" s="43">
        <f>'BAR BB| Open rates'!AP46*0.85</f>
        <v>87380</v>
      </c>
      <c r="AQ46" s="43">
        <f>'BAR BB| Open rates'!AQ46*0.85</f>
        <v>85680</v>
      </c>
      <c r="AR46" s="43">
        <f>'BAR BB| Open rates'!AR46*0.85</f>
        <v>87380</v>
      </c>
      <c r="AS46" s="43">
        <f>'BAR BB| Open rates'!AS46*0.85</f>
        <v>82110</v>
      </c>
      <c r="AT46" s="43">
        <f>'BAR BB| Open rates'!AT46*0.85</f>
        <v>83980</v>
      </c>
      <c r="AU46" s="43">
        <f>'BAR BB| Open rates'!AU46*0.85</f>
        <v>82110</v>
      </c>
      <c r="AV46" s="43">
        <f>'BAR BB| Open rates'!AV46*0.85</f>
        <v>71230</v>
      </c>
      <c r="AW46" s="43">
        <f>'BAR BB| Open rates'!AW46*0.85</f>
        <v>71230</v>
      </c>
      <c r="AX46" s="43">
        <f>'BAR BB| Open rates'!AX46*0.85</f>
        <v>69360</v>
      </c>
      <c r="AY46" s="43">
        <f>'BAR BB| Open rates'!AY46*0.85</f>
        <v>71230</v>
      </c>
      <c r="AZ46" s="43">
        <f>'BAR BB| Open rates'!AZ46*0.85</f>
        <v>69360</v>
      </c>
      <c r="BA46" s="43">
        <f>'BAR BB| Open rates'!BA46*0.85</f>
        <v>71230</v>
      </c>
      <c r="BB46" s="43">
        <f>'BAR BB| Open rates'!BB46*0.85</f>
        <v>69360</v>
      </c>
      <c r="BC46" s="43">
        <f>'BAR BB| Open rates'!BC46*0.85</f>
        <v>71230</v>
      </c>
      <c r="BD46" s="43">
        <f>'BAR BB| Open rates'!BD46*0.85</f>
        <v>69360</v>
      </c>
      <c r="BE46" s="43">
        <f>'BAR BB| Open rates'!BE46*0.85</f>
        <v>62475</v>
      </c>
      <c r="BF46" s="43">
        <f>'BAR BB| Open rates'!BF46*0.85</f>
        <v>60775</v>
      </c>
      <c r="BG46" s="43">
        <f>'BAR BB| Open rates'!BG46*0.85</f>
        <v>62475</v>
      </c>
      <c r="BH46" s="43">
        <f>'BAR BB| Open rates'!BH46*0.85</f>
        <v>60775</v>
      </c>
      <c r="BI46" s="43">
        <f>'BAR BB| Open rates'!BI46*0.85</f>
        <v>62475</v>
      </c>
      <c r="BJ46" s="43">
        <f>'BAR BB| Open rates'!BJ46*0.85</f>
        <v>60775</v>
      </c>
      <c r="BK46" s="43">
        <f>'BAR BB| Open rates'!BK46*0.85</f>
        <v>62475</v>
      </c>
      <c r="BL46" s="43">
        <f>'BAR BB| Open rates'!BL46*0.85</f>
        <v>60775</v>
      </c>
      <c r="BM46" s="43">
        <f>'BAR BB| Open rates'!BM46*0.85</f>
        <v>62475</v>
      </c>
      <c r="BN46" s="43">
        <f>'BAR BB| Open rates'!BN46*0.85</f>
        <v>63920</v>
      </c>
      <c r="BO46" s="43">
        <f>'BAR BB| Open rates'!BO46*0.85</f>
        <v>65790</v>
      </c>
      <c r="BP46" s="43">
        <f>'BAR BB| Open rates'!BP46*0.85</f>
        <v>59925</v>
      </c>
      <c r="BQ46" s="43">
        <f>'BAR BB| Open rates'!BQ46*0.85</f>
        <v>59925</v>
      </c>
      <c r="BR46" s="43">
        <f>'BAR BB| Open rates'!BR46*0.85</f>
        <v>60775</v>
      </c>
      <c r="BS46" s="43">
        <f>'BAR BB| Open rates'!BS46*0.85</f>
        <v>59925</v>
      </c>
      <c r="BT46" s="43">
        <f>'BAR BB| Open rates'!BT46*0.85</f>
        <v>60775</v>
      </c>
      <c r="BU46" s="43">
        <f>'BAR BB| Open rates'!BU46*0.85</f>
        <v>59925</v>
      </c>
      <c r="BV46" s="43">
        <f>'BAR BB| Open rates'!BV46*0.85</f>
        <v>60775</v>
      </c>
      <c r="BW46" s="43">
        <f>'BAR BB| Open rates'!BW46*0.85</f>
        <v>59925</v>
      </c>
      <c r="BX46" s="43">
        <f>'BAR BB| Open rates'!BX46*0.85</f>
        <v>59925</v>
      </c>
      <c r="BY46" s="43">
        <f>'BAR BB| Open rates'!BY46*0.85</f>
        <v>60775</v>
      </c>
      <c r="BZ46" s="43">
        <f>'BAR BB| Open rates'!BZ46*0.85</f>
        <v>59925</v>
      </c>
      <c r="CA46" s="43">
        <f>'BAR BB| Open rates'!CA46*0.85</f>
        <v>60775</v>
      </c>
      <c r="CB46" s="43">
        <f>'BAR BB| Open rates'!CB46*0.85</f>
        <v>59925</v>
      </c>
      <c r="CC46" s="43">
        <f>'BAR BB| Open rates'!CC46*0.85</f>
        <v>60775</v>
      </c>
      <c r="CD46" s="43">
        <f>'BAR BB| Open rates'!CD46*0.85</f>
        <v>63920</v>
      </c>
      <c r="CE46" s="43">
        <f>'BAR BB| Open rates'!CE46*0.85</f>
        <v>65790</v>
      </c>
    </row>
    <row r="47" spans="1:83" s="32" customFormat="1" x14ac:dyDescent="0.2">
      <c r="A47" s="237">
        <v>7</v>
      </c>
      <c r="B47" s="43">
        <f>'BAR BB| Open rates'!B47*0.85</f>
        <v>91715</v>
      </c>
      <c r="C47" s="43">
        <f>'BAR BB| Open rates'!C47*0.85</f>
        <v>96730</v>
      </c>
      <c r="D47" s="43">
        <f>'BAR BB| Open rates'!D47*0.85</f>
        <v>93160</v>
      </c>
      <c r="E47" s="43">
        <f>'BAR BB| Open rates'!E47*0.85</f>
        <v>66470</v>
      </c>
      <c r="F47" s="43">
        <f>'BAR BB| Open rates'!F47*0.85</f>
        <v>65025</v>
      </c>
      <c r="G47" s="43">
        <f>'BAR BB| Open rates'!G47*0.85</f>
        <v>63325</v>
      </c>
      <c r="H47" s="43">
        <f>'BAR BB| Open rates'!H47*0.85</f>
        <v>63325</v>
      </c>
      <c r="I47" s="43">
        <f>'BAR BB| Open rates'!I47*0.85</f>
        <v>62475</v>
      </c>
      <c r="J47" s="43">
        <f>'BAR BB| Open rates'!J47*0.85</f>
        <v>63325</v>
      </c>
      <c r="K47" s="43">
        <f>'BAR BB| Open rates'!K47*0.85</f>
        <v>63325</v>
      </c>
      <c r="L47" s="43">
        <f>'BAR BB| Open rates'!L47*0.85</f>
        <v>63325</v>
      </c>
      <c r="M47" s="43">
        <f>'BAR BB| Open rates'!M47*0.85</f>
        <v>70890</v>
      </c>
      <c r="N47" s="43">
        <f>'BAR BB| Open rates'!N47*0.85</f>
        <v>66470</v>
      </c>
      <c r="O47" s="43">
        <f>'BAR BB| Open rates'!O47*0.85</f>
        <v>70890</v>
      </c>
      <c r="P47" s="43">
        <f>'BAR BB| Open rates'!P47*0.85</f>
        <v>68340</v>
      </c>
      <c r="Q47" s="43">
        <f>'BAR BB| Open rates'!Q47*0.85</f>
        <v>65025</v>
      </c>
      <c r="R47" s="43">
        <f>'BAR BB| Open rates'!R47*0.85</f>
        <v>66470</v>
      </c>
      <c r="S47" s="43">
        <f>'BAR BB| Open rates'!S47*0.85</f>
        <v>65025</v>
      </c>
      <c r="T47" s="43">
        <f>'BAR BB| Open rates'!T47*0.85</f>
        <v>66470</v>
      </c>
      <c r="U47" s="43">
        <f>'BAR BB| Open rates'!U47*0.85</f>
        <v>65025</v>
      </c>
      <c r="V47" s="43">
        <f>'BAR BB| Open rates'!V47*0.85</f>
        <v>66470</v>
      </c>
      <c r="W47" s="43">
        <f>'BAR BB| Open rates'!W47*0.85</f>
        <v>84660</v>
      </c>
      <c r="X47" s="43">
        <f>'BAR BB| Open rates'!X47*0.85</f>
        <v>88230</v>
      </c>
      <c r="Y47" s="43">
        <f>'BAR BB| Open rates'!Y47*0.85</f>
        <v>104465</v>
      </c>
      <c r="Z47" s="43">
        <f>'BAR BB| Open rates'!Z47*0.85</f>
        <v>84660</v>
      </c>
      <c r="AA47" s="43">
        <f>'BAR BB| Open rates'!AA47*0.85</f>
        <v>86530</v>
      </c>
      <c r="AB47" s="43">
        <f>'BAR BB| Open rates'!AB47*0.85</f>
        <v>84660</v>
      </c>
      <c r="AC47" s="43">
        <f>'BAR BB| Open rates'!AC47*0.85</f>
        <v>88230</v>
      </c>
      <c r="AD47" s="43">
        <f>'BAR BB| Open rates'!AD47*0.85</f>
        <v>89930</v>
      </c>
      <c r="AE47" s="43">
        <f>'BAR BB| Open rates'!AE47*0.85</f>
        <v>88230</v>
      </c>
      <c r="AF47" s="43">
        <f>'BAR BB| Open rates'!AF47*0.85</f>
        <v>89930</v>
      </c>
      <c r="AG47" s="43">
        <f>'BAR BB| Open rates'!AG47*0.85</f>
        <v>88230</v>
      </c>
      <c r="AH47" s="43">
        <f>'BAR BB| Open rates'!AH47*0.85</f>
        <v>89930</v>
      </c>
      <c r="AI47" s="43">
        <f>'BAR BB| Open rates'!AI47*0.85</f>
        <v>88230</v>
      </c>
      <c r="AJ47" s="43">
        <f>'BAR BB| Open rates'!AJ47*0.85</f>
        <v>89930</v>
      </c>
      <c r="AK47" s="43">
        <f>'BAR BB| Open rates'!AK47*0.85</f>
        <v>88230</v>
      </c>
      <c r="AL47" s="43">
        <f>'BAR BB| Open rates'!AL47*0.85</f>
        <v>89930</v>
      </c>
      <c r="AM47" s="43">
        <f>'BAR BB| Open rates'!AM47*0.85</f>
        <v>88230</v>
      </c>
      <c r="AN47" s="43">
        <f>'BAR BB| Open rates'!AN47*0.85</f>
        <v>89930</v>
      </c>
      <c r="AO47" s="43">
        <f>'BAR BB| Open rates'!AO47*0.85</f>
        <v>88230</v>
      </c>
      <c r="AP47" s="43">
        <f>'BAR BB| Open rates'!AP47*0.85</f>
        <v>89930</v>
      </c>
      <c r="AQ47" s="43">
        <f>'BAR BB| Open rates'!AQ47*0.85</f>
        <v>88230</v>
      </c>
      <c r="AR47" s="43">
        <f>'BAR BB| Open rates'!AR47*0.85</f>
        <v>89930</v>
      </c>
      <c r="AS47" s="43">
        <f>'BAR BB| Open rates'!AS47*0.85</f>
        <v>84660</v>
      </c>
      <c r="AT47" s="43">
        <f>'BAR BB| Open rates'!AT47*0.85</f>
        <v>86530</v>
      </c>
      <c r="AU47" s="43">
        <f>'BAR BB| Open rates'!AU47*0.85</f>
        <v>84660</v>
      </c>
      <c r="AV47" s="43">
        <f>'BAR BB| Open rates'!AV47*0.85</f>
        <v>73780</v>
      </c>
      <c r="AW47" s="43">
        <f>'BAR BB| Open rates'!AW47*0.85</f>
        <v>73780</v>
      </c>
      <c r="AX47" s="43">
        <f>'BAR BB| Open rates'!AX47*0.85</f>
        <v>71910</v>
      </c>
      <c r="AY47" s="43">
        <f>'BAR BB| Open rates'!AY47*0.85</f>
        <v>73780</v>
      </c>
      <c r="AZ47" s="43">
        <f>'BAR BB| Open rates'!AZ47*0.85</f>
        <v>71910</v>
      </c>
      <c r="BA47" s="43">
        <f>'BAR BB| Open rates'!BA47*0.85</f>
        <v>73780</v>
      </c>
      <c r="BB47" s="43">
        <f>'BAR BB| Open rates'!BB47*0.85</f>
        <v>71910</v>
      </c>
      <c r="BC47" s="43">
        <f>'BAR BB| Open rates'!BC47*0.85</f>
        <v>73780</v>
      </c>
      <c r="BD47" s="43">
        <f>'BAR BB| Open rates'!BD47*0.85</f>
        <v>71910</v>
      </c>
      <c r="BE47" s="43">
        <f>'BAR BB| Open rates'!BE47*0.85</f>
        <v>65025</v>
      </c>
      <c r="BF47" s="43">
        <f>'BAR BB| Open rates'!BF47*0.85</f>
        <v>63325</v>
      </c>
      <c r="BG47" s="43">
        <f>'BAR BB| Open rates'!BG47*0.85</f>
        <v>65025</v>
      </c>
      <c r="BH47" s="43">
        <f>'BAR BB| Open rates'!BH47*0.85</f>
        <v>63325</v>
      </c>
      <c r="BI47" s="43">
        <f>'BAR BB| Open rates'!BI47*0.85</f>
        <v>65025</v>
      </c>
      <c r="BJ47" s="43">
        <f>'BAR BB| Open rates'!BJ47*0.85</f>
        <v>63325</v>
      </c>
      <c r="BK47" s="43">
        <f>'BAR BB| Open rates'!BK47*0.85</f>
        <v>65025</v>
      </c>
      <c r="BL47" s="43">
        <f>'BAR BB| Open rates'!BL47*0.85</f>
        <v>63325</v>
      </c>
      <c r="BM47" s="43">
        <f>'BAR BB| Open rates'!BM47*0.85</f>
        <v>65025</v>
      </c>
      <c r="BN47" s="43">
        <f>'BAR BB| Open rates'!BN47*0.85</f>
        <v>66470</v>
      </c>
      <c r="BO47" s="43">
        <f>'BAR BB| Open rates'!BO47*0.85</f>
        <v>68340</v>
      </c>
      <c r="BP47" s="43">
        <f>'BAR BB| Open rates'!BP47*0.85</f>
        <v>62475</v>
      </c>
      <c r="BQ47" s="43">
        <f>'BAR BB| Open rates'!BQ47*0.85</f>
        <v>62475</v>
      </c>
      <c r="BR47" s="43">
        <f>'BAR BB| Open rates'!BR47*0.85</f>
        <v>63325</v>
      </c>
      <c r="BS47" s="43">
        <f>'BAR BB| Open rates'!BS47*0.85</f>
        <v>62475</v>
      </c>
      <c r="BT47" s="43">
        <f>'BAR BB| Open rates'!BT47*0.85</f>
        <v>63325</v>
      </c>
      <c r="BU47" s="43">
        <f>'BAR BB| Open rates'!BU47*0.85</f>
        <v>62475</v>
      </c>
      <c r="BV47" s="43">
        <f>'BAR BB| Open rates'!BV47*0.85</f>
        <v>63325</v>
      </c>
      <c r="BW47" s="43">
        <f>'BAR BB| Open rates'!BW47*0.85</f>
        <v>62475</v>
      </c>
      <c r="BX47" s="43">
        <f>'BAR BB| Open rates'!BX47*0.85</f>
        <v>62475</v>
      </c>
      <c r="BY47" s="43">
        <f>'BAR BB| Open rates'!BY47*0.85</f>
        <v>63325</v>
      </c>
      <c r="BZ47" s="43">
        <f>'BAR BB| Open rates'!BZ47*0.85</f>
        <v>62475</v>
      </c>
      <c r="CA47" s="43">
        <f>'BAR BB| Open rates'!CA47*0.85</f>
        <v>63325</v>
      </c>
      <c r="CB47" s="43">
        <f>'BAR BB| Open rates'!CB47*0.85</f>
        <v>62475</v>
      </c>
      <c r="CC47" s="43">
        <f>'BAR BB| Open rates'!CC47*0.85</f>
        <v>63325</v>
      </c>
      <c r="CD47" s="43">
        <f>'BAR BB| Open rates'!CD47*0.85</f>
        <v>66470</v>
      </c>
      <c r="CE47" s="43">
        <f>'BAR BB| Open rates'!CE47*0.85</f>
        <v>68340</v>
      </c>
    </row>
    <row r="48" spans="1:83" s="32" customFormat="1" x14ac:dyDescent="0.2">
      <c r="A48" s="237">
        <v>8</v>
      </c>
      <c r="B48" s="43">
        <f>'BAR BB| Open rates'!B48*0.85</f>
        <v>94265</v>
      </c>
      <c r="C48" s="43">
        <f>'BAR BB| Open rates'!C48*0.85</f>
        <v>99280</v>
      </c>
      <c r="D48" s="43">
        <f>'BAR BB| Open rates'!D48*0.85</f>
        <v>95710</v>
      </c>
      <c r="E48" s="43">
        <f>'BAR BB| Open rates'!E48*0.85</f>
        <v>69020</v>
      </c>
      <c r="F48" s="43">
        <f>'BAR BB| Open rates'!F48*0.85</f>
        <v>67575</v>
      </c>
      <c r="G48" s="43">
        <f>'BAR BB| Open rates'!G48*0.85</f>
        <v>65875</v>
      </c>
      <c r="H48" s="43">
        <f>'BAR BB| Open rates'!H48*0.85</f>
        <v>65875</v>
      </c>
      <c r="I48" s="43">
        <f>'BAR BB| Open rates'!I48*0.85</f>
        <v>65025</v>
      </c>
      <c r="J48" s="43">
        <f>'BAR BB| Open rates'!J48*0.85</f>
        <v>65875</v>
      </c>
      <c r="K48" s="43">
        <f>'BAR BB| Open rates'!K48*0.85</f>
        <v>65875</v>
      </c>
      <c r="L48" s="43">
        <f>'BAR BB| Open rates'!L48*0.85</f>
        <v>65875</v>
      </c>
      <c r="M48" s="43">
        <f>'BAR BB| Open rates'!M48*0.85</f>
        <v>73440</v>
      </c>
      <c r="N48" s="43">
        <f>'BAR BB| Open rates'!N48*0.85</f>
        <v>69020</v>
      </c>
      <c r="O48" s="43">
        <f>'BAR BB| Open rates'!O48*0.85</f>
        <v>73440</v>
      </c>
      <c r="P48" s="43">
        <f>'BAR BB| Open rates'!P48*0.85</f>
        <v>70890</v>
      </c>
      <c r="Q48" s="43">
        <f>'BAR BB| Open rates'!Q48*0.85</f>
        <v>67575</v>
      </c>
      <c r="R48" s="43">
        <f>'BAR BB| Open rates'!R48*0.85</f>
        <v>69020</v>
      </c>
      <c r="S48" s="43">
        <f>'BAR BB| Open rates'!S48*0.85</f>
        <v>67575</v>
      </c>
      <c r="T48" s="43">
        <f>'BAR BB| Open rates'!T48*0.85</f>
        <v>69020</v>
      </c>
      <c r="U48" s="43">
        <f>'BAR BB| Open rates'!U48*0.85</f>
        <v>67575</v>
      </c>
      <c r="V48" s="43">
        <f>'BAR BB| Open rates'!V48*0.85</f>
        <v>69020</v>
      </c>
      <c r="W48" s="43">
        <f>'BAR BB| Open rates'!W48*0.85</f>
        <v>87210</v>
      </c>
      <c r="X48" s="43">
        <f>'BAR BB| Open rates'!X48*0.85</f>
        <v>90780</v>
      </c>
      <c r="Y48" s="43">
        <f>'BAR BB| Open rates'!Y48*0.85</f>
        <v>107015</v>
      </c>
      <c r="Z48" s="43">
        <f>'BAR BB| Open rates'!Z48*0.85</f>
        <v>87210</v>
      </c>
      <c r="AA48" s="43">
        <f>'BAR BB| Open rates'!AA48*0.85</f>
        <v>89080</v>
      </c>
      <c r="AB48" s="43">
        <f>'BAR BB| Open rates'!AB48*0.85</f>
        <v>87210</v>
      </c>
      <c r="AC48" s="43">
        <f>'BAR BB| Open rates'!AC48*0.85</f>
        <v>90780</v>
      </c>
      <c r="AD48" s="43">
        <f>'BAR BB| Open rates'!AD48*0.85</f>
        <v>92480</v>
      </c>
      <c r="AE48" s="43">
        <f>'BAR BB| Open rates'!AE48*0.85</f>
        <v>90780</v>
      </c>
      <c r="AF48" s="43">
        <f>'BAR BB| Open rates'!AF48*0.85</f>
        <v>92480</v>
      </c>
      <c r="AG48" s="43">
        <f>'BAR BB| Open rates'!AG48*0.85</f>
        <v>90780</v>
      </c>
      <c r="AH48" s="43">
        <f>'BAR BB| Open rates'!AH48*0.85</f>
        <v>92480</v>
      </c>
      <c r="AI48" s="43">
        <f>'BAR BB| Open rates'!AI48*0.85</f>
        <v>90780</v>
      </c>
      <c r="AJ48" s="43">
        <f>'BAR BB| Open rates'!AJ48*0.85</f>
        <v>92480</v>
      </c>
      <c r="AK48" s="43">
        <f>'BAR BB| Open rates'!AK48*0.85</f>
        <v>90780</v>
      </c>
      <c r="AL48" s="43">
        <f>'BAR BB| Open rates'!AL48*0.85</f>
        <v>92480</v>
      </c>
      <c r="AM48" s="43">
        <f>'BAR BB| Open rates'!AM48*0.85</f>
        <v>90780</v>
      </c>
      <c r="AN48" s="43">
        <f>'BAR BB| Open rates'!AN48*0.85</f>
        <v>92480</v>
      </c>
      <c r="AO48" s="43">
        <f>'BAR BB| Open rates'!AO48*0.85</f>
        <v>90780</v>
      </c>
      <c r="AP48" s="43">
        <f>'BAR BB| Open rates'!AP48*0.85</f>
        <v>92480</v>
      </c>
      <c r="AQ48" s="43">
        <f>'BAR BB| Open rates'!AQ48*0.85</f>
        <v>90780</v>
      </c>
      <c r="AR48" s="43">
        <f>'BAR BB| Open rates'!AR48*0.85</f>
        <v>92480</v>
      </c>
      <c r="AS48" s="43">
        <f>'BAR BB| Open rates'!AS48*0.85</f>
        <v>87210</v>
      </c>
      <c r="AT48" s="43">
        <f>'BAR BB| Open rates'!AT48*0.85</f>
        <v>89080</v>
      </c>
      <c r="AU48" s="43">
        <f>'BAR BB| Open rates'!AU48*0.85</f>
        <v>87210</v>
      </c>
      <c r="AV48" s="43">
        <f>'BAR BB| Open rates'!AV48*0.85</f>
        <v>76330</v>
      </c>
      <c r="AW48" s="43">
        <f>'BAR BB| Open rates'!AW48*0.85</f>
        <v>76330</v>
      </c>
      <c r="AX48" s="43">
        <f>'BAR BB| Open rates'!AX48*0.85</f>
        <v>74460</v>
      </c>
      <c r="AY48" s="43">
        <f>'BAR BB| Open rates'!AY48*0.85</f>
        <v>76330</v>
      </c>
      <c r="AZ48" s="43">
        <f>'BAR BB| Open rates'!AZ48*0.85</f>
        <v>74460</v>
      </c>
      <c r="BA48" s="43">
        <f>'BAR BB| Open rates'!BA48*0.85</f>
        <v>76330</v>
      </c>
      <c r="BB48" s="43">
        <f>'BAR BB| Open rates'!BB48*0.85</f>
        <v>74460</v>
      </c>
      <c r="BC48" s="43">
        <f>'BAR BB| Open rates'!BC48*0.85</f>
        <v>76330</v>
      </c>
      <c r="BD48" s="43">
        <f>'BAR BB| Open rates'!BD48*0.85</f>
        <v>74460</v>
      </c>
      <c r="BE48" s="43">
        <f>'BAR BB| Open rates'!BE48*0.85</f>
        <v>67575</v>
      </c>
      <c r="BF48" s="43">
        <f>'BAR BB| Open rates'!BF48*0.85</f>
        <v>65875</v>
      </c>
      <c r="BG48" s="43">
        <f>'BAR BB| Open rates'!BG48*0.85</f>
        <v>67575</v>
      </c>
      <c r="BH48" s="43">
        <f>'BAR BB| Open rates'!BH48*0.85</f>
        <v>65875</v>
      </c>
      <c r="BI48" s="43">
        <f>'BAR BB| Open rates'!BI48*0.85</f>
        <v>67575</v>
      </c>
      <c r="BJ48" s="43">
        <f>'BAR BB| Open rates'!BJ48*0.85</f>
        <v>65875</v>
      </c>
      <c r="BK48" s="43">
        <f>'BAR BB| Open rates'!BK48*0.85</f>
        <v>67575</v>
      </c>
      <c r="BL48" s="43">
        <f>'BAR BB| Open rates'!BL48*0.85</f>
        <v>65875</v>
      </c>
      <c r="BM48" s="43">
        <f>'BAR BB| Open rates'!BM48*0.85</f>
        <v>67575</v>
      </c>
      <c r="BN48" s="43">
        <f>'BAR BB| Open rates'!BN48*0.85</f>
        <v>69020</v>
      </c>
      <c r="BO48" s="43">
        <f>'BAR BB| Open rates'!BO48*0.85</f>
        <v>70890</v>
      </c>
      <c r="BP48" s="43">
        <f>'BAR BB| Open rates'!BP48*0.85</f>
        <v>65025</v>
      </c>
      <c r="BQ48" s="43">
        <f>'BAR BB| Open rates'!BQ48*0.85</f>
        <v>65025</v>
      </c>
      <c r="BR48" s="43">
        <f>'BAR BB| Open rates'!BR48*0.85</f>
        <v>65875</v>
      </c>
      <c r="BS48" s="43">
        <f>'BAR BB| Open rates'!BS48*0.85</f>
        <v>65025</v>
      </c>
      <c r="BT48" s="43">
        <f>'BAR BB| Open rates'!BT48*0.85</f>
        <v>65875</v>
      </c>
      <c r="BU48" s="43">
        <f>'BAR BB| Open rates'!BU48*0.85</f>
        <v>65025</v>
      </c>
      <c r="BV48" s="43">
        <f>'BAR BB| Open rates'!BV48*0.85</f>
        <v>65875</v>
      </c>
      <c r="BW48" s="43">
        <f>'BAR BB| Open rates'!BW48*0.85</f>
        <v>65025</v>
      </c>
      <c r="BX48" s="43">
        <f>'BAR BB| Open rates'!BX48*0.85</f>
        <v>65025</v>
      </c>
      <c r="BY48" s="43">
        <f>'BAR BB| Open rates'!BY48*0.85</f>
        <v>65875</v>
      </c>
      <c r="BZ48" s="43">
        <f>'BAR BB| Open rates'!BZ48*0.85</f>
        <v>65025</v>
      </c>
      <c r="CA48" s="43">
        <f>'BAR BB| Open rates'!CA48*0.85</f>
        <v>65875</v>
      </c>
      <c r="CB48" s="43">
        <f>'BAR BB| Open rates'!CB48*0.85</f>
        <v>65025</v>
      </c>
      <c r="CC48" s="43">
        <f>'BAR BB| Open rates'!CC48*0.85</f>
        <v>65875</v>
      </c>
      <c r="CD48" s="43">
        <f>'BAR BB| Open rates'!CD48*0.85</f>
        <v>69020</v>
      </c>
      <c r="CE48" s="43">
        <f>'BAR BB| Open rates'!CE48*0.85</f>
        <v>70890</v>
      </c>
    </row>
    <row r="49" spans="1:83" s="32" customForma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row>
    <row r="50" spans="1:83" s="32" customFormat="1" x14ac:dyDescent="0.2">
      <c r="A50" s="237">
        <v>1</v>
      </c>
      <c r="B50" s="43">
        <f>'BAR BB| Open rates'!B50*0.85</f>
        <v>97750</v>
      </c>
      <c r="C50" s="43">
        <f>'BAR BB| Open rates'!C50*0.85</f>
        <v>97750</v>
      </c>
      <c r="D50" s="43">
        <f>'BAR BB| Open rates'!D50*0.85</f>
        <v>97750</v>
      </c>
      <c r="E50" s="43">
        <f>'BAR BB| Open rates'!E50*0.85</f>
        <v>76500</v>
      </c>
      <c r="F50" s="43">
        <f>'BAR BB| Open rates'!F50*0.85</f>
        <v>76500</v>
      </c>
      <c r="G50" s="43">
        <f>'BAR BB| Open rates'!G50*0.85</f>
        <v>76500</v>
      </c>
      <c r="H50" s="43">
        <f>'BAR BB| Open rates'!H50*0.85</f>
        <v>76500</v>
      </c>
      <c r="I50" s="43">
        <f>'BAR BB| Open rates'!I50*0.85</f>
        <v>76500</v>
      </c>
      <c r="J50" s="43">
        <f>'BAR BB| Open rates'!J50*0.85</f>
        <v>76500</v>
      </c>
      <c r="K50" s="43">
        <f>'BAR BB| Open rates'!K50*0.85</f>
        <v>76500</v>
      </c>
      <c r="L50" s="43">
        <f>'BAR BB| Open rates'!L50*0.85</f>
        <v>76500</v>
      </c>
      <c r="M50" s="43">
        <f>'BAR BB| Open rates'!M50*0.85</f>
        <v>76500</v>
      </c>
      <c r="N50" s="43">
        <f>'BAR BB| Open rates'!N50*0.85</f>
        <v>76500</v>
      </c>
      <c r="O50" s="43">
        <f>'BAR BB| Open rates'!O50*0.85</f>
        <v>76500</v>
      </c>
      <c r="P50" s="43">
        <f>'BAR BB| Open rates'!P50*0.85</f>
        <v>76500</v>
      </c>
      <c r="Q50" s="43">
        <f>'BAR BB| Open rates'!Q50*0.85</f>
        <v>76500</v>
      </c>
      <c r="R50" s="43">
        <f>'BAR BB| Open rates'!R50*0.85</f>
        <v>76500</v>
      </c>
      <c r="S50" s="43">
        <f>'BAR BB| Open rates'!S50*0.85</f>
        <v>76500</v>
      </c>
      <c r="T50" s="43">
        <f>'BAR BB| Open rates'!T50*0.85</f>
        <v>76500</v>
      </c>
      <c r="U50" s="43">
        <f>'BAR BB| Open rates'!U50*0.85</f>
        <v>76500</v>
      </c>
      <c r="V50" s="43">
        <f>'BAR BB| Open rates'!V50*0.85</f>
        <v>76500</v>
      </c>
      <c r="W50" s="43">
        <f>'BAR BB| Open rates'!W50*0.85</f>
        <v>76500</v>
      </c>
      <c r="X50" s="43">
        <f>'BAR BB| Open rates'!X50*0.85</f>
        <v>76500</v>
      </c>
      <c r="Y50" s="43">
        <f>'BAR BB| Open rates'!Y50*0.85</f>
        <v>76500</v>
      </c>
      <c r="Z50" s="43">
        <f>'BAR BB| Open rates'!Z50*0.85</f>
        <v>76500</v>
      </c>
      <c r="AA50" s="43">
        <f>'BAR BB| Open rates'!AA50*0.85</f>
        <v>76500</v>
      </c>
      <c r="AB50" s="43">
        <f>'BAR BB| Open rates'!AB50*0.85</f>
        <v>76500</v>
      </c>
      <c r="AC50" s="43">
        <f>'BAR BB| Open rates'!AC50*0.85</f>
        <v>76500</v>
      </c>
      <c r="AD50" s="43">
        <f>'BAR BB| Open rates'!AD50*0.85</f>
        <v>76500</v>
      </c>
      <c r="AE50" s="43">
        <f>'BAR BB| Open rates'!AE50*0.85</f>
        <v>76500</v>
      </c>
      <c r="AF50" s="43">
        <f>'BAR BB| Open rates'!AF50*0.85</f>
        <v>76500</v>
      </c>
      <c r="AG50" s="43">
        <f>'BAR BB| Open rates'!AG50*0.85</f>
        <v>76500</v>
      </c>
      <c r="AH50" s="43">
        <f>'BAR BB| Open rates'!AH50*0.85</f>
        <v>76500</v>
      </c>
      <c r="AI50" s="43">
        <f>'BAR BB| Open rates'!AI50*0.85</f>
        <v>76500</v>
      </c>
      <c r="AJ50" s="43">
        <f>'BAR BB| Open rates'!AJ50*0.85</f>
        <v>76500</v>
      </c>
      <c r="AK50" s="43">
        <f>'BAR BB| Open rates'!AK50*0.85</f>
        <v>76500</v>
      </c>
      <c r="AL50" s="43">
        <f>'BAR BB| Open rates'!AL50*0.85</f>
        <v>76500</v>
      </c>
      <c r="AM50" s="43">
        <f>'BAR BB| Open rates'!AM50*0.85</f>
        <v>76500</v>
      </c>
      <c r="AN50" s="43">
        <f>'BAR BB| Open rates'!AN50*0.85</f>
        <v>76500</v>
      </c>
      <c r="AO50" s="43">
        <f>'BAR BB| Open rates'!AO50*0.85</f>
        <v>76500</v>
      </c>
      <c r="AP50" s="43">
        <f>'BAR BB| Open rates'!AP50*0.85</f>
        <v>76500</v>
      </c>
      <c r="AQ50" s="43">
        <f>'BAR BB| Open rates'!AQ50*0.85</f>
        <v>76500</v>
      </c>
      <c r="AR50" s="43">
        <f>'BAR BB| Open rates'!AR50*0.85</f>
        <v>76500</v>
      </c>
      <c r="AS50" s="43">
        <f>'BAR BB| Open rates'!AS50*0.85</f>
        <v>76500</v>
      </c>
      <c r="AT50" s="43">
        <f>'BAR BB| Open rates'!AT50*0.85</f>
        <v>76500</v>
      </c>
      <c r="AU50" s="43">
        <f>'BAR BB| Open rates'!AU50*0.85</f>
        <v>76500</v>
      </c>
      <c r="AV50" s="43">
        <f>'BAR BB| Open rates'!AV50*0.85</f>
        <v>76500</v>
      </c>
      <c r="AW50" s="43">
        <f>'BAR BB| Open rates'!AW50*0.85</f>
        <v>76500</v>
      </c>
      <c r="AX50" s="43">
        <f>'BAR BB| Open rates'!AX50*0.85</f>
        <v>76500</v>
      </c>
      <c r="AY50" s="43">
        <f>'BAR BB| Open rates'!AY50*0.85</f>
        <v>76500</v>
      </c>
      <c r="AZ50" s="43">
        <f>'BAR BB| Open rates'!AZ50*0.85</f>
        <v>76500</v>
      </c>
      <c r="BA50" s="43">
        <f>'BAR BB| Open rates'!BA50*0.85</f>
        <v>76500</v>
      </c>
      <c r="BB50" s="43">
        <f>'BAR BB| Open rates'!BB50*0.85</f>
        <v>76500</v>
      </c>
      <c r="BC50" s="43">
        <f>'BAR BB| Open rates'!BC50*0.85</f>
        <v>76500</v>
      </c>
      <c r="BD50" s="43">
        <f>'BAR BB| Open rates'!BD50*0.85</f>
        <v>76500</v>
      </c>
      <c r="BE50" s="43">
        <f>'BAR BB| Open rates'!BE50*0.85</f>
        <v>76500</v>
      </c>
      <c r="BF50" s="43">
        <f>'BAR BB| Open rates'!BF50*0.85</f>
        <v>76500</v>
      </c>
      <c r="BG50" s="43">
        <f>'BAR BB| Open rates'!BG50*0.85</f>
        <v>76500</v>
      </c>
      <c r="BH50" s="43">
        <f>'BAR BB| Open rates'!BH50*0.85</f>
        <v>76500</v>
      </c>
      <c r="BI50" s="43">
        <f>'BAR BB| Open rates'!BI50*0.85</f>
        <v>76500</v>
      </c>
      <c r="BJ50" s="43">
        <f>'BAR BB| Open rates'!BJ50*0.85</f>
        <v>76500</v>
      </c>
      <c r="BK50" s="43">
        <f>'BAR BB| Open rates'!BK50*0.85</f>
        <v>76500</v>
      </c>
      <c r="BL50" s="43">
        <f>'BAR BB| Open rates'!BL50*0.85</f>
        <v>76500</v>
      </c>
      <c r="BM50" s="43">
        <f>'BAR BB| Open rates'!BM50*0.85</f>
        <v>76500</v>
      </c>
      <c r="BN50" s="43">
        <f>'BAR BB| Open rates'!BN50*0.85</f>
        <v>76500</v>
      </c>
      <c r="BO50" s="43">
        <f>'BAR BB| Open rates'!BO50*0.85</f>
        <v>76500</v>
      </c>
      <c r="BP50" s="43">
        <f>'BAR BB| Open rates'!BP50*0.85</f>
        <v>76500</v>
      </c>
      <c r="BQ50" s="43">
        <f>'BAR BB| Open rates'!BQ50*0.85</f>
        <v>76500</v>
      </c>
      <c r="BR50" s="43">
        <f>'BAR BB| Open rates'!BR50*0.85</f>
        <v>76500</v>
      </c>
      <c r="BS50" s="43">
        <f>'BAR BB| Open rates'!BS50*0.85</f>
        <v>76500</v>
      </c>
      <c r="BT50" s="43">
        <f>'BAR BB| Open rates'!BT50*0.85</f>
        <v>76500</v>
      </c>
      <c r="BU50" s="43">
        <f>'BAR BB| Open rates'!BU50*0.85</f>
        <v>76500</v>
      </c>
      <c r="BV50" s="43">
        <f>'BAR BB| Open rates'!BV50*0.85</f>
        <v>76500</v>
      </c>
      <c r="BW50" s="43">
        <f>'BAR BB| Open rates'!BW50*0.85</f>
        <v>76500</v>
      </c>
      <c r="BX50" s="43">
        <f>'BAR BB| Open rates'!BX50*0.85</f>
        <v>76500</v>
      </c>
      <c r="BY50" s="43">
        <f>'BAR BB| Open rates'!BY50*0.85</f>
        <v>76500</v>
      </c>
      <c r="BZ50" s="43">
        <f>'BAR BB| Open rates'!BZ50*0.85</f>
        <v>76500</v>
      </c>
      <c r="CA50" s="43">
        <f>'BAR BB| Open rates'!CA50*0.85</f>
        <v>76500</v>
      </c>
      <c r="CB50" s="43">
        <f>'BAR BB| Open rates'!CB50*0.85</f>
        <v>76500</v>
      </c>
      <c r="CC50" s="43">
        <f>'BAR BB| Open rates'!CC50*0.85</f>
        <v>76500</v>
      </c>
      <c r="CD50" s="43">
        <f>'BAR BB| Open rates'!CD50*0.85</f>
        <v>76500</v>
      </c>
      <c r="CE50" s="43">
        <f>'BAR BB| Open rates'!CE50*0.85</f>
        <v>76500</v>
      </c>
    </row>
    <row r="51" spans="1:83" s="32" customFormat="1" x14ac:dyDescent="0.2">
      <c r="A51" s="237">
        <v>2</v>
      </c>
      <c r="B51" s="43">
        <f>'BAR BB| Open rates'!B51*0.85</f>
        <v>100300</v>
      </c>
      <c r="C51" s="43">
        <f>'BAR BB| Open rates'!C51*0.85</f>
        <v>100300</v>
      </c>
      <c r="D51" s="43">
        <f>'BAR BB| Open rates'!D51*0.85</f>
        <v>100300</v>
      </c>
      <c r="E51" s="43">
        <f>'BAR BB| Open rates'!E51*0.85</f>
        <v>79050</v>
      </c>
      <c r="F51" s="43">
        <f>'BAR BB| Open rates'!F51*0.85</f>
        <v>79050</v>
      </c>
      <c r="G51" s="43">
        <f>'BAR BB| Open rates'!G51*0.85</f>
        <v>79050</v>
      </c>
      <c r="H51" s="43">
        <f>'BAR BB| Open rates'!H51*0.85</f>
        <v>79050</v>
      </c>
      <c r="I51" s="43">
        <f>'BAR BB| Open rates'!I51*0.85</f>
        <v>79050</v>
      </c>
      <c r="J51" s="43">
        <f>'BAR BB| Open rates'!J51*0.85</f>
        <v>79050</v>
      </c>
      <c r="K51" s="43">
        <f>'BAR BB| Open rates'!K51*0.85</f>
        <v>79050</v>
      </c>
      <c r="L51" s="43">
        <f>'BAR BB| Open rates'!L51*0.85</f>
        <v>79050</v>
      </c>
      <c r="M51" s="43">
        <f>'BAR BB| Open rates'!M51*0.85</f>
        <v>79050</v>
      </c>
      <c r="N51" s="43">
        <f>'BAR BB| Open rates'!N51*0.85</f>
        <v>79050</v>
      </c>
      <c r="O51" s="43">
        <f>'BAR BB| Open rates'!O51*0.85</f>
        <v>79050</v>
      </c>
      <c r="P51" s="43">
        <f>'BAR BB| Open rates'!P51*0.85</f>
        <v>79050</v>
      </c>
      <c r="Q51" s="43">
        <f>'BAR BB| Open rates'!Q51*0.85</f>
        <v>79050</v>
      </c>
      <c r="R51" s="43">
        <f>'BAR BB| Open rates'!R51*0.85</f>
        <v>79050</v>
      </c>
      <c r="S51" s="43">
        <f>'BAR BB| Open rates'!S51*0.85</f>
        <v>79050</v>
      </c>
      <c r="T51" s="43">
        <f>'BAR BB| Open rates'!T51*0.85</f>
        <v>79050</v>
      </c>
      <c r="U51" s="43">
        <f>'BAR BB| Open rates'!U51*0.85</f>
        <v>79050</v>
      </c>
      <c r="V51" s="43">
        <f>'BAR BB| Open rates'!V51*0.85</f>
        <v>79050</v>
      </c>
      <c r="W51" s="43">
        <f>'BAR BB| Open rates'!W51*0.85</f>
        <v>79050</v>
      </c>
      <c r="X51" s="43">
        <f>'BAR BB| Open rates'!X51*0.85</f>
        <v>79050</v>
      </c>
      <c r="Y51" s="43">
        <f>'BAR BB| Open rates'!Y51*0.85</f>
        <v>79050</v>
      </c>
      <c r="Z51" s="43">
        <f>'BAR BB| Open rates'!Z51*0.85</f>
        <v>79050</v>
      </c>
      <c r="AA51" s="43">
        <f>'BAR BB| Open rates'!AA51*0.85</f>
        <v>79050</v>
      </c>
      <c r="AB51" s="43">
        <f>'BAR BB| Open rates'!AB51*0.85</f>
        <v>79050</v>
      </c>
      <c r="AC51" s="43">
        <f>'BAR BB| Open rates'!AC51*0.85</f>
        <v>79050</v>
      </c>
      <c r="AD51" s="43">
        <f>'BAR BB| Open rates'!AD51*0.85</f>
        <v>79050</v>
      </c>
      <c r="AE51" s="43">
        <f>'BAR BB| Open rates'!AE51*0.85</f>
        <v>79050</v>
      </c>
      <c r="AF51" s="43">
        <f>'BAR BB| Open rates'!AF51*0.85</f>
        <v>79050</v>
      </c>
      <c r="AG51" s="43">
        <f>'BAR BB| Open rates'!AG51*0.85</f>
        <v>79050</v>
      </c>
      <c r="AH51" s="43">
        <f>'BAR BB| Open rates'!AH51*0.85</f>
        <v>79050</v>
      </c>
      <c r="AI51" s="43">
        <f>'BAR BB| Open rates'!AI51*0.85</f>
        <v>79050</v>
      </c>
      <c r="AJ51" s="43">
        <f>'BAR BB| Open rates'!AJ51*0.85</f>
        <v>79050</v>
      </c>
      <c r="AK51" s="43">
        <f>'BAR BB| Open rates'!AK51*0.85</f>
        <v>79050</v>
      </c>
      <c r="AL51" s="43">
        <f>'BAR BB| Open rates'!AL51*0.85</f>
        <v>79050</v>
      </c>
      <c r="AM51" s="43">
        <f>'BAR BB| Open rates'!AM51*0.85</f>
        <v>79050</v>
      </c>
      <c r="AN51" s="43">
        <f>'BAR BB| Open rates'!AN51*0.85</f>
        <v>79050</v>
      </c>
      <c r="AO51" s="43">
        <f>'BAR BB| Open rates'!AO51*0.85</f>
        <v>79050</v>
      </c>
      <c r="AP51" s="43">
        <f>'BAR BB| Open rates'!AP51*0.85</f>
        <v>79050</v>
      </c>
      <c r="AQ51" s="43">
        <f>'BAR BB| Open rates'!AQ51*0.85</f>
        <v>79050</v>
      </c>
      <c r="AR51" s="43">
        <f>'BAR BB| Open rates'!AR51*0.85</f>
        <v>79050</v>
      </c>
      <c r="AS51" s="43">
        <f>'BAR BB| Open rates'!AS51*0.85</f>
        <v>79050</v>
      </c>
      <c r="AT51" s="43">
        <f>'BAR BB| Open rates'!AT51*0.85</f>
        <v>79050</v>
      </c>
      <c r="AU51" s="43">
        <f>'BAR BB| Open rates'!AU51*0.85</f>
        <v>79050</v>
      </c>
      <c r="AV51" s="43">
        <f>'BAR BB| Open rates'!AV51*0.85</f>
        <v>79050</v>
      </c>
      <c r="AW51" s="43">
        <f>'BAR BB| Open rates'!AW51*0.85</f>
        <v>79050</v>
      </c>
      <c r="AX51" s="43">
        <f>'BAR BB| Open rates'!AX51*0.85</f>
        <v>79050</v>
      </c>
      <c r="AY51" s="43">
        <f>'BAR BB| Open rates'!AY51*0.85</f>
        <v>79050</v>
      </c>
      <c r="AZ51" s="43">
        <f>'BAR BB| Open rates'!AZ51*0.85</f>
        <v>79050</v>
      </c>
      <c r="BA51" s="43">
        <f>'BAR BB| Open rates'!BA51*0.85</f>
        <v>79050</v>
      </c>
      <c r="BB51" s="43">
        <f>'BAR BB| Open rates'!BB51*0.85</f>
        <v>79050</v>
      </c>
      <c r="BC51" s="43">
        <f>'BAR BB| Open rates'!BC51*0.85</f>
        <v>79050</v>
      </c>
      <c r="BD51" s="43">
        <f>'BAR BB| Open rates'!BD51*0.85</f>
        <v>79050</v>
      </c>
      <c r="BE51" s="43">
        <f>'BAR BB| Open rates'!BE51*0.85</f>
        <v>79050</v>
      </c>
      <c r="BF51" s="43">
        <f>'BAR BB| Open rates'!BF51*0.85</f>
        <v>79050</v>
      </c>
      <c r="BG51" s="43">
        <f>'BAR BB| Open rates'!BG51*0.85</f>
        <v>79050</v>
      </c>
      <c r="BH51" s="43">
        <f>'BAR BB| Open rates'!BH51*0.85</f>
        <v>79050</v>
      </c>
      <c r="BI51" s="43">
        <f>'BAR BB| Open rates'!BI51*0.85</f>
        <v>79050</v>
      </c>
      <c r="BJ51" s="43">
        <f>'BAR BB| Open rates'!BJ51*0.85</f>
        <v>79050</v>
      </c>
      <c r="BK51" s="43">
        <f>'BAR BB| Open rates'!BK51*0.85</f>
        <v>79050</v>
      </c>
      <c r="BL51" s="43">
        <f>'BAR BB| Open rates'!BL51*0.85</f>
        <v>79050</v>
      </c>
      <c r="BM51" s="43">
        <f>'BAR BB| Open rates'!BM51*0.85</f>
        <v>79050</v>
      </c>
      <c r="BN51" s="43">
        <f>'BAR BB| Open rates'!BN51*0.85</f>
        <v>79050</v>
      </c>
      <c r="BO51" s="43">
        <f>'BAR BB| Open rates'!BO51*0.85</f>
        <v>79050</v>
      </c>
      <c r="BP51" s="43">
        <f>'BAR BB| Open rates'!BP51*0.85</f>
        <v>79050</v>
      </c>
      <c r="BQ51" s="43">
        <f>'BAR BB| Open rates'!BQ51*0.85</f>
        <v>79050</v>
      </c>
      <c r="BR51" s="43">
        <f>'BAR BB| Open rates'!BR51*0.85</f>
        <v>79050</v>
      </c>
      <c r="BS51" s="43">
        <f>'BAR BB| Open rates'!BS51*0.85</f>
        <v>79050</v>
      </c>
      <c r="BT51" s="43">
        <f>'BAR BB| Open rates'!BT51*0.85</f>
        <v>79050</v>
      </c>
      <c r="BU51" s="43">
        <f>'BAR BB| Open rates'!BU51*0.85</f>
        <v>79050</v>
      </c>
      <c r="BV51" s="43">
        <f>'BAR BB| Open rates'!BV51*0.85</f>
        <v>79050</v>
      </c>
      <c r="BW51" s="43">
        <f>'BAR BB| Open rates'!BW51*0.85</f>
        <v>79050</v>
      </c>
      <c r="BX51" s="43">
        <f>'BAR BB| Open rates'!BX51*0.85</f>
        <v>79050</v>
      </c>
      <c r="BY51" s="43">
        <f>'BAR BB| Open rates'!BY51*0.85</f>
        <v>79050</v>
      </c>
      <c r="BZ51" s="43">
        <f>'BAR BB| Open rates'!BZ51*0.85</f>
        <v>79050</v>
      </c>
      <c r="CA51" s="43">
        <f>'BAR BB| Open rates'!CA51*0.85</f>
        <v>79050</v>
      </c>
      <c r="CB51" s="43">
        <f>'BAR BB| Open rates'!CB51*0.85</f>
        <v>79050</v>
      </c>
      <c r="CC51" s="43">
        <f>'BAR BB| Open rates'!CC51*0.85</f>
        <v>79050</v>
      </c>
      <c r="CD51" s="43">
        <f>'BAR BB| Open rates'!CD51*0.85</f>
        <v>79050</v>
      </c>
      <c r="CE51" s="43">
        <f>'BAR BB| Open rates'!CE51*0.85</f>
        <v>79050</v>
      </c>
    </row>
    <row r="52" spans="1:83" s="32" customFormat="1" ht="24"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row>
    <row r="53" spans="1:83" s="32" customFormat="1" x14ac:dyDescent="0.2">
      <c r="A53" s="237">
        <v>1</v>
      </c>
      <c r="B53" s="43">
        <f>'BAR BB| Open rates'!B53*0.85</f>
        <v>85000</v>
      </c>
      <c r="C53" s="43">
        <f>'BAR BB| Open rates'!C53*0.85</f>
        <v>85000</v>
      </c>
      <c r="D53" s="43">
        <f>'BAR BB| Open rates'!D53*0.85</f>
        <v>85000</v>
      </c>
      <c r="E53" s="43">
        <f>'BAR BB| Open rates'!E53*0.85</f>
        <v>68000</v>
      </c>
      <c r="F53" s="43">
        <f>'BAR BB| Open rates'!F53*0.85</f>
        <v>68000</v>
      </c>
      <c r="G53" s="43">
        <f>'BAR BB| Open rates'!G53*0.85</f>
        <v>68000</v>
      </c>
      <c r="H53" s="43">
        <f>'BAR BB| Open rates'!H53*0.85</f>
        <v>68000</v>
      </c>
      <c r="I53" s="43">
        <f>'BAR BB| Open rates'!I53*0.85</f>
        <v>68000</v>
      </c>
      <c r="J53" s="43">
        <f>'BAR BB| Open rates'!J53*0.85</f>
        <v>68000</v>
      </c>
      <c r="K53" s="43">
        <f>'BAR BB| Open rates'!K53*0.85</f>
        <v>68000</v>
      </c>
      <c r="L53" s="43">
        <f>'BAR BB| Open rates'!L53*0.85</f>
        <v>68000</v>
      </c>
      <c r="M53" s="43">
        <f>'BAR BB| Open rates'!M53*0.85</f>
        <v>68000</v>
      </c>
      <c r="N53" s="43">
        <f>'BAR BB| Open rates'!N53*0.85</f>
        <v>68000</v>
      </c>
      <c r="O53" s="43">
        <f>'BAR BB| Open rates'!O53*0.85</f>
        <v>68000</v>
      </c>
      <c r="P53" s="43">
        <f>'BAR BB| Open rates'!P53*0.85</f>
        <v>68000</v>
      </c>
      <c r="Q53" s="43">
        <f>'BAR BB| Open rates'!Q53*0.85</f>
        <v>68000</v>
      </c>
      <c r="R53" s="43">
        <f>'BAR BB| Open rates'!R53*0.85</f>
        <v>68000</v>
      </c>
      <c r="S53" s="43">
        <f>'BAR BB| Open rates'!S53*0.85</f>
        <v>68000</v>
      </c>
      <c r="T53" s="43">
        <f>'BAR BB| Open rates'!T53*0.85</f>
        <v>68000</v>
      </c>
      <c r="U53" s="43">
        <f>'BAR BB| Open rates'!U53*0.85</f>
        <v>68000</v>
      </c>
      <c r="V53" s="43">
        <f>'BAR BB| Open rates'!V53*0.85</f>
        <v>68000</v>
      </c>
      <c r="W53" s="43">
        <f>'BAR BB| Open rates'!W53*0.85</f>
        <v>85000</v>
      </c>
      <c r="X53" s="43">
        <f>'BAR BB| Open rates'!X53*0.85</f>
        <v>85000</v>
      </c>
      <c r="Y53" s="43">
        <f>'BAR BB| Open rates'!Y53*0.85</f>
        <v>85000</v>
      </c>
      <c r="Z53" s="43">
        <f>'BAR BB| Open rates'!Z53*0.85</f>
        <v>85000</v>
      </c>
      <c r="AA53" s="43">
        <f>'BAR BB| Open rates'!AA53*0.85</f>
        <v>85000</v>
      </c>
      <c r="AB53" s="43">
        <f>'BAR BB| Open rates'!AB53*0.85</f>
        <v>85000</v>
      </c>
      <c r="AC53" s="43">
        <f>'BAR BB| Open rates'!AC53*0.85</f>
        <v>85000</v>
      </c>
      <c r="AD53" s="43">
        <f>'BAR BB| Open rates'!AD53*0.85</f>
        <v>85000</v>
      </c>
      <c r="AE53" s="43">
        <f>'BAR BB| Open rates'!AE53*0.85</f>
        <v>85000</v>
      </c>
      <c r="AF53" s="43">
        <f>'BAR BB| Open rates'!AF53*0.85</f>
        <v>85000</v>
      </c>
      <c r="AG53" s="43">
        <f>'BAR BB| Open rates'!AG53*0.85</f>
        <v>85000</v>
      </c>
      <c r="AH53" s="43">
        <f>'BAR BB| Open rates'!AH53*0.85</f>
        <v>85000</v>
      </c>
      <c r="AI53" s="43">
        <f>'BAR BB| Open rates'!AI53*0.85</f>
        <v>85000</v>
      </c>
      <c r="AJ53" s="43">
        <f>'BAR BB| Open rates'!AJ53*0.85</f>
        <v>85000</v>
      </c>
      <c r="AK53" s="43">
        <f>'BAR BB| Open rates'!AK53*0.85</f>
        <v>85000</v>
      </c>
      <c r="AL53" s="43">
        <f>'BAR BB| Open rates'!AL53*0.85</f>
        <v>85000</v>
      </c>
      <c r="AM53" s="43">
        <f>'BAR BB| Open rates'!AM53*0.85</f>
        <v>85000</v>
      </c>
      <c r="AN53" s="43">
        <f>'BAR BB| Open rates'!AN53*0.85</f>
        <v>85000</v>
      </c>
      <c r="AO53" s="43">
        <f>'BAR BB| Open rates'!AO53*0.85</f>
        <v>85000</v>
      </c>
      <c r="AP53" s="43">
        <f>'BAR BB| Open rates'!AP53*0.85</f>
        <v>85000</v>
      </c>
      <c r="AQ53" s="43">
        <f>'BAR BB| Open rates'!AQ53*0.85</f>
        <v>85000</v>
      </c>
      <c r="AR53" s="43">
        <f>'BAR BB| Open rates'!AR53*0.85</f>
        <v>85000</v>
      </c>
      <c r="AS53" s="43">
        <f>'BAR BB| Open rates'!AS53*0.85</f>
        <v>85000</v>
      </c>
      <c r="AT53" s="43">
        <f>'BAR BB| Open rates'!AT53*0.85</f>
        <v>85000</v>
      </c>
      <c r="AU53" s="43">
        <f>'BAR BB| Open rates'!AU53*0.85</f>
        <v>85000</v>
      </c>
      <c r="AV53" s="43">
        <f>'BAR BB| Open rates'!AV53*0.85</f>
        <v>68000</v>
      </c>
      <c r="AW53" s="43">
        <f>'BAR BB| Open rates'!AW53*0.85</f>
        <v>68000</v>
      </c>
      <c r="AX53" s="43">
        <f>'BAR BB| Open rates'!AX53*0.85</f>
        <v>68000</v>
      </c>
      <c r="AY53" s="43">
        <f>'BAR BB| Open rates'!AY53*0.85</f>
        <v>68000</v>
      </c>
      <c r="AZ53" s="43">
        <f>'BAR BB| Open rates'!AZ53*0.85</f>
        <v>68000</v>
      </c>
      <c r="BA53" s="43">
        <f>'BAR BB| Open rates'!BA53*0.85</f>
        <v>68000</v>
      </c>
      <c r="BB53" s="43">
        <f>'BAR BB| Open rates'!BB53*0.85</f>
        <v>68000</v>
      </c>
      <c r="BC53" s="43">
        <f>'BAR BB| Open rates'!BC53*0.85</f>
        <v>68000</v>
      </c>
      <c r="BD53" s="43">
        <f>'BAR BB| Open rates'!BD53*0.85</f>
        <v>68000</v>
      </c>
      <c r="BE53" s="43">
        <f>'BAR BB| Open rates'!BE53*0.85</f>
        <v>68000</v>
      </c>
      <c r="BF53" s="43">
        <f>'BAR BB| Open rates'!BF53*0.85</f>
        <v>68000</v>
      </c>
      <c r="BG53" s="43">
        <f>'BAR BB| Open rates'!BG53*0.85</f>
        <v>68000</v>
      </c>
      <c r="BH53" s="43">
        <f>'BAR BB| Open rates'!BH53*0.85</f>
        <v>68000</v>
      </c>
      <c r="BI53" s="43">
        <f>'BAR BB| Open rates'!BI53*0.85</f>
        <v>68000</v>
      </c>
      <c r="BJ53" s="43">
        <f>'BAR BB| Open rates'!BJ53*0.85</f>
        <v>68000</v>
      </c>
      <c r="BK53" s="43">
        <f>'BAR BB| Open rates'!BK53*0.85</f>
        <v>68000</v>
      </c>
      <c r="BL53" s="43">
        <f>'BAR BB| Open rates'!BL53*0.85</f>
        <v>68000</v>
      </c>
      <c r="BM53" s="43">
        <f>'BAR BB| Open rates'!BM53*0.85</f>
        <v>68000</v>
      </c>
      <c r="BN53" s="43">
        <f>'BAR BB| Open rates'!BN53*0.85</f>
        <v>68000</v>
      </c>
      <c r="BO53" s="43">
        <f>'BAR BB| Open rates'!BO53*0.85</f>
        <v>68000</v>
      </c>
      <c r="BP53" s="43">
        <f>'BAR BB| Open rates'!BP53*0.85</f>
        <v>68000</v>
      </c>
      <c r="BQ53" s="43">
        <f>'BAR BB| Open rates'!BQ53*0.85</f>
        <v>68000</v>
      </c>
      <c r="BR53" s="43">
        <f>'BAR BB| Open rates'!BR53*0.85</f>
        <v>68000</v>
      </c>
      <c r="BS53" s="43">
        <f>'BAR BB| Open rates'!BS53*0.85</f>
        <v>68000</v>
      </c>
      <c r="BT53" s="43">
        <f>'BAR BB| Open rates'!BT53*0.85</f>
        <v>68000</v>
      </c>
      <c r="BU53" s="43">
        <f>'BAR BB| Open rates'!BU53*0.85</f>
        <v>68000</v>
      </c>
      <c r="BV53" s="43">
        <f>'BAR BB| Open rates'!BV53*0.85</f>
        <v>68000</v>
      </c>
      <c r="BW53" s="43">
        <f>'BAR BB| Open rates'!BW53*0.85</f>
        <v>68000</v>
      </c>
      <c r="BX53" s="43">
        <f>'BAR BB| Open rates'!BX53*0.85</f>
        <v>68000</v>
      </c>
      <c r="BY53" s="43">
        <f>'BAR BB| Open rates'!BY53*0.85</f>
        <v>68000</v>
      </c>
      <c r="BZ53" s="43">
        <f>'BAR BB| Open rates'!BZ53*0.85</f>
        <v>68000</v>
      </c>
      <c r="CA53" s="43">
        <f>'BAR BB| Open rates'!CA53*0.85</f>
        <v>68000</v>
      </c>
      <c r="CB53" s="43">
        <f>'BAR BB| Open rates'!CB53*0.85</f>
        <v>68000</v>
      </c>
      <c r="CC53" s="43">
        <f>'BAR BB| Open rates'!CC53*0.85</f>
        <v>68000</v>
      </c>
      <c r="CD53" s="43">
        <f>'BAR BB| Open rates'!CD53*0.85</f>
        <v>68000</v>
      </c>
      <c r="CE53" s="43">
        <f>'BAR BB| Open rates'!CE53*0.85</f>
        <v>68000</v>
      </c>
    </row>
    <row r="54" spans="1:83" s="32" customFormat="1" x14ac:dyDescent="0.2">
      <c r="A54" s="237">
        <v>2</v>
      </c>
      <c r="B54" s="43">
        <f>'BAR BB| Open rates'!B54*0.85</f>
        <v>87550</v>
      </c>
      <c r="C54" s="43">
        <f>'BAR BB| Open rates'!C54*0.85</f>
        <v>87550</v>
      </c>
      <c r="D54" s="43">
        <f>'BAR BB| Open rates'!D54*0.85</f>
        <v>87550</v>
      </c>
      <c r="E54" s="43">
        <f>'BAR BB| Open rates'!E54*0.85</f>
        <v>70550</v>
      </c>
      <c r="F54" s="43">
        <f>'BAR BB| Open rates'!F54*0.85</f>
        <v>70550</v>
      </c>
      <c r="G54" s="43">
        <f>'BAR BB| Open rates'!G54*0.85</f>
        <v>70550</v>
      </c>
      <c r="H54" s="43">
        <f>'BAR BB| Open rates'!H54*0.85</f>
        <v>70550</v>
      </c>
      <c r="I54" s="43">
        <f>'BAR BB| Open rates'!I54*0.85</f>
        <v>70550</v>
      </c>
      <c r="J54" s="43">
        <f>'BAR BB| Open rates'!J54*0.85</f>
        <v>70550</v>
      </c>
      <c r="K54" s="43">
        <f>'BAR BB| Open rates'!K54*0.85</f>
        <v>70550</v>
      </c>
      <c r="L54" s="43">
        <f>'BAR BB| Open rates'!L54*0.85</f>
        <v>70550</v>
      </c>
      <c r="M54" s="43">
        <f>'BAR BB| Open rates'!M54*0.85</f>
        <v>70550</v>
      </c>
      <c r="N54" s="43">
        <f>'BAR BB| Open rates'!N54*0.85</f>
        <v>70550</v>
      </c>
      <c r="O54" s="43">
        <f>'BAR BB| Open rates'!O54*0.85</f>
        <v>70550</v>
      </c>
      <c r="P54" s="43">
        <f>'BAR BB| Open rates'!P54*0.85</f>
        <v>70550</v>
      </c>
      <c r="Q54" s="43">
        <f>'BAR BB| Open rates'!Q54*0.85</f>
        <v>70550</v>
      </c>
      <c r="R54" s="43">
        <f>'BAR BB| Open rates'!R54*0.85</f>
        <v>70550</v>
      </c>
      <c r="S54" s="43">
        <f>'BAR BB| Open rates'!S54*0.85</f>
        <v>70550</v>
      </c>
      <c r="T54" s="43">
        <f>'BAR BB| Open rates'!T54*0.85</f>
        <v>70550</v>
      </c>
      <c r="U54" s="43">
        <f>'BAR BB| Open rates'!U54*0.85</f>
        <v>70550</v>
      </c>
      <c r="V54" s="43">
        <f>'BAR BB| Open rates'!V54*0.85</f>
        <v>70550</v>
      </c>
      <c r="W54" s="43">
        <f>'BAR BB| Open rates'!W54*0.85</f>
        <v>87550</v>
      </c>
      <c r="X54" s="43">
        <f>'BAR BB| Open rates'!X54*0.85</f>
        <v>87550</v>
      </c>
      <c r="Y54" s="43">
        <f>'BAR BB| Open rates'!Y54*0.85</f>
        <v>87550</v>
      </c>
      <c r="Z54" s="43">
        <f>'BAR BB| Open rates'!Z54*0.85</f>
        <v>87550</v>
      </c>
      <c r="AA54" s="43">
        <f>'BAR BB| Open rates'!AA54*0.85</f>
        <v>87550</v>
      </c>
      <c r="AB54" s="43">
        <f>'BAR BB| Open rates'!AB54*0.85</f>
        <v>87550</v>
      </c>
      <c r="AC54" s="43">
        <f>'BAR BB| Open rates'!AC54*0.85</f>
        <v>87550</v>
      </c>
      <c r="AD54" s="43">
        <f>'BAR BB| Open rates'!AD54*0.85</f>
        <v>87550</v>
      </c>
      <c r="AE54" s="43">
        <f>'BAR BB| Open rates'!AE54*0.85</f>
        <v>87550</v>
      </c>
      <c r="AF54" s="43">
        <f>'BAR BB| Open rates'!AF54*0.85</f>
        <v>87550</v>
      </c>
      <c r="AG54" s="43">
        <f>'BAR BB| Open rates'!AG54*0.85</f>
        <v>87550</v>
      </c>
      <c r="AH54" s="43">
        <f>'BAR BB| Open rates'!AH54*0.85</f>
        <v>87550</v>
      </c>
      <c r="AI54" s="43">
        <f>'BAR BB| Open rates'!AI54*0.85</f>
        <v>87550</v>
      </c>
      <c r="AJ54" s="43">
        <f>'BAR BB| Open rates'!AJ54*0.85</f>
        <v>87550</v>
      </c>
      <c r="AK54" s="43">
        <f>'BAR BB| Open rates'!AK54*0.85</f>
        <v>87550</v>
      </c>
      <c r="AL54" s="43">
        <f>'BAR BB| Open rates'!AL54*0.85</f>
        <v>87550</v>
      </c>
      <c r="AM54" s="43">
        <f>'BAR BB| Open rates'!AM54*0.85</f>
        <v>87550</v>
      </c>
      <c r="AN54" s="43">
        <f>'BAR BB| Open rates'!AN54*0.85</f>
        <v>87550</v>
      </c>
      <c r="AO54" s="43">
        <f>'BAR BB| Open rates'!AO54*0.85</f>
        <v>87550</v>
      </c>
      <c r="AP54" s="43">
        <f>'BAR BB| Open rates'!AP54*0.85</f>
        <v>87550</v>
      </c>
      <c r="AQ54" s="43">
        <f>'BAR BB| Open rates'!AQ54*0.85</f>
        <v>87550</v>
      </c>
      <c r="AR54" s="43">
        <f>'BAR BB| Open rates'!AR54*0.85</f>
        <v>87550</v>
      </c>
      <c r="AS54" s="43">
        <f>'BAR BB| Open rates'!AS54*0.85</f>
        <v>87550</v>
      </c>
      <c r="AT54" s="43">
        <f>'BAR BB| Open rates'!AT54*0.85</f>
        <v>87550</v>
      </c>
      <c r="AU54" s="43">
        <f>'BAR BB| Open rates'!AU54*0.85</f>
        <v>87550</v>
      </c>
      <c r="AV54" s="43">
        <f>'BAR BB| Open rates'!AV54*0.85</f>
        <v>70550</v>
      </c>
      <c r="AW54" s="43">
        <f>'BAR BB| Open rates'!AW54*0.85</f>
        <v>70550</v>
      </c>
      <c r="AX54" s="43">
        <f>'BAR BB| Open rates'!AX54*0.85</f>
        <v>70550</v>
      </c>
      <c r="AY54" s="43">
        <f>'BAR BB| Open rates'!AY54*0.85</f>
        <v>70550</v>
      </c>
      <c r="AZ54" s="43">
        <f>'BAR BB| Open rates'!AZ54*0.85</f>
        <v>70550</v>
      </c>
      <c r="BA54" s="43">
        <f>'BAR BB| Open rates'!BA54*0.85</f>
        <v>70550</v>
      </c>
      <c r="BB54" s="43">
        <f>'BAR BB| Open rates'!BB54*0.85</f>
        <v>70550</v>
      </c>
      <c r="BC54" s="43">
        <f>'BAR BB| Open rates'!BC54*0.85</f>
        <v>70550</v>
      </c>
      <c r="BD54" s="43">
        <f>'BAR BB| Open rates'!BD54*0.85</f>
        <v>70550</v>
      </c>
      <c r="BE54" s="43">
        <f>'BAR BB| Open rates'!BE54*0.85</f>
        <v>70550</v>
      </c>
      <c r="BF54" s="43">
        <f>'BAR BB| Open rates'!BF54*0.85</f>
        <v>70550</v>
      </c>
      <c r="BG54" s="43">
        <f>'BAR BB| Open rates'!BG54*0.85</f>
        <v>70550</v>
      </c>
      <c r="BH54" s="43">
        <f>'BAR BB| Open rates'!BH54*0.85</f>
        <v>70550</v>
      </c>
      <c r="BI54" s="43">
        <f>'BAR BB| Open rates'!BI54*0.85</f>
        <v>70550</v>
      </c>
      <c r="BJ54" s="43">
        <f>'BAR BB| Open rates'!BJ54*0.85</f>
        <v>70550</v>
      </c>
      <c r="BK54" s="43">
        <f>'BAR BB| Open rates'!BK54*0.85</f>
        <v>70550</v>
      </c>
      <c r="BL54" s="43">
        <f>'BAR BB| Open rates'!BL54*0.85</f>
        <v>70550</v>
      </c>
      <c r="BM54" s="43">
        <f>'BAR BB| Open rates'!BM54*0.85</f>
        <v>70550</v>
      </c>
      <c r="BN54" s="43">
        <f>'BAR BB| Open rates'!BN54*0.85</f>
        <v>70550</v>
      </c>
      <c r="BO54" s="43">
        <f>'BAR BB| Open rates'!BO54*0.85</f>
        <v>70550</v>
      </c>
      <c r="BP54" s="43">
        <f>'BAR BB| Open rates'!BP54*0.85</f>
        <v>70550</v>
      </c>
      <c r="BQ54" s="43">
        <f>'BAR BB| Open rates'!BQ54*0.85</f>
        <v>70550</v>
      </c>
      <c r="BR54" s="43">
        <f>'BAR BB| Open rates'!BR54*0.85</f>
        <v>70550</v>
      </c>
      <c r="BS54" s="43">
        <f>'BAR BB| Open rates'!BS54*0.85</f>
        <v>70550</v>
      </c>
      <c r="BT54" s="43">
        <f>'BAR BB| Open rates'!BT54*0.85</f>
        <v>70550</v>
      </c>
      <c r="BU54" s="43">
        <f>'BAR BB| Open rates'!BU54*0.85</f>
        <v>70550</v>
      </c>
      <c r="BV54" s="43">
        <f>'BAR BB| Open rates'!BV54*0.85</f>
        <v>70550</v>
      </c>
      <c r="BW54" s="43">
        <f>'BAR BB| Open rates'!BW54*0.85</f>
        <v>70550</v>
      </c>
      <c r="BX54" s="43">
        <f>'BAR BB| Open rates'!BX54*0.85</f>
        <v>70550</v>
      </c>
      <c r="BY54" s="43">
        <f>'BAR BB| Open rates'!BY54*0.85</f>
        <v>70550</v>
      </c>
      <c r="BZ54" s="43">
        <f>'BAR BB| Open rates'!BZ54*0.85</f>
        <v>70550</v>
      </c>
      <c r="CA54" s="43">
        <f>'BAR BB| Open rates'!CA54*0.85</f>
        <v>70550</v>
      </c>
      <c r="CB54" s="43">
        <f>'BAR BB| Open rates'!CB54*0.85</f>
        <v>70550</v>
      </c>
      <c r="CC54" s="43">
        <f>'BAR BB| Open rates'!CC54*0.85</f>
        <v>70550</v>
      </c>
      <c r="CD54" s="43">
        <f>'BAR BB| Open rates'!CD54*0.85</f>
        <v>70550</v>
      </c>
      <c r="CE54" s="43">
        <f>'BAR BB| Open rates'!CE54*0.85</f>
        <v>70550</v>
      </c>
    </row>
    <row r="55" spans="1:83" s="32" customFormat="1" x14ac:dyDescent="0.2">
      <c r="A55" s="237">
        <v>3</v>
      </c>
      <c r="B55" s="43">
        <f>'BAR BB| Open rates'!B55*0.85</f>
        <v>90100</v>
      </c>
      <c r="C55" s="43">
        <f>'BAR BB| Open rates'!C55*0.85</f>
        <v>90100</v>
      </c>
      <c r="D55" s="43">
        <f>'BAR BB| Open rates'!D55*0.85</f>
        <v>90100</v>
      </c>
      <c r="E55" s="43">
        <f>'BAR BB| Open rates'!E55*0.85</f>
        <v>73100</v>
      </c>
      <c r="F55" s="43">
        <f>'BAR BB| Open rates'!F55*0.85</f>
        <v>73100</v>
      </c>
      <c r="G55" s="43">
        <f>'BAR BB| Open rates'!G55*0.85</f>
        <v>73100</v>
      </c>
      <c r="H55" s="43">
        <f>'BAR BB| Open rates'!H55*0.85</f>
        <v>73100</v>
      </c>
      <c r="I55" s="43">
        <f>'BAR BB| Open rates'!I55*0.85</f>
        <v>73100</v>
      </c>
      <c r="J55" s="43">
        <f>'BAR BB| Open rates'!J55*0.85</f>
        <v>73100</v>
      </c>
      <c r="K55" s="43">
        <f>'BAR BB| Open rates'!K55*0.85</f>
        <v>73100</v>
      </c>
      <c r="L55" s="43">
        <f>'BAR BB| Open rates'!L55*0.85</f>
        <v>73100</v>
      </c>
      <c r="M55" s="43">
        <f>'BAR BB| Open rates'!M55*0.85</f>
        <v>73100</v>
      </c>
      <c r="N55" s="43">
        <f>'BAR BB| Open rates'!N55*0.85</f>
        <v>73100</v>
      </c>
      <c r="O55" s="43">
        <f>'BAR BB| Open rates'!O55*0.85</f>
        <v>73100</v>
      </c>
      <c r="P55" s="43">
        <f>'BAR BB| Open rates'!P55*0.85</f>
        <v>73100</v>
      </c>
      <c r="Q55" s="43">
        <f>'BAR BB| Open rates'!Q55*0.85</f>
        <v>73100</v>
      </c>
      <c r="R55" s="43">
        <f>'BAR BB| Open rates'!R55*0.85</f>
        <v>73100</v>
      </c>
      <c r="S55" s="43">
        <f>'BAR BB| Open rates'!S55*0.85</f>
        <v>73100</v>
      </c>
      <c r="T55" s="43">
        <f>'BAR BB| Open rates'!T55*0.85</f>
        <v>73100</v>
      </c>
      <c r="U55" s="43">
        <f>'BAR BB| Open rates'!U55*0.85</f>
        <v>73100</v>
      </c>
      <c r="V55" s="43">
        <f>'BAR BB| Open rates'!V55*0.85</f>
        <v>73100</v>
      </c>
      <c r="W55" s="43">
        <f>'BAR BB| Open rates'!W55*0.85</f>
        <v>90100</v>
      </c>
      <c r="X55" s="43">
        <f>'BAR BB| Open rates'!X55*0.85</f>
        <v>90100</v>
      </c>
      <c r="Y55" s="43">
        <f>'BAR BB| Open rates'!Y55*0.85</f>
        <v>90100</v>
      </c>
      <c r="Z55" s="43">
        <f>'BAR BB| Open rates'!Z55*0.85</f>
        <v>90100</v>
      </c>
      <c r="AA55" s="43">
        <f>'BAR BB| Open rates'!AA55*0.85</f>
        <v>90100</v>
      </c>
      <c r="AB55" s="43">
        <f>'BAR BB| Open rates'!AB55*0.85</f>
        <v>90100</v>
      </c>
      <c r="AC55" s="43">
        <f>'BAR BB| Open rates'!AC55*0.85</f>
        <v>90100</v>
      </c>
      <c r="AD55" s="43">
        <f>'BAR BB| Open rates'!AD55*0.85</f>
        <v>90100</v>
      </c>
      <c r="AE55" s="43">
        <f>'BAR BB| Open rates'!AE55*0.85</f>
        <v>90100</v>
      </c>
      <c r="AF55" s="43">
        <f>'BAR BB| Open rates'!AF55*0.85</f>
        <v>90100</v>
      </c>
      <c r="AG55" s="43">
        <f>'BAR BB| Open rates'!AG55*0.85</f>
        <v>90100</v>
      </c>
      <c r="AH55" s="43">
        <f>'BAR BB| Open rates'!AH55*0.85</f>
        <v>90100</v>
      </c>
      <c r="AI55" s="43">
        <f>'BAR BB| Open rates'!AI55*0.85</f>
        <v>90100</v>
      </c>
      <c r="AJ55" s="43">
        <f>'BAR BB| Open rates'!AJ55*0.85</f>
        <v>90100</v>
      </c>
      <c r="AK55" s="43">
        <f>'BAR BB| Open rates'!AK55*0.85</f>
        <v>90100</v>
      </c>
      <c r="AL55" s="43">
        <f>'BAR BB| Open rates'!AL55*0.85</f>
        <v>90100</v>
      </c>
      <c r="AM55" s="43">
        <f>'BAR BB| Open rates'!AM55*0.85</f>
        <v>90100</v>
      </c>
      <c r="AN55" s="43">
        <f>'BAR BB| Open rates'!AN55*0.85</f>
        <v>90100</v>
      </c>
      <c r="AO55" s="43">
        <f>'BAR BB| Open rates'!AO55*0.85</f>
        <v>90100</v>
      </c>
      <c r="AP55" s="43">
        <f>'BAR BB| Open rates'!AP55*0.85</f>
        <v>90100</v>
      </c>
      <c r="AQ55" s="43">
        <f>'BAR BB| Open rates'!AQ55*0.85</f>
        <v>90100</v>
      </c>
      <c r="AR55" s="43">
        <f>'BAR BB| Open rates'!AR55*0.85</f>
        <v>90100</v>
      </c>
      <c r="AS55" s="43">
        <f>'BAR BB| Open rates'!AS55*0.85</f>
        <v>90100</v>
      </c>
      <c r="AT55" s="43">
        <f>'BAR BB| Open rates'!AT55*0.85</f>
        <v>90100</v>
      </c>
      <c r="AU55" s="43">
        <f>'BAR BB| Open rates'!AU55*0.85</f>
        <v>90100</v>
      </c>
      <c r="AV55" s="43">
        <f>'BAR BB| Open rates'!AV55*0.85</f>
        <v>73100</v>
      </c>
      <c r="AW55" s="43">
        <f>'BAR BB| Open rates'!AW55*0.85</f>
        <v>73100</v>
      </c>
      <c r="AX55" s="43">
        <f>'BAR BB| Open rates'!AX55*0.85</f>
        <v>73100</v>
      </c>
      <c r="AY55" s="43">
        <f>'BAR BB| Open rates'!AY55*0.85</f>
        <v>73100</v>
      </c>
      <c r="AZ55" s="43">
        <f>'BAR BB| Open rates'!AZ55*0.85</f>
        <v>73100</v>
      </c>
      <c r="BA55" s="43">
        <f>'BAR BB| Open rates'!BA55*0.85</f>
        <v>73100</v>
      </c>
      <c r="BB55" s="43">
        <f>'BAR BB| Open rates'!BB55*0.85</f>
        <v>73100</v>
      </c>
      <c r="BC55" s="43">
        <f>'BAR BB| Open rates'!BC55*0.85</f>
        <v>73100</v>
      </c>
      <c r="BD55" s="43">
        <f>'BAR BB| Open rates'!BD55*0.85</f>
        <v>73100</v>
      </c>
      <c r="BE55" s="43">
        <f>'BAR BB| Open rates'!BE55*0.85</f>
        <v>73100</v>
      </c>
      <c r="BF55" s="43">
        <f>'BAR BB| Open rates'!BF55*0.85</f>
        <v>73100</v>
      </c>
      <c r="BG55" s="43">
        <f>'BAR BB| Open rates'!BG55*0.85</f>
        <v>73100</v>
      </c>
      <c r="BH55" s="43">
        <f>'BAR BB| Open rates'!BH55*0.85</f>
        <v>73100</v>
      </c>
      <c r="BI55" s="43">
        <f>'BAR BB| Open rates'!BI55*0.85</f>
        <v>73100</v>
      </c>
      <c r="BJ55" s="43">
        <f>'BAR BB| Open rates'!BJ55*0.85</f>
        <v>73100</v>
      </c>
      <c r="BK55" s="43">
        <f>'BAR BB| Open rates'!BK55*0.85</f>
        <v>73100</v>
      </c>
      <c r="BL55" s="43">
        <f>'BAR BB| Open rates'!BL55*0.85</f>
        <v>73100</v>
      </c>
      <c r="BM55" s="43">
        <f>'BAR BB| Open rates'!BM55*0.85</f>
        <v>73100</v>
      </c>
      <c r="BN55" s="43">
        <f>'BAR BB| Open rates'!BN55*0.85</f>
        <v>73100</v>
      </c>
      <c r="BO55" s="43">
        <f>'BAR BB| Open rates'!BO55*0.85</f>
        <v>73100</v>
      </c>
      <c r="BP55" s="43">
        <f>'BAR BB| Open rates'!BP55*0.85</f>
        <v>73100</v>
      </c>
      <c r="BQ55" s="43">
        <f>'BAR BB| Open rates'!BQ55*0.85</f>
        <v>73100</v>
      </c>
      <c r="BR55" s="43">
        <f>'BAR BB| Open rates'!BR55*0.85</f>
        <v>73100</v>
      </c>
      <c r="BS55" s="43">
        <f>'BAR BB| Open rates'!BS55*0.85</f>
        <v>73100</v>
      </c>
      <c r="BT55" s="43">
        <f>'BAR BB| Open rates'!BT55*0.85</f>
        <v>73100</v>
      </c>
      <c r="BU55" s="43">
        <f>'BAR BB| Open rates'!BU55*0.85</f>
        <v>73100</v>
      </c>
      <c r="BV55" s="43">
        <f>'BAR BB| Open rates'!BV55*0.85</f>
        <v>73100</v>
      </c>
      <c r="BW55" s="43">
        <f>'BAR BB| Open rates'!BW55*0.85</f>
        <v>73100</v>
      </c>
      <c r="BX55" s="43">
        <f>'BAR BB| Open rates'!BX55*0.85</f>
        <v>73100</v>
      </c>
      <c r="BY55" s="43">
        <f>'BAR BB| Open rates'!BY55*0.85</f>
        <v>73100</v>
      </c>
      <c r="BZ55" s="43">
        <f>'BAR BB| Open rates'!BZ55*0.85</f>
        <v>73100</v>
      </c>
      <c r="CA55" s="43">
        <f>'BAR BB| Open rates'!CA55*0.85</f>
        <v>73100</v>
      </c>
      <c r="CB55" s="43">
        <f>'BAR BB| Open rates'!CB55*0.85</f>
        <v>73100</v>
      </c>
      <c r="CC55" s="43">
        <f>'BAR BB| Open rates'!CC55*0.85</f>
        <v>73100</v>
      </c>
      <c r="CD55" s="43">
        <f>'BAR BB| Open rates'!CD55*0.85</f>
        <v>73100</v>
      </c>
      <c r="CE55" s="43">
        <f>'BAR BB| Open rates'!CE55*0.85</f>
        <v>73100</v>
      </c>
    </row>
    <row r="56" spans="1:83" s="32" customFormat="1" x14ac:dyDescent="0.2">
      <c r="A56" s="237">
        <v>4</v>
      </c>
      <c r="B56" s="43">
        <f>'BAR BB| Open rates'!B56*0.85</f>
        <v>92650</v>
      </c>
      <c r="C56" s="43">
        <f>'BAR BB| Open rates'!C56*0.85</f>
        <v>92650</v>
      </c>
      <c r="D56" s="43">
        <f>'BAR BB| Open rates'!D56*0.85</f>
        <v>92650</v>
      </c>
      <c r="E56" s="43">
        <f>'BAR BB| Open rates'!E56*0.85</f>
        <v>75650</v>
      </c>
      <c r="F56" s="43">
        <f>'BAR BB| Open rates'!F56*0.85</f>
        <v>75650</v>
      </c>
      <c r="G56" s="43">
        <f>'BAR BB| Open rates'!G56*0.85</f>
        <v>75650</v>
      </c>
      <c r="H56" s="43">
        <f>'BAR BB| Open rates'!H56*0.85</f>
        <v>75650</v>
      </c>
      <c r="I56" s="43">
        <f>'BAR BB| Open rates'!I56*0.85</f>
        <v>75650</v>
      </c>
      <c r="J56" s="43">
        <f>'BAR BB| Open rates'!J56*0.85</f>
        <v>75650</v>
      </c>
      <c r="K56" s="43">
        <f>'BAR BB| Open rates'!K56*0.85</f>
        <v>75650</v>
      </c>
      <c r="L56" s="43">
        <f>'BAR BB| Open rates'!L56*0.85</f>
        <v>75650</v>
      </c>
      <c r="M56" s="43">
        <f>'BAR BB| Open rates'!M56*0.85</f>
        <v>75650</v>
      </c>
      <c r="N56" s="43">
        <f>'BAR BB| Open rates'!N56*0.85</f>
        <v>75650</v>
      </c>
      <c r="O56" s="43">
        <f>'BAR BB| Open rates'!O56*0.85</f>
        <v>75650</v>
      </c>
      <c r="P56" s="43">
        <f>'BAR BB| Open rates'!P56*0.85</f>
        <v>75650</v>
      </c>
      <c r="Q56" s="43">
        <f>'BAR BB| Open rates'!Q56*0.85</f>
        <v>75650</v>
      </c>
      <c r="R56" s="43">
        <f>'BAR BB| Open rates'!R56*0.85</f>
        <v>75650</v>
      </c>
      <c r="S56" s="43">
        <f>'BAR BB| Open rates'!S56*0.85</f>
        <v>75650</v>
      </c>
      <c r="T56" s="43">
        <f>'BAR BB| Open rates'!T56*0.85</f>
        <v>75650</v>
      </c>
      <c r="U56" s="43">
        <f>'BAR BB| Open rates'!U56*0.85</f>
        <v>75650</v>
      </c>
      <c r="V56" s="43">
        <f>'BAR BB| Open rates'!V56*0.85</f>
        <v>75650</v>
      </c>
      <c r="W56" s="43">
        <f>'BAR BB| Open rates'!W56*0.85</f>
        <v>92650</v>
      </c>
      <c r="X56" s="43">
        <f>'BAR BB| Open rates'!X56*0.85</f>
        <v>92650</v>
      </c>
      <c r="Y56" s="43">
        <f>'BAR BB| Open rates'!Y56*0.85</f>
        <v>92650</v>
      </c>
      <c r="Z56" s="43">
        <f>'BAR BB| Open rates'!Z56*0.85</f>
        <v>92650</v>
      </c>
      <c r="AA56" s="43">
        <f>'BAR BB| Open rates'!AA56*0.85</f>
        <v>92650</v>
      </c>
      <c r="AB56" s="43">
        <f>'BAR BB| Open rates'!AB56*0.85</f>
        <v>92650</v>
      </c>
      <c r="AC56" s="43">
        <f>'BAR BB| Open rates'!AC56*0.85</f>
        <v>92650</v>
      </c>
      <c r="AD56" s="43">
        <f>'BAR BB| Open rates'!AD56*0.85</f>
        <v>92650</v>
      </c>
      <c r="AE56" s="43">
        <f>'BAR BB| Open rates'!AE56*0.85</f>
        <v>92650</v>
      </c>
      <c r="AF56" s="43">
        <f>'BAR BB| Open rates'!AF56*0.85</f>
        <v>92650</v>
      </c>
      <c r="AG56" s="43">
        <f>'BAR BB| Open rates'!AG56*0.85</f>
        <v>92650</v>
      </c>
      <c r="AH56" s="43">
        <f>'BAR BB| Open rates'!AH56*0.85</f>
        <v>92650</v>
      </c>
      <c r="AI56" s="43">
        <f>'BAR BB| Open rates'!AI56*0.85</f>
        <v>92650</v>
      </c>
      <c r="AJ56" s="43">
        <f>'BAR BB| Open rates'!AJ56*0.85</f>
        <v>92650</v>
      </c>
      <c r="AK56" s="43">
        <f>'BAR BB| Open rates'!AK56*0.85</f>
        <v>92650</v>
      </c>
      <c r="AL56" s="43">
        <f>'BAR BB| Open rates'!AL56*0.85</f>
        <v>92650</v>
      </c>
      <c r="AM56" s="43">
        <f>'BAR BB| Open rates'!AM56*0.85</f>
        <v>92650</v>
      </c>
      <c r="AN56" s="43">
        <f>'BAR BB| Open rates'!AN56*0.85</f>
        <v>92650</v>
      </c>
      <c r="AO56" s="43">
        <f>'BAR BB| Open rates'!AO56*0.85</f>
        <v>92650</v>
      </c>
      <c r="AP56" s="43">
        <f>'BAR BB| Open rates'!AP56*0.85</f>
        <v>92650</v>
      </c>
      <c r="AQ56" s="43">
        <f>'BAR BB| Open rates'!AQ56*0.85</f>
        <v>92650</v>
      </c>
      <c r="AR56" s="43">
        <f>'BAR BB| Open rates'!AR56*0.85</f>
        <v>92650</v>
      </c>
      <c r="AS56" s="43">
        <f>'BAR BB| Open rates'!AS56*0.85</f>
        <v>92650</v>
      </c>
      <c r="AT56" s="43">
        <f>'BAR BB| Open rates'!AT56*0.85</f>
        <v>92650</v>
      </c>
      <c r="AU56" s="43">
        <f>'BAR BB| Open rates'!AU56*0.85</f>
        <v>92650</v>
      </c>
      <c r="AV56" s="43">
        <f>'BAR BB| Open rates'!AV56*0.85</f>
        <v>75650</v>
      </c>
      <c r="AW56" s="43">
        <f>'BAR BB| Open rates'!AW56*0.85</f>
        <v>75650</v>
      </c>
      <c r="AX56" s="43">
        <f>'BAR BB| Open rates'!AX56*0.85</f>
        <v>75650</v>
      </c>
      <c r="AY56" s="43">
        <f>'BAR BB| Open rates'!AY56*0.85</f>
        <v>75650</v>
      </c>
      <c r="AZ56" s="43">
        <f>'BAR BB| Open rates'!AZ56*0.85</f>
        <v>75650</v>
      </c>
      <c r="BA56" s="43">
        <f>'BAR BB| Open rates'!BA56*0.85</f>
        <v>75650</v>
      </c>
      <c r="BB56" s="43">
        <f>'BAR BB| Open rates'!BB56*0.85</f>
        <v>75650</v>
      </c>
      <c r="BC56" s="43">
        <f>'BAR BB| Open rates'!BC56*0.85</f>
        <v>75650</v>
      </c>
      <c r="BD56" s="43">
        <f>'BAR BB| Open rates'!BD56*0.85</f>
        <v>75650</v>
      </c>
      <c r="BE56" s="43">
        <f>'BAR BB| Open rates'!BE56*0.85</f>
        <v>75650</v>
      </c>
      <c r="BF56" s="43">
        <f>'BAR BB| Open rates'!BF56*0.85</f>
        <v>75650</v>
      </c>
      <c r="BG56" s="43">
        <f>'BAR BB| Open rates'!BG56*0.85</f>
        <v>75650</v>
      </c>
      <c r="BH56" s="43">
        <f>'BAR BB| Open rates'!BH56*0.85</f>
        <v>75650</v>
      </c>
      <c r="BI56" s="43">
        <f>'BAR BB| Open rates'!BI56*0.85</f>
        <v>75650</v>
      </c>
      <c r="BJ56" s="43">
        <f>'BAR BB| Open rates'!BJ56*0.85</f>
        <v>75650</v>
      </c>
      <c r="BK56" s="43">
        <f>'BAR BB| Open rates'!BK56*0.85</f>
        <v>75650</v>
      </c>
      <c r="BL56" s="43">
        <f>'BAR BB| Open rates'!BL56*0.85</f>
        <v>75650</v>
      </c>
      <c r="BM56" s="43">
        <f>'BAR BB| Open rates'!BM56*0.85</f>
        <v>75650</v>
      </c>
      <c r="BN56" s="43">
        <f>'BAR BB| Open rates'!BN56*0.85</f>
        <v>75650</v>
      </c>
      <c r="BO56" s="43">
        <f>'BAR BB| Open rates'!BO56*0.85</f>
        <v>75650</v>
      </c>
      <c r="BP56" s="43">
        <f>'BAR BB| Open rates'!BP56*0.85</f>
        <v>75650</v>
      </c>
      <c r="BQ56" s="43">
        <f>'BAR BB| Open rates'!BQ56*0.85</f>
        <v>75650</v>
      </c>
      <c r="BR56" s="43">
        <f>'BAR BB| Open rates'!BR56*0.85</f>
        <v>75650</v>
      </c>
      <c r="BS56" s="43">
        <f>'BAR BB| Open rates'!BS56*0.85</f>
        <v>75650</v>
      </c>
      <c r="BT56" s="43">
        <f>'BAR BB| Open rates'!BT56*0.85</f>
        <v>75650</v>
      </c>
      <c r="BU56" s="43">
        <f>'BAR BB| Open rates'!BU56*0.85</f>
        <v>75650</v>
      </c>
      <c r="BV56" s="43">
        <f>'BAR BB| Open rates'!BV56*0.85</f>
        <v>75650</v>
      </c>
      <c r="BW56" s="43">
        <f>'BAR BB| Open rates'!BW56*0.85</f>
        <v>75650</v>
      </c>
      <c r="BX56" s="43">
        <f>'BAR BB| Open rates'!BX56*0.85</f>
        <v>75650</v>
      </c>
      <c r="BY56" s="43">
        <f>'BAR BB| Open rates'!BY56*0.85</f>
        <v>75650</v>
      </c>
      <c r="BZ56" s="43">
        <f>'BAR BB| Open rates'!BZ56*0.85</f>
        <v>75650</v>
      </c>
      <c r="CA56" s="43">
        <f>'BAR BB| Open rates'!CA56*0.85</f>
        <v>75650</v>
      </c>
      <c r="CB56" s="43">
        <f>'BAR BB| Open rates'!CB56*0.85</f>
        <v>75650</v>
      </c>
      <c r="CC56" s="43">
        <f>'BAR BB| Open rates'!CC56*0.85</f>
        <v>75650</v>
      </c>
      <c r="CD56" s="43">
        <f>'BAR BB| Open rates'!CD56*0.85</f>
        <v>75650</v>
      </c>
      <c r="CE56" s="43">
        <f>'BAR BB| Open rates'!CE56*0.85</f>
        <v>75650</v>
      </c>
    </row>
    <row r="57" spans="1:83" s="32" customFormat="1" x14ac:dyDescent="0.2">
      <c r="A57" s="237">
        <v>5</v>
      </c>
      <c r="B57" s="43">
        <f>'BAR BB| Open rates'!B57*0.85</f>
        <v>95200</v>
      </c>
      <c r="C57" s="43">
        <f>'BAR BB| Open rates'!C57*0.85</f>
        <v>95200</v>
      </c>
      <c r="D57" s="43">
        <f>'BAR BB| Open rates'!D57*0.85</f>
        <v>95200</v>
      </c>
      <c r="E57" s="43">
        <f>'BAR BB| Open rates'!E57*0.85</f>
        <v>78200</v>
      </c>
      <c r="F57" s="43">
        <f>'BAR BB| Open rates'!F57*0.85</f>
        <v>78200</v>
      </c>
      <c r="G57" s="43">
        <f>'BAR BB| Open rates'!G57*0.85</f>
        <v>78200</v>
      </c>
      <c r="H57" s="43">
        <f>'BAR BB| Open rates'!H57*0.85</f>
        <v>78200</v>
      </c>
      <c r="I57" s="43">
        <f>'BAR BB| Open rates'!I57*0.85</f>
        <v>78200</v>
      </c>
      <c r="J57" s="43">
        <f>'BAR BB| Open rates'!J57*0.85</f>
        <v>78200</v>
      </c>
      <c r="K57" s="43">
        <f>'BAR BB| Open rates'!K57*0.85</f>
        <v>78200</v>
      </c>
      <c r="L57" s="43">
        <f>'BAR BB| Open rates'!L57*0.85</f>
        <v>78200</v>
      </c>
      <c r="M57" s="43">
        <f>'BAR BB| Open rates'!M57*0.85</f>
        <v>78200</v>
      </c>
      <c r="N57" s="43">
        <f>'BAR BB| Open rates'!N57*0.85</f>
        <v>78200</v>
      </c>
      <c r="O57" s="43">
        <f>'BAR BB| Open rates'!O57*0.85</f>
        <v>78200</v>
      </c>
      <c r="P57" s="43">
        <f>'BAR BB| Open rates'!P57*0.85</f>
        <v>78200</v>
      </c>
      <c r="Q57" s="43">
        <f>'BAR BB| Open rates'!Q57*0.85</f>
        <v>78200</v>
      </c>
      <c r="R57" s="43">
        <f>'BAR BB| Open rates'!R57*0.85</f>
        <v>78200</v>
      </c>
      <c r="S57" s="43">
        <f>'BAR BB| Open rates'!S57*0.85</f>
        <v>78200</v>
      </c>
      <c r="T57" s="43">
        <f>'BAR BB| Open rates'!T57*0.85</f>
        <v>78200</v>
      </c>
      <c r="U57" s="43">
        <f>'BAR BB| Open rates'!U57*0.85</f>
        <v>78200</v>
      </c>
      <c r="V57" s="43">
        <f>'BAR BB| Open rates'!V57*0.85</f>
        <v>78200</v>
      </c>
      <c r="W57" s="43">
        <f>'BAR BB| Open rates'!W57*0.85</f>
        <v>95200</v>
      </c>
      <c r="X57" s="43">
        <f>'BAR BB| Open rates'!X57*0.85</f>
        <v>95200</v>
      </c>
      <c r="Y57" s="43">
        <f>'BAR BB| Open rates'!Y57*0.85</f>
        <v>95200</v>
      </c>
      <c r="Z57" s="43">
        <f>'BAR BB| Open rates'!Z57*0.85</f>
        <v>95200</v>
      </c>
      <c r="AA57" s="43">
        <f>'BAR BB| Open rates'!AA57*0.85</f>
        <v>95200</v>
      </c>
      <c r="AB57" s="43">
        <f>'BAR BB| Open rates'!AB57*0.85</f>
        <v>95200</v>
      </c>
      <c r="AC57" s="43">
        <f>'BAR BB| Open rates'!AC57*0.85</f>
        <v>95200</v>
      </c>
      <c r="AD57" s="43">
        <f>'BAR BB| Open rates'!AD57*0.85</f>
        <v>95200</v>
      </c>
      <c r="AE57" s="43">
        <f>'BAR BB| Open rates'!AE57*0.85</f>
        <v>95200</v>
      </c>
      <c r="AF57" s="43">
        <f>'BAR BB| Open rates'!AF57*0.85</f>
        <v>95200</v>
      </c>
      <c r="AG57" s="43">
        <f>'BAR BB| Open rates'!AG57*0.85</f>
        <v>95200</v>
      </c>
      <c r="AH57" s="43">
        <f>'BAR BB| Open rates'!AH57*0.85</f>
        <v>95200</v>
      </c>
      <c r="AI57" s="43">
        <f>'BAR BB| Open rates'!AI57*0.85</f>
        <v>95200</v>
      </c>
      <c r="AJ57" s="43">
        <f>'BAR BB| Open rates'!AJ57*0.85</f>
        <v>95200</v>
      </c>
      <c r="AK57" s="43">
        <f>'BAR BB| Open rates'!AK57*0.85</f>
        <v>95200</v>
      </c>
      <c r="AL57" s="43">
        <f>'BAR BB| Open rates'!AL57*0.85</f>
        <v>95200</v>
      </c>
      <c r="AM57" s="43">
        <f>'BAR BB| Open rates'!AM57*0.85</f>
        <v>95200</v>
      </c>
      <c r="AN57" s="43">
        <f>'BAR BB| Open rates'!AN57*0.85</f>
        <v>95200</v>
      </c>
      <c r="AO57" s="43">
        <f>'BAR BB| Open rates'!AO57*0.85</f>
        <v>95200</v>
      </c>
      <c r="AP57" s="43">
        <f>'BAR BB| Open rates'!AP57*0.85</f>
        <v>95200</v>
      </c>
      <c r="AQ57" s="43">
        <f>'BAR BB| Open rates'!AQ57*0.85</f>
        <v>95200</v>
      </c>
      <c r="AR57" s="43">
        <f>'BAR BB| Open rates'!AR57*0.85</f>
        <v>95200</v>
      </c>
      <c r="AS57" s="43">
        <f>'BAR BB| Open rates'!AS57*0.85</f>
        <v>95200</v>
      </c>
      <c r="AT57" s="43">
        <f>'BAR BB| Open rates'!AT57*0.85</f>
        <v>95200</v>
      </c>
      <c r="AU57" s="43">
        <f>'BAR BB| Open rates'!AU57*0.85</f>
        <v>95200</v>
      </c>
      <c r="AV57" s="43">
        <f>'BAR BB| Open rates'!AV57*0.85</f>
        <v>78200</v>
      </c>
      <c r="AW57" s="43">
        <f>'BAR BB| Open rates'!AW57*0.85</f>
        <v>78200</v>
      </c>
      <c r="AX57" s="43">
        <f>'BAR BB| Open rates'!AX57*0.85</f>
        <v>78200</v>
      </c>
      <c r="AY57" s="43">
        <f>'BAR BB| Open rates'!AY57*0.85</f>
        <v>78200</v>
      </c>
      <c r="AZ57" s="43">
        <f>'BAR BB| Open rates'!AZ57*0.85</f>
        <v>78200</v>
      </c>
      <c r="BA57" s="43">
        <f>'BAR BB| Open rates'!BA57*0.85</f>
        <v>78200</v>
      </c>
      <c r="BB57" s="43">
        <f>'BAR BB| Open rates'!BB57*0.85</f>
        <v>78200</v>
      </c>
      <c r="BC57" s="43">
        <f>'BAR BB| Open rates'!BC57*0.85</f>
        <v>78200</v>
      </c>
      <c r="BD57" s="43">
        <f>'BAR BB| Open rates'!BD57*0.85</f>
        <v>78200</v>
      </c>
      <c r="BE57" s="43">
        <f>'BAR BB| Open rates'!BE57*0.85</f>
        <v>78200</v>
      </c>
      <c r="BF57" s="43">
        <f>'BAR BB| Open rates'!BF57*0.85</f>
        <v>78200</v>
      </c>
      <c r="BG57" s="43">
        <f>'BAR BB| Open rates'!BG57*0.85</f>
        <v>78200</v>
      </c>
      <c r="BH57" s="43">
        <f>'BAR BB| Open rates'!BH57*0.85</f>
        <v>78200</v>
      </c>
      <c r="BI57" s="43">
        <f>'BAR BB| Open rates'!BI57*0.85</f>
        <v>78200</v>
      </c>
      <c r="BJ57" s="43">
        <f>'BAR BB| Open rates'!BJ57*0.85</f>
        <v>78200</v>
      </c>
      <c r="BK57" s="43">
        <f>'BAR BB| Open rates'!BK57*0.85</f>
        <v>78200</v>
      </c>
      <c r="BL57" s="43">
        <f>'BAR BB| Open rates'!BL57*0.85</f>
        <v>78200</v>
      </c>
      <c r="BM57" s="43">
        <f>'BAR BB| Open rates'!BM57*0.85</f>
        <v>78200</v>
      </c>
      <c r="BN57" s="43">
        <f>'BAR BB| Open rates'!BN57*0.85</f>
        <v>78200</v>
      </c>
      <c r="BO57" s="43">
        <f>'BAR BB| Open rates'!BO57*0.85</f>
        <v>78200</v>
      </c>
      <c r="BP57" s="43">
        <f>'BAR BB| Open rates'!BP57*0.85</f>
        <v>78200</v>
      </c>
      <c r="BQ57" s="43">
        <f>'BAR BB| Open rates'!BQ57*0.85</f>
        <v>78200</v>
      </c>
      <c r="BR57" s="43">
        <f>'BAR BB| Open rates'!BR57*0.85</f>
        <v>78200</v>
      </c>
      <c r="BS57" s="43">
        <f>'BAR BB| Open rates'!BS57*0.85</f>
        <v>78200</v>
      </c>
      <c r="BT57" s="43">
        <f>'BAR BB| Open rates'!BT57*0.85</f>
        <v>78200</v>
      </c>
      <c r="BU57" s="43">
        <f>'BAR BB| Open rates'!BU57*0.85</f>
        <v>78200</v>
      </c>
      <c r="BV57" s="43">
        <f>'BAR BB| Open rates'!BV57*0.85</f>
        <v>78200</v>
      </c>
      <c r="BW57" s="43">
        <f>'BAR BB| Open rates'!BW57*0.85</f>
        <v>78200</v>
      </c>
      <c r="BX57" s="43">
        <f>'BAR BB| Open rates'!BX57*0.85</f>
        <v>78200</v>
      </c>
      <c r="BY57" s="43">
        <f>'BAR BB| Open rates'!BY57*0.85</f>
        <v>78200</v>
      </c>
      <c r="BZ57" s="43">
        <f>'BAR BB| Open rates'!BZ57*0.85</f>
        <v>78200</v>
      </c>
      <c r="CA57" s="43">
        <f>'BAR BB| Open rates'!CA57*0.85</f>
        <v>78200</v>
      </c>
      <c r="CB57" s="43">
        <f>'BAR BB| Open rates'!CB57*0.85</f>
        <v>78200</v>
      </c>
      <c r="CC57" s="43">
        <f>'BAR BB| Open rates'!CC57*0.85</f>
        <v>78200</v>
      </c>
      <c r="CD57" s="43">
        <f>'BAR BB| Open rates'!CD57*0.85</f>
        <v>78200</v>
      </c>
      <c r="CE57" s="43">
        <f>'BAR BB| Open rates'!CE57*0.85</f>
        <v>78200</v>
      </c>
    </row>
    <row r="58" spans="1:83" s="32" customFormat="1" x14ac:dyDescent="0.2">
      <c r="A58" s="237">
        <v>6</v>
      </c>
      <c r="B58" s="43">
        <f>'BAR BB| Open rates'!B58*0.85</f>
        <v>97750</v>
      </c>
      <c r="C58" s="43">
        <f>'BAR BB| Open rates'!C58*0.85</f>
        <v>97750</v>
      </c>
      <c r="D58" s="43">
        <f>'BAR BB| Open rates'!D58*0.85</f>
        <v>97750</v>
      </c>
      <c r="E58" s="43">
        <f>'BAR BB| Open rates'!E58*0.85</f>
        <v>80750</v>
      </c>
      <c r="F58" s="43">
        <f>'BAR BB| Open rates'!F58*0.85</f>
        <v>80750</v>
      </c>
      <c r="G58" s="43">
        <f>'BAR BB| Open rates'!G58*0.85</f>
        <v>80750</v>
      </c>
      <c r="H58" s="43">
        <f>'BAR BB| Open rates'!H58*0.85</f>
        <v>80750</v>
      </c>
      <c r="I58" s="43">
        <f>'BAR BB| Open rates'!I58*0.85</f>
        <v>80750</v>
      </c>
      <c r="J58" s="43">
        <f>'BAR BB| Open rates'!J58*0.85</f>
        <v>80750</v>
      </c>
      <c r="K58" s="43">
        <f>'BAR BB| Open rates'!K58*0.85</f>
        <v>80750</v>
      </c>
      <c r="L58" s="43">
        <f>'BAR BB| Open rates'!L58*0.85</f>
        <v>80750</v>
      </c>
      <c r="M58" s="43">
        <f>'BAR BB| Open rates'!M58*0.85</f>
        <v>80750</v>
      </c>
      <c r="N58" s="43">
        <f>'BAR BB| Open rates'!N58*0.85</f>
        <v>80750</v>
      </c>
      <c r="O58" s="43">
        <f>'BAR BB| Open rates'!O58*0.85</f>
        <v>80750</v>
      </c>
      <c r="P58" s="43">
        <f>'BAR BB| Open rates'!P58*0.85</f>
        <v>80750</v>
      </c>
      <c r="Q58" s="43">
        <f>'BAR BB| Open rates'!Q58*0.85</f>
        <v>80750</v>
      </c>
      <c r="R58" s="43">
        <f>'BAR BB| Open rates'!R58*0.85</f>
        <v>80750</v>
      </c>
      <c r="S58" s="43">
        <f>'BAR BB| Open rates'!S58*0.85</f>
        <v>80750</v>
      </c>
      <c r="T58" s="43">
        <f>'BAR BB| Open rates'!T58*0.85</f>
        <v>80750</v>
      </c>
      <c r="U58" s="43">
        <f>'BAR BB| Open rates'!U58*0.85</f>
        <v>80750</v>
      </c>
      <c r="V58" s="43">
        <f>'BAR BB| Open rates'!V58*0.85</f>
        <v>80750</v>
      </c>
      <c r="W58" s="43">
        <f>'BAR BB| Open rates'!W58*0.85</f>
        <v>97750</v>
      </c>
      <c r="X58" s="43">
        <f>'BAR BB| Open rates'!X58*0.85</f>
        <v>97750</v>
      </c>
      <c r="Y58" s="43">
        <f>'BAR BB| Open rates'!Y58*0.85</f>
        <v>97750</v>
      </c>
      <c r="Z58" s="43">
        <f>'BAR BB| Open rates'!Z58*0.85</f>
        <v>97750</v>
      </c>
      <c r="AA58" s="43">
        <f>'BAR BB| Open rates'!AA58*0.85</f>
        <v>97750</v>
      </c>
      <c r="AB58" s="43">
        <f>'BAR BB| Open rates'!AB58*0.85</f>
        <v>97750</v>
      </c>
      <c r="AC58" s="43">
        <f>'BAR BB| Open rates'!AC58*0.85</f>
        <v>97750</v>
      </c>
      <c r="AD58" s="43">
        <f>'BAR BB| Open rates'!AD58*0.85</f>
        <v>97750</v>
      </c>
      <c r="AE58" s="43">
        <f>'BAR BB| Open rates'!AE58*0.85</f>
        <v>97750</v>
      </c>
      <c r="AF58" s="43">
        <f>'BAR BB| Open rates'!AF58*0.85</f>
        <v>97750</v>
      </c>
      <c r="AG58" s="43">
        <f>'BAR BB| Open rates'!AG58*0.85</f>
        <v>97750</v>
      </c>
      <c r="AH58" s="43">
        <f>'BAR BB| Open rates'!AH58*0.85</f>
        <v>97750</v>
      </c>
      <c r="AI58" s="43">
        <f>'BAR BB| Open rates'!AI58*0.85</f>
        <v>97750</v>
      </c>
      <c r="AJ58" s="43">
        <f>'BAR BB| Open rates'!AJ58*0.85</f>
        <v>97750</v>
      </c>
      <c r="AK58" s="43">
        <f>'BAR BB| Open rates'!AK58*0.85</f>
        <v>97750</v>
      </c>
      <c r="AL58" s="43">
        <f>'BAR BB| Open rates'!AL58*0.85</f>
        <v>97750</v>
      </c>
      <c r="AM58" s="43">
        <f>'BAR BB| Open rates'!AM58*0.85</f>
        <v>97750</v>
      </c>
      <c r="AN58" s="43">
        <f>'BAR BB| Open rates'!AN58*0.85</f>
        <v>97750</v>
      </c>
      <c r="AO58" s="43">
        <f>'BAR BB| Open rates'!AO58*0.85</f>
        <v>97750</v>
      </c>
      <c r="AP58" s="43">
        <f>'BAR BB| Open rates'!AP58*0.85</f>
        <v>97750</v>
      </c>
      <c r="AQ58" s="43">
        <f>'BAR BB| Open rates'!AQ58*0.85</f>
        <v>97750</v>
      </c>
      <c r="AR58" s="43">
        <f>'BAR BB| Open rates'!AR58*0.85</f>
        <v>97750</v>
      </c>
      <c r="AS58" s="43">
        <f>'BAR BB| Open rates'!AS58*0.85</f>
        <v>97750</v>
      </c>
      <c r="AT58" s="43">
        <f>'BAR BB| Open rates'!AT58*0.85</f>
        <v>97750</v>
      </c>
      <c r="AU58" s="43">
        <f>'BAR BB| Open rates'!AU58*0.85</f>
        <v>97750</v>
      </c>
      <c r="AV58" s="43">
        <f>'BAR BB| Open rates'!AV58*0.85</f>
        <v>80750</v>
      </c>
      <c r="AW58" s="43">
        <f>'BAR BB| Open rates'!AW58*0.85</f>
        <v>80750</v>
      </c>
      <c r="AX58" s="43">
        <f>'BAR BB| Open rates'!AX58*0.85</f>
        <v>80750</v>
      </c>
      <c r="AY58" s="43">
        <f>'BAR BB| Open rates'!AY58*0.85</f>
        <v>80750</v>
      </c>
      <c r="AZ58" s="43">
        <f>'BAR BB| Open rates'!AZ58*0.85</f>
        <v>80750</v>
      </c>
      <c r="BA58" s="43">
        <f>'BAR BB| Open rates'!BA58*0.85</f>
        <v>80750</v>
      </c>
      <c r="BB58" s="43">
        <f>'BAR BB| Open rates'!BB58*0.85</f>
        <v>80750</v>
      </c>
      <c r="BC58" s="43">
        <f>'BAR BB| Open rates'!BC58*0.85</f>
        <v>80750</v>
      </c>
      <c r="BD58" s="43">
        <f>'BAR BB| Open rates'!BD58*0.85</f>
        <v>80750</v>
      </c>
      <c r="BE58" s="43">
        <f>'BAR BB| Open rates'!BE58*0.85</f>
        <v>80750</v>
      </c>
      <c r="BF58" s="43">
        <f>'BAR BB| Open rates'!BF58*0.85</f>
        <v>80750</v>
      </c>
      <c r="BG58" s="43">
        <f>'BAR BB| Open rates'!BG58*0.85</f>
        <v>80750</v>
      </c>
      <c r="BH58" s="43">
        <f>'BAR BB| Open rates'!BH58*0.85</f>
        <v>80750</v>
      </c>
      <c r="BI58" s="43">
        <f>'BAR BB| Open rates'!BI58*0.85</f>
        <v>80750</v>
      </c>
      <c r="BJ58" s="43">
        <f>'BAR BB| Open rates'!BJ58*0.85</f>
        <v>80750</v>
      </c>
      <c r="BK58" s="43">
        <f>'BAR BB| Open rates'!BK58*0.85</f>
        <v>80750</v>
      </c>
      <c r="BL58" s="43">
        <f>'BAR BB| Open rates'!BL58*0.85</f>
        <v>80750</v>
      </c>
      <c r="BM58" s="43">
        <f>'BAR BB| Open rates'!BM58*0.85</f>
        <v>80750</v>
      </c>
      <c r="BN58" s="43">
        <f>'BAR BB| Open rates'!BN58*0.85</f>
        <v>80750</v>
      </c>
      <c r="BO58" s="43">
        <f>'BAR BB| Open rates'!BO58*0.85</f>
        <v>80750</v>
      </c>
      <c r="BP58" s="43">
        <f>'BAR BB| Open rates'!BP58*0.85</f>
        <v>80750</v>
      </c>
      <c r="BQ58" s="43">
        <f>'BAR BB| Open rates'!BQ58*0.85</f>
        <v>80750</v>
      </c>
      <c r="BR58" s="43">
        <f>'BAR BB| Open rates'!BR58*0.85</f>
        <v>80750</v>
      </c>
      <c r="BS58" s="43">
        <f>'BAR BB| Open rates'!BS58*0.85</f>
        <v>80750</v>
      </c>
      <c r="BT58" s="43">
        <f>'BAR BB| Open rates'!BT58*0.85</f>
        <v>80750</v>
      </c>
      <c r="BU58" s="43">
        <f>'BAR BB| Open rates'!BU58*0.85</f>
        <v>80750</v>
      </c>
      <c r="BV58" s="43">
        <f>'BAR BB| Open rates'!BV58*0.85</f>
        <v>80750</v>
      </c>
      <c r="BW58" s="43">
        <f>'BAR BB| Open rates'!BW58*0.85</f>
        <v>80750</v>
      </c>
      <c r="BX58" s="43">
        <f>'BAR BB| Open rates'!BX58*0.85</f>
        <v>80750</v>
      </c>
      <c r="BY58" s="43">
        <f>'BAR BB| Open rates'!BY58*0.85</f>
        <v>80750</v>
      </c>
      <c r="BZ58" s="43">
        <f>'BAR BB| Open rates'!BZ58*0.85</f>
        <v>80750</v>
      </c>
      <c r="CA58" s="43">
        <f>'BAR BB| Open rates'!CA58*0.85</f>
        <v>80750</v>
      </c>
      <c r="CB58" s="43">
        <f>'BAR BB| Open rates'!CB58*0.85</f>
        <v>80750</v>
      </c>
      <c r="CC58" s="43">
        <f>'BAR BB| Open rates'!CC58*0.85</f>
        <v>80750</v>
      </c>
      <c r="CD58" s="43">
        <f>'BAR BB| Open rates'!CD58*0.85</f>
        <v>80750</v>
      </c>
      <c r="CE58" s="43">
        <f>'BAR BB| Open rates'!CE58*0.85</f>
        <v>80750</v>
      </c>
    </row>
    <row r="59" spans="1:83" x14ac:dyDescent="0.2">
      <c r="A59" s="32"/>
    </row>
    <row r="60" spans="1:83" s="32" customFormat="1" x14ac:dyDescent="0.2">
      <c r="A60" s="371" t="s">
        <v>172</v>
      </c>
    </row>
    <row r="61" spans="1:83" s="32" customFormat="1" x14ac:dyDescent="0.2">
      <c r="A61" s="371"/>
    </row>
    <row r="62" spans="1:83" s="32" customFormat="1" x14ac:dyDescent="0.2"/>
    <row r="63" spans="1:83" s="6" customFormat="1" ht="12.75" customHeight="1" x14ac:dyDescent="0.2">
      <c r="A63" s="174" t="s">
        <v>74</v>
      </c>
    </row>
    <row r="64" spans="1:83" s="6" customFormat="1" ht="12.75" customHeight="1" x14ac:dyDescent="0.2">
      <c r="A64" s="172" t="s">
        <v>75</v>
      </c>
    </row>
    <row r="65" spans="1:1" s="6" customFormat="1" ht="12.75" customHeight="1" x14ac:dyDescent="0.2">
      <c r="A65" s="173" t="s">
        <v>76</v>
      </c>
    </row>
    <row r="66" spans="1:1" s="6" customFormat="1" ht="20.25" customHeight="1" x14ac:dyDescent="0.2">
      <c r="A66" s="173" t="s">
        <v>77</v>
      </c>
    </row>
    <row r="67" spans="1:1" s="6" customFormat="1" ht="12.75" customHeight="1" x14ac:dyDescent="0.2">
      <c r="A67" s="173" t="s">
        <v>78</v>
      </c>
    </row>
    <row r="68" spans="1:1" s="6" customFormat="1" ht="21.75" customHeight="1" x14ac:dyDescent="0.2">
      <c r="A68" s="173" t="s">
        <v>79</v>
      </c>
    </row>
    <row r="69" spans="1:1" s="6" customFormat="1" ht="23.25" customHeight="1" x14ac:dyDescent="0.2">
      <c r="A69" s="175" t="s">
        <v>187</v>
      </c>
    </row>
    <row r="70" spans="1:1" s="6" customFormat="1" ht="12.75" customHeight="1" x14ac:dyDescent="0.2"/>
    <row r="71" spans="1:1" s="6" customFormat="1" ht="13.5" thickBot="1" x14ac:dyDescent="0.25">
      <c r="A71" s="238" t="s">
        <v>81</v>
      </c>
    </row>
    <row r="72" spans="1:1" s="36" customFormat="1" ht="108" customHeight="1" x14ac:dyDescent="0.2">
      <c r="A72" s="375" t="s">
        <v>448</v>
      </c>
    </row>
    <row r="73" spans="1:1" s="32" customFormat="1" x14ac:dyDescent="0.2">
      <c r="A73" s="376"/>
    </row>
    <row r="74" spans="1:1" s="32" customFormat="1" ht="16.5" customHeight="1" x14ac:dyDescent="0.2">
      <c r="A74" s="376"/>
    </row>
    <row r="75" spans="1:1" ht="193.5" customHeight="1" x14ac:dyDescent="0.2">
      <c r="A75" s="376"/>
    </row>
    <row r="76" spans="1:1" ht="47.25" customHeight="1" thickBot="1" x14ac:dyDescent="0.25">
      <c r="A76" s="377"/>
    </row>
  </sheetData>
  <mergeCells count="2">
    <mergeCell ref="A60:A61"/>
    <mergeCell ref="A72:A76"/>
  </mergeCells>
  <pageMargins left="0.75" right="0.75" top="1" bottom="1" header="0.5" footer="0.5"/>
  <pageSetup paperSize="9" orientation="portrait" horizontalDpi="4294967295" verticalDpi="4294967295"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D110"/>
  <sheetViews>
    <sheetView workbookViewId="0">
      <selection activeCell="BK3" sqref="BK3"/>
    </sheetView>
  </sheetViews>
  <sheetFormatPr defaultColWidth="9.140625" defaultRowHeight="12.75" x14ac:dyDescent="0.2"/>
  <cols>
    <col min="1" max="1" width="66" style="32" customWidth="1"/>
    <col min="2" max="62" width="11" style="32" hidden="1" customWidth="1"/>
    <col min="63"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9.85546875" style="32" customWidth="1"/>
    <col min="83" max="16384" width="9.140625" style="32"/>
  </cols>
  <sheetData>
    <row r="1" spans="1:82"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2"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2"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row>
    <row r="4" spans="1:82"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row>
    <row r="5" spans="1:82"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row>
    <row r="6" spans="1:82"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row>
    <row r="7" spans="1:82"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row>
    <row r="8" spans="1:82" s="36" customFormat="1" ht="12" customHeight="1" x14ac:dyDescent="0.2">
      <c r="A8" s="66" t="s">
        <v>64</v>
      </c>
      <c r="B8" s="43"/>
    </row>
    <row r="9" spans="1:82"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row>
    <row r="10" spans="1:82"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row>
    <row r="11" spans="1:82"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row>
    <row r="12" spans="1:82"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row>
    <row r="13" spans="1:82"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row>
    <row r="14" spans="1:82"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row>
    <row r="15" spans="1:82"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row>
    <row r="16" spans="1:82"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row>
    <row r="17" spans="1:82"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row>
    <row r="18" spans="1:82"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row>
    <row r="19" spans="1:82"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D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row>
    <row r="20" spans="1:82"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row>
    <row r="21" spans="1:82"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row>
    <row r="22" spans="1:82"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row>
    <row r="23" spans="1:82"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row>
    <row r="24" spans="1:82"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row>
    <row r="25" spans="1:82"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row>
    <row r="26" spans="1:82"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2"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2"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2"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2"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2"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2"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2" s="6" customFormat="1" ht="12.75" customHeight="1" x14ac:dyDescent="0.2"/>
    <row r="82" spans="1:82" s="6" customFormat="1" ht="12" x14ac:dyDescent="0.2">
      <c r="A82" s="11" t="s">
        <v>51</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2"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13" t="e">
        <f t="shared" si="46"/>
        <v>#REF!</v>
      </c>
      <c r="AX83" s="113" t="e">
        <f t="shared" si="46"/>
        <v>#REF!</v>
      </c>
      <c r="AY83" s="113" t="e">
        <f t="shared" si="46"/>
        <v>#REF!</v>
      </c>
      <c r="AZ83" s="113" t="e">
        <f t="shared" si="46"/>
        <v>#REF!</v>
      </c>
      <c r="BA83" s="113" t="e">
        <f t="shared" si="46"/>
        <v>#REF!</v>
      </c>
      <c r="BB83" s="113" t="e">
        <f t="shared" si="46"/>
        <v>#REF!</v>
      </c>
      <c r="BC83" s="113" t="e">
        <f t="shared" si="46"/>
        <v>#REF!</v>
      </c>
      <c r="BD83" s="113" t="e">
        <f t="shared" si="46"/>
        <v>#REF!</v>
      </c>
      <c r="BE83" s="113" t="e">
        <f t="shared" si="46"/>
        <v>#REF!</v>
      </c>
      <c r="BF83" s="113" t="e">
        <f t="shared" si="46"/>
        <v>#REF!</v>
      </c>
      <c r="BG83" s="113" t="e">
        <f t="shared" si="46"/>
        <v>#REF!</v>
      </c>
      <c r="BH83" s="113" t="e">
        <f t="shared" si="46"/>
        <v>#REF!</v>
      </c>
      <c r="BI83" s="113" t="e">
        <f t="shared" si="46"/>
        <v>#REF!</v>
      </c>
      <c r="BJ83" s="113" t="e">
        <f t="shared" si="46"/>
        <v>#REF!</v>
      </c>
      <c r="BK83" s="113" t="e">
        <f t="shared" si="46"/>
        <v>#REF!</v>
      </c>
      <c r="BL83" s="113" t="e">
        <f t="shared" ref="BL83:CD83" si="47">BL3</f>
        <v>#REF!</v>
      </c>
      <c r="BM83" s="113" t="e">
        <f t="shared" si="47"/>
        <v>#REF!</v>
      </c>
      <c r="BN83" s="113" t="e">
        <f t="shared" si="47"/>
        <v>#REF!</v>
      </c>
      <c r="BO83" s="113" t="e">
        <f t="shared" si="47"/>
        <v>#REF!</v>
      </c>
      <c r="BP83" s="113" t="e">
        <f t="shared" si="47"/>
        <v>#REF!</v>
      </c>
      <c r="BQ83" s="113" t="e">
        <f t="shared" si="47"/>
        <v>#REF!</v>
      </c>
      <c r="BR83" s="113" t="e">
        <f t="shared" si="47"/>
        <v>#REF!</v>
      </c>
      <c r="BS83" s="113" t="e">
        <f t="shared" si="47"/>
        <v>#REF!</v>
      </c>
      <c r="BT83" s="113" t="e">
        <f t="shared" si="47"/>
        <v>#REF!</v>
      </c>
      <c r="BU83" s="113" t="e">
        <f t="shared" si="47"/>
        <v>#REF!</v>
      </c>
      <c r="BV83" s="113" t="e">
        <f t="shared" si="47"/>
        <v>#REF!</v>
      </c>
      <c r="BW83" s="113" t="e">
        <f t="shared" si="47"/>
        <v>#REF!</v>
      </c>
      <c r="BX83" s="113" t="e">
        <f t="shared" si="47"/>
        <v>#REF!</v>
      </c>
      <c r="BY83" s="113" t="e">
        <f t="shared" si="47"/>
        <v>#REF!</v>
      </c>
      <c r="BZ83" s="113" t="e">
        <f t="shared" si="47"/>
        <v>#REF!</v>
      </c>
      <c r="CA83" s="113" t="e">
        <f t="shared" si="47"/>
        <v>#REF!</v>
      </c>
      <c r="CB83" s="113" t="e">
        <f t="shared" si="47"/>
        <v>#REF!</v>
      </c>
      <c r="CC83" s="113" t="e">
        <f t="shared" si="47"/>
        <v>#REF!</v>
      </c>
      <c r="CD83" s="113" t="e">
        <f t="shared" si="47"/>
        <v>#REF!</v>
      </c>
    </row>
    <row r="84" spans="1:82"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13" t="e">
        <f t="shared" si="46"/>
        <v>#REF!</v>
      </c>
      <c r="AX84" s="113" t="e">
        <f t="shared" si="46"/>
        <v>#REF!</v>
      </c>
      <c r="AY84" s="113" t="e">
        <f t="shared" si="46"/>
        <v>#REF!</v>
      </c>
      <c r="AZ84" s="113" t="e">
        <f t="shared" si="46"/>
        <v>#REF!</v>
      </c>
      <c r="BA84" s="113" t="e">
        <f t="shared" si="46"/>
        <v>#REF!</v>
      </c>
      <c r="BB84" s="113" t="e">
        <f t="shared" si="46"/>
        <v>#REF!</v>
      </c>
      <c r="BC84" s="113" t="e">
        <f t="shared" si="46"/>
        <v>#REF!</v>
      </c>
      <c r="BD84" s="113" t="e">
        <f t="shared" si="46"/>
        <v>#REF!</v>
      </c>
      <c r="BE84" s="113" t="e">
        <f t="shared" si="46"/>
        <v>#REF!</v>
      </c>
      <c r="BF84" s="113" t="e">
        <f t="shared" si="46"/>
        <v>#REF!</v>
      </c>
      <c r="BG84" s="113" t="e">
        <f t="shared" si="46"/>
        <v>#REF!</v>
      </c>
      <c r="BH84" s="113" t="e">
        <f t="shared" si="46"/>
        <v>#REF!</v>
      </c>
      <c r="BI84" s="113" t="e">
        <f t="shared" si="46"/>
        <v>#REF!</v>
      </c>
      <c r="BJ84" s="113" t="e">
        <f t="shared" si="46"/>
        <v>#REF!</v>
      </c>
      <c r="BK84" s="113" t="e">
        <f t="shared" si="46"/>
        <v>#REF!</v>
      </c>
      <c r="BL84" s="113" t="e">
        <f t="shared" ref="BL84:CD84" si="48">BL4</f>
        <v>#REF!</v>
      </c>
      <c r="BM84" s="113" t="e">
        <f t="shared" si="48"/>
        <v>#REF!</v>
      </c>
      <c r="BN84" s="113" t="e">
        <f t="shared" si="48"/>
        <v>#REF!</v>
      </c>
      <c r="BO84" s="113" t="e">
        <f t="shared" si="48"/>
        <v>#REF!</v>
      </c>
      <c r="BP84" s="113" t="e">
        <f t="shared" si="48"/>
        <v>#REF!</v>
      </c>
      <c r="BQ84" s="113" t="e">
        <f t="shared" si="48"/>
        <v>#REF!</v>
      </c>
      <c r="BR84" s="113" t="e">
        <f t="shared" si="48"/>
        <v>#REF!</v>
      </c>
      <c r="BS84" s="113" t="e">
        <f t="shared" si="48"/>
        <v>#REF!</v>
      </c>
      <c r="BT84" s="113" t="e">
        <f t="shared" si="48"/>
        <v>#REF!</v>
      </c>
      <c r="BU84" s="113" t="e">
        <f t="shared" si="48"/>
        <v>#REF!</v>
      </c>
      <c r="BV84" s="113" t="e">
        <f t="shared" si="48"/>
        <v>#REF!</v>
      </c>
      <c r="BW84" s="113" t="e">
        <f t="shared" si="48"/>
        <v>#REF!</v>
      </c>
      <c r="BX84" s="113" t="e">
        <f t="shared" si="48"/>
        <v>#REF!</v>
      </c>
      <c r="BY84" s="113" t="e">
        <f t="shared" si="48"/>
        <v>#REF!</v>
      </c>
      <c r="BZ84" s="113" t="e">
        <f t="shared" si="48"/>
        <v>#REF!</v>
      </c>
      <c r="CA84" s="113" t="e">
        <f t="shared" si="48"/>
        <v>#REF!</v>
      </c>
      <c r="CB84" s="113" t="e">
        <f t="shared" si="48"/>
        <v>#REF!</v>
      </c>
      <c r="CC84" s="113" t="e">
        <f t="shared" si="48"/>
        <v>#REF!</v>
      </c>
      <c r="CD84" s="113" t="e">
        <f t="shared" si="48"/>
        <v>#REF!</v>
      </c>
    </row>
    <row r="85" spans="1:82"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row>
    <row r="86" spans="1:82"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148" t="e">
        <f>AW6*0.87*0.9</f>
        <v>#REF!</v>
      </c>
      <c r="AX86" s="148" t="e">
        <f t="shared" ref="AX86:BG87" si="50">AX6*0.87*0.9</f>
        <v>#REF!</v>
      </c>
      <c r="AY86" s="57" t="e">
        <f t="shared" si="50"/>
        <v>#REF!</v>
      </c>
      <c r="AZ86" s="57" t="e">
        <f t="shared" si="50"/>
        <v>#REF!</v>
      </c>
      <c r="BA86" s="57" t="e">
        <f t="shared" si="50"/>
        <v>#REF!</v>
      </c>
      <c r="BB86" s="57" t="e">
        <f t="shared" si="50"/>
        <v>#REF!</v>
      </c>
      <c r="BC86" s="57" t="e">
        <f t="shared" si="50"/>
        <v>#REF!</v>
      </c>
      <c r="BD86" s="57" t="e">
        <f t="shared" si="50"/>
        <v>#REF!</v>
      </c>
      <c r="BE86" s="57" t="e">
        <f t="shared" si="50"/>
        <v>#REF!</v>
      </c>
      <c r="BF86" s="57" t="e">
        <f t="shared" si="50"/>
        <v>#REF!</v>
      </c>
      <c r="BG86" s="57" t="e">
        <f t="shared" si="50"/>
        <v>#REF!</v>
      </c>
      <c r="BH86" s="57" t="e">
        <f>BH6*0.87*0.85</f>
        <v>#REF!</v>
      </c>
      <c r="BI86" s="57" t="e">
        <f t="shared" ref="BI86:BK101" si="51">BI6*0.87*0.85</f>
        <v>#REF!</v>
      </c>
      <c r="BJ86" s="57" t="e">
        <f t="shared" si="51"/>
        <v>#REF!</v>
      </c>
      <c r="BK86" s="57" t="e">
        <f t="shared" si="51"/>
        <v>#REF!</v>
      </c>
      <c r="BL86" s="57" t="e">
        <f t="shared" ref="BL86:CD86" si="52">BL6*0.87*0.85</f>
        <v>#REF!</v>
      </c>
      <c r="BM86" s="57" t="e">
        <f t="shared" si="52"/>
        <v>#REF!</v>
      </c>
      <c r="BN86" s="57" t="e">
        <f t="shared" si="52"/>
        <v>#REF!</v>
      </c>
      <c r="BO86" s="57" t="e">
        <f t="shared" si="52"/>
        <v>#REF!</v>
      </c>
      <c r="BP86" s="57" t="e">
        <f t="shared" si="52"/>
        <v>#REF!</v>
      </c>
      <c r="BQ86" s="57" t="e">
        <f t="shared" si="52"/>
        <v>#REF!</v>
      </c>
      <c r="BR86" s="57" t="e">
        <f t="shared" si="52"/>
        <v>#REF!</v>
      </c>
      <c r="BS86" s="57" t="e">
        <f t="shared" si="52"/>
        <v>#REF!</v>
      </c>
      <c r="BT86" s="57" t="e">
        <f t="shared" si="52"/>
        <v>#REF!</v>
      </c>
      <c r="BU86" s="57" t="e">
        <f t="shared" si="52"/>
        <v>#REF!</v>
      </c>
      <c r="BV86" s="57" t="e">
        <f t="shared" si="52"/>
        <v>#REF!</v>
      </c>
      <c r="BW86" s="57" t="e">
        <f t="shared" si="52"/>
        <v>#REF!</v>
      </c>
      <c r="BX86" s="57" t="e">
        <f t="shared" si="52"/>
        <v>#REF!</v>
      </c>
      <c r="BY86" s="57" t="e">
        <f t="shared" si="52"/>
        <v>#REF!</v>
      </c>
      <c r="BZ86" s="57" t="e">
        <f t="shared" si="52"/>
        <v>#REF!</v>
      </c>
      <c r="CA86" s="57" t="e">
        <f t="shared" si="52"/>
        <v>#REF!</v>
      </c>
      <c r="CB86" s="57" t="e">
        <f t="shared" si="52"/>
        <v>#REF!</v>
      </c>
      <c r="CC86" s="57" t="e">
        <f t="shared" si="52"/>
        <v>#REF!</v>
      </c>
      <c r="CD86" s="57" t="e">
        <f t="shared" si="52"/>
        <v>#REF!</v>
      </c>
    </row>
    <row r="87" spans="1:82" s="36" customFormat="1" ht="12" customHeight="1" x14ac:dyDescent="0.2">
      <c r="A87" s="52">
        <v>2</v>
      </c>
      <c r="B87" s="43" t="e">
        <f t="shared" ref="B87:Q93" si="53">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148" t="e">
        <f>AW7*0.87*0.9</f>
        <v>#REF!</v>
      </c>
      <c r="AX87" s="148" t="e">
        <f t="shared" si="50"/>
        <v>#REF!</v>
      </c>
      <c r="AY87" s="57" t="e">
        <f t="shared" si="50"/>
        <v>#REF!</v>
      </c>
      <c r="AZ87" s="57" t="e">
        <f t="shared" si="50"/>
        <v>#REF!</v>
      </c>
      <c r="BA87" s="57" t="e">
        <f t="shared" si="50"/>
        <v>#REF!</v>
      </c>
      <c r="BB87" s="57" t="e">
        <f t="shared" si="50"/>
        <v>#REF!</v>
      </c>
      <c r="BC87" s="57" t="e">
        <f t="shared" si="50"/>
        <v>#REF!</v>
      </c>
      <c r="BD87" s="57" t="e">
        <f t="shared" si="50"/>
        <v>#REF!</v>
      </c>
      <c r="BE87" s="57" t="e">
        <f t="shared" si="50"/>
        <v>#REF!</v>
      </c>
      <c r="BF87" s="57" t="e">
        <f t="shared" si="50"/>
        <v>#REF!</v>
      </c>
      <c r="BG87" s="57" t="e">
        <f t="shared" si="50"/>
        <v>#REF!</v>
      </c>
      <c r="BH87" s="57" t="e">
        <f>BH7*0.87*0.85</f>
        <v>#REF!</v>
      </c>
      <c r="BI87" s="57" t="e">
        <f>BI7*0.87*0.85</f>
        <v>#REF!</v>
      </c>
      <c r="BJ87" s="57" t="e">
        <f>BJ7*0.87*0.85</f>
        <v>#REF!</v>
      </c>
      <c r="BK87" s="57" t="e">
        <f>BK7*0.87*0.85</f>
        <v>#REF!</v>
      </c>
      <c r="BL87" s="57" t="e">
        <f t="shared" ref="BL87:CD87" si="54">BL7*0.87*0.85</f>
        <v>#REF!</v>
      </c>
      <c r="BM87" s="57" t="e">
        <f t="shared" si="54"/>
        <v>#REF!</v>
      </c>
      <c r="BN87" s="57" t="e">
        <f t="shared" si="54"/>
        <v>#REF!</v>
      </c>
      <c r="BO87" s="57" t="e">
        <f t="shared" si="54"/>
        <v>#REF!</v>
      </c>
      <c r="BP87" s="57" t="e">
        <f t="shared" si="54"/>
        <v>#REF!</v>
      </c>
      <c r="BQ87" s="57" t="e">
        <f t="shared" si="54"/>
        <v>#REF!</v>
      </c>
      <c r="BR87" s="57" t="e">
        <f t="shared" si="54"/>
        <v>#REF!</v>
      </c>
      <c r="BS87" s="57" t="e">
        <f t="shared" si="54"/>
        <v>#REF!</v>
      </c>
      <c r="BT87" s="57" t="e">
        <f t="shared" si="54"/>
        <v>#REF!</v>
      </c>
      <c r="BU87" s="57" t="e">
        <f t="shared" si="54"/>
        <v>#REF!</v>
      </c>
      <c r="BV87" s="57" t="e">
        <f t="shared" si="54"/>
        <v>#REF!</v>
      </c>
      <c r="BW87" s="57" t="e">
        <f t="shared" si="54"/>
        <v>#REF!</v>
      </c>
      <c r="BX87" s="57" t="e">
        <f t="shared" si="54"/>
        <v>#REF!</v>
      </c>
      <c r="BY87" s="57" t="e">
        <f t="shared" si="54"/>
        <v>#REF!</v>
      </c>
      <c r="BZ87" s="57" t="e">
        <f t="shared" si="54"/>
        <v>#REF!</v>
      </c>
      <c r="CA87" s="57" t="e">
        <f t="shared" si="54"/>
        <v>#REF!</v>
      </c>
      <c r="CB87" s="57" t="e">
        <f t="shared" si="54"/>
        <v>#REF!</v>
      </c>
      <c r="CC87" s="57" t="e">
        <f t="shared" si="54"/>
        <v>#REF!</v>
      </c>
      <c r="CD87" s="57" t="e">
        <f t="shared" si="54"/>
        <v>#REF!</v>
      </c>
    </row>
    <row r="88" spans="1:82"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row>
    <row r="89" spans="1:82" s="9" customFormat="1" ht="12" customHeight="1" x14ac:dyDescent="0.2">
      <c r="A89" s="8">
        <v>1</v>
      </c>
      <c r="B89" s="43" t="e">
        <f t="shared" si="53"/>
        <v>#REF!</v>
      </c>
      <c r="C89" s="43" t="e">
        <f t="shared" si="53"/>
        <v>#REF!</v>
      </c>
      <c r="D89" s="43" t="e">
        <f t="shared" si="53"/>
        <v>#REF!</v>
      </c>
      <c r="E89" s="43" t="e">
        <f t="shared" si="53"/>
        <v>#REF!</v>
      </c>
      <c r="F89" s="43" t="e">
        <f t="shared" si="53"/>
        <v>#REF!</v>
      </c>
      <c r="G89" s="43" t="e">
        <f t="shared" si="53"/>
        <v>#REF!</v>
      </c>
      <c r="H89" s="43" t="e">
        <f t="shared" si="53"/>
        <v>#REF!</v>
      </c>
      <c r="I89" s="43" t="e">
        <f t="shared" si="53"/>
        <v>#REF!</v>
      </c>
      <c r="J89" s="43" t="e">
        <f t="shared" si="53"/>
        <v>#REF!</v>
      </c>
      <c r="K89" s="43" t="e">
        <f t="shared" si="53"/>
        <v>#REF!</v>
      </c>
      <c r="L89" s="43" t="e">
        <f t="shared" si="53"/>
        <v>#REF!</v>
      </c>
      <c r="M89" s="43" t="e">
        <f t="shared" si="53"/>
        <v>#REF!</v>
      </c>
      <c r="N89" s="43" t="e">
        <f t="shared" si="53"/>
        <v>#REF!</v>
      </c>
      <c r="O89" s="43" t="e">
        <f t="shared" si="53"/>
        <v>#REF!</v>
      </c>
      <c r="P89" s="43" t="e">
        <f t="shared" si="53"/>
        <v>#REF!</v>
      </c>
      <c r="Q89" s="43" t="e">
        <f t="shared" si="53"/>
        <v>#REF!</v>
      </c>
      <c r="R89" s="43" t="e">
        <f t="shared" ref="R89:AV90" si="55">R9*0.8*0.9</f>
        <v>#REF!</v>
      </c>
      <c r="S89" s="43" t="e">
        <f t="shared" si="55"/>
        <v>#REF!</v>
      </c>
      <c r="T89" s="43" t="e">
        <f t="shared" si="55"/>
        <v>#REF!</v>
      </c>
      <c r="U89" s="43" t="e">
        <f t="shared" si="55"/>
        <v>#REF!</v>
      </c>
      <c r="V89" s="43" t="e">
        <f t="shared" si="55"/>
        <v>#REF!</v>
      </c>
      <c r="W89" s="43" t="e">
        <f t="shared" si="55"/>
        <v>#REF!</v>
      </c>
      <c r="X89" s="43" t="e">
        <f t="shared" si="55"/>
        <v>#REF!</v>
      </c>
      <c r="Y89" s="43" t="e">
        <f t="shared" si="55"/>
        <v>#REF!</v>
      </c>
      <c r="Z89" s="43" t="e">
        <f t="shared" si="55"/>
        <v>#REF!</v>
      </c>
      <c r="AA89" s="43" t="e">
        <f t="shared" si="55"/>
        <v>#REF!</v>
      </c>
      <c r="AB89" s="43" t="e">
        <f t="shared" si="55"/>
        <v>#REF!</v>
      </c>
      <c r="AC89" s="43" t="e">
        <f t="shared" si="55"/>
        <v>#REF!</v>
      </c>
      <c r="AD89" s="43" t="e">
        <f t="shared" si="55"/>
        <v>#REF!</v>
      </c>
      <c r="AE89" s="43" t="e">
        <f t="shared" si="55"/>
        <v>#REF!</v>
      </c>
      <c r="AF89" s="43" t="e">
        <f t="shared" si="55"/>
        <v>#REF!</v>
      </c>
      <c r="AG89" s="43" t="e">
        <f t="shared" si="55"/>
        <v>#REF!</v>
      </c>
      <c r="AH89" s="43" t="e">
        <f t="shared" si="55"/>
        <v>#REF!</v>
      </c>
      <c r="AI89" s="43" t="e">
        <f t="shared" si="55"/>
        <v>#REF!</v>
      </c>
      <c r="AJ89" s="43" t="e">
        <f t="shared" si="55"/>
        <v>#REF!</v>
      </c>
      <c r="AK89" s="43" t="e">
        <f t="shared" si="55"/>
        <v>#REF!</v>
      </c>
      <c r="AL89" s="43" t="e">
        <f t="shared" si="55"/>
        <v>#REF!</v>
      </c>
      <c r="AM89" s="43" t="e">
        <f t="shared" si="55"/>
        <v>#REF!</v>
      </c>
      <c r="AN89" s="43" t="e">
        <f t="shared" si="55"/>
        <v>#REF!</v>
      </c>
      <c r="AO89" s="43" t="e">
        <f t="shared" si="55"/>
        <v>#REF!</v>
      </c>
      <c r="AP89" s="43" t="e">
        <f t="shared" si="55"/>
        <v>#REF!</v>
      </c>
      <c r="AQ89" s="43" t="e">
        <f t="shared" si="55"/>
        <v>#REF!</v>
      </c>
      <c r="AR89" s="43" t="e">
        <f t="shared" si="55"/>
        <v>#REF!</v>
      </c>
      <c r="AS89" s="43" t="e">
        <f t="shared" si="55"/>
        <v>#REF!</v>
      </c>
      <c r="AT89" s="43" t="e">
        <f t="shared" si="55"/>
        <v>#REF!</v>
      </c>
      <c r="AU89" s="43" t="e">
        <f t="shared" si="55"/>
        <v>#REF!</v>
      </c>
      <c r="AV89" s="43" t="e">
        <f t="shared" si="55"/>
        <v>#REF!</v>
      </c>
      <c r="AW89" s="148" t="e">
        <f t="shared" ref="AW89:BG99" si="56">AW9*0.87*0.9</f>
        <v>#REF!</v>
      </c>
      <c r="AX89" s="148" t="e">
        <f t="shared" si="56"/>
        <v>#REF!</v>
      </c>
      <c r="AY89" s="57" t="e">
        <f t="shared" si="56"/>
        <v>#REF!</v>
      </c>
      <c r="AZ89" s="57" t="e">
        <f t="shared" si="56"/>
        <v>#REF!</v>
      </c>
      <c r="BA89" s="57" t="e">
        <f t="shared" si="56"/>
        <v>#REF!</v>
      </c>
      <c r="BB89" s="57" t="e">
        <f t="shared" si="56"/>
        <v>#REF!</v>
      </c>
      <c r="BC89" s="57" t="e">
        <f t="shared" si="56"/>
        <v>#REF!</v>
      </c>
      <c r="BD89" s="57" t="e">
        <f t="shared" si="56"/>
        <v>#REF!</v>
      </c>
      <c r="BE89" s="57" t="e">
        <f t="shared" si="56"/>
        <v>#REF!</v>
      </c>
      <c r="BF89" s="57" t="e">
        <f t="shared" si="56"/>
        <v>#REF!</v>
      </c>
      <c r="BG89" s="57" t="e">
        <f t="shared" si="56"/>
        <v>#REF!</v>
      </c>
      <c r="BH89" s="57" t="e">
        <f>BH9*0.87*0.85</f>
        <v>#REF!</v>
      </c>
      <c r="BI89" s="57" t="e">
        <f t="shared" si="51"/>
        <v>#REF!</v>
      </c>
      <c r="BJ89" s="57" t="e">
        <f t="shared" si="51"/>
        <v>#REF!</v>
      </c>
      <c r="BK89" s="57" t="e">
        <f t="shared" si="51"/>
        <v>#REF!</v>
      </c>
      <c r="BL89" s="57" t="e">
        <f t="shared" ref="BL89:CD89" si="57">BL9*0.87*0.85</f>
        <v>#REF!</v>
      </c>
      <c r="BM89" s="57" t="e">
        <f t="shared" si="57"/>
        <v>#REF!</v>
      </c>
      <c r="BN89" s="57" t="e">
        <f t="shared" si="57"/>
        <v>#REF!</v>
      </c>
      <c r="BO89" s="57" t="e">
        <f t="shared" si="57"/>
        <v>#REF!</v>
      </c>
      <c r="BP89" s="57" t="e">
        <f t="shared" si="57"/>
        <v>#REF!</v>
      </c>
      <c r="BQ89" s="57" t="e">
        <f t="shared" si="57"/>
        <v>#REF!</v>
      </c>
      <c r="BR89" s="57" t="e">
        <f t="shared" si="57"/>
        <v>#REF!</v>
      </c>
      <c r="BS89" s="57" t="e">
        <f t="shared" si="57"/>
        <v>#REF!</v>
      </c>
      <c r="BT89" s="57" t="e">
        <f t="shared" si="57"/>
        <v>#REF!</v>
      </c>
      <c r="BU89" s="57" t="e">
        <f t="shared" si="57"/>
        <v>#REF!</v>
      </c>
      <c r="BV89" s="57" t="e">
        <f t="shared" si="57"/>
        <v>#REF!</v>
      </c>
      <c r="BW89" s="57" t="e">
        <f t="shared" si="57"/>
        <v>#REF!</v>
      </c>
      <c r="BX89" s="57" t="e">
        <f t="shared" si="57"/>
        <v>#REF!</v>
      </c>
      <c r="BY89" s="57" t="e">
        <f t="shared" si="57"/>
        <v>#REF!</v>
      </c>
      <c r="BZ89" s="57" t="e">
        <f t="shared" si="57"/>
        <v>#REF!</v>
      </c>
      <c r="CA89" s="57" t="e">
        <f t="shared" si="57"/>
        <v>#REF!</v>
      </c>
      <c r="CB89" s="57" t="e">
        <f t="shared" si="57"/>
        <v>#REF!</v>
      </c>
      <c r="CC89" s="57" t="e">
        <f t="shared" si="57"/>
        <v>#REF!</v>
      </c>
      <c r="CD89" s="57" t="e">
        <f t="shared" si="57"/>
        <v>#REF!</v>
      </c>
    </row>
    <row r="90" spans="1:82" s="9" customFormat="1" ht="12" customHeight="1" x14ac:dyDescent="0.2">
      <c r="A90" s="8">
        <v>2</v>
      </c>
      <c r="B90" s="43" t="e">
        <f t="shared" si="53"/>
        <v>#REF!</v>
      </c>
      <c r="C90" s="43" t="e">
        <f t="shared" si="53"/>
        <v>#REF!</v>
      </c>
      <c r="D90" s="43" t="e">
        <f t="shared" si="53"/>
        <v>#REF!</v>
      </c>
      <c r="E90" s="43" t="e">
        <f t="shared" si="53"/>
        <v>#REF!</v>
      </c>
      <c r="F90" s="43" t="e">
        <f t="shared" si="53"/>
        <v>#REF!</v>
      </c>
      <c r="G90" s="43" t="e">
        <f t="shared" si="53"/>
        <v>#REF!</v>
      </c>
      <c r="H90" s="43" t="e">
        <f t="shared" si="53"/>
        <v>#REF!</v>
      </c>
      <c r="I90" s="43" t="e">
        <f t="shared" si="53"/>
        <v>#REF!</v>
      </c>
      <c r="J90" s="43" t="e">
        <f t="shared" si="53"/>
        <v>#REF!</v>
      </c>
      <c r="K90" s="43" t="e">
        <f t="shared" si="53"/>
        <v>#REF!</v>
      </c>
      <c r="L90" s="43" t="e">
        <f t="shared" si="53"/>
        <v>#REF!</v>
      </c>
      <c r="M90" s="43" t="e">
        <f t="shared" si="53"/>
        <v>#REF!</v>
      </c>
      <c r="N90" s="43" t="e">
        <f t="shared" si="53"/>
        <v>#REF!</v>
      </c>
      <c r="O90" s="43" t="e">
        <f t="shared" si="53"/>
        <v>#REF!</v>
      </c>
      <c r="P90" s="43" t="e">
        <f t="shared" si="53"/>
        <v>#REF!</v>
      </c>
      <c r="Q90" s="43" t="e">
        <f t="shared" si="53"/>
        <v>#REF!</v>
      </c>
      <c r="R90" s="43" t="e">
        <f t="shared" si="55"/>
        <v>#REF!</v>
      </c>
      <c r="S90" s="43" t="e">
        <f t="shared" si="55"/>
        <v>#REF!</v>
      </c>
      <c r="T90" s="43" t="e">
        <f t="shared" si="55"/>
        <v>#REF!</v>
      </c>
      <c r="U90" s="43" t="e">
        <f t="shared" si="55"/>
        <v>#REF!</v>
      </c>
      <c r="V90" s="43" t="e">
        <f t="shared" si="55"/>
        <v>#REF!</v>
      </c>
      <c r="W90" s="43" t="e">
        <f t="shared" si="55"/>
        <v>#REF!</v>
      </c>
      <c r="X90" s="43" t="e">
        <f t="shared" si="55"/>
        <v>#REF!</v>
      </c>
      <c r="Y90" s="43" t="e">
        <f t="shared" si="55"/>
        <v>#REF!</v>
      </c>
      <c r="Z90" s="43" t="e">
        <f t="shared" si="55"/>
        <v>#REF!</v>
      </c>
      <c r="AA90" s="43" t="e">
        <f t="shared" si="55"/>
        <v>#REF!</v>
      </c>
      <c r="AB90" s="43" t="e">
        <f t="shared" si="55"/>
        <v>#REF!</v>
      </c>
      <c r="AC90" s="43" t="e">
        <f t="shared" si="55"/>
        <v>#REF!</v>
      </c>
      <c r="AD90" s="43" t="e">
        <f t="shared" si="55"/>
        <v>#REF!</v>
      </c>
      <c r="AE90" s="43" t="e">
        <f t="shared" si="55"/>
        <v>#REF!</v>
      </c>
      <c r="AF90" s="43" t="e">
        <f t="shared" si="55"/>
        <v>#REF!</v>
      </c>
      <c r="AG90" s="43" t="e">
        <f t="shared" si="55"/>
        <v>#REF!</v>
      </c>
      <c r="AH90" s="43" t="e">
        <f t="shared" si="55"/>
        <v>#REF!</v>
      </c>
      <c r="AI90" s="43" t="e">
        <f t="shared" si="55"/>
        <v>#REF!</v>
      </c>
      <c r="AJ90" s="43" t="e">
        <f t="shared" si="55"/>
        <v>#REF!</v>
      </c>
      <c r="AK90" s="43" t="e">
        <f t="shared" si="55"/>
        <v>#REF!</v>
      </c>
      <c r="AL90" s="43" t="e">
        <f t="shared" si="55"/>
        <v>#REF!</v>
      </c>
      <c r="AM90" s="43" t="e">
        <f t="shared" si="55"/>
        <v>#REF!</v>
      </c>
      <c r="AN90" s="43" t="e">
        <f t="shared" si="55"/>
        <v>#REF!</v>
      </c>
      <c r="AO90" s="43" t="e">
        <f t="shared" si="55"/>
        <v>#REF!</v>
      </c>
      <c r="AP90" s="43" t="e">
        <f t="shared" si="55"/>
        <v>#REF!</v>
      </c>
      <c r="AQ90" s="43" t="e">
        <f t="shared" si="55"/>
        <v>#REF!</v>
      </c>
      <c r="AR90" s="43" t="e">
        <f t="shared" si="55"/>
        <v>#REF!</v>
      </c>
      <c r="AS90" s="43" t="e">
        <f t="shared" si="55"/>
        <v>#REF!</v>
      </c>
      <c r="AT90" s="43" t="e">
        <f t="shared" si="55"/>
        <v>#REF!</v>
      </c>
      <c r="AU90" s="43" t="e">
        <f t="shared" si="55"/>
        <v>#REF!</v>
      </c>
      <c r="AV90" s="43" t="e">
        <f t="shared" si="55"/>
        <v>#REF!</v>
      </c>
      <c r="AW90" s="148" t="e">
        <f t="shared" si="56"/>
        <v>#REF!</v>
      </c>
      <c r="AX90" s="148" t="e">
        <f t="shared" si="56"/>
        <v>#REF!</v>
      </c>
      <c r="AY90" s="57" t="e">
        <f t="shared" si="56"/>
        <v>#REF!</v>
      </c>
      <c r="AZ90" s="57" t="e">
        <f t="shared" si="56"/>
        <v>#REF!</v>
      </c>
      <c r="BA90" s="57" t="e">
        <f t="shared" si="56"/>
        <v>#REF!</v>
      </c>
      <c r="BB90" s="57" t="e">
        <f t="shared" si="56"/>
        <v>#REF!</v>
      </c>
      <c r="BC90" s="57" t="e">
        <f t="shared" si="56"/>
        <v>#REF!</v>
      </c>
      <c r="BD90" s="57" t="e">
        <f t="shared" si="56"/>
        <v>#REF!</v>
      </c>
      <c r="BE90" s="57" t="e">
        <f t="shared" si="56"/>
        <v>#REF!</v>
      </c>
      <c r="BF90" s="57" t="e">
        <f t="shared" si="56"/>
        <v>#REF!</v>
      </c>
      <c r="BG90" s="57" t="e">
        <f t="shared" si="56"/>
        <v>#REF!</v>
      </c>
      <c r="BH90" s="57" t="e">
        <f>BH10*0.87*0.85</f>
        <v>#REF!</v>
      </c>
      <c r="BI90" s="57" t="e">
        <f t="shared" si="51"/>
        <v>#REF!</v>
      </c>
      <c r="BJ90" s="57" t="e">
        <f t="shared" si="51"/>
        <v>#REF!</v>
      </c>
      <c r="BK90" s="57" t="e">
        <f t="shared" si="51"/>
        <v>#REF!</v>
      </c>
      <c r="BL90" s="57" t="e">
        <f t="shared" ref="BL90:CD90" si="58">BL10*0.87*0.85</f>
        <v>#REF!</v>
      </c>
      <c r="BM90" s="57" t="e">
        <f t="shared" si="58"/>
        <v>#REF!</v>
      </c>
      <c r="BN90" s="57" t="e">
        <f t="shared" si="58"/>
        <v>#REF!</v>
      </c>
      <c r="BO90" s="57" t="e">
        <f t="shared" si="58"/>
        <v>#REF!</v>
      </c>
      <c r="BP90" s="57" t="e">
        <f t="shared" si="58"/>
        <v>#REF!</v>
      </c>
      <c r="BQ90" s="57" t="e">
        <f t="shared" si="58"/>
        <v>#REF!</v>
      </c>
      <c r="BR90" s="57" t="e">
        <f t="shared" si="58"/>
        <v>#REF!</v>
      </c>
      <c r="BS90" s="57" t="e">
        <f t="shared" si="58"/>
        <v>#REF!</v>
      </c>
      <c r="BT90" s="57" t="e">
        <f t="shared" si="58"/>
        <v>#REF!</v>
      </c>
      <c r="BU90" s="57" t="e">
        <f t="shared" si="58"/>
        <v>#REF!</v>
      </c>
      <c r="BV90" s="57" t="e">
        <f t="shared" si="58"/>
        <v>#REF!</v>
      </c>
      <c r="BW90" s="57" t="e">
        <f t="shared" si="58"/>
        <v>#REF!</v>
      </c>
      <c r="BX90" s="57" t="e">
        <f t="shared" si="58"/>
        <v>#REF!</v>
      </c>
      <c r="BY90" s="57" t="e">
        <f t="shared" si="58"/>
        <v>#REF!</v>
      </c>
      <c r="BZ90" s="57" t="e">
        <f t="shared" si="58"/>
        <v>#REF!</v>
      </c>
      <c r="CA90" s="57" t="e">
        <f t="shared" si="58"/>
        <v>#REF!</v>
      </c>
      <c r="CB90" s="57" t="e">
        <f t="shared" si="58"/>
        <v>#REF!</v>
      </c>
      <c r="CC90" s="57" t="e">
        <f t="shared" si="58"/>
        <v>#REF!</v>
      </c>
      <c r="CD90" s="57" t="e">
        <f t="shared" si="58"/>
        <v>#REF!</v>
      </c>
    </row>
    <row r="91" spans="1:82"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row>
    <row r="92" spans="1:82" s="9" customFormat="1" ht="12" customHeight="1" x14ac:dyDescent="0.2">
      <c r="A92" s="8">
        <v>1</v>
      </c>
      <c r="B92" s="43" t="e">
        <f t="shared" si="53"/>
        <v>#REF!</v>
      </c>
      <c r="C92" s="43" t="e">
        <f t="shared" si="53"/>
        <v>#REF!</v>
      </c>
      <c r="D92" s="43" t="e">
        <f t="shared" si="53"/>
        <v>#REF!</v>
      </c>
      <c r="E92" s="43" t="e">
        <f t="shared" si="53"/>
        <v>#REF!</v>
      </c>
      <c r="F92" s="43" t="e">
        <f t="shared" si="53"/>
        <v>#REF!</v>
      </c>
      <c r="G92" s="43" t="e">
        <f t="shared" si="53"/>
        <v>#REF!</v>
      </c>
      <c r="H92" s="43" t="e">
        <f t="shared" si="53"/>
        <v>#REF!</v>
      </c>
      <c r="I92" s="43" t="e">
        <f t="shared" si="53"/>
        <v>#REF!</v>
      </c>
      <c r="J92" s="43" t="e">
        <f t="shared" si="53"/>
        <v>#REF!</v>
      </c>
      <c r="K92" s="43" t="e">
        <f t="shared" si="53"/>
        <v>#REF!</v>
      </c>
      <c r="L92" s="43" t="e">
        <f t="shared" si="53"/>
        <v>#REF!</v>
      </c>
      <c r="M92" s="43" t="e">
        <f t="shared" si="53"/>
        <v>#REF!</v>
      </c>
      <c r="N92" s="43" t="e">
        <f t="shared" si="53"/>
        <v>#REF!</v>
      </c>
      <c r="O92" s="43" t="e">
        <f t="shared" si="53"/>
        <v>#REF!</v>
      </c>
      <c r="P92" s="43" t="e">
        <f t="shared" si="53"/>
        <v>#REF!</v>
      </c>
      <c r="Q92" s="43" t="e">
        <f t="shared" si="53"/>
        <v>#REF!</v>
      </c>
      <c r="R92" s="43" t="e">
        <f t="shared" ref="R92:AV93" si="59">R12*0.8*0.9</f>
        <v>#REF!</v>
      </c>
      <c r="S92" s="43" t="e">
        <f t="shared" si="59"/>
        <v>#REF!</v>
      </c>
      <c r="T92" s="43" t="e">
        <f t="shared" si="59"/>
        <v>#REF!</v>
      </c>
      <c r="U92" s="43" t="e">
        <f t="shared" si="59"/>
        <v>#REF!</v>
      </c>
      <c r="V92" s="43" t="e">
        <f t="shared" si="59"/>
        <v>#REF!</v>
      </c>
      <c r="W92" s="43" t="e">
        <f t="shared" si="59"/>
        <v>#REF!</v>
      </c>
      <c r="X92" s="43" t="e">
        <f t="shared" si="59"/>
        <v>#REF!</v>
      </c>
      <c r="Y92" s="43" t="e">
        <f t="shared" si="59"/>
        <v>#REF!</v>
      </c>
      <c r="Z92" s="43" t="e">
        <f t="shared" si="59"/>
        <v>#REF!</v>
      </c>
      <c r="AA92" s="43" t="e">
        <f t="shared" si="59"/>
        <v>#REF!</v>
      </c>
      <c r="AB92" s="43" t="e">
        <f t="shared" si="59"/>
        <v>#REF!</v>
      </c>
      <c r="AC92" s="43" t="e">
        <f t="shared" si="59"/>
        <v>#REF!</v>
      </c>
      <c r="AD92" s="43" t="e">
        <f t="shared" si="59"/>
        <v>#REF!</v>
      </c>
      <c r="AE92" s="43" t="e">
        <f t="shared" si="59"/>
        <v>#REF!</v>
      </c>
      <c r="AF92" s="43" t="e">
        <f t="shared" si="59"/>
        <v>#REF!</v>
      </c>
      <c r="AG92" s="43" t="e">
        <f t="shared" si="59"/>
        <v>#REF!</v>
      </c>
      <c r="AH92" s="43" t="e">
        <f t="shared" si="59"/>
        <v>#REF!</v>
      </c>
      <c r="AI92" s="43" t="e">
        <f t="shared" si="59"/>
        <v>#REF!</v>
      </c>
      <c r="AJ92" s="43" t="e">
        <f t="shared" si="59"/>
        <v>#REF!</v>
      </c>
      <c r="AK92" s="43" t="e">
        <f t="shared" si="59"/>
        <v>#REF!</v>
      </c>
      <c r="AL92" s="43" t="e">
        <f t="shared" si="59"/>
        <v>#REF!</v>
      </c>
      <c r="AM92" s="43" t="e">
        <f t="shared" si="59"/>
        <v>#REF!</v>
      </c>
      <c r="AN92" s="43" t="e">
        <f t="shared" si="59"/>
        <v>#REF!</v>
      </c>
      <c r="AO92" s="43" t="e">
        <f t="shared" si="59"/>
        <v>#REF!</v>
      </c>
      <c r="AP92" s="43" t="e">
        <f t="shared" si="59"/>
        <v>#REF!</v>
      </c>
      <c r="AQ92" s="43" t="e">
        <f t="shared" si="59"/>
        <v>#REF!</v>
      </c>
      <c r="AR92" s="43" t="e">
        <f t="shared" si="59"/>
        <v>#REF!</v>
      </c>
      <c r="AS92" s="43" t="e">
        <f t="shared" si="59"/>
        <v>#REF!</v>
      </c>
      <c r="AT92" s="43" t="e">
        <f t="shared" si="59"/>
        <v>#REF!</v>
      </c>
      <c r="AU92" s="43" t="e">
        <f t="shared" si="59"/>
        <v>#REF!</v>
      </c>
      <c r="AV92" s="43" t="e">
        <f t="shared" si="59"/>
        <v>#REF!</v>
      </c>
      <c r="AW92" s="148" t="e">
        <f t="shared" si="56"/>
        <v>#REF!</v>
      </c>
      <c r="AX92" s="148" t="e">
        <f t="shared" si="56"/>
        <v>#REF!</v>
      </c>
      <c r="AY92" s="57" t="e">
        <f t="shared" si="56"/>
        <v>#REF!</v>
      </c>
      <c r="AZ92" s="57" t="e">
        <f t="shared" si="56"/>
        <v>#REF!</v>
      </c>
      <c r="BA92" s="57" t="e">
        <f t="shared" si="56"/>
        <v>#REF!</v>
      </c>
      <c r="BB92" s="57" t="e">
        <f t="shared" si="56"/>
        <v>#REF!</v>
      </c>
      <c r="BC92" s="57" t="e">
        <f t="shared" si="56"/>
        <v>#REF!</v>
      </c>
      <c r="BD92" s="57" t="e">
        <f t="shared" si="56"/>
        <v>#REF!</v>
      </c>
      <c r="BE92" s="57" t="e">
        <f t="shared" si="56"/>
        <v>#REF!</v>
      </c>
      <c r="BF92" s="57" t="e">
        <f t="shared" si="56"/>
        <v>#REF!</v>
      </c>
      <c r="BG92" s="57" t="e">
        <f t="shared" si="56"/>
        <v>#REF!</v>
      </c>
      <c r="BH92" s="57" t="e">
        <f>BH12*0.87*0.85</f>
        <v>#REF!</v>
      </c>
      <c r="BI92" s="57" t="e">
        <f t="shared" si="51"/>
        <v>#REF!</v>
      </c>
      <c r="BJ92" s="57" t="e">
        <f t="shared" si="51"/>
        <v>#REF!</v>
      </c>
      <c r="BK92" s="57" t="e">
        <f t="shared" si="51"/>
        <v>#REF!</v>
      </c>
      <c r="BL92" s="57" t="e">
        <f t="shared" ref="BL92:CD92" si="60">BL12*0.87*0.85</f>
        <v>#REF!</v>
      </c>
      <c r="BM92" s="57" t="e">
        <f t="shared" si="60"/>
        <v>#REF!</v>
      </c>
      <c r="BN92" s="57" t="e">
        <f t="shared" si="60"/>
        <v>#REF!</v>
      </c>
      <c r="BO92" s="57" t="e">
        <f t="shared" si="60"/>
        <v>#REF!</v>
      </c>
      <c r="BP92" s="57" t="e">
        <f t="shared" si="60"/>
        <v>#REF!</v>
      </c>
      <c r="BQ92" s="57" t="e">
        <f t="shared" si="60"/>
        <v>#REF!</v>
      </c>
      <c r="BR92" s="57" t="e">
        <f t="shared" si="60"/>
        <v>#REF!</v>
      </c>
      <c r="BS92" s="57" t="e">
        <f t="shared" si="60"/>
        <v>#REF!</v>
      </c>
      <c r="BT92" s="57" t="e">
        <f t="shared" si="60"/>
        <v>#REF!</v>
      </c>
      <c r="BU92" s="57" t="e">
        <f t="shared" si="60"/>
        <v>#REF!</v>
      </c>
      <c r="BV92" s="57" t="e">
        <f t="shared" si="60"/>
        <v>#REF!</v>
      </c>
      <c r="BW92" s="57" t="e">
        <f t="shared" si="60"/>
        <v>#REF!</v>
      </c>
      <c r="BX92" s="57" t="e">
        <f t="shared" si="60"/>
        <v>#REF!</v>
      </c>
      <c r="BY92" s="57" t="e">
        <f t="shared" si="60"/>
        <v>#REF!</v>
      </c>
      <c r="BZ92" s="57" t="e">
        <f t="shared" si="60"/>
        <v>#REF!</v>
      </c>
      <c r="CA92" s="57" t="e">
        <f t="shared" si="60"/>
        <v>#REF!</v>
      </c>
      <c r="CB92" s="57" t="e">
        <f t="shared" si="60"/>
        <v>#REF!</v>
      </c>
      <c r="CC92" s="57" t="e">
        <f t="shared" si="60"/>
        <v>#REF!</v>
      </c>
      <c r="CD92" s="57" t="e">
        <f t="shared" si="60"/>
        <v>#REF!</v>
      </c>
    </row>
    <row r="93" spans="1:82" s="9" customFormat="1" ht="12" customHeight="1" x14ac:dyDescent="0.2">
      <c r="A93" s="8">
        <v>2</v>
      </c>
      <c r="B93" s="43" t="e">
        <f t="shared" si="53"/>
        <v>#REF!</v>
      </c>
      <c r="C93" s="43" t="e">
        <f t="shared" si="53"/>
        <v>#REF!</v>
      </c>
      <c r="D93" s="43" t="e">
        <f t="shared" si="53"/>
        <v>#REF!</v>
      </c>
      <c r="E93" s="43" t="e">
        <f t="shared" si="53"/>
        <v>#REF!</v>
      </c>
      <c r="F93" s="43" t="e">
        <f t="shared" si="53"/>
        <v>#REF!</v>
      </c>
      <c r="G93" s="43" t="e">
        <f t="shared" si="53"/>
        <v>#REF!</v>
      </c>
      <c r="H93" s="43" t="e">
        <f t="shared" si="53"/>
        <v>#REF!</v>
      </c>
      <c r="I93" s="43" t="e">
        <f t="shared" si="53"/>
        <v>#REF!</v>
      </c>
      <c r="J93" s="43" t="e">
        <f t="shared" si="53"/>
        <v>#REF!</v>
      </c>
      <c r="K93" s="43" t="e">
        <f t="shared" si="53"/>
        <v>#REF!</v>
      </c>
      <c r="L93" s="43" t="e">
        <f t="shared" si="53"/>
        <v>#REF!</v>
      </c>
      <c r="M93" s="43" t="e">
        <f t="shared" si="53"/>
        <v>#REF!</v>
      </c>
      <c r="N93" s="43" t="e">
        <f t="shared" si="53"/>
        <v>#REF!</v>
      </c>
      <c r="O93" s="43" t="e">
        <f t="shared" si="53"/>
        <v>#REF!</v>
      </c>
      <c r="P93" s="43" t="e">
        <f t="shared" si="53"/>
        <v>#REF!</v>
      </c>
      <c r="Q93" s="43" t="e">
        <f t="shared" si="53"/>
        <v>#REF!</v>
      </c>
      <c r="R93" s="43" t="e">
        <f t="shared" si="59"/>
        <v>#REF!</v>
      </c>
      <c r="S93" s="43" t="e">
        <f t="shared" si="59"/>
        <v>#REF!</v>
      </c>
      <c r="T93" s="43" t="e">
        <f t="shared" si="59"/>
        <v>#REF!</v>
      </c>
      <c r="U93" s="43" t="e">
        <f t="shared" si="59"/>
        <v>#REF!</v>
      </c>
      <c r="V93" s="43" t="e">
        <f t="shared" si="59"/>
        <v>#REF!</v>
      </c>
      <c r="W93" s="43" t="e">
        <f t="shared" si="59"/>
        <v>#REF!</v>
      </c>
      <c r="X93" s="43" t="e">
        <f t="shared" si="59"/>
        <v>#REF!</v>
      </c>
      <c r="Y93" s="43" t="e">
        <f t="shared" si="59"/>
        <v>#REF!</v>
      </c>
      <c r="Z93" s="43" t="e">
        <f t="shared" si="59"/>
        <v>#REF!</v>
      </c>
      <c r="AA93" s="43" t="e">
        <f t="shared" si="59"/>
        <v>#REF!</v>
      </c>
      <c r="AB93" s="43" t="e">
        <f t="shared" si="59"/>
        <v>#REF!</v>
      </c>
      <c r="AC93" s="43" t="e">
        <f t="shared" si="59"/>
        <v>#REF!</v>
      </c>
      <c r="AD93" s="43" t="e">
        <f t="shared" si="59"/>
        <v>#REF!</v>
      </c>
      <c r="AE93" s="43" t="e">
        <f t="shared" si="59"/>
        <v>#REF!</v>
      </c>
      <c r="AF93" s="43" t="e">
        <f t="shared" si="59"/>
        <v>#REF!</v>
      </c>
      <c r="AG93" s="43" t="e">
        <f t="shared" si="59"/>
        <v>#REF!</v>
      </c>
      <c r="AH93" s="43" t="e">
        <f t="shared" si="59"/>
        <v>#REF!</v>
      </c>
      <c r="AI93" s="43" t="e">
        <f t="shared" si="59"/>
        <v>#REF!</v>
      </c>
      <c r="AJ93" s="43" t="e">
        <f t="shared" si="59"/>
        <v>#REF!</v>
      </c>
      <c r="AK93" s="43" t="e">
        <f t="shared" si="59"/>
        <v>#REF!</v>
      </c>
      <c r="AL93" s="43" t="e">
        <f t="shared" si="59"/>
        <v>#REF!</v>
      </c>
      <c r="AM93" s="43" t="e">
        <f t="shared" si="59"/>
        <v>#REF!</v>
      </c>
      <c r="AN93" s="43" t="e">
        <f t="shared" si="59"/>
        <v>#REF!</v>
      </c>
      <c r="AO93" s="43" t="e">
        <f t="shared" si="59"/>
        <v>#REF!</v>
      </c>
      <c r="AP93" s="43" t="e">
        <f t="shared" si="59"/>
        <v>#REF!</v>
      </c>
      <c r="AQ93" s="43" t="e">
        <f t="shared" si="59"/>
        <v>#REF!</v>
      </c>
      <c r="AR93" s="43" t="e">
        <f t="shared" si="59"/>
        <v>#REF!</v>
      </c>
      <c r="AS93" s="43" t="e">
        <f t="shared" si="59"/>
        <v>#REF!</v>
      </c>
      <c r="AT93" s="43" t="e">
        <f t="shared" si="59"/>
        <v>#REF!</v>
      </c>
      <c r="AU93" s="43" t="e">
        <f t="shared" si="59"/>
        <v>#REF!</v>
      </c>
      <c r="AV93" s="43" t="e">
        <f t="shared" si="59"/>
        <v>#REF!</v>
      </c>
      <c r="AW93" s="148" t="e">
        <f t="shared" si="56"/>
        <v>#REF!</v>
      </c>
      <c r="AX93" s="148" t="e">
        <f t="shared" si="56"/>
        <v>#REF!</v>
      </c>
      <c r="AY93" s="57" t="e">
        <f t="shared" si="56"/>
        <v>#REF!</v>
      </c>
      <c r="AZ93" s="57" t="e">
        <f t="shared" si="56"/>
        <v>#REF!</v>
      </c>
      <c r="BA93" s="57" t="e">
        <f t="shared" si="56"/>
        <v>#REF!</v>
      </c>
      <c r="BB93" s="57" t="e">
        <f t="shared" si="56"/>
        <v>#REF!</v>
      </c>
      <c r="BC93" s="57" t="e">
        <f t="shared" si="56"/>
        <v>#REF!</v>
      </c>
      <c r="BD93" s="57" t="e">
        <f t="shared" si="56"/>
        <v>#REF!</v>
      </c>
      <c r="BE93" s="57" t="e">
        <f t="shared" si="56"/>
        <v>#REF!</v>
      </c>
      <c r="BF93" s="57" t="e">
        <f t="shared" si="56"/>
        <v>#REF!</v>
      </c>
      <c r="BG93" s="57" t="e">
        <f t="shared" si="56"/>
        <v>#REF!</v>
      </c>
      <c r="BH93" s="57" t="e">
        <f>BH13*0.87*0.85</f>
        <v>#REF!</v>
      </c>
      <c r="BI93" s="57" t="e">
        <f t="shared" si="51"/>
        <v>#REF!</v>
      </c>
      <c r="BJ93" s="57" t="e">
        <f t="shared" si="51"/>
        <v>#REF!</v>
      </c>
      <c r="BK93" s="57" t="e">
        <f t="shared" si="51"/>
        <v>#REF!</v>
      </c>
      <c r="BL93" s="57" t="e">
        <f t="shared" ref="BL93:CD93" si="61">BL13*0.87*0.85</f>
        <v>#REF!</v>
      </c>
      <c r="BM93" s="57" t="e">
        <f t="shared" si="61"/>
        <v>#REF!</v>
      </c>
      <c r="BN93" s="57" t="e">
        <f t="shared" si="61"/>
        <v>#REF!</v>
      </c>
      <c r="BO93" s="57" t="e">
        <f t="shared" si="61"/>
        <v>#REF!</v>
      </c>
      <c r="BP93" s="57" t="e">
        <f t="shared" si="61"/>
        <v>#REF!</v>
      </c>
      <c r="BQ93" s="57" t="e">
        <f t="shared" si="61"/>
        <v>#REF!</v>
      </c>
      <c r="BR93" s="57" t="e">
        <f t="shared" si="61"/>
        <v>#REF!</v>
      </c>
      <c r="BS93" s="57" t="e">
        <f t="shared" si="61"/>
        <v>#REF!</v>
      </c>
      <c r="BT93" s="57" t="e">
        <f t="shared" si="61"/>
        <v>#REF!</v>
      </c>
      <c r="BU93" s="57" t="e">
        <f t="shared" si="61"/>
        <v>#REF!</v>
      </c>
      <c r="BV93" s="57" t="e">
        <f t="shared" si="61"/>
        <v>#REF!</v>
      </c>
      <c r="BW93" s="57" t="e">
        <f t="shared" si="61"/>
        <v>#REF!</v>
      </c>
      <c r="BX93" s="57" t="e">
        <f t="shared" si="61"/>
        <v>#REF!</v>
      </c>
      <c r="BY93" s="57" t="e">
        <f t="shared" si="61"/>
        <v>#REF!</v>
      </c>
      <c r="BZ93" s="57" t="e">
        <f t="shared" si="61"/>
        <v>#REF!</v>
      </c>
      <c r="CA93" s="57" t="e">
        <f t="shared" si="61"/>
        <v>#REF!</v>
      </c>
      <c r="CB93" s="57" t="e">
        <f t="shared" si="61"/>
        <v>#REF!</v>
      </c>
      <c r="CC93" s="57" t="e">
        <f t="shared" si="61"/>
        <v>#REF!</v>
      </c>
      <c r="CD93" s="57" t="e">
        <f t="shared" si="61"/>
        <v>#REF!</v>
      </c>
    </row>
    <row r="94" spans="1:82"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row>
    <row r="95" spans="1:82"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2">AO15*0.8*0.9</f>
        <v>#REF!</v>
      </c>
      <c r="AP95" s="43" t="e">
        <f t="shared" si="62"/>
        <v>#REF!</v>
      </c>
      <c r="AQ95" s="43" t="e">
        <f t="shared" si="62"/>
        <v>#REF!</v>
      </c>
      <c r="AR95" s="43" t="e">
        <f t="shared" si="62"/>
        <v>#REF!</v>
      </c>
      <c r="AS95" s="43" t="e">
        <f t="shared" si="62"/>
        <v>#REF!</v>
      </c>
      <c r="AT95" s="43" t="e">
        <f t="shared" si="62"/>
        <v>#REF!</v>
      </c>
      <c r="AU95" s="43" t="e">
        <f t="shared" si="62"/>
        <v>#REF!</v>
      </c>
      <c r="AV95" s="43" t="e">
        <f t="shared" si="62"/>
        <v>#REF!</v>
      </c>
      <c r="AW95" s="148" t="e">
        <f t="shared" si="56"/>
        <v>#REF!</v>
      </c>
      <c r="AX95" s="148" t="e">
        <f t="shared" si="56"/>
        <v>#REF!</v>
      </c>
      <c r="AY95" s="57" t="e">
        <f t="shared" si="56"/>
        <v>#REF!</v>
      </c>
      <c r="AZ95" s="57" t="e">
        <f t="shared" si="56"/>
        <v>#REF!</v>
      </c>
      <c r="BA95" s="57" t="e">
        <f t="shared" si="56"/>
        <v>#REF!</v>
      </c>
      <c r="BB95" s="57" t="e">
        <f t="shared" si="56"/>
        <v>#REF!</v>
      </c>
      <c r="BC95" s="57" t="e">
        <f t="shared" si="56"/>
        <v>#REF!</v>
      </c>
      <c r="BD95" s="57" t="e">
        <f t="shared" si="56"/>
        <v>#REF!</v>
      </c>
      <c r="BE95" s="57" t="e">
        <f t="shared" si="56"/>
        <v>#REF!</v>
      </c>
      <c r="BF95" s="57" t="e">
        <f t="shared" si="56"/>
        <v>#REF!</v>
      </c>
      <c r="BG95" s="57" t="e">
        <f t="shared" si="56"/>
        <v>#REF!</v>
      </c>
      <c r="BH95" s="57" t="e">
        <f>BH15*0.87*0.85</f>
        <v>#REF!</v>
      </c>
      <c r="BI95" s="57" t="e">
        <f t="shared" si="51"/>
        <v>#REF!</v>
      </c>
      <c r="BJ95" s="57" t="e">
        <f t="shared" si="51"/>
        <v>#REF!</v>
      </c>
      <c r="BK95" s="57" t="e">
        <f t="shared" si="51"/>
        <v>#REF!</v>
      </c>
      <c r="BL95" s="57" t="e">
        <f t="shared" ref="BL95:CD95" si="63">BL15*0.87*0.85</f>
        <v>#REF!</v>
      </c>
      <c r="BM95" s="57" t="e">
        <f t="shared" si="63"/>
        <v>#REF!</v>
      </c>
      <c r="BN95" s="57" t="e">
        <f t="shared" si="63"/>
        <v>#REF!</v>
      </c>
      <c r="BO95" s="57" t="e">
        <f t="shared" si="63"/>
        <v>#REF!</v>
      </c>
      <c r="BP95" s="57" t="e">
        <f t="shared" si="63"/>
        <v>#REF!</v>
      </c>
      <c r="BQ95" s="57" t="e">
        <f t="shared" si="63"/>
        <v>#REF!</v>
      </c>
      <c r="BR95" s="57" t="e">
        <f t="shared" si="63"/>
        <v>#REF!</v>
      </c>
      <c r="BS95" s="57" t="e">
        <f t="shared" si="63"/>
        <v>#REF!</v>
      </c>
      <c r="BT95" s="57" t="e">
        <f t="shared" si="63"/>
        <v>#REF!</v>
      </c>
      <c r="BU95" s="57" t="e">
        <f t="shared" si="63"/>
        <v>#REF!</v>
      </c>
      <c r="BV95" s="57" t="e">
        <f t="shared" si="63"/>
        <v>#REF!</v>
      </c>
      <c r="BW95" s="57" t="e">
        <f t="shared" si="63"/>
        <v>#REF!</v>
      </c>
      <c r="BX95" s="57" t="e">
        <f t="shared" si="63"/>
        <v>#REF!</v>
      </c>
      <c r="BY95" s="57" t="e">
        <f t="shared" si="63"/>
        <v>#REF!</v>
      </c>
      <c r="BZ95" s="57" t="e">
        <f t="shared" si="63"/>
        <v>#REF!</v>
      </c>
      <c r="CA95" s="57" t="e">
        <f t="shared" si="63"/>
        <v>#REF!</v>
      </c>
      <c r="CB95" s="57" t="e">
        <f t="shared" si="63"/>
        <v>#REF!</v>
      </c>
      <c r="CC95" s="57" t="e">
        <f t="shared" si="63"/>
        <v>#REF!</v>
      </c>
      <c r="CD95" s="57" t="e">
        <f t="shared" si="63"/>
        <v>#REF!</v>
      </c>
    </row>
    <row r="96" spans="1:82"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2"/>
        <v>#REF!</v>
      </c>
      <c r="AP96" s="43" t="e">
        <f t="shared" si="62"/>
        <v>#REF!</v>
      </c>
      <c r="AQ96" s="43" t="e">
        <f t="shared" si="62"/>
        <v>#REF!</v>
      </c>
      <c r="AR96" s="43" t="e">
        <f t="shared" si="62"/>
        <v>#REF!</v>
      </c>
      <c r="AS96" s="43" t="e">
        <f t="shared" si="62"/>
        <v>#REF!</v>
      </c>
      <c r="AT96" s="43" t="e">
        <f t="shared" si="62"/>
        <v>#REF!</v>
      </c>
      <c r="AU96" s="43" t="e">
        <f t="shared" si="62"/>
        <v>#REF!</v>
      </c>
      <c r="AV96" s="43" t="e">
        <f t="shared" si="62"/>
        <v>#REF!</v>
      </c>
      <c r="AW96" s="148" t="e">
        <f t="shared" si="56"/>
        <v>#REF!</v>
      </c>
      <c r="AX96" s="148" t="e">
        <f t="shared" si="56"/>
        <v>#REF!</v>
      </c>
      <c r="AY96" s="57" t="e">
        <f t="shared" si="56"/>
        <v>#REF!</v>
      </c>
      <c r="AZ96" s="57" t="e">
        <f t="shared" si="56"/>
        <v>#REF!</v>
      </c>
      <c r="BA96" s="57" t="e">
        <f t="shared" si="56"/>
        <v>#REF!</v>
      </c>
      <c r="BB96" s="57" t="e">
        <f t="shared" si="56"/>
        <v>#REF!</v>
      </c>
      <c r="BC96" s="57" t="e">
        <f t="shared" si="56"/>
        <v>#REF!</v>
      </c>
      <c r="BD96" s="57" t="e">
        <f t="shared" si="56"/>
        <v>#REF!</v>
      </c>
      <c r="BE96" s="57" t="e">
        <f t="shared" si="56"/>
        <v>#REF!</v>
      </c>
      <c r="BF96" s="57" t="e">
        <f t="shared" si="56"/>
        <v>#REF!</v>
      </c>
      <c r="BG96" s="57" t="e">
        <f t="shared" si="56"/>
        <v>#REF!</v>
      </c>
      <c r="BH96" s="57" t="e">
        <f>BH16*0.87*0.85</f>
        <v>#REF!</v>
      </c>
      <c r="BI96" s="57" t="e">
        <f t="shared" si="51"/>
        <v>#REF!</v>
      </c>
      <c r="BJ96" s="57" t="e">
        <f t="shared" si="51"/>
        <v>#REF!</v>
      </c>
      <c r="BK96" s="57" t="e">
        <f t="shared" si="51"/>
        <v>#REF!</v>
      </c>
      <c r="BL96" s="57" t="e">
        <f t="shared" ref="BL96:CD96" si="64">BL16*0.87*0.85</f>
        <v>#REF!</v>
      </c>
      <c r="BM96" s="57" t="e">
        <f t="shared" si="64"/>
        <v>#REF!</v>
      </c>
      <c r="BN96" s="57" t="e">
        <f t="shared" si="64"/>
        <v>#REF!</v>
      </c>
      <c r="BO96" s="57" t="e">
        <f t="shared" si="64"/>
        <v>#REF!</v>
      </c>
      <c r="BP96" s="57" t="e">
        <f t="shared" si="64"/>
        <v>#REF!</v>
      </c>
      <c r="BQ96" s="57" t="e">
        <f t="shared" si="64"/>
        <v>#REF!</v>
      </c>
      <c r="BR96" s="57" t="e">
        <f t="shared" si="64"/>
        <v>#REF!</v>
      </c>
      <c r="BS96" s="57" t="e">
        <f t="shared" si="64"/>
        <v>#REF!</v>
      </c>
      <c r="BT96" s="57" t="e">
        <f t="shared" si="64"/>
        <v>#REF!</v>
      </c>
      <c r="BU96" s="57" t="e">
        <f t="shared" si="64"/>
        <v>#REF!</v>
      </c>
      <c r="BV96" s="57" t="e">
        <f t="shared" si="64"/>
        <v>#REF!</v>
      </c>
      <c r="BW96" s="57" t="e">
        <f t="shared" si="64"/>
        <v>#REF!</v>
      </c>
      <c r="BX96" s="57" t="e">
        <f t="shared" si="64"/>
        <v>#REF!</v>
      </c>
      <c r="BY96" s="57" t="e">
        <f t="shared" si="64"/>
        <v>#REF!</v>
      </c>
      <c r="BZ96" s="57" t="e">
        <f t="shared" si="64"/>
        <v>#REF!</v>
      </c>
      <c r="CA96" s="57" t="e">
        <f t="shared" si="64"/>
        <v>#REF!</v>
      </c>
      <c r="CB96" s="57" t="e">
        <f t="shared" si="64"/>
        <v>#REF!</v>
      </c>
      <c r="CC96" s="57" t="e">
        <f t="shared" si="64"/>
        <v>#REF!</v>
      </c>
      <c r="CD96" s="57" t="e">
        <f t="shared" si="64"/>
        <v>#REF!</v>
      </c>
    </row>
    <row r="97" spans="1:82"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row>
    <row r="98" spans="1:82"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5">AN18*0.8*0.9</f>
        <v>#REF!</v>
      </c>
      <c r="AO98" s="43" t="e">
        <f t="shared" si="65"/>
        <v>#REF!</v>
      </c>
      <c r="AP98" s="43" t="e">
        <f t="shared" si="65"/>
        <v>#REF!</v>
      </c>
      <c r="AQ98" s="43" t="e">
        <f t="shared" si="65"/>
        <v>#REF!</v>
      </c>
      <c r="AR98" s="43" t="e">
        <f t="shared" si="65"/>
        <v>#REF!</v>
      </c>
      <c r="AS98" s="43" t="e">
        <f t="shared" si="65"/>
        <v>#REF!</v>
      </c>
      <c r="AT98" s="43" t="e">
        <f t="shared" si="65"/>
        <v>#REF!</v>
      </c>
      <c r="AU98" s="43" t="e">
        <f t="shared" si="65"/>
        <v>#REF!</v>
      </c>
      <c r="AV98" s="43" t="e">
        <f t="shared" si="65"/>
        <v>#REF!</v>
      </c>
      <c r="AW98" s="148" t="e">
        <f t="shared" si="56"/>
        <v>#REF!</v>
      </c>
      <c r="AX98" s="148" t="e">
        <f t="shared" si="56"/>
        <v>#REF!</v>
      </c>
      <c r="AY98" s="57" t="e">
        <f t="shared" si="56"/>
        <v>#REF!</v>
      </c>
      <c r="AZ98" s="57" t="e">
        <f t="shared" si="56"/>
        <v>#REF!</v>
      </c>
      <c r="BA98" s="57" t="e">
        <f t="shared" si="56"/>
        <v>#REF!</v>
      </c>
      <c r="BB98" s="57" t="e">
        <f t="shared" si="56"/>
        <v>#REF!</v>
      </c>
      <c r="BC98" s="57" t="e">
        <f t="shared" si="56"/>
        <v>#REF!</v>
      </c>
      <c r="BD98" s="57" t="e">
        <f t="shared" si="56"/>
        <v>#REF!</v>
      </c>
      <c r="BE98" s="57" t="e">
        <f t="shared" si="56"/>
        <v>#REF!</v>
      </c>
      <c r="BF98" s="57" t="e">
        <f t="shared" si="56"/>
        <v>#REF!</v>
      </c>
      <c r="BG98" s="57" t="e">
        <f t="shared" si="56"/>
        <v>#REF!</v>
      </c>
      <c r="BH98" s="57" t="e">
        <f>BH18*0.87*0.85</f>
        <v>#REF!</v>
      </c>
      <c r="BI98" s="57" t="e">
        <f t="shared" si="51"/>
        <v>#REF!</v>
      </c>
      <c r="BJ98" s="57" t="e">
        <f t="shared" si="51"/>
        <v>#REF!</v>
      </c>
      <c r="BK98" s="57" t="e">
        <f t="shared" si="51"/>
        <v>#REF!</v>
      </c>
      <c r="BL98" s="57" t="e">
        <f t="shared" ref="BL98:CD98" si="66">BL18*0.87*0.85</f>
        <v>#REF!</v>
      </c>
      <c r="BM98" s="57" t="e">
        <f t="shared" si="66"/>
        <v>#REF!</v>
      </c>
      <c r="BN98" s="57" t="e">
        <f t="shared" si="66"/>
        <v>#REF!</v>
      </c>
      <c r="BO98" s="57" t="e">
        <f t="shared" si="66"/>
        <v>#REF!</v>
      </c>
      <c r="BP98" s="57" t="e">
        <f t="shared" si="66"/>
        <v>#REF!</v>
      </c>
      <c r="BQ98" s="57" t="e">
        <f t="shared" si="66"/>
        <v>#REF!</v>
      </c>
      <c r="BR98" s="57" t="e">
        <f t="shared" si="66"/>
        <v>#REF!</v>
      </c>
      <c r="BS98" s="57" t="e">
        <f t="shared" si="66"/>
        <v>#REF!</v>
      </c>
      <c r="BT98" s="57" t="e">
        <f t="shared" si="66"/>
        <v>#REF!</v>
      </c>
      <c r="BU98" s="57" t="e">
        <f t="shared" si="66"/>
        <v>#REF!</v>
      </c>
      <c r="BV98" s="57" t="e">
        <f t="shared" si="66"/>
        <v>#REF!</v>
      </c>
      <c r="BW98" s="57" t="e">
        <f t="shared" si="66"/>
        <v>#REF!</v>
      </c>
      <c r="BX98" s="57" t="e">
        <f t="shared" si="66"/>
        <v>#REF!</v>
      </c>
      <c r="BY98" s="57" t="e">
        <f t="shared" si="66"/>
        <v>#REF!</v>
      </c>
      <c r="BZ98" s="57" t="e">
        <f t="shared" si="66"/>
        <v>#REF!</v>
      </c>
      <c r="CA98" s="57" t="e">
        <f t="shared" si="66"/>
        <v>#REF!</v>
      </c>
      <c r="CB98" s="57" t="e">
        <f t="shared" si="66"/>
        <v>#REF!</v>
      </c>
      <c r="CC98" s="57" t="e">
        <f t="shared" si="66"/>
        <v>#REF!</v>
      </c>
      <c r="CD98" s="57" t="e">
        <f t="shared" si="66"/>
        <v>#REF!</v>
      </c>
    </row>
    <row r="99" spans="1:82"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5"/>
        <v>#REF!</v>
      </c>
      <c r="AO99" s="43" t="e">
        <f t="shared" si="65"/>
        <v>#REF!</v>
      </c>
      <c r="AP99" s="43" t="e">
        <f t="shared" si="65"/>
        <v>#REF!</v>
      </c>
      <c r="AQ99" s="43" t="e">
        <f t="shared" si="65"/>
        <v>#REF!</v>
      </c>
      <c r="AR99" s="43" t="e">
        <f t="shared" si="65"/>
        <v>#REF!</v>
      </c>
      <c r="AS99" s="43" t="e">
        <f t="shared" si="65"/>
        <v>#REF!</v>
      </c>
      <c r="AT99" s="43" t="e">
        <f t="shared" si="65"/>
        <v>#REF!</v>
      </c>
      <c r="AU99" s="43" t="e">
        <f t="shared" si="65"/>
        <v>#REF!</v>
      </c>
      <c r="AV99" s="43" t="e">
        <f t="shared" si="65"/>
        <v>#REF!</v>
      </c>
      <c r="AW99" s="148" t="e">
        <f t="shared" si="56"/>
        <v>#REF!</v>
      </c>
      <c r="AX99" s="148" t="e">
        <f t="shared" si="56"/>
        <v>#REF!</v>
      </c>
      <c r="AY99" s="57" t="e">
        <f t="shared" si="56"/>
        <v>#REF!</v>
      </c>
      <c r="AZ99" s="57" t="e">
        <f t="shared" si="56"/>
        <v>#REF!</v>
      </c>
      <c r="BA99" s="57" t="e">
        <f t="shared" si="56"/>
        <v>#REF!</v>
      </c>
      <c r="BB99" s="57" t="e">
        <f t="shared" si="56"/>
        <v>#REF!</v>
      </c>
      <c r="BC99" s="57" t="e">
        <f t="shared" si="56"/>
        <v>#REF!</v>
      </c>
      <c r="BD99" s="57" t="e">
        <f t="shared" si="56"/>
        <v>#REF!</v>
      </c>
      <c r="BE99" s="57" t="e">
        <f t="shared" si="56"/>
        <v>#REF!</v>
      </c>
      <c r="BF99" s="57" t="e">
        <f t="shared" si="56"/>
        <v>#REF!</v>
      </c>
      <c r="BG99" s="57" t="e">
        <f t="shared" si="56"/>
        <v>#REF!</v>
      </c>
      <c r="BH99" s="57" t="e">
        <f>BH19*0.87*0.85</f>
        <v>#REF!</v>
      </c>
      <c r="BI99" s="57" t="e">
        <f t="shared" si="51"/>
        <v>#REF!</v>
      </c>
      <c r="BJ99" s="57" t="e">
        <f t="shared" si="51"/>
        <v>#REF!</v>
      </c>
      <c r="BK99" s="57" t="e">
        <f t="shared" si="51"/>
        <v>#REF!</v>
      </c>
      <c r="BL99" s="57" t="e">
        <f t="shared" ref="BL99:CD99" si="67">BL19*0.87*0.85</f>
        <v>#REF!</v>
      </c>
      <c r="BM99" s="57" t="e">
        <f t="shared" si="67"/>
        <v>#REF!</v>
      </c>
      <c r="BN99" s="57" t="e">
        <f t="shared" si="67"/>
        <v>#REF!</v>
      </c>
      <c r="BO99" s="57" t="e">
        <f t="shared" si="67"/>
        <v>#REF!</v>
      </c>
      <c r="BP99" s="57" t="e">
        <f t="shared" si="67"/>
        <v>#REF!</v>
      </c>
      <c r="BQ99" s="57" t="e">
        <f t="shared" si="67"/>
        <v>#REF!</v>
      </c>
      <c r="BR99" s="57" t="e">
        <f t="shared" si="67"/>
        <v>#REF!</v>
      </c>
      <c r="BS99" s="57" t="e">
        <f t="shared" si="67"/>
        <v>#REF!</v>
      </c>
      <c r="BT99" s="57" t="e">
        <f t="shared" si="67"/>
        <v>#REF!</v>
      </c>
      <c r="BU99" s="57" t="e">
        <f t="shared" si="67"/>
        <v>#REF!</v>
      </c>
      <c r="BV99" s="57" t="e">
        <f t="shared" si="67"/>
        <v>#REF!</v>
      </c>
      <c r="BW99" s="57" t="e">
        <f t="shared" si="67"/>
        <v>#REF!</v>
      </c>
      <c r="BX99" s="57" t="e">
        <f t="shared" si="67"/>
        <v>#REF!</v>
      </c>
      <c r="BY99" s="57" t="e">
        <f t="shared" si="67"/>
        <v>#REF!</v>
      </c>
      <c r="BZ99" s="57" t="e">
        <f t="shared" si="67"/>
        <v>#REF!</v>
      </c>
      <c r="CA99" s="57" t="e">
        <f t="shared" si="67"/>
        <v>#REF!</v>
      </c>
      <c r="CB99" s="57" t="e">
        <f t="shared" si="67"/>
        <v>#REF!</v>
      </c>
      <c r="CC99" s="57" t="e">
        <f t="shared" si="67"/>
        <v>#REF!</v>
      </c>
      <c r="CD99" s="57" t="e">
        <f t="shared" si="67"/>
        <v>#REF!</v>
      </c>
    </row>
    <row r="100" spans="1:82"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row>
    <row r="101" spans="1:82"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5"/>
        <v>#REF!</v>
      </c>
      <c r="AO101" s="43" t="e">
        <f t="shared" si="65"/>
        <v>#REF!</v>
      </c>
      <c r="AP101" s="43" t="e">
        <f t="shared" si="65"/>
        <v>#REF!</v>
      </c>
      <c r="AQ101" s="43" t="e">
        <f t="shared" si="65"/>
        <v>#REF!</v>
      </c>
      <c r="AR101" s="43" t="e">
        <f t="shared" si="65"/>
        <v>#REF!</v>
      </c>
      <c r="AS101" s="43" t="e">
        <f t="shared" si="65"/>
        <v>#REF!</v>
      </c>
      <c r="AT101" s="43" t="e">
        <f t="shared" si="65"/>
        <v>#REF!</v>
      </c>
      <c r="AU101" s="43" t="e">
        <f t="shared" si="65"/>
        <v>#REF!</v>
      </c>
      <c r="AV101" s="43" t="e">
        <f t="shared" si="65"/>
        <v>#REF!</v>
      </c>
      <c r="AW101" s="148" t="e">
        <f t="shared" ref="AW101:BG105" si="68">AW21*0.87*0.9</f>
        <v>#REF!</v>
      </c>
      <c r="AX101" s="148" t="e">
        <f t="shared" si="68"/>
        <v>#REF!</v>
      </c>
      <c r="AY101" s="57" t="e">
        <f t="shared" si="68"/>
        <v>#REF!</v>
      </c>
      <c r="AZ101" s="57" t="e">
        <f t="shared" si="68"/>
        <v>#REF!</v>
      </c>
      <c r="BA101" s="57" t="e">
        <f t="shared" si="68"/>
        <v>#REF!</v>
      </c>
      <c r="BB101" s="57" t="e">
        <f t="shared" si="68"/>
        <v>#REF!</v>
      </c>
      <c r="BC101" s="57" t="e">
        <f t="shared" si="68"/>
        <v>#REF!</v>
      </c>
      <c r="BD101" s="57" t="e">
        <f t="shared" si="68"/>
        <v>#REF!</v>
      </c>
      <c r="BE101" s="57" t="e">
        <f t="shared" si="68"/>
        <v>#REF!</v>
      </c>
      <c r="BF101" s="57" t="e">
        <f t="shared" si="68"/>
        <v>#REF!</v>
      </c>
      <c r="BG101" s="57" t="e">
        <f t="shared" si="68"/>
        <v>#REF!</v>
      </c>
      <c r="BH101" s="57" t="e">
        <f>BH21*0.87*0.85</f>
        <v>#REF!</v>
      </c>
      <c r="BI101" s="57" t="e">
        <f t="shared" si="51"/>
        <v>#REF!</v>
      </c>
      <c r="BJ101" s="57" t="e">
        <f t="shared" si="51"/>
        <v>#REF!</v>
      </c>
      <c r="BK101" s="57" t="e">
        <f t="shared" si="51"/>
        <v>#REF!</v>
      </c>
      <c r="BL101" s="57" t="e">
        <f t="shared" ref="BL101:CD101" si="69">BL21*0.87*0.85</f>
        <v>#REF!</v>
      </c>
      <c r="BM101" s="57" t="e">
        <f t="shared" si="69"/>
        <v>#REF!</v>
      </c>
      <c r="BN101" s="57" t="e">
        <f t="shared" si="69"/>
        <v>#REF!</v>
      </c>
      <c r="BO101" s="57" t="e">
        <f t="shared" si="69"/>
        <v>#REF!</v>
      </c>
      <c r="BP101" s="57" t="e">
        <f t="shared" si="69"/>
        <v>#REF!</v>
      </c>
      <c r="BQ101" s="57" t="e">
        <f t="shared" si="69"/>
        <v>#REF!</v>
      </c>
      <c r="BR101" s="57" t="e">
        <f t="shared" si="69"/>
        <v>#REF!</v>
      </c>
      <c r="BS101" s="57" t="e">
        <f t="shared" si="69"/>
        <v>#REF!</v>
      </c>
      <c r="BT101" s="57" t="e">
        <f t="shared" si="69"/>
        <v>#REF!</v>
      </c>
      <c r="BU101" s="57" t="e">
        <f t="shared" si="69"/>
        <v>#REF!</v>
      </c>
      <c r="BV101" s="57" t="e">
        <f t="shared" si="69"/>
        <v>#REF!</v>
      </c>
      <c r="BW101" s="57" t="e">
        <f t="shared" si="69"/>
        <v>#REF!</v>
      </c>
      <c r="BX101" s="57" t="e">
        <f t="shared" si="69"/>
        <v>#REF!</v>
      </c>
      <c r="BY101" s="57" t="e">
        <f t="shared" si="69"/>
        <v>#REF!</v>
      </c>
      <c r="BZ101" s="57" t="e">
        <f t="shared" si="69"/>
        <v>#REF!</v>
      </c>
      <c r="CA101" s="57" t="e">
        <f t="shared" si="69"/>
        <v>#REF!</v>
      </c>
      <c r="CB101" s="57" t="e">
        <f t="shared" si="69"/>
        <v>#REF!</v>
      </c>
      <c r="CC101" s="57" t="e">
        <f t="shared" si="69"/>
        <v>#REF!</v>
      </c>
      <c r="CD101" s="57" t="e">
        <f t="shared" si="69"/>
        <v>#REF!</v>
      </c>
    </row>
    <row r="102" spans="1:82"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row>
    <row r="103" spans="1:82" x14ac:dyDescent="0.2">
      <c r="A103" s="52" t="s">
        <v>14</v>
      </c>
      <c r="B103" s="84"/>
      <c r="C103" s="84"/>
      <c r="D103" s="84"/>
      <c r="E103" s="84"/>
      <c r="AN103" s="53" t="e">
        <f t="shared" si="65"/>
        <v>#REF!</v>
      </c>
      <c r="AO103" s="43" t="e">
        <f t="shared" si="65"/>
        <v>#REF!</v>
      </c>
      <c r="AP103" s="43" t="e">
        <f t="shared" si="65"/>
        <v>#REF!</v>
      </c>
      <c r="AQ103" s="43" t="e">
        <f t="shared" si="65"/>
        <v>#REF!</v>
      </c>
      <c r="AR103" s="43" t="e">
        <f t="shared" si="65"/>
        <v>#REF!</v>
      </c>
      <c r="AS103" s="43" t="e">
        <f t="shared" si="65"/>
        <v>#REF!</v>
      </c>
      <c r="AT103" s="43" t="e">
        <f t="shared" si="65"/>
        <v>#REF!</v>
      </c>
      <c r="AU103" s="43" t="e">
        <f t="shared" si="65"/>
        <v>#REF!</v>
      </c>
      <c r="AV103" s="43" t="e">
        <f t="shared" si="65"/>
        <v>#REF!</v>
      </c>
      <c r="AW103" s="148" t="e">
        <f t="shared" si="68"/>
        <v>#REF!</v>
      </c>
      <c r="AX103" s="148" t="e">
        <f t="shared" si="68"/>
        <v>#REF!</v>
      </c>
      <c r="AY103" s="57" t="e">
        <f t="shared" si="68"/>
        <v>#REF!</v>
      </c>
      <c r="AZ103" s="57" t="e">
        <f t="shared" si="68"/>
        <v>#REF!</v>
      </c>
      <c r="BA103" s="57" t="e">
        <f t="shared" si="68"/>
        <v>#REF!</v>
      </c>
      <c r="BB103" s="57" t="e">
        <f t="shared" si="68"/>
        <v>#REF!</v>
      </c>
      <c r="BC103" s="57" t="e">
        <f t="shared" si="68"/>
        <v>#REF!</v>
      </c>
      <c r="BD103" s="57" t="e">
        <f t="shared" si="68"/>
        <v>#REF!</v>
      </c>
      <c r="BE103" s="57" t="e">
        <f t="shared" si="68"/>
        <v>#REF!</v>
      </c>
      <c r="BF103" s="57" t="e">
        <f t="shared" si="68"/>
        <v>#REF!</v>
      </c>
      <c r="BG103" s="57" t="e">
        <f t="shared" si="68"/>
        <v>#REF!</v>
      </c>
      <c r="BH103" s="57" t="e">
        <f>BH23*0.87*0.85</f>
        <v>#REF!</v>
      </c>
      <c r="BI103" s="57" t="e">
        <f t="shared" ref="BI103:BK105" si="70">BI23*0.87*0.85</f>
        <v>#REF!</v>
      </c>
      <c r="BJ103" s="57" t="e">
        <f t="shared" si="70"/>
        <v>#REF!</v>
      </c>
      <c r="BK103" s="57" t="e">
        <f t="shared" si="70"/>
        <v>#REF!</v>
      </c>
      <c r="BL103" s="57" t="e">
        <f t="shared" ref="BL103:CD103" si="71">BL23*0.87*0.85</f>
        <v>#REF!</v>
      </c>
      <c r="BM103" s="57" t="e">
        <f t="shared" si="71"/>
        <v>#REF!</v>
      </c>
      <c r="BN103" s="57" t="e">
        <f t="shared" si="71"/>
        <v>#REF!</v>
      </c>
      <c r="BO103" s="57" t="e">
        <f t="shared" si="71"/>
        <v>#REF!</v>
      </c>
      <c r="BP103" s="57" t="e">
        <f t="shared" si="71"/>
        <v>#REF!</v>
      </c>
      <c r="BQ103" s="57" t="e">
        <f t="shared" si="71"/>
        <v>#REF!</v>
      </c>
      <c r="BR103" s="57" t="e">
        <f t="shared" si="71"/>
        <v>#REF!</v>
      </c>
      <c r="BS103" s="57" t="e">
        <f t="shared" si="71"/>
        <v>#REF!</v>
      </c>
      <c r="BT103" s="57" t="e">
        <f t="shared" si="71"/>
        <v>#REF!</v>
      </c>
      <c r="BU103" s="57" t="e">
        <f t="shared" si="71"/>
        <v>#REF!</v>
      </c>
      <c r="BV103" s="57" t="e">
        <f t="shared" si="71"/>
        <v>#REF!</v>
      </c>
      <c r="BW103" s="57" t="e">
        <f t="shared" si="71"/>
        <v>#REF!</v>
      </c>
      <c r="BX103" s="57" t="e">
        <f t="shared" si="71"/>
        <v>#REF!</v>
      </c>
      <c r="BY103" s="57" t="e">
        <f t="shared" si="71"/>
        <v>#REF!</v>
      </c>
      <c r="BZ103" s="57" t="e">
        <f t="shared" si="71"/>
        <v>#REF!</v>
      </c>
      <c r="CA103" s="57" t="e">
        <f t="shared" si="71"/>
        <v>#REF!</v>
      </c>
      <c r="CB103" s="57" t="e">
        <f t="shared" si="71"/>
        <v>#REF!</v>
      </c>
      <c r="CC103" s="57" t="e">
        <f t="shared" si="71"/>
        <v>#REF!</v>
      </c>
      <c r="CD103" s="57" t="e">
        <f t="shared" si="71"/>
        <v>#REF!</v>
      </c>
    </row>
    <row r="104" spans="1:82" x14ac:dyDescent="0.2">
      <c r="A104" s="145" t="s">
        <v>70</v>
      </c>
      <c r="B104" s="84"/>
      <c r="C104" s="84"/>
      <c r="D104" s="84"/>
      <c r="E104" s="84"/>
      <c r="AN104" s="34"/>
      <c r="AO104" s="43"/>
      <c r="AP104" s="43"/>
      <c r="AQ104" s="43"/>
      <c r="AR104" s="43"/>
      <c r="AS104" s="43"/>
      <c r="AT104" s="43"/>
      <c r="AU104" s="43"/>
      <c r="AV104" s="43"/>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row>
    <row r="105" spans="1:82" x14ac:dyDescent="0.2">
      <c r="A105" s="52" t="s">
        <v>13</v>
      </c>
      <c r="B105" s="84"/>
      <c r="C105" s="84"/>
      <c r="D105" s="84"/>
      <c r="E105" s="84"/>
      <c r="AN105" s="53" t="e">
        <f t="shared" si="65"/>
        <v>#REF!</v>
      </c>
      <c r="AO105" s="43" t="e">
        <f t="shared" si="65"/>
        <v>#REF!</v>
      </c>
      <c r="AP105" s="43" t="e">
        <f t="shared" si="65"/>
        <v>#REF!</v>
      </c>
      <c r="AQ105" s="43" t="e">
        <f t="shared" si="65"/>
        <v>#REF!</v>
      </c>
      <c r="AR105" s="43" t="e">
        <f t="shared" si="65"/>
        <v>#REF!</v>
      </c>
      <c r="AS105" s="43" t="e">
        <f t="shared" si="65"/>
        <v>#REF!</v>
      </c>
      <c r="AT105" s="43" t="e">
        <f t="shared" si="65"/>
        <v>#REF!</v>
      </c>
      <c r="AU105" s="43" t="e">
        <f t="shared" si="65"/>
        <v>#REF!</v>
      </c>
      <c r="AV105" s="43" t="e">
        <f t="shared" si="65"/>
        <v>#REF!</v>
      </c>
      <c r="AW105" s="148" t="e">
        <f t="shared" si="68"/>
        <v>#REF!</v>
      </c>
      <c r="AX105" s="148" t="e">
        <f t="shared" si="68"/>
        <v>#REF!</v>
      </c>
      <c r="AY105" s="57" t="e">
        <f t="shared" si="68"/>
        <v>#REF!</v>
      </c>
      <c r="AZ105" s="57" t="e">
        <f t="shared" si="68"/>
        <v>#REF!</v>
      </c>
      <c r="BA105" s="57" t="e">
        <f t="shared" si="68"/>
        <v>#REF!</v>
      </c>
      <c r="BB105" s="57" t="e">
        <f t="shared" si="68"/>
        <v>#REF!</v>
      </c>
      <c r="BC105" s="57" t="e">
        <f t="shared" si="68"/>
        <v>#REF!</v>
      </c>
      <c r="BD105" s="57" t="e">
        <f t="shared" si="68"/>
        <v>#REF!</v>
      </c>
      <c r="BE105" s="57" t="e">
        <f t="shared" si="68"/>
        <v>#REF!</v>
      </c>
      <c r="BF105" s="57" t="e">
        <f t="shared" si="68"/>
        <v>#REF!</v>
      </c>
      <c r="BG105" s="57" t="e">
        <f t="shared" si="68"/>
        <v>#REF!</v>
      </c>
      <c r="BH105" s="57" t="e">
        <f>BH25*0.87*0.85</f>
        <v>#REF!</v>
      </c>
      <c r="BI105" s="57" t="e">
        <f t="shared" si="70"/>
        <v>#REF!</v>
      </c>
      <c r="BJ105" s="57" t="e">
        <f t="shared" si="70"/>
        <v>#REF!</v>
      </c>
      <c r="BK105" s="57" t="e">
        <f t="shared" si="70"/>
        <v>#REF!</v>
      </c>
      <c r="BL105" s="57" t="e">
        <f t="shared" ref="BL105:CD105" si="72">BL25*0.87*0.85</f>
        <v>#REF!</v>
      </c>
      <c r="BM105" s="57" t="e">
        <f t="shared" si="72"/>
        <v>#REF!</v>
      </c>
      <c r="BN105" s="57" t="e">
        <f t="shared" si="72"/>
        <v>#REF!</v>
      </c>
      <c r="BO105" s="57" t="e">
        <f t="shared" si="72"/>
        <v>#REF!</v>
      </c>
      <c r="BP105" s="57" t="e">
        <f t="shared" si="72"/>
        <v>#REF!</v>
      </c>
      <c r="BQ105" s="57" t="e">
        <f t="shared" si="72"/>
        <v>#REF!</v>
      </c>
      <c r="BR105" s="57" t="e">
        <f t="shared" si="72"/>
        <v>#REF!</v>
      </c>
      <c r="BS105" s="57" t="e">
        <f t="shared" si="72"/>
        <v>#REF!</v>
      </c>
      <c r="BT105" s="57" t="e">
        <f t="shared" si="72"/>
        <v>#REF!</v>
      </c>
      <c r="BU105" s="57" t="e">
        <f t="shared" si="72"/>
        <v>#REF!</v>
      </c>
      <c r="BV105" s="57" t="e">
        <f t="shared" si="72"/>
        <v>#REF!</v>
      </c>
      <c r="BW105" s="57" t="e">
        <f t="shared" si="72"/>
        <v>#REF!</v>
      </c>
      <c r="BX105" s="57" t="e">
        <f t="shared" si="72"/>
        <v>#REF!</v>
      </c>
      <c r="BY105" s="57" t="e">
        <f t="shared" si="72"/>
        <v>#REF!</v>
      </c>
      <c r="BZ105" s="57" t="e">
        <f t="shared" si="72"/>
        <v>#REF!</v>
      </c>
      <c r="CA105" s="57" t="e">
        <f t="shared" si="72"/>
        <v>#REF!</v>
      </c>
      <c r="CB105" s="57" t="e">
        <f t="shared" si="72"/>
        <v>#REF!</v>
      </c>
      <c r="CC105" s="57" t="e">
        <f t="shared" si="72"/>
        <v>#REF!</v>
      </c>
      <c r="CD105" s="57" t="e">
        <f t="shared" si="72"/>
        <v>#REF!</v>
      </c>
    </row>
    <row r="106" spans="1:82" x14ac:dyDescent="0.2">
      <c r="A106" s="96" t="s">
        <v>81</v>
      </c>
      <c r="B106" s="84"/>
      <c r="C106" s="84"/>
      <c r="D106" s="84"/>
      <c r="E106" s="84"/>
    </row>
    <row r="107" spans="1:82" ht="60" x14ac:dyDescent="0.2">
      <c r="A107" s="76" t="s">
        <v>96</v>
      </c>
      <c r="B107" s="84"/>
      <c r="C107" s="84"/>
      <c r="D107" s="84"/>
      <c r="E107" s="84"/>
    </row>
    <row r="109" spans="1:82"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2"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AQ102"/>
  <sheetViews>
    <sheetView showGridLines="0" zoomScaleNormal="100" workbookViewId="0">
      <pane xSplit="1" ySplit="3" topLeftCell="B4" activePane="bottomRight" state="frozen"/>
      <selection pane="topRight" activeCell="B1" sqref="B1"/>
      <selection pane="bottomLeft" activeCell="A3" sqref="A3"/>
      <selection pane="bottomRight" activeCell="G71" sqref="G71"/>
    </sheetView>
  </sheetViews>
  <sheetFormatPr defaultColWidth="9.140625" defaultRowHeight="12.75" x14ac:dyDescent="0.2"/>
  <cols>
    <col min="1" max="1" width="50.42578125" style="1" customWidth="1"/>
    <col min="2" max="16384" width="9.140625" style="1"/>
  </cols>
  <sheetData>
    <row r="1" spans="1:43" x14ac:dyDescent="0.2">
      <c r="A1" s="10" t="s">
        <v>12</v>
      </c>
      <c r="B1" s="5"/>
      <c r="C1" s="5"/>
      <c r="D1" s="5"/>
      <c r="E1" s="5"/>
      <c r="F1" s="5"/>
      <c r="G1" s="5"/>
      <c r="H1" s="5"/>
      <c r="I1" s="5"/>
      <c r="J1" s="5"/>
      <c r="K1" s="5"/>
      <c r="L1" s="5"/>
      <c r="M1" s="5"/>
      <c r="N1" s="5"/>
      <c r="O1" s="5"/>
      <c r="P1" s="5"/>
      <c r="Q1" s="5"/>
      <c r="R1" s="5"/>
      <c r="S1" s="5"/>
    </row>
    <row r="2" spans="1:43" hidden="1" x14ac:dyDescent="0.2">
      <c r="A2" s="11" t="s">
        <v>16</v>
      </c>
    </row>
    <row r="3" spans="1:43" s="2" customFormat="1" ht="26.25" hidden="1" customHeight="1" x14ac:dyDescent="0.2">
      <c r="A3" s="12" t="s">
        <v>0</v>
      </c>
    </row>
    <row r="4" spans="1:43" s="7" customFormat="1" ht="12" hidden="1" customHeight="1" x14ac:dyDescent="0.2">
      <c r="A4" s="4" t="s">
        <v>26</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6"/>
      <c r="AK4" s="6"/>
      <c r="AL4" s="6"/>
      <c r="AM4" s="6"/>
      <c r="AN4" s="6"/>
      <c r="AO4" s="6"/>
      <c r="AP4" s="6"/>
      <c r="AQ4" s="6"/>
    </row>
    <row r="5" spans="1:43" s="9" customFormat="1" ht="12" hidden="1" customHeight="1" x14ac:dyDescent="0.2">
      <c r="A5" s="8">
        <v>1</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6"/>
      <c r="AK5" s="6"/>
      <c r="AL5" s="6"/>
      <c r="AM5" s="6"/>
      <c r="AN5" s="6"/>
      <c r="AO5" s="6"/>
      <c r="AP5" s="6"/>
      <c r="AQ5" s="6"/>
    </row>
    <row r="6" spans="1:43" s="9" customFormat="1" ht="12" hidden="1" customHeight="1" x14ac:dyDescent="0.2">
      <c r="A6" s="8">
        <v>2</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6"/>
      <c r="AK6" s="6"/>
      <c r="AL6" s="6"/>
      <c r="AM6" s="6"/>
      <c r="AN6" s="6"/>
      <c r="AO6" s="6"/>
      <c r="AP6" s="6"/>
      <c r="AQ6" s="6"/>
    </row>
    <row r="7" spans="1:43" s="7" customFormat="1" ht="12" hidden="1" customHeight="1" x14ac:dyDescent="0.2">
      <c r="A7" s="4" t="s">
        <v>1</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6"/>
      <c r="AK7" s="6"/>
      <c r="AL7" s="6"/>
      <c r="AM7" s="6"/>
      <c r="AN7" s="6"/>
      <c r="AO7" s="6"/>
      <c r="AP7" s="6"/>
      <c r="AQ7" s="6"/>
    </row>
    <row r="8" spans="1:43" s="9" customFormat="1" ht="12" hidden="1" customHeight="1" x14ac:dyDescent="0.2">
      <c r="A8" s="8">
        <v>1</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6"/>
      <c r="AK8" s="6"/>
      <c r="AL8" s="6"/>
      <c r="AM8" s="6"/>
      <c r="AN8" s="6"/>
      <c r="AO8" s="6"/>
      <c r="AP8" s="6"/>
      <c r="AQ8" s="6"/>
    </row>
    <row r="9" spans="1:43" s="9" customFormat="1" ht="12" hidden="1" customHeight="1" x14ac:dyDescent="0.2">
      <c r="A9" s="8">
        <v>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6"/>
      <c r="AK9" s="6"/>
      <c r="AL9" s="6"/>
      <c r="AM9" s="6"/>
      <c r="AN9" s="6"/>
      <c r="AO9" s="6"/>
      <c r="AP9" s="6"/>
      <c r="AQ9" s="6"/>
    </row>
    <row r="10" spans="1:43" s="7" customFormat="1" ht="12" hidden="1" customHeight="1" x14ac:dyDescent="0.2">
      <c r="A10" s="4" t="s">
        <v>27</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6"/>
      <c r="AK10" s="6"/>
      <c r="AL10" s="6"/>
      <c r="AM10" s="6"/>
      <c r="AN10" s="6"/>
      <c r="AO10" s="6"/>
      <c r="AP10" s="6"/>
      <c r="AQ10" s="6"/>
    </row>
    <row r="11" spans="1:43" s="9" customFormat="1" ht="12" hidden="1" customHeight="1" x14ac:dyDescent="0.2">
      <c r="A11" s="8">
        <v>1</v>
      </c>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6"/>
      <c r="AK11" s="6"/>
      <c r="AL11" s="6"/>
      <c r="AM11" s="6"/>
      <c r="AN11" s="6"/>
      <c r="AO11" s="6"/>
      <c r="AP11" s="6"/>
      <c r="AQ11" s="6"/>
    </row>
    <row r="12" spans="1:43" s="9" customFormat="1" ht="12" hidden="1" customHeight="1" x14ac:dyDescent="0.2">
      <c r="A12" s="8">
        <v>2</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6"/>
      <c r="AK12" s="6"/>
      <c r="AL12" s="6"/>
      <c r="AM12" s="6"/>
      <c r="AN12" s="6"/>
      <c r="AO12" s="6"/>
      <c r="AP12" s="6"/>
      <c r="AQ12" s="6"/>
    </row>
    <row r="13" spans="1:43" s="7" customFormat="1" ht="12" hidden="1" customHeight="1" x14ac:dyDescent="0.2">
      <c r="A13" s="4" t="s">
        <v>2</v>
      </c>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6"/>
      <c r="AK13" s="6"/>
      <c r="AL13" s="6"/>
      <c r="AM13" s="6"/>
      <c r="AN13" s="6"/>
      <c r="AO13" s="6"/>
      <c r="AP13" s="6"/>
      <c r="AQ13" s="6"/>
    </row>
    <row r="14" spans="1:43" s="9" customFormat="1" ht="12" hidden="1" customHeight="1" x14ac:dyDescent="0.2">
      <c r="A14" s="8">
        <v>1</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6"/>
      <c r="AK14" s="6"/>
      <c r="AL14" s="6"/>
      <c r="AM14" s="6"/>
      <c r="AN14" s="6"/>
      <c r="AO14" s="6"/>
      <c r="AP14" s="6"/>
      <c r="AQ14" s="6"/>
    </row>
    <row r="15" spans="1:43" s="9" customFormat="1" ht="12" hidden="1" customHeight="1" x14ac:dyDescent="0.2">
      <c r="A15" s="8">
        <v>2</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6"/>
      <c r="AK15" s="6"/>
      <c r="AL15" s="6"/>
      <c r="AM15" s="6"/>
      <c r="AN15" s="6"/>
      <c r="AO15" s="6"/>
      <c r="AP15" s="6"/>
      <c r="AQ15" s="6"/>
    </row>
    <row r="16" spans="1:43" s="7" customFormat="1" ht="12" hidden="1" customHeight="1" x14ac:dyDescent="0.2">
      <c r="A16" s="4" t="s">
        <v>3</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6"/>
      <c r="AK16" s="6"/>
      <c r="AL16" s="6"/>
      <c r="AM16" s="6"/>
      <c r="AN16" s="6"/>
      <c r="AO16" s="6"/>
      <c r="AP16" s="6"/>
      <c r="AQ16" s="6"/>
    </row>
    <row r="17" spans="1:43" s="9" customFormat="1" ht="12" hidden="1" customHeight="1" x14ac:dyDescent="0.2">
      <c r="A17" s="8">
        <v>1</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6"/>
      <c r="AK17" s="6"/>
      <c r="AL17" s="6"/>
      <c r="AM17" s="6"/>
      <c r="AN17" s="6"/>
      <c r="AO17" s="6"/>
      <c r="AP17" s="6"/>
      <c r="AQ17" s="6"/>
    </row>
    <row r="18" spans="1:43" s="9" customFormat="1" ht="12" hidden="1" customHeight="1" x14ac:dyDescent="0.2">
      <c r="A18" s="8">
        <v>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6"/>
      <c r="AK18" s="6"/>
      <c r="AL18" s="6"/>
      <c r="AM18" s="6"/>
      <c r="AN18" s="6"/>
      <c r="AO18" s="6"/>
      <c r="AP18" s="6"/>
      <c r="AQ18" s="6"/>
    </row>
    <row r="19" spans="1:43" s="7" customFormat="1" ht="12" hidden="1" customHeight="1" x14ac:dyDescent="0.2">
      <c r="A19" s="4" t="s">
        <v>4</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6"/>
      <c r="AK19" s="6"/>
      <c r="AL19" s="6"/>
      <c r="AM19" s="6"/>
      <c r="AN19" s="6"/>
      <c r="AO19" s="6"/>
      <c r="AP19" s="6"/>
      <c r="AQ19" s="6"/>
    </row>
    <row r="20" spans="1:43" s="9" customFormat="1" ht="12" hidden="1" customHeight="1" x14ac:dyDescent="0.2">
      <c r="A20" s="8" t="s">
        <v>37</v>
      </c>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6"/>
      <c r="AK20" s="6"/>
      <c r="AL20" s="6"/>
      <c r="AM20" s="6"/>
      <c r="AN20" s="6"/>
      <c r="AO20" s="6"/>
      <c r="AP20" s="6"/>
      <c r="AQ20" s="6"/>
    </row>
    <row r="21" spans="1:43" s="9" customFormat="1" ht="12" hidden="1" customHeight="1" x14ac:dyDescent="0.2">
      <c r="A21" s="8">
        <v>2</v>
      </c>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6"/>
      <c r="AK21" s="6"/>
      <c r="AL21" s="6"/>
      <c r="AM21" s="6"/>
      <c r="AN21" s="6"/>
      <c r="AO21" s="6"/>
      <c r="AP21" s="6"/>
      <c r="AQ21" s="6"/>
    </row>
    <row r="22" spans="1:43" s="7" customFormat="1" ht="12" hidden="1" customHeight="1" x14ac:dyDescent="0.2">
      <c r="A22" s="4" t="s">
        <v>5</v>
      </c>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6"/>
      <c r="AK22" s="6"/>
      <c r="AL22" s="6"/>
      <c r="AM22" s="6"/>
      <c r="AN22" s="6"/>
      <c r="AO22" s="6"/>
      <c r="AP22" s="6"/>
      <c r="AQ22" s="6"/>
    </row>
    <row r="23" spans="1:43" s="9" customFormat="1" ht="12" hidden="1" customHeight="1" x14ac:dyDescent="0.2">
      <c r="A23" s="8" t="s">
        <v>37</v>
      </c>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6"/>
      <c r="AK23" s="6"/>
      <c r="AL23" s="6"/>
      <c r="AM23" s="6"/>
      <c r="AN23" s="6"/>
      <c r="AO23" s="6"/>
      <c r="AP23" s="6"/>
      <c r="AQ23" s="6"/>
    </row>
    <row r="24" spans="1:43" s="9" customFormat="1" ht="12" hidden="1" customHeight="1" x14ac:dyDescent="0.2">
      <c r="A24" s="8">
        <v>2</v>
      </c>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6"/>
      <c r="AK24" s="6"/>
      <c r="AL24" s="6"/>
      <c r="AM24" s="6"/>
      <c r="AN24" s="6"/>
      <c r="AO24" s="6"/>
      <c r="AP24" s="6"/>
      <c r="AQ24" s="6"/>
    </row>
    <row r="25" spans="1:43" s="7" customFormat="1" ht="12" hidden="1" customHeight="1" x14ac:dyDescent="0.2">
      <c r="A25" s="4" t="s">
        <v>6</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6"/>
      <c r="AK25" s="6"/>
      <c r="AL25" s="6"/>
      <c r="AM25" s="6"/>
      <c r="AN25" s="6"/>
      <c r="AO25" s="6"/>
      <c r="AP25" s="6"/>
      <c r="AQ25" s="6"/>
    </row>
    <row r="26" spans="1:43" s="9" customFormat="1" ht="12" hidden="1" customHeight="1" x14ac:dyDescent="0.2">
      <c r="A26" s="8" t="s">
        <v>14</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6"/>
      <c r="AK26" s="6"/>
      <c r="AL26" s="6"/>
      <c r="AM26" s="6"/>
      <c r="AN26" s="6"/>
      <c r="AO26" s="6"/>
      <c r="AP26" s="6"/>
      <c r="AQ26" s="6"/>
    </row>
    <row r="27" spans="1:43" s="7" customFormat="1" ht="12" hidden="1" customHeight="1" x14ac:dyDescent="0.2">
      <c r="A27" s="4" t="s">
        <v>7</v>
      </c>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6"/>
      <c r="AK27" s="6"/>
      <c r="AL27" s="6"/>
      <c r="AM27" s="6"/>
      <c r="AN27" s="6"/>
      <c r="AO27" s="6"/>
      <c r="AP27" s="6"/>
      <c r="AQ27" s="6"/>
    </row>
    <row r="28" spans="1:43" s="9" customFormat="1" ht="12" hidden="1" customHeight="1" x14ac:dyDescent="0.2">
      <c r="A28" s="8" t="s">
        <v>14</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6"/>
      <c r="AK28" s="6"/>
      <c r="AL28" s="6"/>
      <c r="AM28" s="6"/>
      <c r="AN28" s="6"/>
      <c r="AO28" s="6"/>
      <c r="AP28" s="6"/>
      <c r="AQ28" s="6"/>
    </row>
    <row r="29" spans="1:43" s="7" customFormat="1" ht="12" hidden="1" customHeight="1" x14ac:dyDescent="0.2">
      <c r="A29" s="4" t="s">
        <v>8</v>
      </c>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6"/>
      <c r="AK29" s="6"/>
      <c r="AL29" s="6"/>
      <c r="AM29" s="6"/>
      <c r="AN29" s="6"/>
      <c r="AO29" s="6"/>
      <c r="AP29" s="6"/>
      <c r="AQ29" s="6"/>
    </row>
    <row r="30" spans="1:43" s="9" customFormat="1" ht="12" hidden="1" customHeight="1" x14ac:dyDescent="0.2">
      <c r="A30" s="8" t="s">
        <v>13</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6"/>
      <c r="AK30" s="6"/>
      <c r="AL30" s="6"/>
      <c r="AM30" s="6"/>
      <c r="AN30" s="6"/>
      <c r="AO30" s="6"/>
      <c r="AP30" s="6"/>
      <c r="AQ30" s="6"/>
    </row>
    <row r="31" spans="1:43" s="7" customFormat="1" ht="12" hidden="1" customHeight="1" x14ac:dyDescent="0.2">
      <c r="A31" s="4" t="s">
        <v>9</v>
      </c>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6"/>
      <c r="AK31" s="6"/>
      <c r="AL31" s="6"/>
      <c r="AM31" s="6"/>
      <c r="AN31" s="6"/>
      <c r="AO31" s="6"/>
      <c r="AP31" s="6"/>
      <c r="AQ31" s="6"/>
    </row>
    <row r="32" spans="1:43" s="9" customFormat="1" ht="12" hidden="1" customHeight="1" x14ac:dyDescent="0.2">
      <c r="A32" s="8" t="s">
        <v>15</v>
      </c>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6"/>
      <c r="AK32" s="6"/>
      <c r="AL32" s="6"/>
      <c r="AM32" s="6"/>
      <c r="AN32" s="6"/>
      <c r="AO32" s="6"/>
      <c r="AP32" s="6"/>
      <c r="AQ32" s="6"/>
    </row>
    <row r="33" spans="1:43" s="7" customFormat="1" ht="12" hidden="1" customHeight="1" x14ac:dyDescent="0.2">
      <c r="A33" s="4" t="s">
        <v>11</v>
      </c>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6"/>
      <c r="AK33" s="6"/>
      <c r="AL33" s="6"/>
      <c r="AM33" s="6"/>
      <c r="AN33" s="6"/>
      <c r="AO33" s="6"/>
      <c r="AP33" s="6"/>
      <c r="AQ33" s="6"/>
    </row>
    <row r="34" spans="1:43" s="9" customFormat="1" ht="12" hidden="1" customHeight="1" x14ac:dyDescent="0.2">
      <c r="A34" s="8" t="s">
        <v>37</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6"/>
      <c r="AK34" s="6"/>
      <c r="AL34" s="6"/>
      <c r="AM34" s="6"/>
      <c r="AN34" s="6"/>
      <c r="AO34" s="6"/>
      <c r="AP34" s="6"/>
      <c r="AQ34" s="6"/>
    </row>
    <row r="35" spans="1:43" s="9" customFormat="1" ht="12" hidden="1" customHeight="1" x14ac:dyDescent="0.2">
      <c r="A35" s="8">
        <v>2</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6"/>
      <c r="AK35" s="6"/>
      <c r="AL35" s="6"/>
      <c r="AM35" s="6"/>
      <c r="AN35" s="6"/>
      <c r="AO35" s="6"/>
      <c r="AP35" s="6"/>
      <c r="AQ35" s="6"/>
    </row>
    <row r="36" spans="1:43" s="7" customFormat="1" ht="12" hidden="1" customHeight="1" x14ac:dyDescent="0.2">
      <c r="A36" s="4" t="s">
        <v>10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6"/>
      <c r="AK36" s="6"/>
      <c r="AL36" s="6"/>
      <c r="AM36" s="6"/>
      <c r="AN36" s="6"/>
      <c r="AO36" s="6"/>
      <c r="AP36" s="6"/>
      <c r="AQ36" s="6"/>
    </row>
    <row r="37" spans="1:43" s="9" customFormat="1" ht="12" hidden="1" customHeight="1" x14ac:dyDescent="0.2">
      <c r="A37" s="8" t="s">
        <v>13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6"/>
      <c r="AK37" s="6"/>
      <c r="AL37" s="6"/>
      <c r="AM37" s="6"/>
      <c r="AN37" s="6"/>
      <c r="AO37" s="6"/>
      <c r="AP37" s="6"/>
      <c r="AQ37" s="6"/>
    </row>
    <row r="38" spans="1:43" hidden="1" x14ac:dyDescent="0.2"/>
    <row r="39" spans="1:43" hidden="1" x14ac:dyDescent="0.2"/>
    <row r="40" spans="1:43" x14ac:dyDescent="0.2">
      <c r="A40" s="11" t="s">
        <v>25</v>
      </c>
    </row>
    <row r="41" spans="1:43" s="2" customFormat="1" ht="26.25" customHeight="1" x14ac:dyDescent="0.2">
      <c r="A41" s="12" t="s">
        <v>0</v>
      </c>
      <c r="B41" s="44" t="s">
        <v>53</v>
      </c>
    </row>
    <row r="42" spans="1:43" s="7" customFormat="1" ht="12" customHeight="1" x14ac:dyDescent="0.2">
      <c r="A42" s="4" t="s">
        <v>26</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6"/>
      <c r="AK42" s="6"/>
      <c r="AL42" s="6"/>
      <c r="AM42" s="6"/>
      <c r="AN42" s="6"/>
      <c r="AO42" s="6"/>
      <c r="AP42" s="6"/>
      <c r="AQ42" s="6"/>
    </row>
    <row r="43" spans="1:43" s="9" customFormat="1" ht="12" customHeight="1" x14ac:dyDescent="0.2">
      <c r="A43" s="8">
        <v>1</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6"/>
      <c r="AK43" s="6"/>
      <c r="AL43" s="6"/>
      <c r="AM43" s="6"/>
      <c r="AN43" s="6"/>
      <c r="AO43" s="6"/>
      <c r="AP43" s="6"/>
      <c r="AQ43" s="6"/>
    </row>
    <row r="44" spans="1:43" s="9" customFormat="1" ht="12" customHeight="1" x14ac:dyDescent="0.2">
      <c r="A44" s="8">
        <v>2</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6"/>
      <c r="AK44" s="6"/>
      <c r="AL44" s="6"/>
      <c r="AM44" s="6"/>
      <c r="AN44" s="6"/>
      <c r="AO44" s="6"/>
      <c r="AP44" s="6"/>
      <c r="AQ44" s="6"/>
    </row>
    <row r="45" spans="1:43" s="7" customFormat="1" ht="12" hidden="1" customHeight="1" x14ac:dyDescent="0.2">
      <c r="A45" s="4" t="s">
        <v>1</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6"/>
      <c r="AK45" s="6"/>
      <c r="AL45" s="6"/>
      <c r="AM45" s="6"/>
      <c r="AN45" s="6"/>
      <c r="AO45" s="6"/>
      <c r="AP45" s="6"/>
      <c r="AQ45" s="6"/>
    </row>
    <row r="46" spans="1:43" s="9" customFormat="1" ht="12" hidden="1" customHeight="1" x14ac:dyDescent="0.2">
      <c r="A46" s="8">
        <v>1</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6"/>
      <c r="AK46" s="6"/>
      <c r="AL46" s="6"/>
      <c r="AM46" s="6"/>
      <c r="AN46" s="6"/>
      <c r="AO46" s="6"/>
      <c r="AP46" s="6"/>
      <c r="AQ46" s="6"/>
    </row>
    <row r="47" spans="1:43" s="9" customFormat="1" ht="12" hidden="1" customHeight="1" x14ac:dyDescent="0.2">
      <c r="A47" s="8">
        <v>2</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6"/>
      <c r="AK47" s="6"/>
      <c r="AL47" s="6"/>
      <c r="AM47" s="6"/>
      <c r="AN47" s="6"/>
      <c r="AO47" s="6"/>
      <c r="AP47" s="6"/>
      <c r="AQ47" s="6"/>
    </row>
    <row r="48" spans="1:43" s="7" customFormat="1" ht="12" customHeight="1" x14ac:dyDescent="0.2">
      <c r="A48" s="4" t="s">
        <v>27</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6"/>
      <c r="AK48" s="6"/>
      <c r="AL48" s="6"/>
      <c r="AM48" s="6"/>
      <c r="AN48" s="6"/>
      <c r="AO48" s="6"/>
      <c r="AP48" s="6"/>
      <c r="AQ48" s="6"/>
    </row>
    <row r="49" spans="1:43" s="9" customFormat="1" ht="12" customHeight="1" x14ac:dyDescent="0.2">
      <c r="A49" s="8">
        <v>1</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6"/>
      <c r="AK49" s="6"/>
      <c r="AL49" s="6"/>
      <c r="AM49" s="6"/>
      <c r="AN49" s="6"/>
      <c r="AO49" s="6"/>
      <c r="AP49" s="6"/>
      <c r="AQ49" s="6"/>
    </row>
    <row r="50" spans="1:43" s="9" customFormat="1" ht="12" customHeight="1" x14ac:dyDescent="0.2">
      <c r="A50" s="8">
        <v>2</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6"/>
      <c r="AK50" s="6"/>
      <c r="AL50" s="6"/>
      <c r="AM50" s="6"/>
      <c r="AN50" s="6"/>
      <c r="AO50" s="6"/>
      <c r="AP50" s="6"/>
      <c r="AQ50" s="6"/>
    </row>
    <row r="51" spans="1:43" s="7" customFormat="1" ht="12" hidden="1" customHeight="1" x14ac:dyDescent="0.2">
      <c r="A51" s="4" t="s">
        <v>2</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6"/>
      <c r="AK51" s="6"/>
      <c r="AL51" s="6"/>
      <c r="AM51" s="6"/>
      <c r="AN51" s="6"/>
      <c r="AO51" s="6"/>
      <c r="AP51" s="6"/>
      <c r="AQ51" s="6"/>
    </row>
    <row r="52" spans="1:43" s="9" customFormat="1" ht="12" hidden="1" customHeight="1" x14ac:dyDescent="0.2">
      <c r="A52" s="8">
        <v>1</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6"/>
      <c r="AK52" s="6"/>
      <c r="AL52" s="6"/>
      <c r="AM52" s="6"/>
      <c r="AN52" s="6"/>
      <c r="AO52" s="6"/>
      <c r="AP52" s="6"/>
      <c r="AQ52" s="6"/>
    </row>
    <row r="53" spans="1:43" s="9" customFormat="1" ht="12" hidden="1" customHeight="1" x14ac:dyDescent="0.2">
      <c r="A53" s="8">
        <v>2</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6"/>
      <c r="AK53" s="6"/>
      <c r="AL53" s="6"/>
      <c r="AM53" s="6"/>
      <c r="AN53" s="6"/>
      <c r="AO53" s="6"/>
      <c r="AP53" s="6"/>
      <c r="AQ53" s="6"/>
    </row>
    <row r="54" spans="1:43" s="7" customFormat="1" ht="12" customHeight="1" x14ac:dyDescent="0.2">
      <c r="A54" s="4" t="s">
        <v>3</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6"/>
      <c r="AK54" s="6"/>
      <c r="AL54" s="6"/>
      <c r="AM54" s="6"/>
      <c r="AN54" s="6"/>
      <c r="AO54" s="6"/>
      <c r="AP54" s="6"/>
      <c r="AQ54" s="6"/>
    </row>
    <row r="55" spans="1:43" s="9" customFormat="1" ht="12" customHeight="1" x14ac:dyDescent="0.2">
      <c r="A55" s="8">
        <v>1</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6"/>
      <c r="AK55" s="6"/>
      <c r="AL55" s="6"/>
      <c r="AM55" s="6"/>
      <c r="AN55" s="6"/>
      <c r="AO55" s="6"/>
      <c r="AP55" s="6"/>
      <c r="AQ55" s="6"/>
    </row>
    <row r="56" spans="1:43" s="9" customFormat="1" ht="12" customHeight="1" x14ac:dyDescent="0.2">
      <c r="A56" s="8">
        <v>2</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6"/>
      <c r="AK56" s="6"/>
      <c r="AL56" s="6"/>
      <c r="AM56" s="6"/>
      <c r="AN56" s="6"/>
      <c r="AO56" s="6"/>
      <c r="AP56" s="6"/>
      <c r="AQ56" s="6"/>
    </row>
    <row r="57" spans="1:43" s="7" customFormat="1" ht="12" customHeight="1" x14ac:dyDescent="0.2">
      <c r="A57" s="4" t="s">
        <v>4</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6"/>
      <c r="AK57" s="6"/>
      <c r="AL57" s="6"/>
      <c r="AM57" s="6"/>
      <c r="AN57" s="6"/>
      <c r="AO57" s="6"/>
      <c r="AP57" s="6"/>
      <c r="AQ57" s="6"/>
    </row>
    <row r="58" spans="1:43" s="9" customFormat="1" ht="12" customHeight="1" x14ac:dyDescent="0.2">
      <c r="A58" s="8" t="s">
        <v>37</v>
      </c>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6"/>
      <c r="AK58" s="6"/>
      <c r="AL58" s="6"/>
      <c r="AM58" s="6"/>
      <c r="AN58" s="6"/>
      <c r="AO58" s="6"/>
      <c r="AP58" s="6"/>
      <c r="AQ58" s="6"/>
    </row>
    <row r="59" spans="1:43" s="9" customFormat="1" ht="12" hidden="1" customHeight="1" x14ac:dyDescent="0.2">
      <c r="A59" s="8">
        <v>2</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6"/>
      <c r="AK59" s="6"/>
      <c r="AL59" s="6"/>
      <c r="AM59" s="6"/>
      <c r="AN59" s="6"/>
      <c r="AO59" s="6"/>
      <c r="AP59" s="6"/>
      <c r="AQ59" s="6"/>
    </row>
    <row r="60" spans="1:43" s="7" customFormat="1" ht="12" customHeight="1" x14ac:dyDescent="0.2">
      <c r="A60" s="4" t="s">
        <v>5</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6"/>
      <c r="AK60" s="6"/>
      <c r="AL60" s="6"/>
      <c r="AM60" s="6"/>
      <c r="AN60" s="6"/>
      <c r="AO60" s="6"/>
      <c r="AP60" s="6"/>
      <c r="AQ60" s="6"/>
    </row>
    <row r="61" spans="1:43" s="9" customFormat="1" ht="12" customHeight="1" x14ac:dyDescent="0.2">
      <c r="A61" s="8" t="s">
        <v>37</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6"/>
      <c r="AK61" s="6"/>
      <c r="AL61" s="6"/>
      <c r="AM61" s="6"/>
      <c r="AN61" s="6"/>
      <c r="AO61" s="6"/>
      <c r="AP61" s="6"/>
      <c r="AQ61" s="6"/>
    </row>
    <row r="62" spans="1:43" s="9" customFormat="1" ht="12" hidden="1" customHeight="1" x14ac:dyDescent="0.2">
      <c r="A62" s="8">
        <v>2</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6"/>
      <c r="AK62" s="6"/>
      <c r="AL62" s="6"/>
      <c r="AM62" s="6"/>
      <c r="AN62" s="6"/>
      <c r="AO62" s="6"/>
      <c r="AP62" s="6"/>
      <c r="AQ62" s="6"/>
    </row>
    <row r="63" spans="1:43" s="7" customFormat="1" ht="12" customHeight="1" x14ac:dyDescent="0.2">
      <c r="A63" s="4" t="s">
        <v>6</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6"/>
      <c r="AK63" s="6"/>
      <c r="AL63" s="6"/>
      <c r="AM63" s="6"/>
      <c r="AN63" s="6"/>
      <c r="AO63" s="6"/>
      <c r="AP63" s="6"/>
      <c r="AQ63" s="6"/>
    </row>
    <row r="64" spans="1:43" s="9" customFormat="1" ht="12" customHeight="1" x14ac:dyDescent="0.2">
      <c r="A64" s="8" t="s">
        <v>14</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6"/>
      <c r="AK64" s="6"/>
      <c r="AL64" s="6"/>
      <c r="AM64" s="6"/>
      <c r="AN64" s="6"/>
      <c r="AO64" s="6"/>
      <c r="AP64" s="6"/>
      <c r="AQ64" s="6"/>
    </row>
    <row r="65" spans="1:43" s="7" customFormat="1" ht="12" customHeight="1" x14ac:dyDescent="0.2">
      <c r="A65" s="4" t="s">
        <v>7</v>
      </c>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6"/>
      <c r="AK65" s="6"/>
      <c r="AL65" s="6"/>
      <c r="AM65" s="6"/>
      <c r="AN65" s="6"/>
      <c r="AO65" s="6"/>
      <c r="AP65" s="6"/>
      <c r="AQ65" s="6"/>
    </row>
    <row r="66" spans="1:43" s="9" customFormat="1" ht="12" customHeight="1" x14ac:dyDescent="0.2">
      <c r="A66" s="8" t="s">
        <v>14</v>
      </c>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6"/>
      <c r="AK66" s="6"/>
      <c r="AL66" s="6"/>
      <c r="AM66" s="6"/>
      <c r="AN66" s="6"/>
      <c r="AO66" s="6"/>
      <c r="AP66" s="6"/>
      <c r="AQ66" s="6"/>
    </row>
    <row r="67" spans="1:43" s="7" customFormat="1" ht="12" customHeight="1" x14ac:dyDescent="0.2">
      <c r="A67" s="4" t="s">
        <v>8</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6"/>
      <c r="AK67" s="6"/>
      <c r="AL67" s="6"/>
      <c r="AM67" s="6"/>
      <c r="AN67" s="6"/>
      <c r="AO67" s="6"/>
      <c r="AP67" s="6"/>
      <c r="AQ67" s="6"/>
    </row>
    <row r="68" spans="1:43" s="9" customFormat="1" ht="12" customHeight="1" x14ac:dyDescent="0.2">
      <c r="A68" s="8" t="s">
        <v>13</v>
      </c>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6"/>
      <c r="AK68" s="6"/>
      <c r="AL68" s="6"/>
      <c r="AM68" s="6"/>
      <c r="AN68" s="6"/>
      <c r="AO68" s="6"/>
      <c r="AP68" s="6"/>
      <c r="AQ68" s="6"/>
    </row>
    <row r="69" spans="1:43" s="7" customFormat="1" ht="12" customHeight="1" x14ac:dyDescent="0.2">
      <c r="A69" s="4" t="s">
        <v>9</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6"/>
      <c r="AK69" s="6"/>
      <c r="AL69" s="6"/>
      <c r="AM69" s="6"/>
      <c r="AN69" s="6"/>
      <c r="AO69" s="6"/>
      <c r="AP69" s="6"/>
      <c r="AQ69" s="6"/>
    </row>
    <row r="70" spans="1:43" s="9" customFormat="1" ht="12" customHeight="1" x14ac:dyDescent="0.2">
      <c r="A70" s="8" t="s">
        <v>15</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6"/>
      <c r="AK70" s="6"/>
      <c r="AL70" s="6"/>
      <c r="AM70" s="6"/>
      <c r="AN70" s="6"/>
      <c r="AO70" s="6"/>
      <c r="AP70" s="6"/>
      <c r="AQ70" s="6"/>
    </row>
    <row r="71" spans="1:43" s="7" customFormat="1" ht="12" customHeight="1" x14ac:dyDescent="0.2">
      <c r="A71" s="4" t="s">
        <v>11</v>
      </c>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6"/>
      <c r="AK71" s="6"/>
      <c r="AL71" s="6"/>
      <c r="AM71" s="6"/>
      <c r="AN71" s="6"/>
      <c r="AO71" s="6"/>
      <c r="AP71" s="6"/>
      <c r="AQ71" s="6"/>
    </row>
    <row r="72" spans="1:43" s="9" customFormat="1" ht="12" customHeight="1" x14ac:dyDescent="0.2">
      <c r="A72" s="8" t="s">
        <v>37</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6"/>
      <c r="AK72" s="6"/>
      <c r="AL72" s="6"/>
      <c r="AM72" s="6"/>
      <c r="AN72" s="6"/>
      <c r="AO72" s="6"/>
      <c r="AP72" s="6"/>
      <c r="AQ72" s="6"/>
    </row>
    <row r="73" spans="1:43" s="9" customFormat="1" ht="12" hidden="1" customHeight="1" x14ac:dyDescent="0.2">
      <c r="A73" s="8">
        <v>2</v>
      </c>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6"/>
      <c r="AK73" s="6"/>
      <c r="AL73" s="6"/>
      <c r="AM73" s="6"/>
      <c r="AN73" s="6"/>
      <c r="AO73" s="6"/>
      <c r="AP73" s="6"/>
      <c r="AQ73" s="6"/>
    </row>
    <row r="74" spans="1:43" s="7" customFormat="1" ht="12" customHeight="1" x14ac:dyDescent="0.2">
      <c r="A74" s="4" t="s">
        <v>10</v>
      </c>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6"/>
      <c r="AK74" s="6"/>
      <c r="AL74" s="6"/>
      <c r="AM74" s="6"/>
      <c r="AN74" s="6"/>
      <c r="AO74" s="6"/>
      <c r="AP74" s="6"/>
      <c r="AQ74" s="6"/>
    </row>
    <row r="75" spans="1:43" s="9" customFormat="1" ht="12" customHeight="1" x14ac:dyDescent="0.2">
      <c r="A75" s="8" t="s">
        <v>13</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6"/>
      <c r="AK75" s="6"/>
      <c r="AL75" s="6"/>
      <c r="AM75" s="6"/>
      <c r="AN75" s="6"/>
      <c r="AO75" s="6"/>
      <c r="AP75" s="6"/>
      <c r="AQ75" s="6"/>
    </row>
    <row r="76" spans="1:43" s="9" customFormat="1" ht="12" customHeight="1" x14ac:dyDescent="0.2">
      <c r="A76" s="8"/>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6"/>
      <c r="AK76" s="6"/>
      <c r="AL76" s="6"/>
      <c r="AM76" s="6"/>
      <c r="AN76" s="6"/>
      <c r="AO76" s="6"/>
      <c r="AP76" s="6"/>
      <c r="AQ76" s="6"/>
    </row>
    <row r="77" spans="1:43" s="9" customFormat="1" ht="12" customHeight="1" x14ac:dyDescent="0.2">
      <c r="A77" s="16"/>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6"/>
      <c r="AK77" s="6"/>
      <c r="AL77" s="6"/>
      <c r="AM77" s="6"/>
      <c r="AN77" s="6"/>
      <c r="AO77" s="6"/>
      <c r="AP77" s="6"/>
      <c r="AQ77" s="6"/>
    </row>
    <row r="78" spans="1:43" x14ac:dyDescent="0.2">
      <c r="A78" s="1" t="s">
        <v>28</v>
      </c>
    </row>
    <row r="79" spans="1:43" s="6" customFormat="1" ht="12.75" customHeight="1" x14ac:dyDescent="0.2">
      <c r="A79" s="13" t="s">
        <v>17</v>
      </c>
    </row>
    <row r="80" spans="1:43" s="6" customFormat="1" ht="12.75" customHeight="1" x14ac:dyDescent="0.2">
      <c r="A80" s="14" t="s">
        <v>18</v>
      </c>
    </row>
    <row r="81" spans="1:1" s="6" customFormat="1" ht="12.75" customHeight="1" x14ac:dyDescent="0.2">
      <c r="A81" s="14" t="s">
        <v>19</v>
      </c>
    </row>
    <row r="82" spans="1:1" s="6" customFormat="1" ht="12.75" customHeight="1" x14ac:dyDescent="0.2">
      <c r="A82" s="14" t="s">
        <v>20</v>
      </c>
    </row>
    <row r="83" spans="1:1" s="6" customFormat="1" ht="12.75" customHeight="1" x14ac:dyDescent="0.2">
      <c r="A83" s="14" t="s">
        <v>21</v>
      </c>
    </row>
    <row r="84" spans="1:1" s="6" customFormat="1" ht="12.75" customHeight="1" x14ac:dyDescent="0.2">
      <c r="A84" s="14" t="s">
        <v>22</v>
      </c>
    </row>
    <row r="85" spans="1:1" s="6" customFormat="1" ht="12.75" customHeight="1" x14ac:dyDescent="0.2">
      <c r="A85" s="15" t="s">
        <v>23</v>
      </c>
    </row>
    <row r="86" spans="1:1" s="6" customFormat="1" ht="12.75" customHeight="1" x14ac:dyDescent="0.2"/>
    <row r="88" spans="1:1" x14ac:dyDescent="0.2">
      <c r="A88" s="17" t="s">
        <v>29</v>
      </c>
    </row>
    <row r="89" spans="1:1" ht="12.75" customHeight="1" x14ac:dyDescent="0.2">
      <c r="A89" s="27" t="s">
        <v>30</v>
      </c>
    </row>
    <row r="90" spans="1:1" ht="12.75" customHeight="1" x14ac:dyDescent="0.2">
      <c r="A90" s="28" t="s">
        <v>31</v>
      </c>
    </row>
    <row r="91" spans="1:1" x14ac:dyDescent="0.2">
      <c r="A91" s="26" t="s">
        <v>32</v>
      </c>
    </row>
    <row r="92" spans="1:1" x14ac:dyDescent="0.2">
      <c r="A92" s="26" t="s">
        <v>33</v>
      </c>
    </row>
    <row r="93" spans="1:1" x14ac:dyDescent="0.2">
      <c r="A93" s="18" t="s">
        <v>34</v>
      </c>
    </row>
    <row r="94" spans="1:1" x14ac:dyDescent="0.2">
      <c r="A94" s="26" t="s">
        <v>35</v>
      </c>
    </row>
    <row r="96" spans="1:1" ht="13.5" thickBot="1" x14ac:dyDescent="0.25">
      <c r="A96" s="42" t="s">
        <v>24</v>
      </c>
    </row>
    <row r="97" spans="1:1" ht="12.75" customHeight="1" x14ac:dyDescent="0.2">
      <c r="A97" s="353" t="s">
        <v>36</v>
      </c>
    </row>
    <row r="98" spans="1:1" x14ac:dyDescent="0.2">
      <c r="A98" s="354"/>
    </row>
    <row r="99" spans="1:1" x14ac:dyDescent="0.2">
      <c r="A99" s="354"/>
    </row>
    <row r="100" spans="1:1" x14ac:dyDescent="0.2">
      <c r="A100" s="354"/>
    </row>
    <row r="101" spans="1:1" x14ac:dyDescent="0.2">
      <c r="A101" s="354"/>
    </row>
    <row r="102" spans="1:1" ht="13.5" thickBot="1" x14ac:dyDescent="0.25">
      <c r="A102" s="355"/>
    </row>
  </sheetData>
  <mergeCells count="1">
    <mergeCell ref="A97:A102"/>
  </mergeCells>
  <pageMargins left="0.75" right="0.75" top="1" bottom="1" header="0.5" footer="0.5"/>
  <pageSetup paperSize="9" orientation="portrait" horizontalDpi="4294967295" verticalDpi="4294967295"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K48"/>
  <sheetViews>
    <sheetView showGridLines="0" zoomScaleNormal="100" workbookViewId="0">
      <pane xSplit="1" ySplit="3" topLeftCell="B4" activePane="bottomRight" state="frozen"/>
      <selection pane="topRight" activeCell="B1" sqref="B1"/>
      <selection pane="bottomLeft" activeCell="A3" sqref="A3"/>
      <selection pane="bottomRight" activeCell="D18" sqref="D18"/>
    </sheetView>
  </sheetViews>
  <sheetFormatPr defaultColWidth="9.140625" defaultRowHeight="12.75" x14ac:dyDescent="0.2"/>
  <cols>
    <col min="1" max="1" width="50.42578125" style="1" customWidth="1"/>
    <col min="2" max="4" width="10" style="1" customWidth="1"/>
    <col min="5" max="16384" width="9.140625" style="1"/>
  </cols>
  <sheetData>
    <row r="1" spans="1:37" x14ac:dyDescent="0.2">
      <c r="A1" s="10" t="s">
        <v>12</v>
      </c>
      <c r="B1" s="5"/>
      <c r="C1" s="5"/>
      <c r="D1" s="5"/>
      <c r="E1" s="5"/>
      <c r="F1" s="5"/>
      <c r="G1" s="5"/>
      <c r="H1" s="5"/>
      <c r="I1" s="5"/>
      <c r="J1" s="5"/>
      <c r="K1" s="5"/>
      <c r="L1" s="5"/>
      <c r="M1" s="5"/>
    </row>
    <row r="2" spans="1:37" x14ac:dyDescent="0.2">
      <c r="A2" s="11" t="s">
        <v>38</v>
      </c>
    </row>
    <row r="3" spans="1:37" s="2" customFormat="1" ht="26.25" customHeight="1" x14ac:dyDescent="0.2">
      <c r="A3" s="12" t="s">
        <v>0</v>
      </c>
      <c r="B3" s="38" t="e">
        <f>'BAR BB| Open rates'!#REF!</f>
        <v>#REF!</v>
      </c>
      <c r="C3" s="38" t="e">
        <f>'BAR BB| Open rates'!#REF!</f>
        <v>#REF!</v>
      </c>
      <c r="D3" s="38" t="s">
        <v>60</v>
      </c>
    </row>
    <row r="4" spans="1:37" s="7" customFormat="1" ht="12" customHeight="1" x14ac:dyDescent="0.2">
      <c r="A4" s="4" t="s">
        <v>26</v>
      </c>
      <c r="B4" s="35"/>
      <c r="C4" s="35"/>
      <c r="D4" s="35"/>
      <c r="E4" s="1"/>
      <c r="F4" s="1"/>
      <c r="G4" s="1"/>
      <c r="H4" s="1"/>
      <c r="I4" s="1"/>
      <c r="J4" s="1"/>
      <c r="K4" s="1"/>
      <c r="L4" s="1"/>
      <c r="M4" s="1"/>
      <c r="N4" s="1"/>
      <c r="O4" s="1"/>
      <c r="P4" s="1"/>
      <c r="Q4" s="1"/>
      <c r="R4" s="1"/>
      <c r="S4" s="1"/>
      <c r="T4" s="1"/>
      <c r="U4" s="1"/>
      <c r="V4" s="1"/>
      <c r="W4" s="1"/>
      <c r="X4" s="1"/>
      <c r="Y4" s="1"/>
      <c r="Z4" s="1"/>
      <c r="AA4" s="1"/>
      <c r="AB4" s="1"/>
      <c r="AC4" s="1"/>
      <c r="AD4" s="6"/>
      <c r="AE4" s="6"/>
      <c r="AF4" s="6"/>
      <c r="AG4" s="6"/>
      <c r="AH4" s="6"/>
      <c r="AI4" s="6"/>
      <c r="AJ4" s="6"/>
      <c r="AK4" s="6"/>
    </row>
    <row r="5" spans="1:37" s="9" customFormat="1" ht="12" customHeight="1" x14ac:dyDescent="0.2">
      <c r="A5" s="8">
        <v>1</v>
      </c>
      <c r="B5" s="34" t="e">
        <f>'BAR BB| Open rates'!#REF!*0.9+2600</f>
        <v>#REF!</v>
      </c>
      <c r="C5" s="34" t="e">
        <f>'BAR BB| Open rates'!#REF!*0.9+2600</f>
        <v>#REF!</v>
      </c>
      <c r="D5" s="34" t="e">
        <f>'BAR BB| Open rates'!#REF!*0.9+2600</f>
        <v>#REF!</v>
      </c>
      <c r="E5" s="1"/>
      <c r="F5" s="1"/>
      <c r="G5" s="1"/>
      <c r="H5" s="1"/>
      <c r="I5" s="1"/>
      <c r="J5" s="1"/>
      <c r="K5" s="1"/>
      <c r="L5" s="1"/>
      <c r="M5" s="1"/>
      <c r="N5" s="1"/>
      <c r="O5" s="1"/>
      <c r="P5" s="1"/>
      <c r="Q5" s="1"/>
      <c r="R5" s="1"/>
      <c r="S5" s="1"/>
      <c r="T5" s="1"/>
      <c r="U5" s="1"/>
      <c r="V5" s="1"/>
      <c r="W5" s="1"/>
      <c r="X5" s="1"/>
      <c r="Y5" s="1"/>
      <c r="Z5" s="1"/>
      <c r="AA5" s="1"/>
      <c r="AB5" s="1"/>
      <c r="AC5" s="1"/>
      <c r="AD5" s="6"/>
      <c r="AE5" s="6"/>
      <c r="AF5" s="6"/>
      <c r="AG5" s="6"/>
      <c r="AH5" s="6"/>
      <c r="AI5" s="6"/>
      <c r="AJ5" s="6"/>
      <c r="AK5" s="6"/>
    </row>
    <row r="6" spans="1:37" s="9" customFormat="1" ht="12" customHeight="1" x14ac:dyDescent="0.2">
      <c r="A6" s="8">
        <v>2</v>
      </c>
      <c r="B6" s="34" t="e">
        <f>'BAR BB| Open rates'!#REF!*0.9+5200</f>
        <v>#REF!</v>
      </c>
      <c r="C6" s="34" t="e">
        <f>'BAR BB| Open rates'!#REF!*0.9+5200</f>
        <v>#REF!</v>
      </c>
      <c r="D6" s="34" t="e">
        <f>'BAR BB| Open rates'!#REF!*0.9+5200</f>
        <v>#REF!</v>
      </c>
      <c r="E6" s="1"/>
      <c r="F6" s="1"/>
      <c r="G6" s="1"/>
      <c r="H6" s="1"/>
      <c r="I6" s="1"/>
      <c r="J6" s="1"/>
      <c r="K6" s="1"/>
      <c r="L6" s="1"/>
      <c r="M6" s="1"/>
      <c r="N6" s="1"/>
      <c r="O6" s="1"/>
      <c r="P6" s="1"/>
      <c r="Q6" s="1"/>
      <c r="R6" s="1"/>
      <c r="S6" s="1"/>
      <c r="T6" s="1"/>
      <c r="U6" s="1"/>
      <c r="V6" s="1"/>
      <c r="W6" s="1"/>
      <c r="X6" s="1"/>
      <c r="Y6" s="1"/>
      <c r="Z6" s="1"/>
      <c r="AA6" s="1"/>
      <c r="AB6" s="1"/>
      <c r="AC6" s="1"/>
      <c r="AD6" s="6"/>
      <c r="AE6" s="6"/>
      <c r="AF6" s="6"/>
      <c r="AG6" s="6"/>
      <c r="AH6" s="6"/>
      <c r="AI6" s="6"/>
      <c r="AJ6" s="6"/>
      <c r="AK6" s="6"/>
    </row>
    <row r="7" spans="1:37" s="7" customFormat="1" ht="12" customHeight="1" x14ac:dyDescent="0.2">
      <c r="A7" s="4" t="s">
        <v>27</v>
      </c>
      <c r="B7" s="35"/>
      <c r="C7" s="35"/>
      <c r="D7" s="35"/>
      <c r="E7" s="1"/>
      <c r="F7" s="1"/>
      <c r="G7" s="1"/>
      <c r="H7" s="1"/>
      <c r="I7" s="1"/>
      <c r="J7" s="1"/>
      <c r="K7" s="1"/>
      <c r="L7" s="1"/>
      <c r="M7" s="1"/>
      <c r="N7" s="1"/>
      <c r="O7" s="1"/>
      <c r="P7" s="1"/>
      <c r="Q7" s="1"/>
      <c r="R7" s="1"/>
      <c r="S7" s="1"/>
      <c r="T7" s="1"/>
      <c r="U7" s="1"/>
      <c r="V7" s="1"/>
      <c r="W7" s="1"/>
      <c r="X7" s="1"/>
      <c r="Y7" s="1"/>
      <c r="Z7" s="1"/>
      <c r="AA7" s="1"/>
      <c r="AB7" s="1"/>
      <c r="AC7" s="1"/>
      <c r="AD7" s="6"/>
      <c r="AE7" s="6"/>
      <c r="AF7" s="6"/>
      <c r="AG7" s="6"/>
      <c r="AH7" s="6"/>
      <c r="AI7" s="6"/>
      <c r="AJ7" s="6"/>
      <c r="AK7" s="6"/>
    </row>
    <row r="8" spans="1:37" s="9" customFormat="1" ht="12" customHeight="1" x14ac:dyDescent="0.2">
      <c r="A8" s="8">
        <v>1</v>
      </c>
      <c r="B8" s="34" t="e">
        <f>'BAR BB| Open rates'!#REF!*0.9+2600</f>
        <v>#REF!</v>
      </c>
      <c r="C8" s="34" t="e">
        <f>'BAR BB| Open rates'!#REF!*0.9+2600</f>
        <v>#REF!</v>
      </c>
      <c r="D8" s="34" t="e">
        <f>'BAR BB| Open rates'!#REF!*0.9+2600</f>
        <v>#REF!</v>
      </c>
      <c r="E8" s="1"/>
      <c r="F8" s="1"/>
      <c r="G8" s="1"/>
      <c r="H8" s="1"/>
      <c r="I8" s="1"/>
      <c r="J8" s="1"/>
      <c r="K8" s="1"/>
      <c r="L8" s="1"/>
      <c r="M8" s="1"/>
      <c r="N8" s="1"/>
      <c r="O8" s="1"/>
      <c r="P8" s="1"/>
      <c r="Q8" s="1"/>
      <c r="R8" s="1"/>
      <c r="S8" s="1"/>
      <c r="T8" s="1"/>
      <c r="U8" s="1"/>
      <c r="V8" s="1"/>
      <c r="W8" s="1"/>
      <c r="X8" s="1"/>
      <c r="Y8" s="1"/>
      <c r="Z8" s="1"/>
      <c r="AA8" s="1"/>
      <c r="AB8" s="1"/>
      <c r="AC8" s="1"/>
      <c r="AD8" s="6"/>
      <c r="AE8" s="6"/>
      <c r="AF8" s="6"/>
      <c r="AG8" s="6"/>
      <c r="AH8" s="6"/>
      <c r="AI8" s="6"/>
      <c r="AJ8" s="6"/>
      <c r="AK8" s="6"/>
    </row>
    <row r="9" spans="1:37" s="9" customFormat="1" ht="12" customHeight="1" x14ac:dyDescent="0.2">
      <c r="A9" s="8">
        <v>2</v>
      </c>
      <c r="B9" s="34" t="e">
        <f>'BAR BB| Open rates'!#REF!*0.9+5200</f>
        <v>#REF!</v>
      </c>
      <c r="C9" s="34" t="e">
        <f>'BAR BB| Open rates'!#REF!*0.9+5200</f>
        <v>#REF!</v>
      </c>
      <c r="D9" s="34" t="e">
        <f>'BAR BB| Open rates'!#REF!*0.9+5200</f>
        <v>#REF!</v>
      </c>
      <c r="E9" s="1"/>
      <c r="F9" s="1"/>
      <c r="G9" s="1"/>
      <c r="H9" s="1"/>
      <c r="I9" s="1"/>
      <c r="J9" s="1"/>
      <c r="K9" s="1"/>
      <c r="L9" s="1"/>
      <c r="M9" s="1"/>
      <c r="N9" s="1"/>
      <c r="O9" s="1"/>
      <c r="P9" s="1"/>
      <c r="Q9" s="1"/>
      <c r="R9" s="1"/>
      <c r="S9" s="1"/>
      <c r="T9" s="1"/>
      <c r="U9" s="1"/>
      <c r="V9" s="1"/>
      <c r="W9" s="1"/>
      <c r="X9" s="1"/>
      <c r="Y9" s="1"/>
      <c r="Z9" s="1"/>
      <c r="AA9" s="1"/>
      <c r="AB9" s="1"/>
      <c r="AC9" s="1"/>
      <c r="AD9" s="6"/>
      <c r="AE9" s="6"/>
      <c r="AF9" s="6"/>
      <c r="AG9" s="6"/>
      <c r="AH9" s="6"/>
      <c r="AI9" s="6"/>
      <c r="AJ9" s="6"/>
      <c r="AK9" s="6"/>
    </row>
    <row r="10" spans="1:37" s="7" customFormat="1" ht="12" customHeight="1" x14ac:dyDescent="0.2">
      <c r="A10" s="4" t="s">
        <v>3</v>
      </c>
      <c r="B10" s="35"/>
      <c r="C10" s="35"/>
      <c r="D10" s="35"/>
      <c r="E10" s="1"/>
      <c r="F10" s="1"/>
      <c r="G10" s="1"/>
      <c r="H10" s="1"/>
      <c r="I10" s="1"/>
      <c r="J10" s="1"/>
      <c r="K10" s="1"/>
      <c r="L10" s="1"/>
      <c r="M10" s="1"/>
      <c r="N10" s="1"/>
      <c r="O10" s="1"/>
      <c r="P10" s="1"/>
      <c r="Q10" s="1"/>
      <c r="R10" s="1"/>
      <c r="S10" s="1"/>
      <c r="T10" s="1"/>
      <c r="U10" s="1"/>
      <c r="V10" s="1"/>
      <c r="W10" s="1"/>
      <c r="X10" s="1"/>
      <c r="Y10" s="1"/>
      <c r="Z10" s="1"/>
      <c r="AA10" s="1"/>
      <c r="AB10" s="1"/>
      <c r="AC10" s="1"/>
      <c r="AD10" s="6"/>
      <c r="AE10" s="6"/>
      <c r="AF10" s="6"/>
      <c r="AG10" s="6"/>
      <c r="AH10" s="6"/>
      <c r="AI10" s="6"/>
      <c r="AJ10" s="6"/>
      <c r="AK10" s="6"/>
    </row>
    <row r="11" spans="1:37" s="9" customFormat="1" ht="12" customHeight="1" x14ac:dyDescent="0.2">
      <c r="A11" s="8">
        <v>1</v>
      </c>
      <c r="B11" s="34" t="e">
        <f>'BAR BB| Open rates'!#REF!*0.9+2600</f>
        <v>#REF!</v>
      </c>
      <c r="C11" s="34" t="e">
        <f>'BAR BB| Open rates'!#REF!*0.9+2600</f>
        <v>#REF!</v>
      </c>
      <c r="D11" s="34" t="e">
        <f>'BAR BB| Open rates'!#REF!*0.9+2600</f>
        <v>#REF!</v>
      </c>
      <c r="E11" s="1"/>
      <c r="F11" s="1"/>
      <c r="G11" s="1"/>
      <c r="H11" s="1"/>
      <c r="I11" s="1"/>
      <c r="J11" s="1"/>
      <c r="K11" s="1"/>
      <c r="L11" s="1"/>
      <c r="M11" s="1"/>
      <c r="N11" s="1"/>
      <c r="O11" s="1"/>
      <c r="P11" s="1"/>
      <c r="Q11" s="1"/>
      <c r="R11" s="1"/>
      <c r="S11" s="1"/>
      <c r="T11" s="1"/>
      <c r="U11" s="1"/>
      <c r="V11" s="1"/>
      <c r="W11" s="1"/>
      <c r="X11" s="1"/>
      <c r="Y11" s="1"/>
      <c r="Z11" s="1"/>
      <c r="AA11" s="1"/>
      <c r="AB11" s="1"/>
      <c r="AC11" s="1"/>
      <c r="AD11" s="6"/>
      <c r="AE11" s="6"/>
      <c r="AF11" s="6"/>
      <c r="AG11" s="6"/>
      <c r="AH11" s="6"/>
      <c r="AI11" s="6"/>
      <c r="AJ11" s="6"/>
      <c r="AK11" s="6"/>
    </row>
    <row r="12" spans="1:37" s="9" customFormat="1" ht="12" customHeight="1" x14ac:dyDescent="0.2">
      <c r="A12" s="8">
        <v>2</v>
      </c>
      <c r="B12" s="34" t="e">
        <f>'BAR BB| Open rates'!#REF!*0.9+5200</f>
        <v>#REF!</v>
      </c>
      <c r="C12" s="34" t="e">
        <f>'BAR BB| Open rates'!#REF!*0.9+5200</f>
        <v>#REF!</v>
      </c>
      <c r="D12" s="34" t="e">
        <f>'BAR BB| Open rates'!#REF!*0.9+5200</f>
        <v>#REF!</v>
      </c>
      <c r="E12" s="1"/>
      <c r="F12" s="1"/>
      <c r="G12" s="1"/>
      <c r="H12" s="1"/>
      <c r="I12" s="1"/>
      <c r="J12" s="1"/>
      <c r="K12" s="1"/>
      <c r="L12" s="1"/>
      <c r="M12" s="1"/>
      <c r="N12" s="1"/>
      <c r="O12" s="1"/>
      <c r="P12" s="1"/>
      <c r="Q12" s="1"/>
      <c r="R12" s="1"/>
      <c r="S12" s="1"/>
      <c r="T12" s="1"/>
      <c r="U12" s="1"/>
      <c r="V12" s="1"/>
      <c r="W12" s="1"/>
      <c r="X12" s="1"/>
      <c r="Y12" s="1"/>
      <c r="Z12" s="1"/>
      <c r="AA12" s="1"/>
      <c r="AB12" s="1"/>
      <c r="AC12" s="1"/>
      <c r="AD12" s="6"/>
      <c r="AE12" s="6"/>
      <c r="AF12" s="6"/>
      <c r="AG12" s="6"/>
      <c r="AH12" s="6"/>
      <c r="AI12" s="6"/>
      <c r="AJ12" s="6"/>
      <c r="AK12" s="6"/>
    </row>
    <row r="13" spans="1:37" x14ac:dyDescent="0.2">
      <c r="B13" s="32"/>
      <c r="C13" s="32"/>
      <c r="D13" s="32"/>
    </row>
    <row r="14" spans="1:37" x14ac:dyDescent="0.2">
      <c r="B14" s="32"/>
      <c r="C14" s="32"/>
      <c r="D14" s="32"/>
    </row>
    <row r="15" spans="1:37" x14ac:dyDescent="0.2">
      <c r="A15" s="11" t="s">
        <v>39</v>
      </c>
      <c r="B15" s="39"/>
      <c r="C15" s="39"/>
      <c r="D15" s="39"/>
    </row>
    <row r="16" spans="1:37" s="33" customFormat="1" ht="26.25" customHeight="1" x14ac:dyDescent="0.2">
      <c r="A16" s="40" t="s">
        <v>0</v>
      </c>
      <c r="B16" s="82" t="e">
        <f>B3</f>
        <v>#REF!</v>
      </c>
      <c r="C16" s="82" t="e">
        <f>C3</f>
        <v>#REF!</v>
      </c>
      <c r="D16" s="82" t="str">
        <f>D3</f>
        <v>10.12.202-15.12.2020</v>
      </c>
    </row>
    <row r="17" spans="1:37" s="36" customFormat="1" ht="12" customHeight="1" x14ac:dyDescent="0.2">
      <c r="A17" s="43" t="s">
        <v>26</v>
      </c>
      <c r="E17" s="33"/>
      <c r="F17" s="33"/>
      <c r="G17" s="33"/>
      <c r="H17" s="33"/>
      <c r="I17" s="33"/>
      <c r="J17" s="33"/>
      <c r="K17" s="33"/>
      <c r="L17" s="33"/>
      <c r="M17" s="33"/>
      <c r="N17" s="33"/>
      <c r="O17" s="33"/>
      <c r="P17" s="33"/>
      <c r="Q17" s="33"/>
      <c r="R17" s="33"/>
      <c r="S17" s="33"/>
      <c r="T17" s="33"/>
      <c r="U17" s="33"/>
      <c r="V17" s="33"/>
      <c r="W17" s="33"/>
      <c r="X17" s="33"/>
      <c r="Y17" s="33"/>
      <c r="Z17" s="33"/>
      <c r="AA17" s="33"/>
      <c r="AB17" s="33"/>
      <c r="AC17" s="33"/>
    </row>
    <row r="18" spans="1:37" s="9" customFormat="1" ht="12" customHeight="1" x14ac:dyDescent="0.2">
      <c r="A18" s="8">
        <v>1</v>
      </c>
      <c r="B18" s="19" t="e">
        <f t="shared" ref="B18:D19" si="0">B5*0.87+25</f>
        <v>#REF!</v>
      </c>
      <c r="C18" s="19" t="e">
        <f t="shared" si="0"/>
        <v>#REF!</v>
      </c>
      <c r="D18" s="19" t="e">
        <f t="shared" si="0"/>
        <v>#REF!</v>
      </c>
      <c r="E18" s="1"/>
      <c r="F18" s="1"/>
      <c r="G18" s="1"/>
      <c r="H18" s="1"/>
      <c r="I18" s="1"/>
      <c r="J18" s="1"/>
      <c r="K18" s="1"/>
      <c r="L18" s="1"/>
      <c r="M18" s="1"/>
      <c r="N18" s="1"/>
      <c r="O18" s="1"/>
      <c r="P18" s="1"/>
      <c r="Q18" s="1"/>
      <c r="R18" s="1"/>
      <c r="S18" s="1"/>
      <c r="T18" s="1"/>
      <c r="U18" s="1"/>
      <c r="V18" s="1"/>
      <c r="W18" s="1"/>
      <c r="X18" s="1"/>
      <c r="Y18" s="1"/>
      <c r="Z18" s="1"/>
      <c r="AA18" s="1"/>
      <c r="AB18" s="1"/>
      <c r="AC18" s="1"/>
      <c r="AD18" s="6"/>
      <c r="AE18" s="6"/>
      <c r="AF18" s="6"/>
      <c r="AG18" s="6"/>
      <c r="AH18" s="6"/>
      <c r="AI18" s="6"/>
      <c r="AJ18" s="6"/>
      <c r="AK18" s="6"/>
    </row>
    <row r="19" spans="1:37"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1"/>
      <c r="S19" s="1"/>
      <c r="T19" s="1"/>
      <c r="U19" s="1"/>
      <c r="V19" s="1"/>
      <c r="W19" s="1"/>
      <c r="X19" s="1"/>
      <c r="Y19" s="1"/>
      <c r="Z19" s="1"/>
      <c r="AA19" s="1"/>
      <c r="AB19" s="1"/>
      <c r="AC19" s="1"/>
      <c r="AD19" s="6"/>
      <c r="AE19" s="6"/>
      <c r="AF19" s="6"/>
      <c r="AG19" s="6"/>
      <c r="AH19" s="6"/>
      <c r="AI19" s="6"/>
      <c r="AJ19" s="6"/>
      <c r="AK19" s="6"/>
    </row>
    <row r="20" spans="1:37" s="7" customFormat="1" ht="12" customHeight="1" x14ac:dyDescent="0.2">
      <c r="A20" s="4" t="s">
        <v>27</v>
      </c>
      <c r="B20" s="19"/>
      <c r="C20" s="19"/>
      <c r="D20" s="19"/>
      <c r="E20" s="1"/>
      <c r="F20" s="1"/>
      <c r="G20" s="1"/>
      <c r="H20" s="1"/>
      <c r="I20" s="1"/>
      <c r="J20" s="1"/>
      <c r="K20" s="1"/>
      <c r="L20" s="1"/>
      <c r="M20" s="1"/>
      <c r="N20" s="1"/>
      <c r="O20" s="1"/>
      <c r="P20" s="1"/>
      <c r="Q20" s="1"/>
      <c r="R20" s="1"/>
      <c r="S20" s="1"/>
      <c r="T20" s="1"/>
      <c r="U20" s="1"/>
      <c r="V20" s="1"/>
      <c r="W20" s="1"/>
      <c r="X20" s="1"/>
      <c r="Y20" s="1"/>
      <c r="Z20" s="1"/>
      <c r="AA20" s="1"/>
      <c r="AB20" s="1"/>
      <c r="AC20" s="1"/>
      <c r="AD20" s="6"/>
      <c r="AE20" s="6"/>
      <c r="AF20" s="6"/>
      <c r="AG20" s="6"/>
      <c r="AH20" s="6"/>
      <c r="AI20" s="6"/>
      <c r="AJ20" s="6"/>
      <c r="AK20" s="6"/>
    </row>
    <row r="21" spans="1:37" s="9" customFormat="1" ht="12" customHeight="1" x14ac:dyDescent="0.2">
      <c r="A21" s="8">
        <v>1</v>
      </c>
      <c r="B21" s="19" t="e">
        <f t="shared" ref="B21:D22" si="1">B8*0.87+25</f>
        <v>#REF!</v>
      </c>
      <c r="C21" s="19" t="e">
        <f t="shared" si="1"/>
        <v>#REF!</v>
      </c>
      <c r="D21" s="19" t="e">
        <f t="shared" si="1"/>
        <v>#REF!</v>
      </c>
      <c r="E21" s="1"/>
      <c r="F21" s="1"/>
      <c r="G21" s="1"/>
      <c r="H21" s="1"/>
      <c r="I21" s="1"/>
      <c r="J21" s="1"/>
      <c r="K21" s="1"/>
      <c r="L21" s="1"/>
      <c r="M21" s="1"/>
      <c r="N21" s="1"/>
      <c r="O21" s="1"/>
      <c r="P21" s="1"/>
      <c r="Q21" s="1"/>
      <c r="R21" s="1"/>
      <c r="S21" s="1"/>
      <c r="T21" s="1"/>
      <c r="U21" s="1"/>
      <c r="V21" s="1"/>
      <c r="W21" s="1"/>
      <c r="X21" s="1"/>
      <c r="Y21" s="1"/>
      <c r="Z21" s="1"/>
      <c r="AA21" s="1"/>
      <c r="AB21" s="1"/>
      <c r="AC21" s="1"/>
      <c r="AD21" s="6"/>
      <c r="AE21" s="6"/>
      <c r="AF21" s="6"/>
      <c r="AG21" s="6"/>
      <c r="AH21" s="6"/>
      <c r="AI21" s="6"/>
      <c r="AJ21" s="6"/>
      <c r="AK21" s="6"/>
    </row>
    <row r="22" spans="1:37" s="9" customFormat="1" ht="12" customHeight="1" x14ac:dyDescent="0.2">
      <c r="A22" s="8">
        <v>2</v>
      </c>
      <c r="B22" s="19" t="e">
        <f t="shared" si="1"/>
        <v>#REF!</v>
      </c>
      <c r="C22" s="19" t="e">
        <f t="shared" si="1"/>
        <v>#REF!</v>
      </c>
      <c r="D22" s="19" t="e">
        <f t="shared" si="1"/>
        <v>#REF!</v>
      </c>
      <c r="E22" s="1"/>
      <c r="F22" s="1"/>
      <c r="G22" s="1"/>
      <c r="H22" s="1"/>
      <c r="I22" s="1"/>
      <c r="J22" s="1"/>
      <c r="K22" s="1"/>
      <c r="L22" s="1"/>
      <c r="M22" s="1"/>
      <c r="N22" s="1"/>
      <c r="O22" s="1"/>
      <c r="P22" s="1"/>
      <c r="Q22" s="1"/>
      <c r="R22" s="1"/>
      <c r="S22" s="1"/>
      <c r="T22" s="1"/>
      <c r="U22" s="1"/>
      <c r="V22" s="1"/>
      <c r="W22" s="1"/>
      <c r="X22" s="1"/>
      <c r="Y22" s="1"/>
      <c r="Z22" s="1"/>
      <c r="AA22" s="1"/>
      <c r="AB22" s="1"/>
      <c r="AC22" s="1"/>
      <c r="AD22" s="6"/>
      <c r="AE22" s="6"/>
      <c r="AF22" s="6"/>
      <c r="AG22" s="6"/>
      <c r="AH22" s="6"/>
      <c r="AI22" s="6"/>
      <c r="AJ22" s="6"/>
      <c r="AK22" s="6"/>
    </row>
    <row r="23" spans="1:37" s="7" customFormat="1" ht="12" customHeight="1" x14ac:dyDescent="0.2">
      <c r="A23" s="4" t="s">
        <v>3</v>
      </c>
      <c r="B23" s="19"/>
      <c r="C23" s="19"/>
      <c r="D23" s="19"/>
      <c r="E23" s="1"/>
      <c r="F23" s="1"/>
      <c r="G23" s="1"/>
      <c r="H23" s="1"/>
      <c r="I23" s="1"/>
      <c r="J23" s="1"/>
      <c r="K23" s="1"/>
      <c r="L23" s="1"/>
      <c r="M23" s="1"/>
      <c r="N23" s="1"/>
      <c r="O23" s="1"/>
      <c r="P23" s="1"/>
      <c r="Q23" s="1"/>
      <c r="R23" s="1"/>
      <c r="S23" s="1"/>
      <c r="T23" s="1"/>
      <c r="U23" s="1"/>
      <c r="V23" s="1"/>
      <c r="W23" s="1"/>
      <c r="X23" s="1"/>
      <c r="Y23" s="1"/>
      <c r="Z23" s="1"/>
      <c r="AA23" s="1"/>
      <c r="AB23" s="1"/>
      <c r="AC23" s="1"/>
      <c r="AD23" s="6"/>
      <c r="AE23" s="6"/>
      <c r="AF23" s="6"/>
      <c r="AG23" s="6"/>
      <c r="AH23" s="6"/>
      <c r="AI23" s="6"/>
      <c r="AJ23" s="6"/>
      <c r="AK23" s="6"/>
    </row>
    <row r="24" spans="1:37" s="9" customFormat="1" ht="12" customHeight="1" x14ac:dyDescent="0.2">
      <c r="A24" s="8">
        <v>1</v>
      </c>
      <c r="B24" s="19" t="e">
        <f t="shared" ref="B24:D25" si="2">B11*0.87+25</f>
        <v>#REF!</v>
      </c>
      <c r="C24" s="19" t="e">
        <f t="shared" si="2"/>
        <v>#REF!</v>
      </c>
      <c r="D24" s="19" t="e">
        <f t="shared" si="2"/>
        <v>#REF!</v>
      </c>
      <c r="E24" s="1"/>
      <c r="F24" s="1"/>
      <c r="G24" s="1"/>
      <c r="H24" s="1"/>
      <c r="I24" s="1"/>
      <c r="J24" s="1"/>
      <c r="K24" s="1"/>
      <c r="L24" s="1"/>
      <c r="M24" s="1"/>
      <c r="N24" s="1"/>
      <c r="O24" s="1"/>
      <c r="P24" s="1"/>
      <c r="Q24" s="1"/>
      <c r="R24" s="1"/>
      <c r="S24" s="1"/>
      <c r="T24" s="1"/>
      <c r="U24" s="1"/>
      <c r="V24" s="1"/>
      <c r="W24" s="1"/>
      <c r="X24" s="1"/>
      <c r="Y24" s="1"/>
      <c r="Z24" s="1"/>
      <c r="AA24" s="1"/>
      <c r="AB24" s="1"/>
      <c r="AC24" s="1"/>
      <c r="AD24" s="6"/>
      <c r="AE24" s="6"/>
      <c r="AF24" s="6"/>
      <c r="AG24" s="6"/>
      <c r="AH24" s="6"/>
      <c r="AI24" s="6"/>
      <c r="AJ24" s="6"/>
      <c r="AK24" s="6"/>
    </row>
    <row r="25" spans="1:37" s="9" customFormat="1" ht="12" customHeight="1" x14ac:dyDescent="0.2">
      <c r="A25" s="8">
        <v>2</v>
      </c>
      <c r="B25" s="19" t="e">
        <f t="shared" si="2"/>
        <v>#REF!</v>
      </c>
      <c r="C25" s="19" t="e">
        <f t="shared" si="2"/>
        <v>#REF!</v>
      </c>
      <c r="D25" s="19" t="e">
        <f t="shared" si="2"/>
        <v>#REF!</v>
      </c>
      <c r="E25" s="1"/>
      <c r="F25" s="1"/>
      <c r="G25" s="1"/>
      <c r="H25" s="1"/>
      <c r="I25" s="1"/>
      <c r="J25" s="1"/>
      <c r="K25" s="1"/>
      <c r="L25" s="1"/>
      <c r="M25" s="1"/>
      <c r="N25" s="1"/>
      <c r="O25" s="1"/>
      <c r="P25" s="1"/>
      <c r="Q25" s="1"/>
      <c r="R25" s="1"/>
      <c r="S25" s="1"/>
      <c r="T25" s="1"/>
      <c r="U25" s="1"/>
      <c r="V25" s="1"/>
      <c r="W25" s="1"/>
      <c r="X25" s="1"/>
      <c r="Y25" s="1"/>
      <c r="Z25" s="1"/>
      <c r="AA25" s="1"/>
      <c r="AB25" s="1"/>
      <c r="AC25" s="1"/>
      <c r="AD25" s="6"/>
      <c r="AE25" s="6"/>
      <c r="AF25" s="6"/>
      <c r="AG25" s="6"/>
      <c r="AH25" s="6"/>
      <c r="AI25" s="6"/>
      <c r="AJ25" s="6"/>
      <c r="AK25" s="6"/>
    </row>
    <row r="26" spans="1:37" s="9" customFormat="1" ht="12" customHeight="1" x14ac:dyDescent="0.2">
      <c r="A26" s="8"/>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6"/>
      <c r="AE26" s="6"/>
      <c r="AF26" s="6"/>
      <c r="AG26" s="6"/>
      <c r="AH26" s="6"/>
      <c r="AI26" s="6"/>
      <c r="AJ26" s="6"/>
      <c r="AK26" s="6"/>
    </row>
    <row r="27" spans="1:37" customFormat="1" ht="15" x14ac:dyDescent="0.25">
      <c r="A27" s="20" t="s">
        <v>43</v>
      </c>
    </row>
    <row r="28" spans="1:37" customFormat="1" ht="15" x14ac:dyDescent="0.25">
      <c r="A28" s="20"/>
    </row>
    <row r="29" spans="1:37" customFormat="1" ht="15" x14ac:dyDescent="0.2">
      <c r="A29" s="47" t="s">
        <v>44</v>
      </c>
    </row>
    <row r="30" spans="1:37" customFormat="1" ht="15" x14ac:dyDescent="0.2">
      <c r="A30" s="47" t="s">
        <v>40</v>
      </c>
    </row>
    <row r="31" spans="1:37" customFormat="1" ht="15" x14ac:dyDescent="0.25">
      <c r="A31" s="20"/>
    </row>
    <row r="32" spans="1:37" customFormat="1" ht="15" x14ac:dyDescent="0.25">
      <c r="A32" s="20" t="s">
        <v>41</v>
      </c>
    </row>
    <row r="33" spans="1:1" customFormat="1" x14ac:dyDescent="0.2"/>
    <row r="34" spans="1:1" customFormat="1" ht="15" customHeight="1" x14ac:dyDescent="0.2">
      <c r="A34" s="379" t="s">
        <v>42</v>
      </c>
    </row>
    <row r="35" spans="1:1" customFormat="1" x14ac:dyDescent="0.2">
      <c r="A35" s="380"/>
    </row>
    <row r="36" spans="1:1" customFormat="1" x14ac:dyDescent="0.2">
      <c r="A36" s="380"/>
    </row>
    <row r="37" spans="1:1" customFormat="1" x14ac:dyDescent="0.2">
      <c r="A37" s="380"/>
    </row>
    <row r="38" spans="1:1" customFormat="1" x14ac:dyDescent="0.2">
      <c r="A38" s="380"/>
    </row>
    <row r="39" spans="1:1" customFormat="1" x14ac:dyDescent="0.2">
      <c r="A39" s="380"/>
    </row>
    <row r="40" spans="1:1" customFormat="1" x14ac:dyDescent="0.2">
      <c r="A40" s="380"/>
    </row>
    <row r="41" spans="1:1" customFormat="1" x14ac:dyDescent="0.2">
      <c r="A41" s="380"/>
    </row>
    <row r="42" spans="1:1" customFormat="1" x14ac:dyDescent="0.2">
      <c r="A42" s="380"/>
    </row>
    <row r="43" spans="1:1" customFormat="1" x14ac:dyDescent="0.2">
      <c r="A43" s="380"/>
    </row>
    <row r="44" spans="1:1" customFormat="1" x14ac:dyDescent="0.2">
      <c r="A44" s="380"/>
    </row>
    <row r="45" spans="1:1" customFormat="1" x14ac:dyDescent="0.2">
      <c r="A45" s="380"/>
    </row>
    <row r="46" spans="1:1" customFormat="1" x14ac:dyDescent="0.2">
      <c r="A46" s="380"/>
    </row>
    <row r="47" spans="1:1" customFormat="1" x14ac:dyDescent="0.2">
      <c r="A47" s="380"/>
    </row>
    <row r="48" spans="1:1" customFormat="1" x14ac:dyDescent="0.2">
      <c r="A48" s="380"/>
    </row>
  </sheetData>
  <mergeCells count="1">
    <mergeCell ref="A34:A48"/>
  </mergeCells>
  <pageMargins left="0.75" right="0.75" top="1" bottom="1" header="0.5" footer="0.5"/>
  <pageSetup paperSize="9" orientation="portrait" horizontalDpi="4294967295" verticalDpi="4294967295"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Y67"/>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6"/>
    </sheetView>
  </sheetViews>
  <sheetFormatPr defaultColWidth="9.140625" defaultRowHeight="12.75" x14ac:dyDescent="0.2"/>
  <cols>
    <col min="1" max="1" width="50.42578125" style="1" customWidth="1"/>
    <col min="2" max="2" width="11.7109375" style="1" customWidth="1"/>
    <col min="3" max="3" width="9.85546875" style="1" customWidth="1"/>
    <col min="4" max="4" width="11.28515625" style="1" customWidth="1"/>
    <col min="5" max="16384" width="9.140625" style="1"/>
  </cols>
  <sheetData>
    <row r="1" spans="1:25" hidden="1" x14ac:dyDescent="0.2">
      <c r="A1" s="10" t="s">
        <v>12</v>
      </c>
    </row>
    <row r="2" spans="1:25" hidden="1" x14ac:dyDescent="0.2">
      <c r="A2" s="11" t="s">
        <v>45</v>
      </c>
    </row>
    <row r="3" spans="1:25" s="2" customFormat="1" ht="26.25" hidden="1" customHeight="1" x14ac:dyDescent="0.2">
      <c r="A3" s="12" t="s">
        <v>0</v>
      </c>
      <c r="B3" s="38" t="e">
        <f>'BAR BB| Open rates'!#REF!</f>
        <v>#REF!</v>
      </c>
      <c r="C3" s="38" t="e">
        <f>'BAR BB| Open rates'!#REF!</f>
        <v>#REF!</v>
      </c>
      <c r="D3" s="38" t="s">
        <v>59</v>
      </c>
    </row>
    <row r="4" spans="1:25" s="7" customFormat="1" ht="12" hidden="1" customHeight="1" x14ac:dyDescent="0.2">
      <c r="A4" s="4" t="s">
        <v>26</v>
      </c>
      <c r="B4" s="35"/>
      <c r="C4" s="35"/>
      <c r="D4" s="1"/>
      <c r="E4" s="1"/>
      <c r="F4" s="1"/>
      <c r="G4" s="1"/>
      <c r="H4" s="1"/>
      <c r="I4" s="1"/>
      <c r="J4" s="1"/>
      <c r="K4" s="1"/>
      <c r="L4" s="1"/>
      <c r="M4" s="1"/>
      <c r="N4" s="1"/>
      <c r="O4" s="1"/>
      <c r="P4" s="1"/>
      <c r="Q4" s="1"/>
      <c r="R4" s="6"/>
      <c r="S4" s="6"/>
      <c r="T4" s="6"/>
      <c r="U4" s="6"/>
      <c r="V4" s="6"/>
      <c r="W4" s="6"/>
      <c r="X4" s="6"/>
      <c r="Y4" s="6"/>
    </row>
    <row r="5" spans="1:25" s="9" customFormat="1" ht="12" hidden="1" customHeight="1" x14ac:dyDescent="0.2">
      <c r="A5" s="8">
        <v>1</v>
      </c>
      <c r="B5" s="34" t="e">
        <f>'BAR BB| Open rates'!#REF!*0.95</f>
        <v>#REF!</v>
      </c>
      <c r="C5" s="34" t="e">
        <f>'BAR BB| Open rates'!#REF!*0.95</f>
        <v>#REF!</v>
      </c>
      <c r="D5" s="34" t="e">
        <f>'BAR BB| Open rates'!#REF!*0.95</f>
        <v>#REF!</v>
      </c>
      <c r="E5" s="1"/>
      <c r="F5" s="1"/>
      <c r="G5" s="1"/>
      <c r="H5" s="1"/>
      <c r="I5" s="1"/>
      <c r="J5" s="1"/>
      <c r="K5" s="1"/>
      <c r="L5" s="1"/>
      <c r="M5" s="1"/>
      <c r="N5" s="1"/>
      <c r="O5" s="1"/>
      <c r="P5" s="1"/>
      <c r="Q5" s="1"/>
      <c r="R5" s="6"/>
      <c r="S5" s="6"/>
      <c r="T5" s="6"/>
      <c r="U5" s="6"/>
      <c r="V5" s="6"/>
      <c r="W5" s="6"/>
      <c r="X5" s="6"/>
      <c r="Y5" s="6"/>
    </row>
    <row r="6" spans="1:25" s="9" customFormat="1" ht="12" hidden="1" customHeight="1" x14ac:dyDescent="0.2">
      <c r="A6" s="8">
        <v>2</v>
      </c>
      <c r="B6" s="34" t="e">
        <f>'BAR BB| Open rates'!#REF!*0.95</f>
        <v>#REF!</v>
      </c>
      <c r="C6" s="34" t="e">
        <f>'BAR BB| Open rates'!#REF!*0.95</f>
        <v>#REF!</v>
      </c>
      <c r="D6" s="34" t="e">
        <f>'BAR BB| Open rates'!#REF!*0.95</f>
        <v>#REF!</v>
      </c>
      <c r="E6" s="1"/>
      <c r="F6" s="1"/>
      <c r="G6" s="1"/>
      <c r="H6" s="1"/>
      <c r="I6" s="1"/>
      <c r="J6" s="1"/>
      <c r="K6" s="1"/>
      <c r="L6" s="1"/>
      <c r="M6" s="1"/>
      <c r="N6" s="1"/>
      <c r="O6" s="1"/>
      <c r="P6" s="1"/>
      <c r="Q6" s="1"/>
      <c r="R6" s="6"/>
      <c r="S6" s="6"/>
      <c r="T6" s="6"/>
      <c r="U6" s="6"/>
      <c r="V6" s="6"/>
      <c r="W6" s="6"/>
      <c r="X6" s="6"/>
      <c r="Y6" s="6"/>
    </row>
    <row r="7" spans="1:25" s="7" customFormat="1" ht="12" hidden="1" customHeight="1" x14ac:dyDescent="0.2">
      <c r="A7" s="4" t="s">
        <v>27</v>
      </c>
      <c r="B7" s="35"/>
      <c r="C7" s="35"/>
      <c r="D7" s="35"/>
      <c r="E7" s="1"/>
      <c r="F7" s="1"/>
      <c r="G7" s="1"/>
      <c r="H7" s="1"/>
      <c r="I7" s="1"/>
      <c r="J7" s="1"/>
      <c r="K7" s="1"/>
      <c r="L7" s="1"/>
      <c r="M7" s="1"/>
      <c r="N7" s="1"/>
      <c r="O7" s="1"/>
      <c r="P7" s="1"/>
      <c r="Q7" s="1"/>
      <c r="R7" s="6"/>
      <c r="S7" s="6"/>
      <c r="T7" s="6"/>
      <c r="U7" s="6"/>
      <c r="V7" s="6"/>
      <c r="W7" s="6"/>
      <c r="X7" s="6"/>
      <c r="Y7" s="6"/>
    </row>
    <row r="8" spans="1:25" s="9" customFormat="1" ht="12" hidden="1" customHeight="1" x14ac:dyDescent="0.2">
      <c r="A8" s="8">
        <v>1</v>
      </c>
      <c r="B8" s="34" t="e">
        <f>'BAR BB| Open rates'!#REF!*0.95</f>
        <v>#REF!</v>
      </c>
      <c r="C8" s="34" t="e">
        <f>'BAR BB| Open rates'!#REF!*0.95</f>
        <v>#REF!</v>
      </c>
      <c r="D8" s="34" t="e">
        <f>'BAR BB| Open rates'!#REF!*0.95</f>
        <v>#REF!</v>
      </c>
      <c r="E8" s="1"/>
      <c r="F8" s="1"/>
      <c r="G8" s="1"/>
      <c r="H8" s="1"/>
      <c r="I8" s="1"/>
      <c r="J8" s="1"/>
      <c r="K8" s="1"/>
      <c r="L8" s="1"/>
      <c r="M8" s="1"/>
      <c r="N8" s="1"/>
      <c r="O8" s="1"/>
      <c r="P8" s="1"/>
      <c r="Q8" s="1"/>
      <c r="R8" s="6"/>
      <c r="S8" s="6"/>
      <c r="T8" s="6"/>
      <c r="U8" s="6"/>
      <c r="V8" s="6"/>
      <c r="W8" s="6"/>
      <c r="X8" s="6"/>
      <c r="Y8" s="6"/>
    </row>
    <row r="9" spans="1:25" s="9" customFormat="1" ht="12" hidden="1" customHeight="1" x14ac:dyDescent="0.2">
      <c r="A9" s="8">
        <v>2</v>
      </c>
      <c r="B9" s="34" t="e">
        <f>'BAR BB| Open rates'!#REF!*0.95</f>
        <v>#REF!</v>
      </c>
      <c r="C9" s="34" t="e">
        <f>'BAR BB| Open rates'!#REF!*0.95</f>
        <v>#REF!</v>
      </c>
      <c r="D9" s="34" t="e">
        <f>'BAR BB| Open rates'!#REF!*0.95</f>
        <v>#REF!</v>
      </c>
      <c r="E9" s="1"/>
      <c r="F9" s="1"/>
      <c r="G9" s="1"/>
      <c r="H9" s="1"/>
      <c r="I9" s="1"/>
      <c r="J9" s="1"/>
      <c r="K9" s="1"/>
      <c r="L9" s="1"/>
      <c r="M9" s="1"/>
      <c r="N9" s="1"/>
      <c r="O9" s="1"/>
      <c r="P9" s="1"/>
      <c r="Q9" s="1"/>
      <c r="R9" s="6"/>
      <c r="S9" s="6"/>
      <c r="T9" s="6"/>
      <c r="U9" s="6"/>
      <c r="V9" s="6"/>
      <c r="W9" s="6"/>
      <c r="X9" s="6"/>
      <c r="Y9" s="6"/>
    </row>
    <row r="10" spans="1:25" s="7" customFormat="1" ht="12" hidden="1" customHeight="1" x14ac:dyDescent="0.2">
      <c r="A10" s="4" t="s">
        <v>3</v>
      </c>
      <c r="B10" s="35"/>
      <c r="C10" s="35"/>
      <c r="D10" s="35"/>
      <c r="E10" s="1"/>
      <c r="F10" s="1"/>
      <c r="G10" s="1"/>
      <c r="H10" s="1"/>
      <c r="I10" s="1"/>
      <c r="J10" s="1"/>
      <c r="K10" s="1"/>
      <c r="L10" s="1"/>
      <c r="M10" s="1"/>
      <c r="N10" s="1"/>
      <c r="O10" s="1"/>
      <c r="P10" s="1"/>
      <c r="Q10" s="1"/>
      <c r="R10" s="6"/>
      <c r="S10" s="6"/>
      <c r="T10" s="6"/>
      <c r="U10" s="6"/>
      <c r="V10" s="6"/>
      <c r="W10" s="6"/>
      <c r="X10" s="6"/>
      <c r="Y10" s="6"/>
    </row>
    <row r="11" spans="1:25" s="9" customFormat="1" ht="12" hidden="1" customHeight="1" x14ac:dyDescent="0.2">
      <c r="A11" s="8">
        <v>1</v>
      </c>
      <c r="B11" s="34" t="e">
        <f>'BAR BB| Open rates'!#REF!*0.95</f>
        <v>#REF!</v>
      </c>
      <c r="C11" s="34" t="e">
        <f>'BAR BB| Open rates'!#REF!*0.95</f>
        <v>#REF!</v>
      </c>
      <c r="D11" s="34" t="e">
        <f>'BAR BB| Open rates'!#REF!*0.95</f>
        <v>#REF!</v>
      </c>
      <c r="E11" s="1"/>
      <c r="F11" s="1"/>
      <c r="G11" s="1"/>
      <c r="H11" s="1"/>
      <c r="I11" s="1"/>
      <c r="J11" s="1"/>
      <c r="K11" s="1"/>
      <c r="L11" s="1"/>
      <c r="M11" s="1"/>
      <c r="N11" s="1"/>
      <c r="O11" s="1"/>
      <c r="P11" s="1"/>
      <c r="Q11" s="1"/>
      <c r="R11" s="6"/>
      <c r="S11" s="6"/>
      <c r="T11" s="6"/>
      <c r="U11" s="6"/>
      <c r="V11" s="6"/>
      <c r="W11" s="6"/>
      <c r="X11" s="6"/>
      <c r="Y11" s="6"/>
    </row>
    <row r="12" spans="1:25" s="9" customFormat="1" ht="12" hidden="1" customHeight="1" x14ac:dyDescent="0.2">
      <c r="A12" s="8">
        <v>2</v>
      </c>
      <c r="B12" s="34" t="e">
        <f>'BAR BB| Open rates'!#REF!*0.95</f>
        <v>#REF!</v>
      </c>
      <c r="C12" s="34" t="e">
        <f>'BAR BB| Open rates'!#REF!*0.95</f>
        <v>#REF!</v>
      </c>
      <c r="D12" s="34" t="e">
        <f>'BAR BB| Open rates'!#REF!*0.95</f>
        <v>#REF!</v>
      </c>
      <c r="E12" s="1"/>
      <c r="F12" s="1"/>
      <c r="G12" s="1"/>
      <c r="H12" s="1"/>
      <c r="I12" s="1"/>
      <c r="J12" s="1"/>
      <c r="K12" s="1"/>
      <c r="L12" s="1"/>
      <c r="M12" s="1"/>
      <c r="N12" s="1"/>
      <c r="O12" s="1"/>
      <c r="P12" s="1"/>
      <c r="Q12" s="1"/>
      <c r="R12" s="6"/>
      <c r="S12" s="6"/>
      <c r="T12" s="6"/>
      <c r="U12" s="6"/>
      <c r="V12" s="6"/>
      <c r="W12" s="6"/>
      <c r="X12" s="6"/>
      <c r="Y12" s="6"/>
    </row>
    <row r="13" spans="1:25" hidden="1" x14ac:dyDescent="0.2">
      <c r="B13" s="32"/>
      <c r="C13" s="32"/>
    </row>
    <row r="14" spans="1:25" x14ac:dyDescent="0.2">
      <c r="B14" s="32"/>
      <c r="C14" s="32"/>
    </row>
    <row r="15" spans="1:25" x14ac:dyDescent="0.2">
      <c r="A15" s="11" t="s">
        <v>46</v>
      </c>
      <c r="B15" s="39"/>
      <c r="C15" s="39"/>
    </row>
    <row r="16" spans="1:25" s="33" customFormat="1" ht="26.25" customHeight="1" x14ac:dyDescent="0.2">
      <c r="A16" s="40" t="s">
        <v>0</v>
      </c>
      <c r="B16" s="50" t="e">
        <f>B3</f>
        <v>#REF!</v>
      </c>
      <c r="C16" s="50" t="e">
        <f>C3</f>
        <v>#REF!</v>
      </c>
      <c r="D16" s="50" t="str">
        <f>D3</f>
        <v>29.11.2020-30.11.2020</v>
      </c>
    </row>
    <row r="17" spans="1:25" s="36" customFormat="1" ht="12" customHeight="1" x14ac:dyDescent="0.2">
      <c r="A17" s="43" t="s">
        <v>26</v>
      </c>
      <c r="D17" s="33"/>
      <c r="E17" s="33"/>
      <c r="F17" s="33"/>
      <c r="G17" s="33"/>
      <c r="H17" s="33"/>
      <c r="I17" s="33"/>
      <c r="J17" s="33"/>
      <c r="K17" s="33"/>
      <c r="L17" s="33"/>
      <c r="M17" s="33"/>
      <c r="N17" s="33"/>
      <c r="O17" s="33"/>
      <c r="P17" s="33"/>
      <c r="Q17" s="33"/>
    </row>
    <row r="18" spans="1:25" s="9" customFormat="1" ht="12" customHeight="1" x14ac:dyDescent="0.2">
      <c r="A18" s="8">
        <v>1</v>
      </c>
      <c r="B18" s="19" t="e">
        <f t="shared" ref="B18:D19" si="0">B5*0.85+25</f>
        <v>#REF!</v>
      </c>
      <c r="C18" s="19" t="e">
        <f t="shared" si="0"/>
        <v>#REF!</v>
      </c>
      <c r="D18" s="19" t="e">
        <f t="shared" si="0"/>
        <v>#REF!</v>
      </c>
      <c r="E18" s="1"/>
      <c r="F18" s="1"/>
      <c r="G18" s="1"/>
      <c r="H18" s="1"/>
      <c r="I18" s="1"/>
      <c r="J18" s="1"/>
      <c r="K18" s="1"/>
      <c r="L18" s="1"/>
      <c r="M18" s="1"/>
      <c r="N18" s="1"/>
      <c r="O18" s="1"/>
      <c r="P18" s="1"/>
      <c r="Q18" s="1"/>
      <c r="R18" s="6"/>
      <c r="S18" s="6"/>
      <c r="T18" s="6"/>
      <c r="U18" s="6"/>
      <c r="V18" s="6"/>
      <c r="W18" s="6"/>
      <c r="X18" s="6"/>
      <c r="Y18" s="6"/>
    </row>
    <row r="19" spans="1:25"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6"/>
      <c r="S19" s="6"/>
      <c r="T19" s="6"/>
      <c r="U19" s="6"/>
      <c r="V19" s="6"/>
      <c r="W19" s="6"/>
      <c r="X19" s="6"/>
      <c r="Y19" s="6"/>
    </row>
    <row r="20" spans="1:25" s="7" customFormat="1" ht="12" hidden="1" customHeight="1" x14ac:dyDescent="0.2">
      <c r="A20" s="4" t="s">
        <v>1</v>
      </c>
      <c r="B20" s="19" t="e">
        <f>#REF!*0.85+25</f>
        <v>#REF!</v>
      </c>
      <c r="C20" s="19" t="e">
        <f>#REF!*0.85+25</f>
        <v>#REF!</v>
      </c>
      <c r="D20" s="19" t="e">
        <f>#REF!*0.85+25</f>
        <v>#REF!</v>
      </c>
      <c r="E20" s="1"/>
      <c r="F20" s="1"/>
      <c r="G20" s="1"/>
      <c r="H20" s="1"/>
      <c r="I20" s="1"/>
      <c r="J20" s="1"/>
      <c r="K20" s="1"/>
      <c r="L20" s="1"/>
      <c r="M20" s="1"/>
      <c r="N20" s="1"/>
      <c r="O20" s="1"/>
      <c r="P20" s="1"/>
      <c r="Q20" s="1"/>
      <c r="R20" s="6"/>
      <c r="S20" s="6"/>
      <c r="T20" s="6"/>
      <c r="U20" s="6"/>
      <c r="V20" s="6"/>
      <c r="W20" s="6"/>
      <c r="X20" s="6"/>
      <c r="Y20" s="6"/>
    </row>
    <row r="21" spans="1:25" s="9" customFormat="1" ht="12" hidden="1" customHeight="1" x14ac:dyDescent="0.2">
      <c r="A21" s="8">
        <v>1</v>
      </c>
      <c r="B21" s="19" t="e">
        <f>#REF!*0.85+25</f>
        <v>#REF!</v>
      </c>
      <c r="C21" s="19" t="e">
        <f>#REF!*0.85+25</f>
        <v>#REF!</v>
      </c>
      <c r="D21" s="19" t="e">
        <f>#REF!*0.85+25</f>
        <v>#REF!</v>
      </c>
      <c r="E21" s="1"/>
      <c r="F21" s="1"/>
      <c r="G21" s="1"/>
      <c r="H21" s="1"/>
      <c r="I21" s="1"/>
      <c r="J21" s="1"/>
      <c r="K21" s="1"/>
      <c r="L21" s="1"/>
      <c r="M21" s="1"/>
      <c r="N21" s="1"/>
      <c r="O21" s="1"/>
      <c r="P21" s="1"/>
      <c r="Q21" s="1"/>
      <c r="R21" s="6"/>
      <c r="S21" s="6"/>
      <c r="T21" s="6"/>
      <c r="U21" s="6"/>
      <c r="V21" s="6"/>
      <c r="W21" s="6"/>
      <c r="X21" s="6"/>
      <c r="Y21" s="6"/>
    </row>
    <row r="22" spans="1:25" s="9" customFormat="1" ht="12" hidden="1" customHeight="1" x14ac:dyDescent="0.2">
      <c r="A22" s="8">
        <v>2</v>
      </c>
      <c r="B22" s="19" t="e">
        <f>#REF!*0.85+25</f>
        <v>#REF!</v>
      </c>
      <c r="C22" s="19" t="e">
        <f>#REF!*0.85+25</f>
        <v>#REF!</v>
      </c>
      <c r="D22" s="19" t="e">
        <f>#REF!*0.85+25</f>
        <v>#REF!</v>
      </c>
      <c r="E22" s="1"/>
      <c r="F22" s="1"/>
      <c r="G22" s="1"/>
      <c r="H22" s="1"/>
      <c r="I22" s="1"/>
      <c r="J22" s="1"/>
      <c r="K22" s="1"/>
      <c r="L22" s="1"/>
      <c r="M22" s="1"/>
      <c r="N22" s="1"/>
      <c r="O22" s="1"/>
      <c r="P22" s="1"/>
      <c r="Q22" s="1"/>
      <c r="R22" s="6"/>
      <c r="S22" s="6"/>
      <c r="T22" s="6"/>
      <c r="U22" s="6"/>
      <c r="V22" s="6"/>
      <c r="W22" s="6"/>
      <c r="X22" s="6"/>
      <c r="Y22" s="6"/>
    </row>
    <row r="23" spans="1:25" s="7" customFormat="1" ht="12" customHeight="1" x14ac:dyDescent="0.2">
      <c r="A23" s="4" t="s">
        <v>27</v>
      </c>
      <c r="B23" s="19"/>
      <c r="C23" s="19"/>
      <c r="D23" s="19"/>
      <c r="E23" s="1"/>
      <c r="F23" s="1"/>
      <c r="G23" s="1"/>
      <c r="H23" s="1"/>
      <c r="I23" s="1"/>
      <c r="J23" s="1"/>
      <c r="K23" s="1"/>
      <c r="L23" s="1"/>
      <c r="M23" s="1"/>
      <c r="N23" s="1"/>
      <c r="O23" s="1"/>
      <c r="P23" s="1"/>
      <c r="Q23" s="1"/>
      <c r="R23" s="6"/>
      <c r="S23" s="6"/>
      <c r="T23" s="6"/>
      <c r="U23" s="6"/>
      <c r="V23" s="6"/>
      <c r="W23" s="6"/>
      <c r="X23" s="6"/>
      <c r="Y23" s="6"/>
    </row>
    <row r="24" spans="1:25" s="9" customFormat="1" ht="12" customHeight="1" x14ac:dyDescent="0.2">
      <c r="A24" s="8">
        <v>1</v>
      </c>
      <c r="B24" s="19" t="e">
        <f t="shared" ref="B24:D25" si="1">B8*0.85+25</f>
        <v>#REF!</v>
      </c>
      <c r="C24" s="19" t="e">
        <f t="shared" si="1"/>
        <v>#REF!</v>
      </c>
      <c r="D24" s="19" t="e">
        <f t="shared" si="1"/>
        <v>#REF!</v>
      </c>
      <c r="E24" s="1"/>
      <c r="F24" s="1"/>
      <c r="G24" s="1"/>
      <c r="H24" s="1"/>
      <c r="I24" s="1"/>
      <c r="J24" s="1"/>
      <c r="K24" s="1"/>
      <c r="L24" s="1"/>
      <c r="M24" s="1"/>
      <c r="N24" s="1"/>
      <c r="O24" s="1"/>
      <c r="P24" s="1"/>
      <c r="Q24" s="1"/>
      <c r="R24" s="6"/>
      <c r="S24" s="6"/>
      <c r="T24" s="6"/>
      <c r="U24" s="6"/>
      <c r="V24" s="6"/>
      <c r="W24" s="6"/>
      <c r="X24" s="6"/>
      <c r="Y24" s="6"/>
    </row>
    <row r="25" spans="1:25" s="9" customFormat="1" ht="12" customHeight="1" x14ac:dyDescent="0.2">
      <c r="A25" s="8">
        <v>2</v>
      </c>
      <c r="B25" s="19" t="e">
        <f t="shared" si="1"/>
        <v>#REF!</v>
      </c>
      <c r="C25" s="19" t="e">
        <f t="shared" si="1"/>
        <v>#REF!</v>
      </c>
      <c r="D25" s="19" t="e">
        <f t="shared" si="1"/>
        <v>#REF!</v>
      </c>
      <c r="E25" s="1"/>
      <c r="F25" s="1"/>
      <c r="G25" s="1"/>
      <c r="H25" s="1"/>
      <c r="I25" s="1"/>
      <c r="J25" s="1"/>
      <c r="K25" s="1"/>
      <c r="L25" s="1"/>
      <c r="M25" s="1"/>
      <c r="N25" s="1"/>
      <c r="O25" s="1"/>
      <c r="P25" s="1"/>
      <c r="Q25" s="1"/>
      <c r="R25" s="6"/>
      <c r="S25" s="6"/>
      <c r="T25" s="6"/>
      <c r="U25" s="6"/>
      <c r="V25" s="6"/>
      <c r="W25" s="6"/>
      <c r="X25" s="6"/>
      <c r="Y25" s="6"/>
    </row>
    <row r="26" spans="1:25" s="7" customFormat="1" ht="12" hidden="1" customHeight="1" x14ac:dyDescent="0.2">
      <c r="A26" s="4" t="s">
        <v>2</v>
      </c>
      <c r="B26" s="19" t="e">
        <f>#REF!*0.85+25</f>
        <v>#REF!</v>
      </c>
      <c r="C26" s="19" t="e">
        <f>#REF!*0.85+25</f>
        <v>#REF!</v>
      </c>
      <c r="D26" s="19" t="e">
        <f>#REF!*0.85+25</f>
        <v>#REF!</v>
      </c>
      <c r="E26" s="1"/>
      <c r="F26" s="1"/>
      <c r="G26" s="1"/>
      <c r="H26" s="1"/>
      <c r="I26" s="1"/>
      <c r="J26" s="1"/>
      <c r="K26" s="1"/>
      <c r="L26" s="1"/>
      <c r="M26" s="1"/>
      <c r="N26" s="1"/>
      <c r="O26" s="1"/>
      <c r="P26" s="1"/>
      <c r="Q26" s="1"/>
      <c r="R26" s="6"/>
      <c r="S26" s="6"/>
      <c r="T26" s="6"/>
      <c r="U26" s="6"/>
      <c r="V26" s="6"/>
      <c r="W26" s="6"/>
      <c r="X26" s="6"/>
      <c r="Y26" s="6"/>
    </row>
    <row r="27" spans="1:25" s="9" customFormat="1" ht="12" hidden="1" customHeight="1" x14ac:dyDescent="0.2">
      <c r="A27" s="8">
        <v>1</v>
      </c>
      <c r="B27" s="19" t="e">
        <f>#REF!*0.85+25</f>
        <v>#REF!</v>
      </c>
      <c r="C27" s="19" t="e">
        <f>#REF!*0.85+25</f>
        <v>#REF!</v>
      </c>
      <c r="D27" s="19" t="e">
        <f>#REF!*0.85+25</f>
        <v>#REF!</v>
      </c>
      <c r="E27" s="1"/>
      <c r="F27" s="1"/>
      <c r="G27" s="1"/>
      <c r="H27" s="1"/>
      <c r="I27" s="1"/>
      <c r="J27" s="1"/>
      <c r="K27" s="1"/>
      <c r="L27" s="1"/>
      <c r="M27" s="1"/>
      <c r="N27" s="1"/>
      <c r="O27" s="1"/>
      <c r="P27" s="1"/>
      <c r="Q27" s="1"/>
      <c r="R27" s="6"/>
      <c r="S27" s="6"/>
      <c r="T27" s="6"/>
      <c r="U27" s="6"/>
      <c r="V27" s="6"/>
      <c r="W27" s="6"/>
      <c r="X27" s="6"/>
      <c r="Y27" s="6"/>
    </row>
    <row r="28" spans="1:25" s="9" customFormat="1" ht="12" hidden="1" customHeight="1" x14ac:dyDescent="0.2">
      <c r="A28" s="8">
        <v>2</v>
      </c>
      <c r="B28" s="19" t="e">
        <f>#REF!*0.85+25</f>
        <v>#REF!</v>
      </c>
      <c r="C28" s="19" t="e">
        <f>#REF!*0.85+25</f>
        <v>#REF!</v>
      </c>
      <c r="D28" s="19" t="e">
        <f>#REF!*0.85+25</f>
        <v>#REF!</v>
      </c>
      <c r="E28" s="1"/>
      <c r="F28" s="1"/>
      <c r="G28" s="1"/>
      <c r="H28" s="1"/>
      <c r="I28" s="1"/>
      <c r="J28" s="1"/>
      <c r="K28" s="1"/>
      <c r="L28" s="1"/>
      <c r="M28" s="1"/>
      <c r="N28" s="1"/>
      <c r="O28" s="1"/>
      <c r="P28" s="1"/>
      <c r="Q28" s="1"/>
      <c r="R28" s="6"/>
      <c r="S28" s="6"/>
      <c r="T28" s="6"/>
      <c r="U28" s="6"/>
      <c r="V28" s="6"/>
      <c r="W28" s="6"/>
      <c r="X28" s="6"/>
      <c r="Y28" s="6"/>
    </row>
    <row r="29" spans="1:25" s="7" customFormat="1" ht="12" customHeight="1" x14ac:dyDescent="0.2">
      <c r="A29" s="4" t="s">
        <v>3</v>
      </c>
      <c r="B29" s="19"/>
      <c r="C29" s="19"/>
      <c r="D29" s="19"/>
      <c r="E29" s="1"/>
      <c r="F29" s="1"/>
      <c r="G29" s="1"/>
      <c r="H29" s="1"/>
      <c r="I29" s="1"/>
      <c r="J29" s="1"/>
      <c r="K29" s="1"/>
      <c r="L29" s="1"/>
      <c r="M29" s="1"/>
      <c r="N29" s="1"/>
      <c r="O29" s="1"/>
      <c r="P29" s="1"/>
      <c r="Q29" s="1"/>
      <c r="R29" s="6"/>
      <c r="S29" s="6"/>
      <c r="T29" s="6"/>
      <c r="U29" s="6"/>
      <c r="V29" s="6"/>
      <c r="W29" s="6"/>
      <c r="X29" s="6"/>
      <c r="Y29" s="6"/>
    </row>
    <row r="30" spans="1:25" s="9" customFormat="1" ht="12" customHeight="1" x14ac:dyDescent="0.2">
      <c r="A30" s="8">
        <v>1</v>
      </c>
      <c r="B30" s="19" t="e">
        <f t="shared" ref="B30:D31" si="2">B11*0.85+25</f>
        <v>#REF!</v>
      </c>
      <c r="C30" s="19" t="e">
        <f t="shared" si="2"/>
        <v>#REF!</v>
      </c>
      <c r="D30" s="19" t="e">
        <f t="shared" si="2"/>
        <v>#REF!</v>
      </c>
      <c r="E30" s="1"/>
      <c r="F30" s="1"/>
      <c r="G30" s="1"/>
      <c r="H30" s="1"/>
      <c r="I30" s="1"/>
      <c r="J30" s="1"/>
      <c r="K30" s="1"/>
      <c r="L30" s="1"/>
      <c r="M30" s="1"/>
      <c r="N30" s="1"/>
      <c r="O30" s="1"/>
      <c r="P30" s="1"/>
      <c r="Q30" s="1"/>
      <c r="R30" s="6"/>
      <c r="S30" s="6"/>
      <c r="T30" s="6"/>
      <c r="U30" s="6"/>
      <c r="V30" s="6"/>
      <c r="W30" s="6"/>
      <c r="X30" s="6"/>
      <c r="Y30" s="6"/>
    </row>
    <row r="31" spans="1:25" s="9" customFormat="1" ht="12" customHeight="1" x14ac:dyDescent="0.2">
      <c r="A31" s="8">
        <v>2</v>
      </c>
      <c r="B31" s="19" t="e">
        <f t="shared" si="2"/>
        <v>#REF!</v>
      </c>
      <c r="C31" s="19" t="e">
        <f t="shared" si="2"/>
        <v>#REF!</v>
      </c>
      <c r="D31" s="19" t="e">
        <f t="shared" si="2"/>
        <v>#REF!</v>
      </c>
      <c r="E31" s="1"/>
      <c r="F31" s="1"/>
      <c r="G31" s="1"/>
      <c r="H31" s="1"/>
      <c r="I31" s="1"/>
      <c r="J31" s="1"/>
      <c r="K31" s="1"/>
      <c r="L31" s="1"/>
      <c r="M31" s="1"/>
      <c r="N31" s="1"/>
      <c r="O31" s="1"/>
      <c r="P31" s="1"/>
      <c r="Q31" s="1"/>
      <c r="R31" s="6"/>
      <c r="S31" s="6"/>
      <c r="T31" s="6"/>
      <c r="U31" s="6"/>
      <c r="V31" s="6"/>
      <c r="W31" s="6"/>
      <c r="X31" s="6"/>
      <c r="Y31" s="6"/>
    </row>
    <row r="32" spans="1:25" s="7" customFormat="1" ht="12" hidden="1" customHeight="1" x14ac:dyDescent="0.2">
      <c r="A32" s="4" t="s">
        <v>4</v>
      </c>
      <c r="B32" s="1"/>
      <c r="C32" s="1"/>
      <c r="D32" s="1"/>
      <c r="E32" s="1"/>
      <c r="F32" s="1"/>
      <c r="G32" s="1"/>
      <c r="H32" s="1"/>
      <c r="I32" s="1"/>
      <c r="J32" s="1"/>
      <c r="K32" s="1"/>
      <c r="L32" s="1"/>
      <c r="M32" s="1"/>
      <c r="N32" s="1"/>
      <c r="O32" s="1"/>
      <c r="P32" s="1"/>
      <c r="Q32" s="1"/>
      <c r="R32" s="6"/>
      <c r="S32" s="6"/>
      <c r="T32" s="6"/>
      <c r="U32" s="6"/>
      <c r="V32" s="6"/>
      <c r="W32" s="6"/>
      <c r="X32" s="6"/>
      <c r="Y32" s="6"/>
    </row>
    <row r="33" spans="1:25" s="9" customFormat="1" ht="12" hidden="1" customHeight="1" x14ac:dyDescent="0.2">
      <c r="A33" s="8" t="s">
        <v>37</v>
      </c>
      <c r="B33" s="1"/>
      <c r="C33" s="1"/>
      <c r="D33" s="1"/>
      <c r="E33" s="1"/>
      <c r="F33" s="1"/>
      <c r="G33" s="1"/>
      <c r="H33" s="1"/>
      <c r="I33" s="1"/>
      <c r="J33" s="1"/>
      <c r="K33" s="1"/>
      <c r="L33" s="1"/>
      <c r="M33" s="1"/>
      <c r="N33" s="1"/>
      <c r="O33" s="1"/>
      <c r="P33" s="1"/>
      <c r="Q33" s="1"/>
      <c r="R33" s="6"/>
      <c r="S33" s="6"/>
      <c r="T33" s="6"/>
      <c r="U33" s="6"/>
      <c r="V33" s="6"/>
      <c r="W33" s="6"/>
      <c r="X33" s="6"/>
      <c r="Y33" s="6"/>
    </row>
    <row r="34" spans="1:25" s="9" customFormat="1" ht="12" hidden="1" customHeight="1" x14ac:dyDescent="0.2">
      <c r="A34" s="8">
        <v>2</v>
      </c>
      <c r="B34" s="1"/>
      <c r="C34" s="1"/>
      <c r="D34" s="1"/>
      <c r="E34" s="1"/>
      <c r="F34" s="1"/>
      <c r="G34" s="1"/>
      <c r="H34" s="1"/>
      <c r="I34" s="1"/>
      <c r="J34" s="1"/>
      <c r="K34" s="1"/>
      <c r="L34" s="1"/>
      <c r="M34" s="1"/>
      <c r="N34" s="1"/>
      <c r="O34" s="1"/>
      <c r="P34" s="1"/>
      <c r="Q34" s="1"/>
      <c r="R34" s="6"/>
      <c r="S34" s="6"/>
      <c r="T34" s="6"/>
      <c r="U34" s="6"/>
      <c r="V34" s="6"/>
      <c r="W34" s="6"/>
      <c r="X34" s="6"/>
      <c r="Y34" s="6"/>
    </row>
    <row r="35" spans="1:25" s="7" customFormat="1" ht="12" hidden="1" customHeight="1" x14ac:dyDescent="0.2">
      <c r="A35" s="4" t="s">
        <v>5</v>
      </c>
      <c r="B35" s="1"/>
      <c r="C35" s="1"/>
      <c r="D35" s="1"/>
      <c r="E35" s="1"/>
      <c r="F35" s="1"/>
      <c r="G35" s="1"/>
      <c r="H35" s="1"/>
      <c r="I35" s="1"/>
      <c r="J35" s="1"/>
      <c r="K35" s="1"/>
      <c r="L35" s="1"/>
      <c r="M35" s="1"/>
      <c r="N35" s="1"/>
      <c r="O35" s="1"/>
      <c r="P35" s="1"/>
      <c r="Q35" s="1"/>
      <c r="R35" s="6"/>
      <c r="S35" s="6"/>
      <c r="T35" s="6"/>
      <c r="U35" s="6"/>
      <c r="V35" s="6"/>
      <c r="W35" s="6"/>
      <c r="X35" s="6"/>
      <c r="Y35" s="6"/>
    </row>
    <row r="36" spans="1:25" s="9" customFormat="1" ht="12" hidden="1" customHeight="1" x14ac:dyDescent="0.2">
      <c r="A36" s="8" t="s">
        <v>37</v>
      </c>
      <c r="B36" s="1"/>
      <c r="C36" s="1"/>
      <c r="D36" s="1"/>
      <c r="E36" s="1"/>
      <c r="F36" s="1"/>
      <c r="G36" s="1"/>
      <c r="H36" s="1"/>
      <c r="I36" s="1"/>
      <c r="J36" s="1"/>
      <c r="K36" s="1"/>
      <c r="L36" s="1"/>
      <c r="M36" s="1"/>
      <c r="N36" s="1"/>
      <c r="O36" s="1"/>
      <c r="P36" s="1"/>
      <c r="Q36" s="1"/>
      <c r="R36" s="6"/>
      <c r="S36" s="6"/>
      <c r="T36" s="6"/>
      <c r="U36" s="6"/>
      <c r="V36" s="6"/>
      <c r="W36" s="6"/>
      <c r="X36" s="6"/>
      <c r="Y36" s="6"/>
    </row>
    <row r="37" spans="1:25" s="9" customFormat="1" ht="12" hidden="1" customHeight="1" x14ac:dyDescent="0.2">
      <c r="A37" s="8">
        <v>2</v>
      </c>
      <c r="B37" s="1"/>
      <c r="C37" s="1"/>
      <c r="D37" s="1"/>
      <c r="E37" s="1"/>
      <c r="F37" s="1"/>
      <c r="G37" s="1"/>
      <c r="H37" s="1"/>
      <c r="I37" s="1"/>
      <c r="J37" s="1"/>
      <c r="K37" s="1"/>
      <c r="L37" s="1"/>
      <c r="M37" s="1"/>
      <c r="N37" s="1"/>
      <c r="O37" s="1"/>
      <c r="P37" s="1"/>
      <c r="Q37" s="1"/>
      <c r="R37" s="6"/>
      <c r="S37" s="6"/>
      <c r="T37" s="6"/>
      <c r="U37" s="6"/>
      <c r="V37" s="6"/>
      <c r="W37" s="6"/>
      <c r="X37" s="6"/>
      <c r="Y37" s="6"/>
    </row>
    <row r="38" spans="1:25" s="7" customFormat="1" ht="12" hidden="1" customHeight="1" x14ac:dyDescent="0.2">
      <c r="A38" s="4" t="s">
        <v>6</v>
      </c>
      <c r="B38" s="1"/>
      <c r="C38" s="1"/>
      <c r="D38" s="1"/>
      <c r="E38" s="1"/>
      <c r="F38" s="1"/>
      <c r="G38" s="1"/>
      <c r="H38" s="1"/>
      <c r="I38" s="1"/>
      <c r="J38" s="1"/>
      <c r="K38" s="1"/>
      <c r="L38" s="1"/>
      <c r="M38" s="1"/>
      <c r="N38" s="1"/>
      <c r="O38" s="1"/>
      <c r="P38" s="1"/>
      <c r="Q38" s="1"/>
      <c r="R38" s="6"/>
      <c r="S38" s="6"/>
      <c r="T38" s="6"/>
      <c r="U38" s="6"/>
      <c r="V38" s="6"/>
      <c r="W38" s="6"/>
      <c r="X38" s="6"/>
      <c r="Y38" s="6"/>
    </row>
    <row r="39" spans="1:25" s="9" customFormat="1" ht="12" hidden="1" customHeight="1" x14ac:dyDescent="0.2">
      <c r="A39" s="8" t="s">
        <v>14</v>
      </c>
      <c r="B39" s="1"/>
      <c r="C39" s="1"/>
      <c r="D39" s="1"/>
      <c r="E39" s="1"/>
      <c r="F39" s="1"/>
      <c r="G39" s="1"/>
      <c r="H39" s="1"/>
      <c r="I39" s="1"/>
      <c r="J39" s="1"/>
      <c r="K39" s="1"/>
      <c r="L39" s="1"/>
      <c r="M39" s="1"/>
      <c r="N39" s="1"/>
      <c r="O39" s="1"/>
      <c r="P39" s="1"/>
      <c r="Q39" s="1"/>
      <c r="R39" s="6"/>
      <c r="S39" s="6"/>
      <c r="T39" s="6"/>
      <c r="U39" s="6"/>
      <c r="V39" s="6"/>
      <c r="W39" s="6"/>
      <c r="X39" s="6"/>
      <c r="Y39" s="6"/>
    </row>
    <row r="40" spans="1:25" s="7" customFormat="1" ht="12" hidden="1" customHeight="1" x14ac:dyDescent="0.2">
      <c r="A40" s="4" t="s">
        <v>7</v>
      </c>
      <c r="B40" s="1"/>
      <c r="C40" s="1"/>
      <c r="D40" s="1"/>
      <c r="E40" s="1"/>
      <c r="F40" s="1"/>
      <c r="G40" s="1"/>
      <c r="H40" s="1"/>
      <c r="I40" s="1"/>
      <c r="J40" s="1"/>
      <c r="K40" s="1"/>
      <c r="L40" s="1"/>
      <c r="M40" s="1"/>
      <c r="N40" s="1"/>
      <c r="O40" s="1"/>
      <c r="P40" s="1"/>
      <c r="Q40" s="1"/>
      <c r="R40" s="6"/>
      <c r="S40" s="6"/>
      <c r="T40" s="6"/>
      <c r="U40" s="6"/>
      <c r="V40" s="6"/>
      <c r="W40" s="6"/>
      <c r="X40" s="6"/>
      <c r="Y40" s="6"/>
    </row>
    <row r="41" spans="1:25" s="9" customFormat="1" ht="12" hidden="1" customHeight="1" x14ac:dyDescent="0.2">
      <c r="A41" s="8" t="s">
        <v>14</v>
      </c>
      <c r="B41" s="1"/>
      <c r="C41" s="1"/>
      <c r="D41" s="1"/>
      <c r="E41" s="1"/>
      <c r="F41" s="1"/>
      <c r="G41" s="1"/>
      <c r="H41" s="1"/>
      <c r="I41" s="1"/>
      <c r="J41" s="1"/>
      <c r="K41" s="1"/>
      <c r="L41" s="1"/>
      <c r="M41" s="1"/>
      <c r="N41" s="1"/>
      <c r="O41" s="1"/>
      <c r="P41" s="1"/>
      <c r="Q41" s="1"/>
      <c r="R41" s="6"/>
      <c r="S41" s="6"/>
      <c r="T41" s="6"/>
      <c r="U41" s="6"/>
      <c r="V41" s="6"/>
      <c r="W41" s="6"/>
      <c r="X41" s="6"/>
      <c r="Y41" s="6"/>
    </row>
    <row r="42" spans="1:25" s="7" customFormat="1" ht="12" hidden="1" customHeight="1" x14ac:dyDescent="0.2">
      <c r="A42" s="4" t="s">
        <v>8</v>
      </c>
      <c r="B42" s="1"/>
      <c r="C42" s="1"/>
      <c r="D42" s="1"/>
      <c r="E42" s="1"/>
      <c r="F42" s="1"/>
      <c r="G42" s="1"/>
      <c r="H42" s="1"/>
      <c r="I42" s="1"/>
      <c r="J42" s="1"/>
      <c r="K42" s="1"/>
      <c r="L42" s="1"/>
      <c r="M42" s="1"/>
      <c r="N42" s="1"/>
      <c r="O42" s="1"/>
      <c r="P42" s="1"/>
      <c r="Q42" s="1"/>
      <c r="R42" s="6"/>
      <c r="S42" s="6"/>
      <c r="T42" s="6"/>
      <c r="U42" s="6"/>
      <c r="V42" s="6"/>
      <c r="W42" s="6"/>
      <c r="X42" s="6"/>
      <c r="Y42" s="6"/>
    </row>
    <row r="43" spans="1:25" s="9" customFormat="1" ht="12" hidden="1" customHeight="1" x14ac:dyDescent="0.2">
      <c r="A43" s="8" t="s">
        <v>13</v>
      </c>
      <c r="B43" s="1"/>
      <c r="C43" s="1"/>
      <c r="D43" s="1"/>
      <c r="E43" s="1"/>
      <c r="F43" s="1"/>
      <c r="G43" s="1"/>
      <c r="H43" s="1"/>
      <c r="I43" s="1"/>
      <c r="J43" s="1"/>
      <c r="K43" s="1"/>
      <c r="L43" s="1"/>
      <c r="M43" s="1"/>
      <c r="N43" s="1"/>
      <c r="O43" s="1"/>
      <c r="P43" s="1"/>
      <c r="Q43" s="1"/>
      <c r="R43" s="6"/>
      <c r="S43" s="6"/>
      <c r="T43" s="6"/>
      <c r="U43" s="6"/>
      <c r="V43" s="6"/>
      <c r="W43" s="6"/>
      <c r="X43" s="6"/>
      <c r="Y43" s="6"/>
    </row>
    <row r="44" spans="1:25" s="7" customFormat="1" ht="12" hidden="1" customHeight="1" x14ac:dyDescent="0.2">
      <c r="A44" s="4" t="s">
        <v>9</v>
      </c>
      <c r="B44" s="1"/>
      <c r="C44" s="1"/>
      <c r="D44" s="1"/>
      <c r="E44" s="1"/>
      <c r="F44" s="1"/>
      <c r="G44" s="1"/>
      <c r="H44" s="1"/>
      <c r="I44" s="1"/>
      <c r="J44" s="1"/>
      <c r="K44" s="1"/>
      <c r="L44" s="1"/>
      <c r="M44" s="1"/>
      <c r="N44" s="1"/>
      <c r="O44" s="1"/>
      <c r="P44" s="1"/>
      <c r="Q44" s="1"/>
      <c r="R44" s="6"/>
      <c r="S44" s="6"/>
      <c r="T44" s="6"/>
      <c r="U44" s="6"/>
      <c r="V44" s="6"/>
      <c r="W44" s="6"/>
      <c r="X44" s="6"/>
      <c r="Y44" s="6"/>
    </row>
    <row r="45" spans="1:25" s="9" customFormat="1" ht="12" hidden="1" customHeight="1" x14ac:dyDescent="0.2">
      <c r="A45" s="8" t="s">
        <v>15</v>
      </c>
      <c r="B45" s="1"/>
      <c r="C45" s="1"/>
      <c r="D45" s="1"/>
      <c r="E45" s="1"/>
      <c r="F45" s="1"/>
      <c r="G45" s="1"/>
      <c r="H45" s="1"/>
      <c r="I45" s="1"/>
      <c r="J45" s="1"/>
      <c r="K45" s="1"/>
      <c r="L45" s="1"/>
      <c r="M45" s="1"/>
      <c r="N45" s="1"/>
      <c r="O45" s="1"/>
      <c r="P45" s="1"/>
      <c r="Q45" s="1"/>
      <c r="R45" s="6"/>
      <c r="S45" s="6"/>
      <c r="T45" s="6"/>
      <c r="U45" s="6"/>
      <c r="V45" s="6"/>
      <c r="W45" s="6"/>
      <c r="X45" s="6"/>
      <c r="Y45" s="6"/>
    </row>
    <row r="46" spans="1:25" s="7" customFormat="1" ht="12" hidden="1" customHeight="1" x14ac:dyDescent="0.2">
      <c r="A46" s="4" t="s">
        <v>11</v>
      </c>
      <c r="B46" s="1"/>
      <c r="C46" s="1"/>
      <c r="D46" s="1"/>
      <c r="E46" s="1"/>
      <c r="F46" s="1"/>
      <c r="G46" s="1"/>
      <c r="H46" s="1"/>
      <c r="I46" s="1"/>
      <c r="J46" s="1"/>
      <c r="K46" s="1"/>
      <c r="L46" s="1"/>
      <c r="M46" s="1"/>
      <c r="N46" s="1"/>
      <c r="O46" s="1"/>
      <c r="P46" s="1"/>
      <c r="Q46" s="1"/>
      <c r="R46" s="6"/>
      <c r="S46" s="6"/>
      <c r="T46" s="6"/>
      <c r="U46" s="6"/>
      <c r="V46" s="6"/>
      <c r="W46" s="6"/>
      <c r="X46" s="6"/>
      <c r="Y46" s="6"/>
    </row>
    <row r="47" spans="1:25" s="9" customFormat="1" ht="12" hidden="1" customHeight="1" x14ac:dyDescent="0.2">
      <c r="A47" s="8" t="s">
        <v>37</v>
      </c>
      <c r="B47" s="1"/>
      <c r="C47" s="1"/>
      <c r="D47" s="1"/>
      <c r="E47" s="1"/>
      <c r="F47" s="1"/>
      <c r="G47" s="1"/>
      <c r="H47" s="1"/>
      <c r="I47" s="1"/>
      <c r="J47" s="1"/>
      <c r="K47" s="1"/>
      <c r="L47" s="1"/>
      <c r="M47" s="1"/>
      <c r="N47" s="1"/>
      <c r="O47" s="1"/>
      <c r="P47" s="1"/>
      <c r="Q47" s="1"/>
      <c r="R47" s="6"/>
      <c r="S47" s="6"/>
      <c r="T47" s="6"/>
      <c r="U47" s="6"/>
      <c r="V47" s="6"/>
      <c r="W47" s="6"/>
      <c r="X47" s="6"/>
      <c r="Y47" s="6"/>
    </row>
    <row r="48" spans="1:25" s="9" customFormat="1" ht="12" hidden="1" customHeight="1" x14ac:dyDescent="0.2">
      <c r="A48" s="8">
        <v>2</v>
      </c>
      <c r="B48" s="1"/>
      <c r="C48" s="1"/>
      <c r="D48" s="1"/>
      <c r="E48" s="1"/>
      <c r="F48" s="1"/>
      <c r="G48" s="1"/>
      <c r="H48" s="1"/>
      <c r="I48" s="1"/>
      <c r="J48" s="1"/>
      <c r="K48" s="1"/>
      <c r="L48" s="1"/>
      <c r="M48" s="1"/>
      <c r="N48" s="1"/>
      <c r="O48" s="1"/>
      <c r="P48" s="1"/>
      <c r="Q48" s="1"/>
      <c r="R48" s="6"/>
      <c r="S48" s="6"/>
      <c r="T48" s="6"/>
      <c r="U48" s="6"/>
      <c r="V48" s="6"/>
      <c r="W48" s="6"/>
      <c r="X48" s="6"/>
      <c r="Y48" s="6"/>
    </row>
    <row r="49" spans="1:25" s="7" customFormat="1" ht="12" hidden="1" customHeight="1" x14ac:dyDescent="0.2">
      <c r="A49" s="4" t="s">
        <v>10</v>
      </c>
      <c r="B49" s="1"/>
      <c r="C49" s="1"/>
      <c r="D49" s="1"/>
      <c r="E49" s="1"/>
      <c r="F49" s="1"/>
      <c r="G49" s="1"/>
      <c r="H49" s="1"/>
      <c r="I49" s="1"/>
      <c r="J49" s="1"/>
      <c r="K49" s="1"/>
      <c r="L49" s="1"/>
      <c r="M49" s="1"/>
      <c r="N49" s="1"/>
      <c r="O49" s="1"/>
      <c r="P49" s="1"/>
      <c r="Q49" s="1"/>
      <c r="R49" s="6"/>
      <c r="S49" s="6"/>
      <c r="T49" s="6"/>
      <c r="U49" s="6"/>
      <c r="V49" s="6"/>
      <c r="W49" s="6"/>
      <c r="X49" s="6"/>
      <c r="Y49" s="6"/>
    </row>
    <row r="50" spans="1:25" s="9" customFormat="1" ht="12" hidden="1" customHeight="1" x14ac:dyDescent="0.2">
      <c r="A50" s="8" t="s">
        <v>13</v>
      </c>
      <c r="B50" s="1"/>
      <c r="C50" s="1"/>
      <c r="D50" s="1"/>
      <c r="E50" s="1"/>
      <c r="F50" s="1"/>
      <c r="G50" s="1"/>
      <c r="H50" s="1"/>
      <c r="I50" s="1"/>
      <c r="J50" s="1"/>
      <c r="K50" s="1"/>
      <c r="L50" s="1"/>
      <c r="M50" s="1"/>
      <c r="N50" s="1"/>
      <c r="O50" s="1"/>
      <c r="P50" s="1"/>
      <c r="Q50" s="1"/>
      <c r="R50" s="6"/>
      <c r="S50" s="6"/>
      <c r="T50" s="6"/>
      <c r="U50" s="6"/>
      <c r="V50" s="6"/>
      <c r="W50" s="6"/>
      <c r="X50" s="6"/>
      <c r="Y50" s="6"/>
    </row>
    <row r="51" spans="1:25" s="9" customFormat="1" ht="12" hidden="1" customHeight="1" x14ac:dyDescent="0.2">
      <c r="A51" s="8"/>
      <c r="B51" s="1"/>
      <c r="C51" s="1"/>
      <c r="D51" s="1"/>
      <c r="E51" s="1"/>
      <c r="F51" s="1"/>
      <c r="G51" s="1"/>
      <c r="H51" s="1"/>
      <c r="I51" s="1"/>
      <c r="J51" s="1"/>
      <c r="K51" s="1"/>
      <c r="L51" s="1"/>
      <c r="M51" s="1"/>
      <c r="N51" s="1"/>
      <c r="O51" s="1"/>
      <c r="P51" s="1"/>
      <c r="Q51" s="1"/>
      <c r="R51" s="6"/>
      <c r="S51" s="6"/>
      <c r="T51" s="6"/>
      <c r="U51" s="6"/>
      <c r="V51" s="6"/>
      <c r="W51" s="6"/>
      <c r="X51" s="6"/>
      <c r="Y51" s="6"/>
    </row>
    <row r="53" spans="1:25" customFormat="1" ht="15" x14ac:dyDescent="0.25">
      <c r="A53" s="20" t="s">
        <v>49</v>
      </c>
    </row>
    <row r="54" spans="1:25" customFormat="1" ht="15" x14ac:dyDescent="0.25">
      <c r="A54" s="20"/>
    </row>
    <row r="55" spans="1:25" customFormat="1" ht="15" x14ac:dyDescent="0.2">
      <c r="A55" s="47" t="s">
        <v>47</v>
      </c>
    </row>
    <row r="56" spans="1:25" customFormat="1" ht="15" x14ac:dyDescent="0.2">
      <c r="A56" s="47" t="s">
        <v>48</v>
      </c>
    </row>
    <row r="57" spans="1:25" customFormat="1" ht="15" x14ac:dyDescent="0.25">
      <c r="A57" s="20"/>
    </row>
    <row r="58" spans="1:25" customFormat="1" ht="15" x14ac:dyDescent="0.25">
      <c r="A58" s="20"/>
    </row>
    <row r="59" spans="1:25" customFormat="1" ht="15" customHeight="1" x14ac:dyDescent="0.2"/>
    <row r="60" spans="1:25" customFormat="1" x14ac:dyDescent="0.2">
      <c r="A60" s="356" t="s">
        <v>50</v>
      </c>
      <c r="B60" s="357"/>
      <c r="C60" s="357"/>
      <c r="D60" s="357"/>
    </row>
    <row r="61" spans="1:25" customFormat="1" x14ac:dyDescent="0.2">
      <c r="A61" s="357"/>
      <c r="B61" s="357"/>
      <c r="C61" s="357"/>
      <c r="D61" s="357"/>
    </row>
    <row r="62" spans="1:25" customFormat="1" x14ac:dyDescent="0.2">
      <c r="A62" s="357"/>
      <c r="B62" s="357"/>
      <c r="C62" s="357"/>
      <c r="D62" s="357"/>
    </row>
    <row r="63" spans="1:25" customFormat="1" x14ac:dyDescent="0.2">
      <c r="A63" s="357"/>
      <c r="B63" s="357"/>
      <c r="C63" s="357"/>
      <c r="D63" s="357"/>
    </row>
    <row r="64" spans="1:25" customFormat="1" x14ac:dyDescent="0.2">
      <c r="A64" s="357"/>
      <c r="B64" s="357"/>
      <c r="C64" s="357"/>
      <c r="D64" s="357"/>
    </row>
    <row r="65" spans="1:4" customFormat="1" x14ac:dyDescent="0.2">
      <c r="A65" s="357"/>
      <c r="B65" s="357"/>
      <c r="C65" s="357"/>
      <c r="D65" s="357"/>
    </row>
    <row r="66" spans="1:4" customFormat="1" x14ac:dyDescent="0.2">
      <c r="A66" s="357"/>
      <c r="B66" s="357"/>
      <c r="C66" s="357"/>
      <c r="D66" s="357"/>
    </row>
    <row r="67" spans="1:4" customFormat="1" ht="270.75" customHeight="1" x14ac:dyDescent="0.2">
      <c r="A67" s="357"/>
      <c r="B67" s="357"/>
      <c r="C67" s="357"/>
      <c r="D67" s="357"/>
    </row>
  </sheetData>
  <mergeCells count="1">
    <mergeCell ref="A60:D67"/>
  </mergeCells>
  <pageMargins left="0.75" right="0.75" top="1" bottom="1" header="0.5" footer="0.5"/>
  <pageSetup paperSize="9" orientation="portrait" horizontalDpi="4294967295" verticalDpi="4294967295"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AL37"/>
  <sheetViews>
    <sheetView showGridLines="0" zoomScaleNormal="100" workbookViewId="0">
      <pane xSplit="1" ySplit="1" topLeftCell="AG2" activePane="bottomRight" state="frozen"/>
      <selection pane="topRight" activeCell="B1" sqref="B1"/>
      <selection pane="bottomLeft" activeCell="A3" sqref="A3"/>
      <selection pane="bottomRight" activeCell="A19" sqref="A19"/>
    </sheetView>
  </sheetViews>
  <sheetFormatPr defaultColWidth="9.140625" defaultRowHeight="12.75" x14ac:dyDescent="0.2"/>
  <cols>
    <col min="1" max="1" width="57.42578125" style="32" customWidth="1"/>
    <col min="2" max="2" width="11.7109375" style="32" hidden="1" customWidth="1"/>
    <col min="3" max="22" width="10" style="32" hidden="1" customWidth="1"/>
    <col min="23" max="23" width="2" style="32" hidden="1" customWidth="1"/>
    <col min="24" max="28" width="10" style="32" hidden="1" customWidth="1"/>
    <col min="29" max="29" width="11.85546875" style="32" hidden="1" customWidth="1"/>
    <col min="30" max="35" width="9.85546875" style="32" hidden="1" customWidth="1"/>
    <col min="36" max="38" width="9.85546875" style="32" customWidth="1"/>
    <col min="39" max="16384" width="9.140625" style="32"/>
  </cols>
  <sheetData>
    <row r="1" spans="1:38" x14ac:dyDescent="0.2">
      <c r="A1" s="63" t="s">
        <v>61</v>
      </c>
    </row>
    <row r="2" spans="1:38" x14ac:dyDescent="0.2">
      <c r="A2" s="364" t="s">
        <v>92</v>
      </c>
      <c r="B2" s="364"/>
      <c r="C2" s="364"/>
      <c r="D2" s="364"/>
    </row>
    <row r="3" spans="1:38" x14ac:dyDescent="0.2">
      <c r="A3" s="11" t="s">
        <v>57</v>
      </c>
      <c r="B3" s="39"/>
      <c r="C3" s="39"/>
      <c r="D3" s="39"/>
      <c r="E3" s="39"/>
      <c r="F3" s="39"/>
      <c r="G3" s="39"/>
      <c r="H3" s="39"/>
      <c r="I3" s="39"/>
      <c r="J3" s="39"/>
      <c r="K3" s="39"/>
      <c r="L3" s="39"/>
      <c r="M3" s="39"/>
      <c r="N3" s="39"/>
      <c r="O3" s="39"/>
      <c r="P3" s="39"/>
      <c r="Q3" s="39"/>
      <c r="R3" s="39"/>
      <c r="S3" s="39"/>
      <c r="T3" s="39"/>
      <c r="U3" s="39"/>
      <c r="V3" s="39"/>
      <c r="W3" s="39"/>
      <c r="X3" s="39"/>
      <c r="Y3" s="39"/>
      <c r="Z3" s="39"/>
      <c r="AA3" s="39"/>
      <c r="AB3" s="39"/>
    </row>
    <row r="4" spans="1:38" s="33" customFormat="1" ht="26.25" customHeight="1" x14ac:dyDescent="0.2">
      <c r="A4" s="40"/>
      <c r="B4" s="83" t="e">
        <f>'Отдыхай и катай| Rest &amp; Ski '!L35</f>
        <v>#REF!</v>
      </c>
      <c r="C4" s="83" t="e">
        <f>'Отдыхай и катай| Rest &amp; Ski '!M35</f>
        <v>#REF!</v>
      </c>
      <c r="D4" s="83" t="e">
        <f>'Отдыхай и катай| Rest &amp; Ski '!N35</f>
        <v>#REF!</v>
      </c>
      <c r="E4" s="83" t="e">
        <f>'Отдыхай и катай| Rest &amp; Ski '!O35</f>
        <v>#REF!</v>
      </c>
      <c r="F4" s="83" t="e">
        <f>'Отдыхай и катай| Rest &amp; Ski '!P35</f>
        <v>#REF!</v>
      </c>
      <c r="G4" s="83" t="e">
        <f>'Отдыхай и катай| Rest &amp; Ski '!Q35</f>
        <v>#REF!</v>
      </c>
      <c r="H4" s="83" t="e">
        <f>'Отдыхай и катай| Rest &amp; Ski '!R35</f>
        <v>#REF!</v>
      </c>
      <c r="I4" s="83" t="e">
        <f>'Отдыхай и катай| Rest &amp; Ski '!S35</f>
        <v>#REF!</v>
      </c>
      <c r="J4" s="83" t="e">
        <f>'Отдыхай и катай| Rest &amp; Ski '!T35</f>
        <v>#REF!</v>
      </c>
      <c r="K4" s="83" t="e">
        <f>'Отдыхай и катай| Rest &amp; Ski '!U35</f>
        <v>#REF!</v>
      </c>
      <c r="L4" s="83" t="e">
        <f>'Отдыхай и катай| Rest &amp; Ski '!V35</f>
        <v>#REF!</v>
      </c>
      <c r="M4" s="83" t="e">
        <f>'Отдыхай и катай| Rest &amp; Ski '!W35</f>
        <v>#REF!</v>
      </c>
      <c r="N4" s="83" t="e">
        <f>'Отдыхай и катай| Rest &amp; Ski '!X35</f>
        <v>#REF!</v>
      </c>
      <c r="O4" s="83" t="e">
        <f>'Отдыхай и катай| Rest &amp; Ski '!Y35</f>
        <v>#REF!</v>
      </c>
      <c r="P4" s="83" t="e">
        <f>'Отдыхай и катай| Rest &amp; Ski '!Z35</f>
        <v>#REF!</v>
      </c>
      <c r="Q4" s="83" t="e">
        <f>'Отдыхай и катай| Rest &amp; Ski '!AA35</f>
        <v>#REF!</v>
      </c>
      <c r="R4" s="83" t="e">
        <f>'Отдыхай и катай| Rest &amp; Ski '!AB35</f>
        <v>#REF!</v>
      </c>
      <c r="S4" s="83" t="e">
        <f>'Отдыхай и катай| Rest &amp; Ski '!AC35</f>
        <v>#REF!</v>
      </c>
      <c r="T4" s="83" t="e">
        <f>'Отдыхай и катай| Rest &amp; Ski '!AD35</f>
        <v>#REF!</v>
      </c>
      <c r="U4" s="83" t="e">
        <f>'Отдыхай и катай| Rest &amp; Ski '!AE35</f>
        <v>#REF!</v>
      </c>
      <c r="V4" s="83" t="e">
        <f>'Отдыхай и катай| Rest &amp; Ski '!AF35</f>
        <v>#REF!</v>
      </c>
      <c r="W4" s="83" t="e">
        <f>'Отдыхай и катай| Rest &amp; Ski '!AG35</f>
        <v>#REF!</v>
      </c>
      <c r="X4" s="83" t="e">
        <f>'Отдыхай и катай| Rest &amp; Ski '!AH35</f>
        <v>#REF!</v>
      </c>
      <c r="Y4" s="83" t="e">
        <f>'Отдыхай и катай| Rest &amp; Ski '!AI35</f>
        <v>#REF!</v>
      </c>
      <c r="Z4" s="83" t="e">
        <f>'Отдыхай и катай| Rest &amp; Ski '!AJ35</f>
        <v>#REF!</v>
      </c>
      <c r="AA4" s="83" t="e">
        <f>'Отдыхай и катай| Rest &amp; Ski '!AK35</f>
        <v>#REF!</v>
      </c>
      <c r="AB4" s="83" t="e">
        <f>'Отдыхай и катай| Rest &amp; Ski '!AL35</f>
        <v>#REF!</v>
      </c>
      <c r="AC4" s="113" t="e">
        <f>'BAR BB| Open rates'!#REF!</f>
        <v>#REF!</v>
      </c>
      <c r="AD4" s="113" t="e">
        <f>'BAR BB| Open rates'!#REF!</f>
        <v>#REF!</v>
      </c>
      <c r="AE4" s="113" t="e">
        <f>'BAR BB| Open rates'!#REF!</f>
        <v>#REF!</v>
      </c>
      <c r="AF4" s="113" t="e">
        <f>'BAR BB| Open rates'!#REF!</f>
        <v>#REF!</v>
      </c>
      <c r="AG4" s="113" t="e">
        <f>'BAR BB| Open rates'!#REF!</f>
        <v>#REF!</v>
      </c>
      <c r="AH4" s="113" t="e">
        <f>'BAR BB| Open rates'!#REF!</f>
        <v>#REF!</v>
      </c>
      <c r="AI4" s="113" t="e">
        <f>'BAR BB| Open rates'!#REF!</f>
        <v>#REF!</v>
      </c>
      <c r="AJ4" s="113" t="e">
        <f>'BAR BB| Open rates'!#REF!</f>
        <v>#REF!</v>
      </c>
      <c r="AK4" s="113" t="e">
        <f>'BAR BB| Open rates'!#REF!</f>
        <v>#REF!</v>
      </c>
      <c r="AL4" s="113" t="e">
        <f>'BAR BB| Open rates'!#REF!</f>
        <v>#REF!</v>
      </c>
    </row>
    <row r="5" spans="1:38" s="33" customFormat="1" ht="26.25" customHeight="1" x14ac:dyDescent="0.2">
      <c r="A5" s="49"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113" t="e">
        <f>'BAR BB| Open rates'!#REF!</f>
        <v>#REF!</v>
      </c>
      <c r="AD5" s="113" t="e">
        <f>'BAR BB| Open rates'!#REF!</f>
        <v>#REF!</v>
      </c>
      <c r="AE5" s="113" t="e">
        <f>'BAR BB| Open rates'!#REF!</f>
        <v>#REF!</v>
      </c>
      <c r="AF5" s="113" t="e">
        <f>'BAR BB| Open rates'!#REF!</f>
        <v>#REF!</v>
      </c>
      <c r="AG5" s="113" t="e">
        <f>'BAR BB| Open rates'!#REF!</f>
        <v>#REF!</v>
      </c>
      <c r="AH5" s="113" t="e">
        <f>'BAR BB| Open rates'!#REF!</f>
        <v>#REF!</v>
      </c>
      <c r="AI5" s="113" t="e">
        <f>'BAR BB| Open rates'!#REF!</f>
        <v>#REF!</v>
      </c>
      <c r="AJ5" s="113" t="e">
        <f>'BAR BB| Open rates'!#REF!</f>
        <v>#REF!</v>
      </c>
      <c r="AK5" s="113" t="e">
        <f>'BAR BB| Open rates'!#REF!</f>
        <v>#REF!</v>
      </c>
      <c r="AL5" s="113" t="e">
        <f>'BAR BB| Open rates'!#REF!</f>
        <v>#REF!</v>
      </c>
    </row>
    <row r="6" spans="1:38" s="36" customFormat="1" ht="12" customHeight="1" x14ac:dyDescent="0.2">
      <c r="A6" s="65" t="s">
        <v>63</v>
      </c>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row>
    <row r="7" spans="1:38" s="36" customFormat="1" ht="12" customHeight="1" x14ac:dyDescent="0.2">
      <c r="A7" s="52">
        <v>1</v>
      </c>
      <c r="B7" s="60" t="e">
        <f>'Отдыхай и катай| Rest &amp; Ski '!L38+25</f>
        <v>#REF!</v>
      </c>
      <c r="C7" s="60" t="e">
        <f>'Отдыхай и катай| Rest &amp; Ski '!M38+25</f>
        <v>#REF!</v>
      </c>
      <c r="D7" s="60" t="e">
        <f>'Отдыхай и катай| Rest &amp; Ski '!N38+25</f>
        <v>#REF!</v>
      </c>
      <c r="E7" s="60" t="e">
        <f>'Отдыхай и катай| Rest &amp; Ski '!O38+25</f>
        <v>#REF!</v>
      </c>
      <c r="F7" s="60" t="e">
        <f>'Отдыхай и катай| Rest &amp; Ski '!P38+25</f>
        <v>#REF!</v>
      </c>
      <c r="G7" s="60" t="e">
        <f>'Отдыхай и катай| Rest &amp; Ski '!Q38+25</f>
        <v>#REF!</v>
      </c>
      <c r="H7" s="60" t="e">
        <f>'Отдыхай и катай| Rest &amp; Ski '!R38+25</f>
        <v>#REF!</v>
      </c>
      <c r="I7" s="60" t="e">
        <f>'Отдыхай и катай| Rest &amp; Ski '!S38+25</f>
        <v>#REF!</v>
      </c>
      <c r="J7" s="60" t="e">
        <f>'Отдыхай и катай| Rest &amp; Ski '!T38+25</f>
        <v>#REF!</v>
      </c>
      <c r="K7" s="60" t="e">
        <f>'Отдыхай и катай| Rest &amp; Ski '!U38+25</f>
        <v>#REF!</v>
      </c>
      <c r="L7" s="60" t="e">
        <f>'Отдыхай и катай| Rest &amp; Ski '!V38+25</f>
        <v>#REF!</v>
      </c>
      <c r="M7" s="60" t="e">
        <f>'Отдыхай и катай| Rest &amp; Ski '!W38+25</f>
        <v>#REF!</v>
      </c>
      <c r="N7" s="60" t="e">
        <f>'Отдыхай и катай| Rest &amp; Ski '!X38+25</f>
        <v>#REF!</v>
      </c>
      <c r="O7" s="60" t="e">
        <f>'Отдыхай и катай| Rest &amp; Ski '!Y38+25</f>
        <v>#REF!</v>
      </c>
      <c r="P7" s="60" t="e">
        <f>'Отдыхай и катай| Rest &amp; Ski '!Z38+25</f>
        <v>#REF!</v>
      </c>
      <c r="Q7" s="60" t="e">
        <f>'Отдыхай и катай| Rest &amp; Ski '!AA38+25</f>
        <v>#REF!</v>
      </c>
      <c r="R7" s="60" t="e">
        <f>'Отдыхай и катай| Rest &amp; Ski '!AB38+25</f>
        <v>#REF!</v>
      </c>
      <c r="S7" s="60" t="e">
        <f>'Отдыхай и катай| Rest &amp; Ski '!AC38+25</f>
        <v>#REF!</v>
      </c>
      <c r="T7" s="60" t="e">
        <f>'Отдыхай и катай| Rest &amp; Ski '!AD38+25</f>
        <v>#REF!</v>
      </c>
      <c r="U7" s="60" t="e">
        <f>'Отдыхай и катай| Rest &amp; Ski '!AE38+25</f>
        <v>#REF!</v>
      </c>
      <c r="V7" s="60" t="e">
        <f>'Отдыхай и катай| Rest &amp; Ski '!AF38+25</f>
        <v>#REF!</v>
      </c>
      <c r="W7" s="60" t="e">
        <f>'Отдыхай и катай| Rest &amp; Ski '!AG38+25</f>
        <v>#REF!</v>
      </c>
      <c r="X7" s="60" t="e">
        <f>'Отдыхай и катай| Rest &amp; Ski '!AH38+25</f>
        <v>#REF!</v>
      </c>
      <c r="Y7" s="60" t="e">
        <f>'Отдыхай и катай| Rest &amp; Ski '!AI38+25</f>
        <v>#REF!</v>
      </c>
      <c r="Z7" s="60" t="e">
        <f>'Отдыхай и катай| Rest &amp; Ski '!AJ38+25</f>
        <v>#REF!</v>
      </c>
      <c r="AA7" s="60" t="e">
        <f>'Отдыхай и катай| Rest &amp; Ski '!AK38+25</f>
        <v>#REF!</v>
      </c>
      <c r="AB7" s="60" t="e">
        <f>'Отдыхай и катай| Rest &amp; Ski '!AL38+25</f>
        <v>#REF!</v>
      </c>
      <c r="AC7" s="60" t="e">
        <f>'Отдыхай и катай| Rest &amp; Ski '!AM38+25</f>
        <v>#REF!</v>
      </c>
      <c r="AD7" s="60" t="e">
        <f>'Отдыхай и катай| Rest &amp; Ski '!AN38+25</f>
        <v>#REF!</v>
      </c>
      <c r="AE7" s="60" t="e">
        <f>'Отдыхай и катай| Rest &amp; Ski '!AO38+25</f>
        <v>#REF!</v>
      </c>
      <c r="AF7" s="60" t="e">
        <f>'Отдыхай и катай| Rest &amp; Ski '!AP38+25</f>
        <v>#REF!</v>
      </c>
      <c r="AG7" s="60" t="e">
        <f>'Отдыхай и катай| Rest &amp; Ski '!AQ38+25</f>
        <v>#REF!</v>
      </c>
      <c r="AH7" s="60" t="e">
        <f>'Отдыхай и катай| Rest &amp; Ski '!AR38+25</f>
        <v>#REF!</v>
      </c>
      <c r="AI7" s="60" t="e">
        <f>'Отдыхай и катай| Rest &amp; Ski '!AS38+25</f>
        <v>#REF!</v>
      </c>
      <c r="AJ7" s="60" t="e">
        <f>'Отдыхай и катай| Rest &amp; Ski '!AT38+25</f>
        <v>#REF!</v>
      </c>
      <c r="AK7" s="60" t="e">
        <f>'Отдыхай и катай| Rest &amp; Ski '!AU38+25</f>
        <v>#REF!</v>
      </c>
      <c r="AL7" s="60" t="e">
        <f>'Отдыхай и катай| Rest &amp; Ski '!AV38+25</f>
        <v>#REF!</v>
      </c>
    </row>
    <row r="8" spans="1:38" s="36" customFormat="1" ht="12" customHeight="1" x14ac:dyDescent="0.2">
      <c r="A8" s="52">
        <v>2</v>
      </c>
      <c r="B8" s="60" t="e">
        <f>'Отдыхай и катай| Rest &amp; Ski '!L39+25</f>
        <v>#REF!</v>
      </c>
      <c r="C8" s="60" t="e">
        <f>'Отдыхай и катай| Rest &amp; Ski '!M39+25</f>
        <v>#REF!</v>
      </c>
      <c r="D8" s="60" t="e">
        <f>'Отдыхай и катай| Rest &amp; Ski '!N39+25</f>
        <v>#REF!</v>
      </c>
      <c r="E8" s="60" t="e">
        <f>'Отдыхай и катай| Rest &amp; Ski '!O39+25</f>
        <v>#REF!</v>
      </c>
      <c r="F8" s="60" t="e">
        <f>'Отдыхай и катай| Rest &amp; Ski '!P39+25</f>
        <v>#REF!</v>
      </c>
      <c r="G8" s="60" t="e">
        <f>'Отдыхай и катай| Rest &amp; Ski '!Q39+25</f>
        <v>#REF!</v>
      </c>
      <c r="H8" s="60" t="e">
        <f>'Отдыхай и катай| Rest &amp; Ski '!R39+25</f>
        <v>#REF!</v>
      </c>
      <c r="I8" s="60" t="e">
        <f>'Отдыхай и катай| Rest &amp; Ski '!S39+25</f>
        <v>#REF!</v>
      </c>
      <c r="J8" s="60" t="e">
        <f>'Отдыхай и катай| Rest &amp; Ski '!T39+25</f>
        <v>#REF!</v>
      </c>
      <c r="K8" s="60" t="e">
        <f>'Отдыхай и катай| Rest &amp; Ski '!U39+25</f>
        <v>#REF!</v>
      </c>
      <c r="L8" s="60" t="e">
        <f>'Отдыхай и катай| Rest &amp; Ski '!V39+25</f>
        <v>#REF!</v>
      </c>
      <c r="M8" s="60" t="e">
        <f>'Отдыхай и катай| Rest &amp; Ski '!W39+25</f>
        <v>#REF!</v>
      </c>
      <c r="N8" s="60" t="e">
        <f>'Отдыхай и катай| Rest &amp; Ski '!X39+25</f>
        <v>#REF!</v>
      </c>
      <c r="O8" s="60" t="e">
        <f>'Отдыхай и катай| Rest &amp; Ski '!Y39+25</f>
        <v>#REF!</v>
      </c>
      <c r="P8" s="60" t="e">
        <f>'Отдыхай и катай| Rest &amp; Ski '!Z39+25</f>
        <v>#REF!</v>
      </c>
      <c r="Q8" s="60" t="e">
        <f>'Отдыхай и катай| Rest &amp; Ski '!AA39+25</f>
        <v>#REF!</v>
      </c>
      <c r="R8" s="60" t="e">
        <f>'Отдыхай и катай| Rest &amp; Ski '!AB39+25</f>
        <v>#REF!</v>
      </c>
      <c r="S8" s="60" t="e">
        <f>'Отдыхай и катай| Rest &amp; Ski '!AC39+25</f>
        <v>#REF!</v>
      </c>
      <c r="T8" s="60" t="e">
        <f>'Отдыхай и катай| Rest &amp; Ski '!AD39+25</f>
        <v>#REF!</v>
      </c>
      <c r="U8" s="60" t="e">
        <f>'Отдыхай и катай| Rest &amp; Ski '!AE39+25</f>
        <v>#REF!</v>
      </c>
      <c r="V8" s="60" t="e">
        <f>'Отдыхай и катай| Rest &amp; Ski '!AF39+25</f>
        <v>#REF!</v>
      </c>
      <c r="W8" s="60" t="e">
        <f>'Отдыхай и катай| Rest &amp; Ski '!AG39+25</f>
        <v>#REF!</v>
      </c>
      <c r="X8" s="60" t="e">
        <f>'Отдыхай и катай| Rest &amp; Ski '!AH39+25</f>
        <v>#REF!</v>
      </c>
      <c r="Y8" s="60" t="e">
        <f>'Отдыхай и катай| Rest &amp; Ski '!AI39+25</f>
        <v>#REF!</v>
      </c>
      <c r="Z8" s="60" t="e">
        <f>'Отдыхай и катай| Rest &amp; Ski '!AJ39+25</f>
        <v>#REF!</v>
      </c>
      <c r="AA8" s="60" t="e">
        <f>'Отдыхай и катай| Rest &amp; Ski '!AK39+25</f>
        <v>#REF!</v>
      </c>
      <c r="AB8" s="60" t="e">
        <f>'Отдыхай и катай| Rest &amp; Ski '!AL39+25</f>
        <v>#REF!</v>
      </c>
      <c r="AC8" s="60" t="e">
        <f>'Отдыхай и катай| Rest &amp; Ski '!AM39+25</f>
        <v>#REF!</v>
      </c>
      <c r="AD8" s="60" t="e">
        <f>'Отдыхай и катай| Rest &amp; Ski '!AN39+25</f>
        <v>#REF!</v>
      </c>
      <c r="AE8" s="60" t="e">
        <f>'Отдыхай и катай| Rest &amp; Ski '!AO39+25</f>
        <v>#REF!</v>
      </c>
      <c r="AF8" s="60" t="e">
        <f>'Отдыхай и катай| Rest &amp; Ski '!AP39+25</f>
        <v>#REF!</v>
      </c>
      <c r="AG8" s="60" t="e">
        <f>'Отдыхай и катай| Rest &amp; Ski '!AQ39+25</f>
        <v>#REF!</v>
      </c>
      <c r="AH8" s="60" t="e">
        <f>'Отдыхай и катай| Rest &amp; Ski '!AR39+25</f>
        <v>#REF!</v>
      </c>
      <c r="AI8" s="60" t="e">
        <f>'Отдыхай и катай| Rest &amp; Ski '!AS39+25</f>
        <v>#REF!</v>
      </c>
      <c r="AJ8" s="60" t="e">
        <f>'Отдыхай и катай| Rest &amp; Ski '!AT39+25</f>
        <v>#REF!</v>
      </c>
      <c r="AK8" s="60" t="e">
        <f>'Отдыхай и катай| Rest &amp; Ski '!AU39+25</f>
        <v>#REF!</v>
      </c>
      <c r="AL8" s="60" t="e">
        <f>'Отдыхай и катай| Rest &amp; Ski '!AV39+25</f>
        <v>#REF!</v>
      </c>
    </row>
    <row r="9" spans="1:38" s="36" customFormat="1" ht="12" customHeight="1" x14ac:dyDescent="0.2">
      <c r="A9" s="66" t="s">
        <v>64</v>
      </c>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row>
    <row r="10" spans="1:38" s="36" customFormat="1" ht="12" customHeight="1" x14ac:dyDescent="0.2">
      <c r="A10" s="52">
        <v>1</v>
      </c>
      <c r="B10" s="60" t="e">
        <f>'Отдыхай и катай| Rest &amp; Ski '!L41+25</f>
        <v>#REF!</v>
      </c>
      <c r="C10" s="60" t="e">
        <f>'Отдыхай и катай| Rest &amp; Ski '!M41+25</f>
        <v>#REF!</v>
      </c>
      <c r="D10" s="60" t="e">
        <f>'Отдыхай и катай| Rest &amp; Ski '!N41+25</f>
        <v>#REF!</v>
      </c>
      <c r="E10" s="60" t="e">
        <f>'Отдыхай и катай| Rest &amp; Ski '!O41+25</f>
        <v>#REF!</v>
      </c>
      <c r="F10" s="60" t="e">
        <f>'Отдыхай и катай| Rest &amp; Ski '!P41+25</f>
        <v>#REF!</v>
      </c>
      <c r="G10" s="60" t="e">
        <f>'Отдыхай и катай| Rest &amp; Ski '!Q41+25</f>
        <v>#REF!</v>
      </c>
      <c r="H10" s="60" t="e">
        <f>'Отдыхай и катай| Rest &amp; Ski '!R41+25</f>
        <v>#REF!</v>
      </c>
      <c r="I10" s="60" t="e">
        <f>'Отдыхай и катай| Rest &amp; Ski '!S41+25</f>
        <v>#REF!</v>
      </c>
      <c r="J10" s="60" t="e">
        <f>'Отдыхай и катай| Rest &amp; Ski '!T41+25</f>
        <v>#REF!</v>
      </c>
      <c r="K10" s="60" t="e">
        <f>'Отдыхай и катай| Rest &amp; Ski '!U41+25</f>
        <v>#REF!</v>
      </c>
      <c r="L10" s="60" t="e">
        <f>'Отдыхай и катай| Rest &amp; Ski '!V41+25</f>
        <v>#REF!</v>
      </c>
      <c r="M10" s="60" t="e">
        <f>'Отдыхай и катай| Rest &amp; Ski '!W41+25</f>
        <v>#REF!</v>
      </c>
      <c r="N10" s="60" t="e">
        <f>'Отдыхай и катай| Rest &amp; Ski '!X41+25</f>
        <v>#REF!</v>
      </c>
      <c r="O10" s="60" t="e">
        <f>'Отдыхай и катай| Rest &amp; Ski '!Y41+25</f>
        <v>#REF!</v>
      </c>
      <c r="P10" s="60" t="e">
        <f>'Отдыхай и катай| Rest &amp; Ski '!Z41+25</f>
        <v>#REF!</v>
      </c>
      <c r="Q10" s="60" t="e">
        <f>'Отдыхай и катай| Rest &amp; Ski '!AA41+25</f>
        <v>#REF!</v>
      </c>
      <c r="R10" s="60" t="e">
        <f>'Отдыхай и катай| Rest &amp; Ski '!AB41+25</f>
        <v>#REF!</v>
      </c>
      <c r="S10" s="60" t="e">
        <f>'Отдыхай и катай| Rest &amp; Ski '!AC41+25</f>
        <v>#REF!</v>
      </c>
      <c r="T10" s="60" t="e">
        <f>'Отдыхай и катай| Rest &amp; Ski '!AD41+25</f>
        <v>#REF!</v>
      </c>
      <c r="U10" s="60" t="e">
        <f>'Отдыхай и катай| Rest &amp; Ski '!AE41+25</f>
        <v>#REF!</v>
      </c>
      <c r="V10" s="60" t="e">
        <f>'Отдыхай и катай| Rest &amp; Ski '!AF41+25</f>
        <v>#REF!</v>
      </c>
      <c r="W10" s="60" t="e">
        <f>'Отдыхай и катай| Rest &amp; Ski '!AG41+25</f>
        <v>#REF!</v>
      </c>
      <c r="X10" s="60" t="e">
        <f>'Отдыхай и катай| Rest &amp; Ski '!AH41+25</f>
        <v>#REF!</v>
      </c>
      <c r="Y10" s="60" t="e">
        <f>'Отдыхай и катай| Rest &amp; Ski '!AI41+25</f>
        <v>#REF!</v>
      </c>
      <c r="Z10" s="60" t="e">
        <f>'Отдыхай и катай| Rest &amp; Ski '!AJ41+25</f>
        <v>#REF!</v>
      </c>
      <c r="AA10" s="60" t="e">
        <f>'Отдыхай и катай| Rest &amp; Ski '!AK41+25</f>
        <v>#REF!</v>
      </c>
      <c r="AB10" s="60" t="e">
        <f>'Отдыхай и катай| Rest &amp; Ski '!AL41+25</f>
        <v>#REF!</v>
      </c>
      <c r="AC10" s="60" t="e">
        <f>'Отдыхай и катай| Rest &amp; Ski '!AM41+25</f>
        <v>#REF!</v>
      </c>
      <c r="AD10" s="60" t="e">
        <f>'Отдыхай и катай| Rest &amp; Ski '!AN41+25</f>
        <v>#REF!</v>
      </c>
      <c r="AE10" s="60" t="e">
        <f>'Отдыхай и катай| Rest &amp; Ski '!AO41+25</f>
        <v>#REF!</v>
      </c>
      <c r="AF10" s="60" t="e">
        <f>'Отдыхай и катай| Rest &amp; Ski '!AP41+25</f>
        <v>#REF!</v>
      </c>
      <c r="AG10" s="60" t="e">
        <f>'Отдыхай и катай| Rest &amp; Ski '!AQ41+25</f>
        <v>#REF!</v>
      </c>
      <c r="AH10" s="60" t="e">
        <f>'Отдыхай и катай| Rest &amp; Ski '!AR41+25</f>
        <v>#REF!</v>
      </c>
      <c r="AI10" s="60" t="e">
        <f>'Отдыхай и катай| Rest &amp; Ski '!AS41+25</f>
        <v>#REF!</v>
      </c>
      <c r="AJ10" s="60" t="e">
        <f>'Отдыхай и катай| Rest &amp; Ski '!AT41+25</f>
        <v>#REF!</v>
      </c>
      <c r="AK10" s="60" t="e">
        <f>'Отдыхай и катай| Rest &amp; Ski '!AU41+25</f>
        <v>#REF!</v>
      </c>
      <c r="AL10" s="60" t="e">
        <f>'Отдыхай и катай| Rest &amp; Ski '!AV41+25</f>
        <v>#REF!</v>
      </c>
    </row>
    <row r="11" spans="1:38" s="36" customFormat="1" ht="12" customHeight="1" x14ac:dyDescent="0.2">
      <c r="A11" s="52">
        <v>2</v>
      </c>
      <c r="B11" s="60" t="e">
        <f>'Отдыхай и катай| Rest &amp; Ski '!L42+25</f>
        <v>#REF!</v>
      </c>
      <c r="C11" s="60" t="e">
        <f>'Отдыхай и катай| Rest &amp; Ski '!M42+25</f>
        <v>#REF!</v>
      </c>
      <c r="D11" s="60" t="e">
        <f>'Отдыхай и катай| Rest &amp; Ski '!N42+25</f>
        <v>#REF!</v>
      </c>
      <c r="E11" s="60" t="e">
        <f>'Отдыхай и катай| Rest &amp; Ski '!O42+25</f>
        <v>#REF!</v>
      </c>
      <c r="F11" s="60" t="e">
        <f>'Отдыхай и катай| Rest &amp; Ski '!P42+25</f>
        <v>#REF!</v>
      </c>
      <c r="G11" s="60" t="e">
        <f>'Отдыхай и катай| Rest &amp; Ski '!Q42+25</f>
        <v>#REF!</v>
      </c>
      <c r="H11" s="60" t="e">
        <f>'Отдыхай и катай| Rest &amp; Ski '!R42+25</f>
        <v>#REF!</v>
      </c>
      <c r="I11" s="60" t="e">
        <f>'Отдыхай и катай| Rest &amp; Ski '!S42+25</f>
        <v>#REF!</v>
      </c>
      <c r="J11" s="60" t="e">
        <f>'Отдыхай и катай| Rest &amp; Ski '!T42+25</f>
        <v>#REF!</v>
      </c>
      <c r="K11" s="60" t="e">
        <f>'Отдыхай и катай| Rest &amp; Ski '!U42+25</f>
        <v>#REF!</v>
      </c>
      <c r="L11" s="60" t="e">
        <f>'Отдыхай и катай| Rest &amp; Ski '!V42+25</f>
        <v>#REF!</v>
      </c>
      <c r="M11" s="60" t="e">
        <f>'Отдыхай и катай| Rest &amp; Ski '!W42+25</f>
        <v>#REF!</v>
      </c>
      <c r="N11" s="60" t="e">
        <f>'Отдыхай и катай| Rest &amp; Ski '!X42+25</f>
        <v>#REF!</v>
      </c>
      <c r="O11" s="60" t="e">
        <f>'Отдыхай и катай| Rest &amp; Ski '!Y42+25</f>
        <v>#REF!</v>
      </c>
      <c r="P11" s="60" t="e">
        <f>'Отдыхай и катай| Rest &amp; Ski '!Z42+25</f>
        <v>#REF!</v>
      </c>
      <c r="Q11" s="60" t="e">
        <f>'Отдыхай и катай| Rest &amp; Ski '!AA42+25</f>
        <v>#REF!</v>
      </c>
      <c r="R11" s="60" t="e">
        <f>'Отдыхай и катай| Rest &amp; Ski '!AB42+25</f>
        <v>#REF!</v>
      </c>
      <c r="S11" s="60" t="e">
        <f>'Отдыхай и катай| Rest &amp; Ski '!AC42+25</f>
        <v>#REF!</v>
      </c>
      <c r="T11" s="60" t="e">
        <f>'Отдыхай и катай| Rest &amp; Ski '!AD42+25</f>
        <v>#REF!</v>
      </c>
      <c r="U11" s="60" t="e">
        <f>'Отдыхай и катай| Rest &amp; Ski '!AE42+25</f>
        <v>#REF!</v>
      </c>
      <c r="V11" s="60" t="e">
        <f>'Отдыхай и катай| Rest &amp; Ski '!AF42+25</f>
        <v>#REF!</v>
      </c>
      <c r="W11" s="60" t="e">
        <f>'Отдыхай и катай| Rest &amp; Ski '!AG42+25</f>
        <v>#REF!</v>
      </c>
      <c r="X11" s="60" t="e">
        <f>'Отдыхай и катай| Rest &amp; Ski '!AH42+25</f>
        <v>#REF!</v>
      </c>
      <c r="Y11" s="60" t="e">
        <f>'Отдыхай и катай| Rest &amp; Ski '!AI42+25</f>
        <v>#REF!</v>
      </c>
      <c r="Z11" s="60" t="e">
        <f>'Отдыхай и катай| Rest &amp; Ski '!AJ42+25</f>
        <v>#REF!</v>
      </c>
      <c r="AA11" s="60" t="e">
        <f>'Отдыхай и катай| Rest &amp; Ski '!AK42+25</f>
        <v>#REF!</v>
      </c>
      <c r="AB11" s="60" t="e">
        <f>'Отдыхай и катай| Rest &amp; Ski '!AL42+25</f>
        <v>#REF!</v>
      </c>
      <c r="AC11" s="60" t="e">
        <f>'Отдыхай и катай| Rest &amp; Ski '!AM42+25</f>
        <v>#REF!</v>
      </c>
      <c r="AD11" s="60" t="e">
        <f>'Отдыхай и катай| Rest &amp; Ski '!AN42+25</f>
        <v>#REF!</v>
      </c>
      <c r="AE11" s="60" t="e">
        <f>'Отдыхай и катай| Rest &amp; Ski '!AO42+25</f>
        <v>#REF!</v>
      </c>
      <c r="AF11" s="60" t="e">
        <f>'Отдыхай и катай| Rest &amp; Ski '!AP42+25</f>
        <v>#REF!</v>
      </c>
      <c r="AG11" s="60" t="e">
        <f>'Отдыхай и катай| Rest &amp; Ski '!AQ42+25</f>
        <v>#REF!</v>
      </c>
      <c r="AH11" s="60" t="e">
        <f>'Отдыхай и катай| Rest &amp; Ski '!AR42+25</f>
        <v>#REF!</v>
      </c>
      <c r="AI11" s="60" t="e">
        <f>'Отдыхай и катай| Rest &amp; Ski '!AS42+25</f>
        <v>#REF!</v>
      </c>
      <c r="AJ11" s="60" t="e">
        <f>'Отдыхай и катай| Rest &amp; Ski '!AT42+25</f>
        <v>#REF!</v>
      </c>
      <c r="AK11" s="60" t="e">
        <f>'Отдыхай и катай| Rest &amp; Ski '!AU42+25</f>
        <v>#REF!</v>
      </c>
      <c r="AL11" s="60" t="e">
        <f>'Отдыхай и катай| Rest &amp; Ski '!AV42+25</f>
        <v>#REF!</v>
      </c>
    </row>
    <row r="12" spans="1:38" s="36" customFormat="1" ht="12" customHeight="1" x14ac:dyDescent="0.2">
      <c r="A12" s="66" t="s">
        <v>65</v>
      </c>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row>
    <row r="13" spans="1:38" s="36" customFormat="1" ht="12" customHeight="1" x14ac:dyDescent="0.2">
      <c r="A13" s="52">
        <v>1</v>
      </c>
      <c r="B13" s="60" t="e">
        <f>'Отдыхай и катай| Rest &amp; Ski '!L44+25</f>
        <v>#REF!</v>
      </c>
      <c r="C13" s="60" t="e">
        <f>'Отдыхай и катай| Rest &amp; Ski '!M44+25</f>
        <v>#REF!</v>
      </c>
      <c r="D13" s="60" t="e">
        <f>'Отдыхай и катай| Rest &amp; Ski '!N44+25</f>
        <v>#REF!</v>
      </c>
      <c r="E13" s="60" t="e">
        <f>'Отдыхай и катай| Rest &amp; Ski '!O44+25</f>
        <v>#REF!</v>
      </c>
      <c r="F13" s="60" t="e">
        <f>'Отдыхай и катай| Rest &amp; Ski '!P44+25</f>
        <v>#REF!</v>
      </c>
      <c r="G13" s="60" t="e">
        <f>'Отдыхай и катай| Rest &amp; Ski '!Q44+25</f>
        <v>#REF!</v>
      </c>
      <c r="H13" s="60" t="e">
        <f>'Отдыхай и катай| Rest &amp; Ski '!R44+25</f>
        <v>#REF!</v>
      </c>
      <c r="I13" s="60" t="e">
        <f>'Отдыхай и катай| Rest &amp; Ski '!S44+25</f>
        <v>#REF!</v>
      </c>
      <c r="J13" s="60" t="e">
        <f>'Отдыхай и катай| Rest &amp; Ski '!T44+25</f>
        <v>#REF!</v>
      </c>
      <c r="K13" s="60" t="e">
        <f>'Отдыхай и катай| Rest &amp; Ski '!U44+25</f>
        <v>#REF!</v>
      </c>
      <c r="L13" s="60" t="e">
        <f>'Отдыхай и катай| Rest &amp; Ski '!V44+25</f>
        <v>#REF!</v>
      </c>
      <c r="M13" s="60" t="e">
        <f>'Отдыхай и катай| Rest &amp; Ski '!W44+25</f>
        <v>#REF!</v>
      </c>
      <c r="N13" s="60" t="e">
        <f>'Отдыхай и катай| Rest &amp; Ski '!X44+25</f>
        <v>#REF!</v>
      </c>
      <c r="O13" s="60" t="e">
        <f>'Отдыхай и катай| Rest &amp; Ski '!Y44+25</f>
        <v>#REF!</v>
      </c>
      <c r="P13" s="60" t="e">
        <f>'Отдыхай и катай| Rest &amp; Ski '!Z44+25</f>
        <v>#REF!</v>
      </c>
      <c r="Q13" s="60" t="e">
        <f>'Отдыхай и катай| Rest &amp; Ski '!AA44+25</f>
        <v>#REF!</v>
      </c>
      <c r="R13" s="60" t="e">
        <f>'Отдыхай и катай| Rest &amp; Ski '!AB44+25</f>
        <v>#REF!</v>
      </c>
      <c r="S13" s="60" t="e">
        <f>'Отдыхай и катай| Rest &amp; Ski '!AC44+25</f>
        <v>#REF!</v>
      </c>
      <c r="T13" s="60" t="e">
        <f>'Отдыхай и катай| Rest &amp; Ski '!AD44+25</f>
        <v>#REF!</v>
      </c>
      <c r="U13" s="60" t="e">
        <f>'Отдыхай и катай| Rest &amp; Ski '!AE44+25</f>
        <v>#REF!</v>
      </c>
      <c r="V13" s="60" t="e">
        <f>'Отдыхай и катай| Rest &amp; Ski '!AF44+25</f>
        <v>#REF!</v>
      </c>
      <c r="W13" s="60" t="e">
        <f>'Отдыхай и катай| Rest &amp; Ski '!AG44+25</f>
        <v>#REF!</v>
      </c>
      <c r="X13" s="60" t="e">
        <f>'Отдыхай и катай| Rest &amp; Ski '!AH44+25</f>
        <v>#REF!</v>
      </c>
      <c r="Y13" s="60" t="e">
        <f>'Отдыхай и катай| Rest &amp; Ski '!AI44+25</f>
        <v>#REF!</v>
      </c>
      <c r="Z13" s="60" t="e">
        <f>'Отдыхай и катай| Rest &amp; Ski '!AJ44+25</f>
        <v>#REF!</v>
      </c>
      <c r="AA13" s="60" t="e">
        <f>'Отдыхай и катай| Rest &amp; Ski '!AK44+25</f>
        <v>#REF!</v>
      </c>
      <c r="AB13" s="60" t="e">
        <f>'Отдыхай и катай| Rest &amp; Ski '!AL44+25</f>
        <v>#REF!</v>
      </c>
      <c r="AC13" s="60" t="e">
        <f>'Отдыхай и катай| Rest &amp; Ski '!AM44+25</f>
        <v>#REF!</v>
      </c>
      <c r="AD13" s="60" t="e">
        <f>'Отдыхай и катай| Rest &amp; Ski '!AN44+25</f>
        <v>#REF!</v>
      </c>
      <c r="AE13" s="60" t="e">
        <f>'Отдыхай и катай| Rest &amp; Ski '!AO44+25</f>
        <v>#REF!</v>
      </c>
      <c r="AF13" s="60" t="e">
        <f>'Отдыхай и катай| Rest &amp; Ski '!AP44+25</f>
        <v>#REF!</v>
      </c>
      <c r="AG13" s="60" t="e">
        <f>'Отдыхай и катай| Rest &amp; Ski '!AQ44+25</f>
        <v>#REF!</v>
      </c>
      <c r="AH13" s="60" t="e">
        <f>'Отдыхай и катай| Rest &amp; Ski '!AR44+25</f>
        <v>#REF!</v>
      </c>
      <c r="AI13" s="60" t="e">
        <f>'Отдыхай и катай| Rest &amp; Ski '!AS44+25</f>
        <v>#REF!</v>
      </c>
      <c r="AJ13" s="60" t="e">
        <f>'Отдыхай и катай| Rest &amp; Ski '!AT44+25</f>
        <v>#REF!</v>
      </c>
      <c r="AK13" s="60" t="e">
        <f>'Отдыхай и катай| Rest &amp; Ski '!AU44+25</f>
        <v>#REF!</v>
      </c>
      <c r="AL13" s="60" t="e">
        <f>'Отдыхай и катай| Rest &amp; Ski '!AV44+25</f>
        <v>#REF!</v>
      </c>
    </row>
    <row r="14" spans="1:38" s="36" customFormat="1" ht="12" customHeight="1" x14ac:dyDescent="0.2">
      <c r="A14" s="52">
        <v>2</v>
      </c>
      <c r="B14" s="60" t="e">
        <f>'Отдыхай и катай| Rest &amp; Ski '!L45+25</f>
        <v>#REF!</v>
      </c>
      <c r="C14" s="60" t="e">
        <f>'Отдыхай и катай| Rest &amp; Ski '!M45+25</f>
        <v>#REF!</v>
      </c>
      <c r="D14" s="60" t="e">
        <f>'Отдыхай и катай| Rest &amp; Ski '!N45+25</f>
        <v>#REF!</v>
      </c>
      <c r="E14" s="60" t="e">
        <f>'Отдыхай и катай| Rest &amp; Ski '!O45+25</f>
        <v>#REF!</v>
      </c>
      <c r="F14" s="60" t="e">
        <f>'Отдыхай и катай| Rest &amp; Ski '!P45+25</f>
        <v>#REF!</v>
      </c>
      <c r="G14" s="60" t="e">
        <f>'Отдыхай и катай| Rest &amp; Ski '!Q45+25</f>
        <v>#REF!</v>
      </c>
      <c r="H14" s="60" t="e">
        <f>'Отдыхай и катай| Rest &amp; Ski '!R45+25</f>
        <v>#REF!</v>
      </c>
      <c r="I14" s="60" t="e">
        <f>'Отдыхай и катай| Rest &amp; Ski '!S45+25</f>
        <v>#REF!</v>
      </c>
      <c r="J14" s="60" t="e">
        <f>'Отдыхай и катай| Rest &amp; Ski '!T45+25</f>
        <v>#REF!</v>
      </c>
      <c r="K14" s="60" t="e">
        <f>'Отдыхай и катай| Rest &amp; Ski '!U45+25</f>
        <v>#REF!</v>
      </c>
      <c r="L14" s="60" t="e">
        <f>'Отдыхай и катай| Rest &amp; Ski '!V45+25</f>
        <v>#REF!</v>
      </c>
      <c r="M14" s="60" t="e">
        <f>'Отдыхай и катай| Rest &amp; Ski '!W45+25</f>
        <v>#REF!</v>
      </c>
      <c r="N14" s="60" t="e">
        <f>'Отдыхай и катай| Rest &amp; Ski '!X45+25</f>
        <v>#REF!</v>
      </c>
      <c r="O14" s="60" t="e">
        <f>'Отдыхай и катай| Rest &amp; Ski '!Y45+25</f>
        <v>#REF!</v>
      </c>
      <c r="P14" s="60" t="e">
        <f>'Отдыхай и катай| Rest &amp; Ski '!Z45+25</f>
        <v>#REF!</v>
      </c>
      <c r="Q14" s="60" t="e">
        <f>'Отдыхай и катай| Rest &amp; Ski '!AA45+25</f>
        <v>#REF!</v>
      </c>
      <c r="R14" s="60" t="e">
        <f>'Отдыхай и катай| Rest &amp; Ski '!AB45+25</f>
        <v>#REF!</v>
      </c>
      <c r="S14" s="60" t="e">
        <f>'Отдыхай и катай| Rest &amp; Ski '!AC45+25</f>
        <v>#REF!</v>
      </c>
      <c r="T14" s="60" t="e">
        <f>'Отдыхай и катай| Rest &amp; Ski '!AD45+25</f>
        <v>#REF!</v>
      </c>
      <c r="U14" s="60" t="e">
        <f>'Отдыхай и катай| Rest &amp; Ski '!AE45+25</f>
        <v>#REF!</v>
      </c>
      <c r="V14" s="60" t="e">
        <f>'Отдыхай и катай| Rest &amp; Ski '!AF45+25</f>
        <v>#REF!</v>
      </c>
      <c r="W14" s="60" t="e">
        <f>'Отдыхай и катай| Rest &amp; Ski '!AG45+25</f>
        <v>#REF!</v>
      </c>
      <c r="X14" s="60" t="e">
        <f>'Отдыхай и катай| Rest &amp; Ski '!AH45+25</f>
        <v>#REF!</v>
      </c>
      <c r="Y14" s="60" t="e">
        <f>'Отдыхай и катай| Rest &amp; Ski '!AI45+25</f>
        <v>#REF!</v>
      </c>
      <c r="Z14" s="60" t="e">
        <f>'Отдыхай и катай| Rest &amp; Ski '!AJ45+25</f>
        <v>#REF!</v>
      </c>
      <c r="AA14" s="60" t="e">
        <f>'Отдыхай и катай| Rest &amp; Ski '!AK45+25</f>
        <v>#REF!</v>
      </c>
      <c r="AB14" s="60" t="e">
        <f>'Отдыхай и катай| Rest &amp; Ski '!AL45+25</f>
        <v>#REF!</v>
      </c>
      <c r="AC14" s="60" t="e">
        <f>'Отдыхай и катай| Rest &amp; Ski '!AM45+25</f>
        <v>#REF!</v>
      </c>
      <c r="AD14" s="60" t="e">
        <f>'Отдыхай и катай| Rest &amp; Ski '!AN45+25</f>
        <v>#REF!</v>
      </c>
      <c r="AE14" s="60" t="e">
        <f>'Отдыхай и катай| Rest &amp; Ski '!AO45+25</f>
        <v>#REF!</v>
      </c>
      <c r="AF14" s="60" t="e">
        <f>'Отдыхай и катай| Rest &amp; Ski '!AP45+25</f>
        <v>#REF!</v>
      </c>
      <c r="AG14" s="60" t="e">
        <f>'Отдыхай и катай| Rest &amp; Ski '!AQ45+25</f>
        <v>#REF!</v>
      </c>
      <c r="AH14" s="60" t="e">
        <f>'Отдыхай и катай| Rest &amp; Ski '!AR45+25</f>
        <v>#REF!</v>
      </c>
      <c r="AI14" s="60" t="e">
        <f>'Отдыхай и катай| Rest &amp; Ski '!AS45+25</f>
        <v>#REF!</v>
      </c>
      <c r="AJ14" s="60" t="e">
        <f>'Отдыхай и катай| Rest &amp; Ski '!AT45+25</f>
        <v>#REF!</v>
      </c>
      <c r="AK14" s="60" t="e">
        <f>'Отдыхай и катай| Rest &amp; Ski '!AU45+25</f>
        <v>#REF!</v>
      </c>
      <c r="AL14" s="60" t="e">
        <f>'Отдыхай и катай| Rest &amp; Ski '!AV45+25</f>
        <v>#REF!</v>
      </c>
    </row>
    <row r="17" spans="1:29" x14ac:dyDescent="0.2">
      <c r="A17" s="97" t="s">
        <v>83</v>
      </c>
    </row>
    <row r="18" spans="1:29" x14ac:dyDescent="0.2">
      <c r="A18" s="132" t="s">
        <v>120</v>
      </c>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row>
    <row r="19" spans="1:29" x14ac:dyDescent="0.2">
      <c r="A19" s="132" t="s">
        <v>144</v>
      </c>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row>
    <row r="20" spans="1:29" x14ac:dyDescent="0.2">
      <c r="A20" s="6"/>
    </row>
    <row r="21" spans="1:29" x14ac:dyDescent="0.2">
      <c r="A21" s="94" t="s">
        <v>74</v>
      </c>
    </row>
    <row r="22" spans="1:29" ht="12.75" customHeight="1" x14ac:dyDescent="0.2">
      <c r="A22" s="68" t="s">
        <v>75</v>
      </c>
      <c r="B22" s="102"/>
      <c r="C22" s="102"/>
      <c r="D22" s="102"/>
      <c r="E22" s="102"/>
    </row>
    <row r="23" spans="1:29" x14ac:dyDescent="0.2">
      <c r="A23" s="69" t="s">
        <v>76</v>
      </c>
      <c r="B23" s="102"/>
      <c r="C23" s="102"/>
      <c r="D23" s="102"/>
      <c r="E23" s="102"/>
    </row>
    <row r="24" spans="1:29" x14ac:dyDescent="0.2">
      <c r="A24" s="69" t="s">
        <v>89</v>
      </c>
      <c r="B24" s="102"/>
      <c r="C24" s="102"/>
      <c r="D24" s="102"/>
      <c r="E24" s="102"/>
    </row>
    <row r="25" spans="1:29" x14ac:dyDescent="0.2">
      <c r="A25" s="69" t="s">
        <v>78</v>
      </c>
      <c r="B25" s="102"/>
      <c r="C25" s="102"/>
      <c r="D25" s="102"/>
      <c r="E25" s="102"/>
    </row>
    <row r="26" spans="1:29" x14ac:dyDescent="0.2">
      <c r="A26" s="69" t="s">
        <v>79</v>
      </c>
      <c r="B26" s="102"/>
      <c r="C26" s="102"/>
      <c r="D26" s="102"/>
      <c r="E26" s="102"/>
    </row>
    <row r="27" spans="1:29" x14ac:dyDescent="0.2">
      <c r="A27" s="69" t="s">
        <v>90</v>
      </c>
      <c r="B27" s="102"/>
      <c r="C27" s="102"/>
      <c r="D27" s="102"/>
      <c r="E27" s="102"/>
    </row>
    <row r="28" spans="1:29" x14ac:dyDescent="0.2">
      <c r="A28" s="6" t="s">
        <v>93</v>
      </c>
      <c r="B28" s="102"/>
      <c r="C28" s="102"/>
      <c r="D28" s="102"/>
      <c r="E28" s="102"/>
    </row>
    <row r="29" spans="1:29" ht="108" x14ac:dyDescent="0.2">
      <c r="A29" s="75" t="s">
        <v>94</v>
      </c>
      <c r="B29" s="102"/>
      <c r="C29" s="102"/>
      <c r="D29" s="102"/>
      <c r="E29" s="102"/>
    </row>
    <row r="30" spans="1:29" x14ac:dyDescent="0.2">
      <c r="A30" s="101"/>
      <c r="B30" s="102"/>
      <c r="C30" s="102"/>
      <c r="D30" s="102"/>
      <c r="E30" s="102"/>
    </row>
    <row r="31" spans="1:29" ht="24" x14ac:dyDescent="0.2">
      <c r="A31" s="99" t="s">
        <v>95</v>
      </c>
      <c r="B31" s="102"/>
      <c r="C31" s="102"/>
      <c r="D31" s="102"/>
      <c r="E31" s="102"/>
    </row>
    <row r="32" spans="1:29" ht="24" x14ac:dyDescent="0.2">
      <c r="A32" s="131" t="s">
        <v>119</v>
      </c>
      <c r="B32" s="102"/>
      <c r="C32" s="102"/>
      <c r="D32" s="102"/>
      <c r="E32" s="102"/>
    </row>
    <row r="33" spans="1:5" ht="24" x14ac:dyDescent="0.2">
      <c r="A33" s="131" t="s">
        <v>118</v>
      </c>
      <c r="B33" s="102"/>
      <c r="C33" s="102"/>
      <c r="D33" s="102"/>
      <c r="E33" s="102"/>
    </row>
    <row r="34" spans="1:5" x14ac:dyDescent="0.2">
      <c r="A34" s="98" t="s">
        <v>81</v>
      </c>
    </row>
    <row r="35" spans="1:5" ht="33" x14ac:dyDescent="0.2">
      <c r="A35" s="143" t="s">
        <v>142</v>
      </c>
    </row>
    <row r="36" spans="1:5" ht="15" x14ac:dyDescent="0.2">
      <c r="A36" s="103"/>
    </row>
    <row r="37" spans="1:5" ht="15" x14ac:dyDescent="0.2">
      <c r="A37" s="103"/>
    </row>
  </sheetData>
  <mergeCells count="1">
    <mergeCell ref="A2:D2"/>
  </mergeCells>
  <pageMargins left="0.75" right="0.75" top="1" bottom="1" header="0.5" footer="0.5"/>
  <pageSetup paperSize="9" orientation="portrait" horizontalDpi="4294967295" verticalDpi="4294967295"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F53"/>
  <sheetViews>
    <sheetView topLeftCell="A7" workbookViewId="0">
      <selection activeCell="A32" sqref="A32"/>
    </sheetView>
  </sheetViews>
  <sheetFormatPr defaultRowHeight="12.75" x14ac:dyDescent="0.2"/>
  <cols>
    <col min="1" max="1" width="69.140625" style="32" customWidth="1"/>
    <col min="2" max="2" width="11.85546875" style="32" hidden="1" customWidth="1"/>
    <col min="3" max="3" width="11" style="32" hidden="1" customWidth="1"/>
    <col min="4" max="4" width="10.5703125" style="32" hidden="1" customWidth="1"/>
    <col min="5" max="5" width="10.42578125" style="31" hidden="1" customWidth="1"/>
    <col min="6" max="6" width="10.42578125" style="31" customWidth="1"/>
  </cols>
  <sheetData>
    <row r="1" spans="1:6" x14ac:dyDescent="0.2">
      <c r="A1" s="63" t="s">
        <v>61</v>
      </c>
      <c r="B1" s="35"/>
      <c r="C1" s="35"/>
    </row>
    <row r="2" spans="1:6" x14ac:dyDescent="0.2">
      <c r="A2" s="93" t="s">
        <v>117</v>
      </c>
    </row>
    <row r="3" spans="1:6" x14ac:dyDescent="0.2">
      <c r="A3" s="11" t="s">
        <v>57</v>
      </c>
      <c r="B3" s="39"/>
      <c r="C3" s="39"/>
    </row>
    <row r="4" spans="1:6" x14ac:dyDescent="0.2">
      <c r="A4" s="64" t="s">
        <v>62</v>
      </c>
      <c r="B4" s="83" t="e">
        <f>'Осенние каникулы FIT20'!#REF!</f>
        <v>#REF!</v>
      </c>
      <c r="C4" s="112" t="e">
        <f>'BAR BB| Open rates'!#REF!</f>
        <v>#REF!</v>
      </c>
      <c r="D4" s="112" t="e">
        <f>'BAR BB| Open rates'!#REF!</f>
        <v>#REF!</v>
      </c>
      <c r="E4" s="112" t="e">
        <f>'BAR BB| Open rates'!#REF!</f>
        <v>#REF!</v>
      </c>
      <c r="F4" s="112" t="e">
        <f>'BAR BB| Open rates'!#REF!</f>
        <v>#REF!</v>
      </c>
    </row>
    <row r="5" spans="1:6" s="31" customFormat="1" x14ac:dyDescent="0.2">
      <c r="A5" s="107"/>
      <c r="B5" s="83"/>
      <c r="C5" s="112" t="e">
        <f>'BAR BB| Open rates'!#REF!</f>
        <v>#REF!</v>
      </c>
      <c r="D5" s="112" t="e">
        <f>'BAR BB| Open rates'!#REF!</f>
        <v>#REF!</v>
      </c>
      <c r="E5" s="112" t="e">
        <f>'BAR BB| Open rates'!#REF!</f>
        <v>#REF!</v>
      </c>
      <c r="F5" s="112" t="e">
        <f>'BAR BB| Open rates'!#REF!</f>
        <v>#REF!</v>
      </c>
    </row>
    <row r="6" spans="1:6" x14ac:dyDescent="0.2">
      <c r="A6" s="65" t="s">
        <v>63</v>
      </c>
      <c r="B6" s="92"/>
      <c r="C6" s="92"/>
      <c r="D6" s="92"/>
      <c r="E6" s="92"/>
      <c r="F6" s="92"/>
    </row>
    <row r="7" spans="1:6" x14ac:dyDescent="0.2">
      <c r="A7" s="52">
        <v>1</v>
      </c>
      <c r="B7" s="92" t="e">
        <f>'Осенние каникулы FIT20'!#REF!+25</f>
        <v>#REF!</v>
      </c>
      <c r="C7" s="92" t="e">
        <f>'Осенние каникулы FIT20'!#REF!+25</f>
        <v>#REF!</v>
      </c>
      <c r="D7" s="92" t="e">
        <f>'Осенние каникулы FIT20'!#REF!+25</f>
        <v>#REF!</v>
      </c>
      <c r="E7" s="92" t="e">
        <f>'Осенние каникулы FIT20'!#REF!+25</f>
        <v>#REF!</v>
      </c>
      <c r="F7" s="92" t="e">
        <f>'Осенние каникулы FIT20'!#REF!+25</f>
        <v>#REF!</v>
      </c>
    </row>
    <row r="8" spans="1:6" x14ac:dyDescent="0.2">
      <c r="A8" s="52">
        <v>2</v>
      </c>
      <c r="B8" s="92" t="e">
        <f>'Осенние каникулы FIT20'!#REF!+25</f>
        <v>#REF!</v>
      </c>
      <c r="C8" s="92" t="e">
        <f>'Осенние каникулы FIT20'!#REF!+25</f>
        <v>#REF!</v>
      </c>
      <c r="D8" s="92" t="e">
        <f>'Осенние каникулы FIT20'!#REF!+25</f>
        <v>#REF!</v>
      </c>
      <c r="E8" s="92" t="e">
        <f>'Осенние каникулы FIT20'!#REF!+25</f>
        <v>#REF!</v>
      </c>
      <c r="F8" s="92" t="e">
        <f>'Осенние каникулы FIT20'!#REF!+25</f>
        <v>#REF!</v>
      </c>
    </row>
    <row r="9" spans="1:6" x14ac:dyDescent="0.2">
      <c r="A9" s="66" t="s">
        <v>64</v>
      </c>
      <c r="B9" s="92"/>
      <c r="C9" s="92"/>
      <c r="D9" s="92"/>
      <c r="E9" s="92"/>
      <c r="F9" s="92"/>
    </row>
    <row r="10" spans="1:6" x14ac:dyDescent="0.2">
      <c r="A10" s="52">
        <v>1</v>
      </c>
      <c r="B10" s="92" t="e">
        <f>'Осенние каникулы FIT20'!#REF!+25</f>
        <v>#REF!</v>
      </c>
      <c r="C10" s="92" t="e">
        <f>'Осенние каникулы FIT20'!#REF!+25</f>
        <v>#REF!</v>
      </c>
      <c r="D10" s="92" t="e">
        <f>'Осенние каникулы FIT20'!#REF!+25</f>
        <v>#REF!</v>
      </c>
      <c r="E10" s="92" t="e">
        <f>'Осенние каникулы FIT20'!#REF!+25</f>
        <v>#REF!</v>
      </c>
      <c r="F10" s="92" t="e">
        <f>'Осенние каникулы FIT20'!#REF!+25</f>
        <v>#REF!</v>
      </c>
    </row>
    <row r="11" spans="1:6" x14ac:dyDescent="0.2">
      <c r="A11" s="52">
        <v>2</v>
      </c>
      <c r="B11" s="92" t="e">
        <f>'Осенние каникулы FIT20'!#REF!+25</f>
        <v>#REF!</v>
      </c>
      <c r="C11" s="92" t="e">
        <f>'Осенние каникулы FIT20'!#REF!+25</f>
        <v>#REF!</v>
      </c>
      <c r="D11" s="92" t="e">
        <f>'Осенние каникулы FIT20'!#REF!+25</f>
        <v>#REF!</v>
      </c>
      <c r="E11" s="92" t="e">
        <f>'Осенние каникулы FIT20'!#REF!+25</f>
        <v>#REF!</v>
      </c>
      <c r="F11" s="92" t="e">
        <f>'Осенние каникулы FIT20'!#REF!+25</f>
        <v>#REF!</v>
      </c>
    </row>
    <row r="12" spans="1:6" x14ac:dyDescent="0.2">
      <c r="A12" s="66" t="s">
        <v>65</v>
      </c>
      <c r="B12" s="92"/>
      <c r="C12" s="92"/>
      <c r="D12" s="92"/>
      <c r="E12" s="92"/>
      <c r="F12" s="92"/>
    </row>
    <row r="13" spans="1:6" x14ac:dyDescent="0.2">
      <c r="A13" s="52">
        <v>1</v>
      </c>
      <c r="B13" s="92" t="e">
        <f>'Осенние каникулы FIT20'!#REF!+25</f>
        <v>#REF!</v>
      </c>
      <c r="C13" s="92" t="e">
        <f>'Осенние каникулы FIT20'!#REF!+25</f>
        <v>#REF!</v>
      </c>
      <c r="D13" s="92" t="e">
        <f>'Осенние каникулы FIT20'!#REF!+25</f>
        <v>#REF!</v>
      </c>
      <c r="E13" s="92" t="e">
        <f>'Осенние каникулы FIT20'!#REF!+25</f>
        <v>#REF!</v>
      </c>
      <c r="F13" s="92" t="e">
        <f>'Осенние каникулы FIT20'!#REF!+25</f>
        <v>#REF!</v>
      </c>
    </row>
    <row r="14" spans="1:6" x14ac:dyDescent="0.2">
      <c r="A14" s="52">
        <v>2</v>
      </c>
      <c r="B14" s="92" t="e">
        <f>'Осенние каникулы FIT20'!#REF!+25</f>
        <v>#REF!</v>
      </c>
      <c r="C14" s="92" t="e">
        <f>'Осенние каникулы FIT20'!#REF!+25</f>
        <v>#REF!</v>
      </c>
      <c r="D14" s="92" t="e">
        <f>'Осенние каникулы FIT20'!#REF!+25</f>
        <v>#REF!</v>
      </c>
      <c r="E14" s="92" t="e">
        <f>'Осенние каникулы FIT20'!#REF!+25</f>
        <v>#REF!</v>
      </c>
      <c r="F14" s="92" t="e">
        <f>'Осенние каникулы FIT20'!#REF!+25</f>
        <v>#REF!</v>
      </c>
    </row>
    <row r="17" spans="1:5" ht="15" x14ac:dyDescent="0.25">
      <c r="A17" s="90" t="s">
        <v>98</v>
      </c>
      <c r="B17" s="90"/>
      <c r="C17" s="90"/>
      <c r="D17" s="90"/>
      <c r="E17" s="21"/>
    </row>
    <row r="18" spans="1:5" ht="15" x14ac:dyDescent="0.25">
      <c r="A18" s="20"/>
      <c r="B18" s="20"/>
      <c r="C18" s="20"/>
      <c r="D18" s="20"/>
    </row>
    <row r="19" spans="1:5" x14ac:dyDescent="0.2">
      <c r="A19" s="97" t="s">
        <v>83</v>
      </c>
    </row>
    <row r="20" spans="1:5" x14ac:dyDescent="0.2">
      <c r="A20" s="6" t="s">
        <v>99</v>
      </c>
    </row>
    <row r="21" spans="1:5" x14ac:dyDescent="0.2">
      <c r="A21" s="6" t="s">
        <v>100</v>
      </c>
    </row>
    <row r="23" spans="1:5" x14ac:dyDescent="0.2">
      <c r="A23" s="6"/>
    </row>
    <row r="24" spans="1:5" x14ac:dyDescent="0.2">
      <c r="A24" s="94" t="s">
        <v>74</v>
      </c>
    </row>
    <row r="25" spans="1:5" x14ac:dyDescent="0.2">
      <c r="A25" s="68" t="s">
        <v>75</v>
      </c>
    </row>
    <row r="26" spans="1:5" x14ac:dyDescent="0.2">
      <c r="A26" s="69" t="s">
        <v>76</v>
      </c>
    </row>
    <row r="27" spans="1:5" x14ac:dyDescent="0.2">
      <c r="A27" s="69" t="s">
        <v>89</v>
      </c>
    </row>
    <row r="28" spans="1:5" x14ac:dyDescent="0.2">
      <c r="A28" s="69" t="s">
        <v>78</v>
      </c>
    </row>
    <row r="29" spans="1:5" x14ac:dyDescent="0.2">
      <c r="A29" s="69" t="s">
        <v>79</v>
      </c>
    </row>
    <row r="30" spans="1:5" x14ac:dyDescent="0.2">
      <c r="A30" s="69" t="s">
        <v>90</v>
      </c>
    </row>
    <row r="31" spans="1:5" x14ac:dyDescent="0.2">
      <c r="A31" s="69" t="s">
        <v>105</v>
      </c>
    </row>
    <row r="32" spans="1:5" s="31" customFormat="1" x14ac:dyDescent="0.2">
      <c r="A32" s="69" t="s">
        <v>143</v>
      </c>
      <c r="B32" s="32"/>
      <c r="C32" s="32"/>
      <c r="D32" s="32"/>
    </row>
    <row r="33" spans="1:4" x14ac:dyDescent="0.2">
      <c r="A33" s="119" t="s">
        <v>121</v>
      </c>
      <c r="B33" s="21"/>
      <c r="C33" s="84"/>
      <c r="D33" s="84"/>
    </row>
    <row r="34" spans="1:4" ht="60" x14ac:dyDescent="0.2">
      <c r="A34" s="75" t="s">
        <v>101</v>
      </c>
    </row>
    <row r="35" spans="1:4" x14ac:dyDescent="0.2">
      <c r="A35" s="6"/>
    </row>
    <row r="36" spans="1:4" ht="24" x14ac:dyDescent="0.2">
      <c r="A36" s="98" t="s">
        <v>95</v>
      </c>
    </row>
    <row r="37" spans="1:4" x14ac:dyDescent="0.2">
      <c r="A37" s="76" t="s">
        <v>103</v>
      </c>
    </row>
    <row r="38" spans="1:4" x14ac:dyDescent="0.2">
      <c r="A38" s="77"/>
    </row>
    <row r="39" spans="1:4" x14ac:dyDescent="0.2">
      <c r="A39" s="98" t="s">
        <v>81</v>
      </c>
    </row>
    <row r="40" spans="1:4" ht="24" x14ac:dyDescent="0.2">
      <c r="A40" s="76" t="s">
        <v>102</v>
      </c>
    </row>
    <row r="41" spans="1:4" ht="25.5" x14ac:dyDescent="0.2">
      <c r="A41" s="78" t="s">
        <v>104</v>
      </c>
    </row>
    <row r="43" spans="1:4" ht="25.5" x14ac:dyDescent="0.2">
      <c r="A43" s="100" t="s">
        <v>115</v>
      </c>
    </row>
    <row r="44" spans="1:4" x14ac:dyDescent="0.2">
      <c r="A44" s="91" t="s">
        <v>106</v>
      </c>
    </row>
    <row r="45" spans="1:4" x14ac:dyDescent="0.2">
      <c r="A45" s="91" t="s">
        <v>107</v>
      </c>
    </row>
    <row r="46" spans="1:4" x14ac:dyDescent="0.2">
      <c r="A46" s="91" t="s">
        <v>108</v>
      </c>
    </row>
    <row r="47" spans="1:4" x14ac:dyDescent="0.2">
      <c r="A47" s="91" t="s">
        <v>109</v>
      </c>
    </row>
    <row r="48" spans="1:4" x14ac:dyDescent="0.2">
      <c r="A48" s="91" t="s">
        <v>110</v>
      </c>
    </row>
    <row r="49" spans="1:1" x14ac:dyDescent="0.2">
      <c r="A49" s="91" t="s">
        <v>111</v>
      </c>
    </row>
    <row r="50" spans="1:1" x14ac:dyDescent="0.2">
      <c r="A50" s="91" t="s">
        <v>112</v>
      </c>
    </row>
    <row r="51" spans="1:1" x14ac:dyDescent="0.2">
      <c r="A51" s="91" t="s">
        <v>113</v>
      </c>
    </row>
    <row r="52" spans="1:1" ht="25.5" x14ac:dyDescent="0.2">
      <c r="A52" s="91" t="s">
        <v>114</v>
      </c>
    </row>
    <row r="53" spans="1:1" x14ac:dyDescent="0.2">
      <c r="A53" s="91" t="s">
        <v>116</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I48"/>
  <sheetViews>
    <sheetView workbookViewId="0">
      <selection activeCell="F1" sqref="F1:F1048576"/>
    </sheetView>
  </sheetViews>
  <sheetFormatPr defaultColWidth="9.140625" defaultRowHeight="12.75" x14ac:dyDescent="0.2"/>
  <cols>
    <col min="1" max="1" width="28" style="31" customWidth="1"/>
    <col min="2" max="2" width="12.28515625" style="31" hidden="1" customWidth="1"/>
    <col min="3" max="3" width="13.28515625" style="31" hidden="1" customWidth="1"/>
    <col min="4" max="4" width="10.7109375" style="31" hidden="1" customWidth="1"/>
    <col min="5" max="5" width="11.140625" style="31" hidden="1" customWidth="1"/>
    <col min="6" max="6" width="12.5703125" style="31" hidden="1" customWidth="1"/>
    <col min="7" max="7" width="10.28515625" style="31" customWidth="1"/>
    <col min="8" max="8" width="11.5703125" style="31" customWidth="1"/>
    <col min="9" max="9" width="10.7109375" style="31" customWidth="1"/>
    <col min="10" max="16384" width="9.140625" style="31"/>
  </cols>
  <sheetData>
    <row r="1" spans="1:10" x14ac:dyDescent="0.2">
      <c r="A1" s="63" t="s">
        <v>61</v>
      </c>
      <c r="B1" s="35"/>
      <c r="C1" s="35"/>
      <c r="D1" s="35"/>
      <c r="E1" s="35"/>
      <c r="F1" s="35"/>
      <c r="G1" s="35"/>
      <c r="H1" s="35"/>
      <c r="I1" s="35"/>
      <c r="J1" s="32"/>
    </row>
    <row r="2" spans="1:10" x14ac:dyDescent="0.2">
      <c r="A2" s="121"/>
      <c r="B2" s="105"/>
      <c r="C2" s="105"/>
      <c r="D2" s="105"/>
      <c r="E2" s="105"/>
      <c r="F2" s="105"/>
      <c r="G2" s="105"/>
      <c r="H2" s="105"/>
      <c r="I2" s="105"/>
      <c r="J2" s="33"/>
    </row>
    <row r="3" spans="1:10" x14ac:dyDescent="0.2">
      <c r="A3" s="11" t="s">
        <v>137</v>
      </c>
      <c r="B3" s="105"/>
      <c r="C3" s="105"/>
      <c r="D3" s="105"/>
      <c r="E3" s="105"/>
      <c r="F3" s="105"/>
      <c r="G3" s="105"/>
      <c r="H3" s="105"/>
      <c r="I3" s="105"/>
      <c r="J3" s="33"/>
    </row>
    <row r="4" spans="1:10" ht="14.25" customHeight="1" x14ac:dyDescent="0.2">
      <c r="A4" s="64"/>
      <c r="B4" s="130">
        <f>'Горный Детокс'!B3</f>
        <v>44287</v>
      </c>
      <c r="C4" s="129" t="e">
        <f>'BAR BB| Open rates'!#REF!</f>
        <v>#REF!</v>
      </c>
      <c r="D4" s="129" t="e">
        <f>'BAR BB| Open rates'!#REF!</f>
        <v>#REF!</v>
      </c>
      <c r="E4" s="129" t="e">
        <f>'BAR BB| Open rates'!#REF!</f>
        <v>#REF!</v>
      </c>
      <c r="F4" s="129" t="e">
        <f>'BAR BB| Open rates'!#REF!</f>
        <v>#REF!</v>
      </c>
      <c r="G4" s="129" t="e">
        <f>'BAR BB| Open rates'!#REF!</f>
        <v>#REF!</v>
      </c>
      <c r="H4" s="129" t="e">
        <f>'BAR BB| Open rates'!#REF!</f>
        <v>#REF!</v>
      </c>
      <c r="I4" s="129" t="e">
        <f>'BAR BB| Open rates'!#REF!</f>
        <v>#REF!</v>
      </c>
      <c r="J4" s="33"/>
    </row>
    <row r="5" spans="1:10" x14ac:dyDescent="0.2">
      <c r="A5" s="107"/>
      <c r="B5" s="130">
        <f>'Горный Детокс'!B4</f>
        <v>44289</v>
      </c>
      <c r="C5" s="129" t="e">
        <f>'BAR BB| Open rates'!#REF!</f>
        <v>#REF!</v>
      </c>
      <c r="D5" s="129" t="e">
        <f>'BAR BB| Open rates'!#REF!</f>
        <v>#REF!</v>
      </c>
      <c r="E5" s="129" t="e">
        <f>'BAR BB| Open rates'!#REF!</f>
        <v>#REF!</v>
      </c>
      <c r="F5" s="129" t="e">
        <f>'BAR BB| Open rates'!#REF!</f>
        <v>#REF!</v>
      </c>
      <c r="G5" s="129" t="e">
        <f>'BAR BB| Open rates'!#REF!</f>
        <v>#REF!</v>
      </c>
      <c r="H5" s="129" t="e">
        <f>'BAR BB| Open rates'!#REF!</f>
        <v>#REF!</v>
      </c>
      <c r="I5" s="129" t="e">
        <f>'BAR BB| Open rates'!#REF!</f>
        <v>#REF!</v>
      </c>
      <c r="J5" s="33"/>
    </row>
    <row r="6" spans="1:10" x14ac:dyDescent="0.2">
      <c r="A6" s="65" t="s">
        <v>63</v>
      </c>
      <c r="B6" s="129"/>
      <c r="C6" s="129"/>
      <c r="D6" s="129"/>
      <c r="E6" s="129"/>
      <c r="F6" s="129"/>
      <c r="G6" s="129"/>
      <c r="H6" s="129"/>
      <c r="I6" s="129"/>
      <c r="J6" s="33"/>
    </row>
    <row r="7" spans="1:10" x14ac:dyDescent="0.2">
      <c r="A7" s="52">
        <v>1</v>
      </c>
      <c r="B7" s="120" t="e">
        <f>'Горный Детокс'!B20+25</f>
        <v>#REF!</v>
      </c>
      <c r="C7" s="120" t="e">
        <f>'Горный Детокс'!C20+25</f>
        <v>#REF!</v>
      </c>
      <c r="D7" s="120" t="e">
        <f>'Горный Детокс'!D20+25</f>
        <v>#REF!</v>
      </c>
      <c r="E7" s="120" t="e">
        <f>'Горный Детокс'!E20+25</f>
        <v>#REF!</v>
      </c>
      <c r="F7" s="120" t="e">
        <f>'Горный Детокс'!F20+25</f>
        <v>#REF!</v>
      </c>
      <c r="G7" s="120" t="e">
        <f>'Горный Детокс'!G20+25</f>
        <v>#REF!</v>
      </c>
      <c r="H7" s="120" t="e">
        <f>'Горный Детокс'!H20+25</f>
        <v>#REF!</v>
      </c>
      <c r="I7" s="120" t="e">
        <f>'Горный Детокс'!I20+25</f>
        <v>#REF!</v>
      </c>
      <c r="J7" s="33"/>
    </row>
    <row r="8" spans="1:10" x14ac:dyDescent="0.2">
      <c r="A8" s="52">
        <v>2</v>
      </c>
      <c r="B8" s="60" t="e">
        <f>'Горный Детокс'!B21+25</f>
        <v>#REF!</v>
      </c>
      <c r="C8" s="60" t="e">
        <f>'Горный Детокс'!C21+25</f>
        <v>#REF!</v>
      </c>
      <c r="D8" s="60" t="e">
        <f>'Горный Детокс'!D21+25</f>
        <v>#REF!</v>
      </c>
      <c r="E8" s="60" t="e">
        <f>'Горный Детокс'!E21+25</f>
        <v>#REF!</v>
      </c>
      <c r="F8" s="60" t="e">
        <f>'Горный Детокс'!F21+25</f>
        <v>#REF!</v>
      </c>
      <c r="G8" s="60" t="e">
        <f>'Горный Детокс'!G21+25</f>
        <v>#REF!</v>
      </c>
      <c r="H8" s="60" t="e">
        <f>'Горный Детокс'!H21+25</f>
        <v>#REF!</v>
      </c>
      <c r="I8" s="60" t="e">
        <f>'Горный Детокс'!I21+25</f>
        <v>#REF!</v>
      </c>
      <c r="J8" s="33"/>
    </row>
    <row r="9" spans="1:10" x14ac:dyDescent="0.2">
      <c r="A9" s="89"/>
      <c r="B9" s="105"/>
      <c r="C9" s="105"/>
      <c r="D9" s="105"/>
      <c r="E9" s="105"/>
      <c r="F9" s="105"/>
      <c r="G9" s="105"/>
      <c r="H9" s="105"/>
      <c r="I9" s="105"/>
      <c r="J9" s="33"/>
    </row>
    <row r="10" spans="1:10" ht="15" x14ac:dyDescent="0.25">
      <c r="A10" s="90" t="s">
        <v>134</v>
      </c>
      <c r="B10" s="90"/>
      <c r="C10" s="90"/>
      <c r="D10" s="90"/>
      <c r="E10" s="21"/>
      <c r="F10" s="21"/>
      <c r="G10" s="21"/>
      <c r="H10" s="21"/>
      <c r="I10" s="106"/>
      <c r="J10" s="33"/>
    </row>
    <row r="11" spans="1:10" x14ac:dyDescent="0.2">
      <c r="A11" s="89"/>
      <c r="B11" s="105"/>
      <c r="C11" s="105"/>
      <c r="D11" s="105"/>
      <c r="E11" s="105"/>
      <c r="F11" s="105"/>
      <c r="G11" s="105"/>
      <c r="H11" s="105"/>
      <c r="I11" s="105"/>
      <c r="J11" s="33"/>
    </row>
    <row r="12" spans="1:10" hidden="1" x14ac:dyDescent="0.2">
      <c r="A12" s="33"/>
      <c r="B12" s="80" t="e">
        <f>#REF!</f>
        <v>#REF!</v>
      </c>
      <c r="C12" s="80" t="e">
        <f>#REF!</f>
        <v>#REF!</v>
      </c>
      <c r="D12" s="80" t="e">
        <f>#REF!</f>
        <v>#REF!</v>
      </c>
      <c r="E12" s="80" t="e">
        <f>#REF!</f>
        <v>#REF!</v>
      </c>
      <c r="F12" s="80" t="e">
        <f>#REF!</f>
        <v>#REF!</v>
      </c>
      <c r="G12" s="80" t="e">
        <f>#REF!</f>
        <v>#REF!</v>
      </c>
      <c r="H12" s="80" t="e">
        <f>#REF!</f>
        <v>#REF!</v>
      </c>
      <c r="I12" s="80" t="e">
        <f>#REF!</f>
        <v>#REF!</v>
      </c>
      <c r="J12" s="33"/>
    </row>
    <row r="13" spans="1:10" hidden="1" x14ac:dyDescent="0.2">
      <c r="A13" s="65" t="e">
        <f>#REF!</f>
        <v>#REF!</v>
      </c>
      <c r="B13" s="38" t="e">
        <f>#REF!</f>
        <v>#REF!</v>
      </c>
      <c r="C13" s="38" t="e">
        <f>#REF!</f>
        <v>#REF!</v>
      </c>
      <c r="D13" s="38" t="e">
        <f>#REF!</f>
        <v>#REF!</v>
      </c>
      <c r="E13" s="38" t="e">
        <f>#REF!</f>
        <v>#REF!</v>
      </c>
      <c r="F13" s="38" t="e">
        <f>#REF!</f>
        <v>#REF!</v>
      </c>
      <c r="G13" s="38" t="e">
        <f>#REF!</f>
        <v>#REF!</v>
      </c>
      <c r="H13" s="38" t="e">
        <f>#REF!</f>
        <v>#REF!</v>
      </c>
      <c r="I13" s="38" t="e">
        <f>#REF!</f>
        <v>#REF!</v>
      </c>
      <c r="J13" s="32"/>
    </row>
    <row r="14" spans="1:10" hidden="1" x14ac:dyDescent="0.2">
      <c r="A14" s="52" t="e">
        <f>#REF!</f>
        <v>#REF!</v>
      </c>
      <c r="B14" s="38" t="e">
        <f>#REF!+2500</f>
        <v>#REF!</v>
      </c>
      <c r="C14" s="38" t="e">
        <f>#REF!+2500</f>
        <v>#REF!</v>
      </c>
      <c r="D14" s="38" t="e">
        <f>#REF!+2500</f>
        <v>#REF!</v>
      </c>
      <c r="E14" s="38" t="e">
        <f>#REF!+2500</f>
        <v>#REF!</v>
      </c>
      <c r="F14" s="38" t="e">
        <f>#REF!+2500</f>
        <v>#REF!</v>
      </c>
      <c r="G14" s="38" t="e">
        <f>#REF!+2500</f>
        <v>#REF!</v>
      </c>
      <c r="H14" s="38" t="e">
        <f>#REF!+2500</f>
        <v>#REF!</v>
      </c>
      <c r="I14" s="38" t="e">
        <f>#REF!+2500</f>
        <v>#REF!</v>
      </c>
      <c r="J14" s="33"/>
    </row>
    <row r="15" spans="1:10" hidden="1" x14ac:dyDescent="0.2">
      <c r="A15" s="52" t="e">
        <f>#REF!</f>
        <v>#REF!</v>
      </c>
      <c r="B15" s="38" t="e">
        <f>#REF!+5000</f>
        <v>#REF!</v>
      </c>
      <c r="C15" s="38" t="e">
        <f>#REF!+5000</f>
        <v>#REF!</v>
      </c>
      <c r="D15" s="38" t="e">
        <f>#REF!+5000</f>
        <v>#REF!</v>
      </c>
      <c r="E15" s="38" t="e">
        <f>#REF!+5000</f>
        <v>#REF!</v>
      </c>
      <c r="F15" s="38" t="e">
        <f>#REF!+5000</f>
        <v>#REF!</v>
      </c>
      <c r="G15" s="38" t="e">
        <f>#REF!+5000</f>
        <v>#REF!</v>
      </c>
      <c r="H15" s="38" t="e">
        <f>#REF!+5000</f>
        <v>#REF!</v>
      </c>
      <c r="I15" s="38" t="e">
        <f>#REF!+5000</f>
        <v>#REF!</v>
      </c>
      <c r="J15" s="33"/>
    </row>
    <row r="16" spans="1:10" hidden="1" x14ac:dyDescent="0.2"/>
    <row r="17" spans="1:35" ht="139.5" customHeight="1" x14ac:dyDescent="0.2">
      <c r="A17" s="381" t="s">
        <v>133</v>
      </c>
      <c r="B17" s="381"/>
      <c r="C17" s="381"/>
      <c r="D17" s="128" t="s">
        <v>135</v>
      </c>
      <c r="E17" s="128"/>
      <c r="F17" s="128"/>
      <c r="G17" s="128"/>
      <c r="H17" s="128"/>
      <c r="I17" s="128"/>
      <c r="J17" s="128"/>
      <c r="K17" s="128"/>
      <c r="L17" s="128"/>
      <c r="M17" s="128"/>
    </row>
    <row r="18" spans="1:35" x14ac:dyDescent="0.2">
      <c r="A18" s="127"/>
      <c r="B18" s="127"/>
      <c r="C18" s="127"/>
      <c r="D18" s="127"/>
    </row>
    <row r="19" spans="1:35" ht="12.75" customHeight="1" x14ac:dyDescent="0.2">
      <c r="A19" s="127"/>
      <c r="B19" s="127"/>
      <c r="C19" s="127"/>
      <c r="D19" s="382"/>
      <c r="E19" s="382"/>
      <c r="F19" s="382"/>
      <c r="G19" s="382"/>
      <c r="H19" s="382"/>
      <c r="I19" s="382"/>
      <c r="J19" s="382"/>
      <c r="K19" s="382"/>
      <c r="L19" s="382"/>
    </row>
    <row r="20" spans="1:35" ht="12.75" customHeight="1" x14ac:dyDescent="0.2">
      <c r="A20" s="94" t="s">
        <v>74</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row>
    <row r="21" spans="1:35" x14ac:dyDescent="0.2">
      <c r="A21" s="68" t="s">
        <v>75</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row>
    <row r="22" spans="1:35" x14ac:dyDescent="0.2">
      <c r="A22" s="69" t="s">
        <v>76</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row>
    <row r="23" spans="1:35" x14ac:dyDescent="0.2">
      <c r="A23" s="69" t="s">
        <v>77</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row>
    <row r="24" spans="1:35" x14ac:dyDescent="0.2">
      <c r="A24" s="69" t="s">
        <v>78</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row>
    <row r="25" spans="1:35" ht="21" customHeight="1" x14ac:dyDescent="0.2">
      <c r="A25" s="69" t="s">
        <v>79</v>
      </c>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row>
    <row r="26" spans="1:35" x14ac:dyDescent="0.2">
      <c r="A26" s="69" t="s">
        <v>80</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row>
    <row r="27" spans="1:35" x14ac:dyDescent="0.2">
      <c r="A27" s="6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row>
    <row r="28" spans="1:35" x14ac:dyDescent="0.2">
      <c r="A28" s="97" t="s">
        <v>83</v>
      </c>
      <c r="C28" s="124"/>
      <c r="D28" s="124"/>
    </row>
    <row r="29" spans="1:35" x14ac:dyDescent="0.2">
      <c r="A29" s="123" t="s">
        <v>130</v>
      </c>
      <c r="B29" s="97"/>
    </row>
    <row r="30" spans="1:35" x14ac:dyDescent="0.2">
      <c r="A30" s="139" t="s">
        <v>139</v>
      </c>
      <c r="B30" s="140"/>
      <c r="C30" s="140"/>
      <c r="D30" s="140"/>
    </row>
    <row r="31" spans="1:35" x14ac:dyDescent="0.2">
      <c r="A31" s="139" t="s">
        <v>140</v>
      </c>
      <c r="B31" s="140"/>
      <c r="C31" s="140"/>
      <c r="D31" s="141"/>
      <c r="E31" s="142"/>
    </row>
    <row r="32" spans="1:35" ht="31.5" customHeight="1" x14ac:dyDescent="0.2">
      <c r="A32" s="96" t="s">
        <v>81</v>
      </c>
      <c r="B32" s="96"/>
      <c r="C32" s="96"/>
      <c r="D32" s="122"/>
    </row>
    <row r="33" spans="1:4" ht="31.5" customHeight="1" x14ac:dyDescent="0.2">
      <c r="A33" s="383" t="s">
        <v>131</v>
      </c>
      <c r="B33" s="383"/>
      <c r="C33" s="383"/>
      <c r="D33" s="122"/>
    </row>
    <row r="34" spans="1:4" x14ac:dyDescent="0.2">
      <c r="A34" s="383"/>
      <c r="B34" s="383"/>
      <c r="C34" s="383"/>
      <c r="D34" s="122"/>
    </row>
    <row r="35" spans="1:4" ht="31.5" customHeight="1" x14ac:dyDescent="0.2">
      <c r="A35" s="384" t="s">
        <v>132</v>
      </c>
      <c r="B35" s="384"/>
      <c r="C35" s="384"/>
      <c r="D35" s="122"/>
    </row>
    <row r="36" spans="1:4" ht="21" customHeight="1" x14ac:dyDescent="0.2">
      <c r="A36" s="384"/>
      <c r="B36" s="384"/>
      <c r="C36" s="384"/>
      <c r="D36" s="122"/>
    </row>
    <row r="37" spans="1:4" ht="31.5" customHeight="1" x14ac:dyDescent="0.2">
      <c r="A37" s="384"/>
      <c r="B37" s="384"/>
      <c r="C37" s="384"/>
    </row>
    <row r="38" spans="1:4" ht="31.5" customHeight="1" x14ac:dyDescent="0.2">
      <c r="A38" s="384"/>
      <c r="B38" s="384"/>
      <c r="C38" s="384"/>
    </row>
    <row r="39" spans="1:4" ht="31.5" customHeight="1" x14ac:dyDescent="0.2">
      <c r="A39" s="384"/>
      <c r="B39" s="384"/>
      <c r="C39" s="384"/>
    </row>
    <row r="40" spans="1:4" ht="31.5" customHeight="1" x14ac:dyDescent="0.2">
      <c r="A40" s="384"/>
      <c r="B40" s="384"/>
      <c r="C40" s="384"/>
    </row>
    <row r="41" spans="1:4" ht="31.5" customHeight="1" x14ac:dyDescent="0.2">
      <c r="A41" s="384"/>
      <c r="B41" s="384"/>
      <c r="C41" s="384"/>
    </row>
    <row r="42" spans="1:4" ht="21" customHeight="1" x14ac:dyDescent="0.2">
      <c r="A42" s="126"/>
      <c r="B42" s="126"/>
      <c r="C42" s="126"/>
    </row>
    <row r="43" spans="1:4" x14ac:dyDescent="0.2">
      <c r="A43" s="126"/>
      <c r="B43" s="126"/>
      <c r="C43" s="126"/>
    </row>
    <row r="44" spans="1:4" ht="52.5" customHeight="1" x14ac:dyDescent="0.2">
      <c r="A44" s="126"/>
      <c r="B44" s="126"/>
      <c r="C44" s="126"/>
    </row>
    <row r="45" spans="1:4" x14ac:dyDescent="0.2">
      <c r="A45" s="125"/>
      <c r="B45" s="125"/>
      <c r="C45" s="125"/>
    </row>
    <row r="46" spans="1:4" ht="52.5" customHeight="1" x14ac:dyDescent="0.2">
      <c r="A46" s="125"/>
      <c r="B46" s="125"/>
      <c r="C46" s="125"/>
    </row>
    <row r="47" spans="1:4" x14ac:dyDescent="0.2">
      <c r="A47" s="125"/>
      <c r="B47" s="125"/>
      <c r="C47" s="125"/>
    </row>
    <row r="48" spans="1:4" ht="42" customHeight="1" x14ac:dyDescent="0.2">
      <c r="A48" s="125"/>
      <c r="B48" s="125"/>
      <c r="C48" s="125"/>
    </row>
  </sheetData>
  <mergeCells count="4">
    <mergeCell ref="A17:C17"/>
    <mergeCell ref="D19:L19"/>
    <mergeCell ref="A33:C34"/>
    <mergeCell ref="A35:C41"/>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43"/>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7"/>
    </sheetView>
  </sheetViews>
  <sheetFormatPr defaultColWidth="9.140625" defaultRowHeight="12.75" x14ac:dyDescent="0.2"/>
  <cols>
    <col min="1" max="1" width="75" style="1" customWidth="1"/>
    <col min="2" max="4" width="9.5703125" style="1" customWidth="1"/>
    <col min="5" max="16384" width="9.140625" style="1"/>
  </cols>
  <sheetData>
    <row r="1" spans="1:37" x14ac:dyDescent="0.2">
      <c r="A1" s="10" t="s">
        <v>12</v>
      </c>
      <c r="B1" s="5"/>
      <c r="C1" s="5"/>
      <c r="D1" s="5"/>
      <c r="E1" s="5"/>
      <c r="F1" s="5"/>
      <c r="G1" s="5"/>
      <c r="H1" s="5"/>
      <c r="I1" s="5"/>
      <c r="J1" s="5"/>
      <c r="K1" s="5"/>
      <c r="L1" s="5"/>
      <c r="M1" s="5"/>
    </row>
    <row r="2" spans="1:37" hidden="1" x14ac:dyDescent="0.2">
      <c r="A2" s="11" t="s">
        <v>38</v>
      </c>
    </row>
    <row r="3" spans="1:37" s="2" customFormat="1" ht="26.25" hidden="1" customHeight="1" x14ac:dyDescent="0.2">
      <c r="A3" s="12" t="s">
        <v>0</v>
      </c>
      <c r="B3" s="38" t="e">
        <f>'BAR BB| Open rates'!#REF!</f>
        <v>#REF!</v>
      </c>
      <c r="C3" s="38" t="e">
        <f>'BAR BB| Open rates'!#REF!</f>
        <v>#REF!</v>
      </c>
      <c r="D3" s="38" t="s">
        <v>58</v>
      </c>
    </row>
    <row r="4" spans="1:37" s="7" customFormat="1" ht="12" hidden="1" customHeight="1" x14ac:dyDescent="0.2">
      <c r="A4" s="4" t="s">
        <v>26</v>
      </c>
      <c r="B4" s="35"/>
      <c r="C4" s="35"/>
      <c r="D4" s="35"/>
      <c r="E4" s="1"/>
      <c r="F4" s="1"/>
      <c r="G4" s="1"/>
      <c r="H4" s="1"/>
      <c r="I4" s="1"/>
      <c r="J4" s="1"/>
      <c r="K4" s="1"/>
      <c r="L4" s="1"/>
      <c r="M4" s="1"/>
      <c r="N4" s="1"/>
      <c r="O4" s="1"/>
      <c r="P4" s="1"/>
      <c r="Q4" s="1"/>
      <c r="R4" s="1"/>
      <c r="S4" s="1"/>
      <c r="T4" s="1"/>
      <c r="U4" s="1"/>
      <c r="V4" s="1"/>
      <c r="W4" s="1"/>
      <c r="X4" s="1"/>
      <c r="Y4" s="1"/>
      <c r="Z4" s="1"/>
      <c r="AA4" s="1"/>
      <c r="AB4" s="1"/>
      <c r="AC4" s="1"/>
      <c r="AD4" s="6"/>
      <c r="AE4" s="6"/>
      <c r="AF4" s="6"/>
      <c r="AG4" s="6"/>
      <c r="AH4" s="6"/>
      <c r="AI4" s="6"/>
      <c r="AJ4" s="6"/>
      <c r="AK4" s="6"/>
    </row>
    <row r="5" spans="1:37" s="9" customFormat="1" ht="12" hidden="1" customHeight="1" x14ac:dyDescent="0.2">
      <c r="A5" s="8">
        <v>1</v>
      </c>
      <c r="B5" s="34" t="e">
        <f>'BAR BB| Open rates'!#REF!*0.9+2600</f>
        <v>#REF!</v>
      </c>
      <c r="C5" s="34" t="e">
        <f>'BAR BB| Open rates'!#REF!*0.9+2600</f>
        <v>#REF!</v>
      </c>
      <c r="D5" s="34" t="e">
        <f>'BAR BB| Open rates'!#REF!*0.9+2600</f>
        <v>#REF!</v>
      </c>
      <c r="E5" s="1"/>
      <c r="F5" s="1"/>
      <c r="G5" s="1"/>
      <c r="H5" s="1"/>
      <c r="I5" s="1"/>
      <c r="J5" s="1"/>
      <c r="K5" s="1"/>
      <c r="L5" s="1"/>
      <c r="M5" s="1"/>
      <c r="N5" s="1"/>
      <c r="O5" s="1"/>
      <c r="P5" s="1"/>
      <c r="Q5" s="1"/>
      <c r="R5" s="1"/>
      <c r="S5" s="1"/>
      <c r="T5" s="1"/>
      <c r="U5" s="1"/>
      <c r="V5" s="1"/>
      <c r="W5" s="1"/>
      <c r="X5" s="1"/>
      <c r="Y5" s="1"/>
      <c r="Z5" s="1"/>
      <c r="AA5" s="1"/>
      <c r="AB5" s="1"/>
      <c r="AC5" s="1"/>
      <c r="AD5" s="6"/>
      <c r="AE5" s="6"/>
      <c r="AF5" s="6"/>
      <c r="AG5" s="6"/>
      <c r="AH5" s="6"/>
      <c r="AI5" s="6"/>
      <c r="AJ5" s="6"/>
      <c r="AK5" s="6"/>
    </row>
    <row r="6" spans="1:37" s="9" customFormat="1" ht="12" hidden="1" customHeight="1" x14ac:dyDescent="0.2">
      <c r="A6" s="8">
        <v>2</v>
      </c>
      <c r="B6" s="34" t="e">
        <f>'BAR BB| Open rates'!#REF!*0.9+5200</f>
        <v>#REF!</v>
      </c>
      <c r="C6" s="34" t="e">
        <f>'BAR BB| Open rates'!#REF!*0.9+5200</f>
        <v>#REF!</v>
      </c>
      <c r="D6" s="34" t="e">
        <f>'BAR BB| Open rates'!#REF!*0.9+5200</f>
        <v>#REF!</v>
      </c>
      <c r="E6" s="1"/>
      <c r="F6" s="1"/>
      <c r="G6" s="1"/>
      <c r="H6" s="1"/>
      <c r="I6" s="1"/>
      <c r="J6" s="1"/>
      <c r="K6" s="1"/>
      <c r="L6" s="1"/>
      <c r="M6" s="1"/>
      <c r="N6" s="1"/>
      <c r="O6" s="1"/>
      <c r="P6" s="1"/>
      <c r="Q6" s="1"/>
      <c r="R6" s="1"/>
      <c r="S6" s="1"/>
      <c r="T6" s="1"/>
      <c r="U6" s="1"/>
      <c r="V6" s="1"/>
      <c r="W6" s="1"/>
      <c r="X6" s="1"/>
      <c r="Y6" s="1"/>
      <c r="Z6" s="1"/>
      <c r="AA6" s="1"/>
      <c r="AB6" s="1"/>
      <c r="AC6" s="1"/>
      <c r="AD6" s="6"/>
      <c r="AE6" s="6"/>
      <c r="AF6" s="6"/>
      <c r="AG6" s="6"/>
      <c r="AH6" s="6"/>
      <c r="AI6" s="6"/>
      <c r="AJ6" s="6"/>
      <c r="AK6" s="6"/>
    </row>
    <row r="7" spans="1:37" s="7" customFormat="1" ht="12" hidden="1" customHeight="1" x14ac:dyDescent="0.2">
      <c r="A7" s="4" t="s">
        <v>27</v>
      </c>
      <c r="B7" s="35"/>
      <c r="C7" s="35"/>
      <c r="D7" s="35"/>
      <c r="E7" s="1"/>
      <c r="F7" s="1"/>
      <c r="G7" s="1"/>
      <c r="H7" s="1"/>
      <c r="I7" s="1"/>
      <c r="J7" s="1"/>
      <c r="K7" s="1"/>
      <c r="L7" s="1"/>
      <c r="M7" s="1"/>
      <c r="N7" s="1"/>
      <c r="O7" s="1"/>
      <c r="P7" s="1"/>
      <c r="Q7" s="1"/>
      <c r="R7" s="1"/>
      <c r="S7" s="1"/>
      <c r="T7" s="1"/>
      <c r="U7" s="1"/>
      <c r="V7" s="1"/>
      <c r="W7" s="1"/>
      <c r="X7" s="1"/>
      <c r="Y7" s="1"/>
      <c r="Z7" s="1"/>
      <c r="AA7" s="1"/>
      <c r="AB7" s="1"/>
      <c r="AC7" s="1"/>
      <c r="AD7" s="6"/>
      <c r="AE7" s="6"/>
      <c r="AF7" s="6"/>
      <c r="AG7" s="6"/>
      <c r="AH7" s="6"/>
      <c r="AI7" s="6"/>
      <c r="AJ7" s="6"/>
      <c r="AK7" s="6"/>
    </row>
    <row r="8" spans="1:37" s="9" customFormat="1" ht="12" hidden="1" customHeight="1" x14ac:dyDescent="0.2">
      <c r="A8" s="8">
        <v>1</v>
      </c>
      <c r="B8" s="34" t="e">
        <f>'BAR BB| Open rates'!#REF!*0.9+2600</f>
        <v>#REF!</v>
      </c>
      <c r="C8" s="34" t="e">
        <f>'BAR BB| Open rates'!#REF!*0.9+2600</f>
        <v>#REF!</v>
      </c>
      <c r="D8" s="34" t="e">
        <f>'BAR BB| Open rates'!#REF!*0.9+2600</f>
        <v>#REF!</v>
      </c>
      <c r="E8" s="1"/>
      <c r="F8" s="1"/>
      <c r="G8" s="1"/>
      <c r="H8" s="1"/>
      <c r="I8" s="1"/>
      <c r="J8" s="1"/>
      <c r="K8" s="1"/>
      <c r="L8" s="1"/>
      <c r="M8" s="1"/>
      <c r="N8" s="1"/>
      <c r="O8" s="1"/>
      <c r="P8" s="1"/>
      <c r="Q8" s="1"/>
      <c r="R8" s="1"/>
      <c r="S8" s="1"/>
      <c r="T8" s="1"/>
      <c r="U8" s="1"/>
      <c r="V8" s="1"/>
      <c r="W8" s="1"/>
      <c r="X8" s="1"/>
      <c r="Y8" s="1"/>
      <c r="Z8" s="1"/>
      <c r="AA8" s="1"/>
      <c r="AB8" s="1"/>
      <c r="AC8" s="1"/>
      <c r="AD8" s="6"/>
      <c r="AE8" s="6"/>
      <c r="AF8" s="6"/>
      <c r="AG8" s="6"/>
      <c r="AH8" s="6"/>
      <c r="AI8" s="6"/>
      <c r="AJ8" s="6"/>
      <c r="AK8" s="6"/>
    </row>
    <row r="9" spans="1:37" s="9" customFormat="1" ht="12" hidden="1" customHeight="1" x14ac:dyDescent="0.2">
      <c r="A9" s="8">
        <v>2</v>
      </c>
      <c r="B9" s="34" t="e">
        <f>'BAR BB| Open rates'!#REF!*0.9+5200</f>
        <v>#REF!</v>
      </c>
      <c r="C9" s="34" t="e">
        <f>'BAR BB| Open rates'!#REF!*0.9+5200</f>
        <v>#REF!</v>
      </c>
      <c r="D9" s="34" t="e">
        <f>'BAR BB| Open rates'!#REF!*0.9+5200</f>
        <v>#REF!</v>
      </c>
      <c r="E9" s="1"/>
      <c r="F9" s="1"/>
      <c r="G9" s="1"/>
      <c r="H9" s="1"/>
      <c r="I9" s="1"/>
      <c r="J9" s="1"/>
      <c r="K9" s="1"/>
      <c r="L9" s="1"/>
      <c r="M9" s="1"/>
      <c r="N9" s="1"/>
      <c r="O9" s="1"/>
      <c r="P9" s="1"/>
      <c r="Q9" s="1"/>
      <c r="R9" s="1"/>
      <c r="S9" s="1"/>
      <c r="T9" s="1"/>
      <c r="U9" s="1"/>
      <c r="V9" s="1"/>
      <c r="W9" s="1"/>
      <c r="X9" s="1"/>
      <c r="Y9" s="1"/>
      <c r="Z9" s="1"/>
      <c r="AA9" s="1"/>
      <c r="AB9" s="1"/>
      <c r="AC9" s="1"/>
      <c r="AD9" s="6"/>
      <c r="AE9" s="6"/>
      <c r="AF9" s="6"/>
      <c r="AG9" s="6"/>
      <c r="AH9" s="6"/>
      <c r="AI9" s="6"/>
      <c r="AJ9" s="6"/>
      <c r="AK9" s="6"/>
    </row>
    <row r="10" spans="1:37" s="7" customFormat="1" ht="12" hidden="1" customHeight="1" x14ac:dyDescent="0.2">
      <c r="A10" s="4" t="s">
        <v>3</v>
      </c>
      <c r="B10" s="35"/>
      <c r="C10" s="35"/>
      <c r="D10" s="35"/>
      <c r="E10" s="1"/>
      <c r="F10" s="1"/>
      <c r="G10" s="1"/>
      <c r="H10" s="1"/>
      <c r="I10" s="1"/>
      <c r="J10" s="1"/>
      <c r="K10" s="1"/>
      <c r="L10" s="1"/>
      <c r="M10" s="1"/>
      <c r="N10" s="1"/>
      <c r="O10" s="1"/>
      <c r="P10" s="1"/>
      <c r="Q10" s="1"/>
      <c r="R10" s="1"/>
      <c r="S10" s="1"/>
      <c r="T10" s="1"/>
      <c r="U10" s="1"/>
      <c r="V10" s="1"/>
      <c r="W10" s="1"/>
      <c r="X10" s="1"/>
      <c r="Y10" s="1"/>
      <c r="Z10" s="1"/>
      <c r="AA10" s="1"/>
      <c r="AB10" s="1"/>
      <c r="AC10" s="1"/>
      <c r="AD10" s="6"/>
      <c r="AE10" s="6"/>
      <c r="AF10" s="6"/>
      <c r="AG10" s="6"/>
      <c r="AH10" s="6"/>
      <c r="AI10" s="6"/>
      <c r="AJ10" s="6"/>
      <c r="AK10" s="6"/>
    </row>
    <row r="11" spans="1:37" s="9" customFormat="1" ht="12" hidden="1" customHeight="1" x14ac:dyDescent="0.2">
      <c r="A11" s="8">
        <v>1</v>
      </c>
      <c r="B11" s="34" t="e">
        <f>'BAR BB| Open rates'!#REF!*0.9+2600</f>
        <v>#REF!</v>
      </c>
      <c r="C11" s="34" t="e">
        <f>'BAR BB| Open rates'!#REF!*0.9+2600</f>
        <v>#REF!</v>
      </c>
      <c r="D11" s="34" t="e">
        <f>'BAR BB| Open rates'!#REF!*0.9+2600</f>
        <v>#REF!</v>
      </c>
      <c r="E11" s="1"/>
      <c r="F11" s="1"/>
      <c r="G11" s="1"/>
      <c r="H11" s="1"/>
      <c r="I11" s="1"/>
      <c r="J11" s="1"/>
      <c r="K11" s="1"/>
      <c r="L11" s="1"/>
      <c r="M11" s="1"/>
      <c r="N11" s="1"/>
      <c r="O11" s="1"/>
      <c r="P11" s="1"/>
      <c r="Q11" s="1"/>
      <c r="R11" s="1"/>
      <c r="S11" s="1"/>
      <c r="T11" s="1"/>
      <c r="U11" s="1"/>
      <c r="V11" s="1"/>
      <c r="W11" s="1"/>
      <c r="X11" s="1"/>
      <c r="Y11" s="1"/>
      <c r="Z11" s="1"/>
      <c r="AA11" s="1"/>
      <c r="AB11" s="1"/>
      <c r="AC11" s="1"/>
      <c r="AD11" s="6"/>
      <c r="AE11" s="6"/>
      <c r="AF11" s="6"/>
      <c r="AG11" s="6"/>
      <c r="AH11" s="6"/>
      <c r="AI11" s="6"/>
      <c r="AJ11" s="6"/>
      <c r="AK11" s="6"/>
    </row>
    <row r="12" spans="1:37" s="9" customFormat="1" ht="12" hidden="1" customHeight="1" x14ac:dyDescent="0.2">
      <c r="A12" s="8">
        <v>2</v>
      </c>
      <c r="B12" s="34" t="e">
        <f>'BAR BB| Open rates'!#REF!*0.9+5200</f>
        <v>#REF!</v>
      </c>
      <c r="C12" s="34" t="e">
        <f>'BAR BB| Open rates'!#REF!*0.9+5200</f>
        <v>#REF!</v>
      </c>
      <c r="D12" s="34" t="e">
        <f>'BAR BB| Open rates'!#REF!*0.9+5200</f>
        <v>#REF!</v>
      </c>
      <c r="E12" s="1"/>
      <c r="F12" s="1"/>
      <c r="G12" s="1"/>
      <c r="H12" s="1"/>
      <c r="I12" s="1"/>
      <c r="J12" s="1"/>
      <c r="K12" s="1"/>
      <c r="L12" s="1"/>
      <c r="M12" s="1"/>
      <c r="N12" s="1"/>
      <c r="O12" s="1"/>
      <c r="P12" s="1"/>
      <c r="Q12" s="1"/>
      <c r="R12" s="1"/>
      <c r="S12" s="1"/>
      <c r="T12" s="1"/>
      <c r="U12" s="1"/>
      <c r="V12" s="1"/>
      <c r="W12" s="1"/>
      <c r="X12" s="1"/>
      <c r="Y12" s="1"/>
      <c r="Z12" s="1"/>
      <c r="AA12" s="1"/>
      <c r="AB12" s="1"/>
      <c r="AC12" s="1"/>
      <c r="AD12" s="6"/>
      <c r="AE12" s="6"/>
      <c r="AF12" s="6"/>
      <c r="AG12" s="6"/>
      <c r="AH12" s="6"/>
      <c r="AI12" s="6"/>
      <c r="AJ12" s="6"/>
      <c r="AK12" s="6"/>
    </row>
    <row r="13" spans="1:37" hidden="1" x14ac:dyDescent="0.2">
      <c r="B13" s="32"/>
      <c r="C13" s="32"/>
      <c r="D13" s="32"/>
    </row>
    <row r="14" spans="1:37" hidden="1" x14ac:dyDescent="0.2">
      <c r="B14" s="32"/>
      <c r="C14" s="32"/>
      <c r="D14" s="32"/>
    </row>
    <row r="15" spans="1:37" x14ac:dyDescent="0.2">
      <c r="A15" s="79" t="s">
        <v>82</v>
      </c>
      <c r="B15" s="39"/>
      <c r="C15" s="39"/>
      <c r="D15" s="39"/>
    </row>
    <row r="16" spans="1:37" s="33" customFormat="1" ht="26.25" customHeight="1" x14ac:dyDescent="0.2">
      <c r="A16" s="40" t="s">
        <v>0</v>
      </c>
      <c r="B16" s="81" t="e">
        <f>B3</f>
        <v>#REF!</v>
      </c>
      <c r="C16" s="81" t="e">
        <f>C3</f>
        <v>#REF!</v>
      </c>
      <c r="D16" s="81" t="str">
        <f>D3</f>
        <v>10.12.2020-15.12.2020</v>
      </c>
    </row>
    <row r="17" spans="1:37" s="36" customFormat="1" ht="12" customHeight="1" x14ac:dyDescent="0.2">
      <c r="A17" s="65" t="s">
        <v>63</v>
      </c>
      <c r="B17" s="35"/>
      <c r="C17" s="35"/>
      <c r="D17" s="35"/>
      <c r="E17" s="33"/>
      <c r="F17" s="33"/>
      <c r="G17" s="33"/>
      <c r="H17" s="33"/>
      <c r="I17" s="33"/>
      <c r="J17" s="33"/>
      <c r="K17" s="33"/>
      <c r="L17" s="33"/>
      <c r="M17" s="33"/>
      <c r="N17" s="33"/>
      <c r="O17" s="33"/>
      <c r="P17" s="33"/>
      <c r="Q17" s="33"/>
      <c r="R17" s="33"/>
      <c r="S17" s="33"/>
      <c r="T17" s="33"/>
      <c r="U17" s="33"/>
      <c r="V17" s="33"/>
      <c r="W17" s="33"/>
      <c r="X17" s="33"/>
      <c r="Y17" s="33"/>
      <c r="Z17" s="33"/>
      <c r="AA17" s="33"/>
      <c r="AB17" s="33"/>
      <c r="AC17" s="33"/>
    </row>
    <row r="18" spans="1:37" s="9" customFormat="1" ht="12" customHeight="1" x14ac:dyDescent="0.2">
      <c r="A18" s="8">
        <v>1</v>
      </c>
      <c r="B18" s="19" t="e">
        <f t="shared" ref="B18:D19" si="0">B5*0.87</f>
        <v>#REF!</v>
      </c>
      <c r="C18" s="19" t="e">
        <f t="shared" si="0"/>
        <v>#REF!</v>
      </c>
      <c r="D18" s="19" t="e">
        <f t="shared" si="0"/>
        <v>#REF!</v>
      </c>
      <c r="E18" s="1"/>
      <c r="F18" s="1"/>
      <c r="G18" s="1"/>
      <c r="H18" s="1"/>
      <c r="I18" s="1"/>
      <c r="J18" s="1"/>
      <c r="K18" s="1"/>
      <c r="L18" s="1"/>
      <c r="M18" s="1"/>
      <c r="N18" s="1"/>
      <c r="O18" s="1"/>
      <c r="P18" s="1"/>
      <c r="Q18" s="1"/>
      <c r="R18" s="1"/>
      <c r="S18" s="1"/>
      <c r="T18" s="1"/>
      <c r="U18" s="1"/>
      <c r="V18" s="1"/>
      <c r="W18" s="1"/>
      <c r="X18" s="1"/>
      <c r="Y18" s="1"/>
      <c r="Z18" s="1"/>
      <c r="AA18" s="1"/>
      <c r="AB18" s="1"/>
      <c r="AC18" s="1"/>
      <c r="AD18" s="6"/>
      <c r="AE18" s="6"/>
      <c r="AF18" s="6"/>
      <c r="AG18" s="6"/>
      <c r="AH18" s="6"/>
      <c r="AI18" s="6"/>
      <c r="AJ18" s="6"/>
      <c r="AK18" s="6"/>
    </row>
    <row r="19" spans="1:37"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1"/>
      <c r="S19" s="1"/>
      <c r="T19" s="1"/>
      <c r="U19" s="1"/>
      <c r="V19" s="1"/>
      <c r="W19" s="1"/>
      <c r="X19" s="1"/>
      <c r="Y19" s="1"/>
      <c r="Z19" s="1"/>
      <c r="AA19" s="1"/>
      <c r="AB19" s="1"/>
      <c r="AC19" s="1"/>
      <c r="AD19" s="6"/>
      <c r="AE19" s="6"/>
      <c r="AF19" s="6"/>
      <c r="AG19" s="6"/>
      <c r="AH19" s="6"/>
      <c r="AI19" s="6"/>
      <c r="AJ19" s="6"/>
      <c r="AK19" s="6"/>
    </row>
    <row r="20" spans="1:37" s="7" customFormat="1" ht="12" customHeight="1" x14ac:dyDescent="0.2">
      <c r="A20" s="66" t="s">
        <v>64</v>
      </c>
      <c r="B20" s="19"/>
      <c r="C20" s="19"/>
      <c r="D20" s="19"/>
      <c r="E20" s="1"/>
      <c r="F20" s="1"/>
      <c r="G20" s="1"/>
      <c r="H20" s="1"/>
      <c r="I20" s="1"/>
      <c r="J20" s="1"/>
      <c r="K20" s="1"/>
      <c r="L20" s="1"/>
      <c r="M20" s="1"/>
      <c r="N20" s="1"/>
      <c r="O20" s="1"/>
      <c r="P20" s="1"/>
      <c r="Q20" s="1"/>
      <c r="R20" s="1"/>
      <c r="S20" s="1"/>
      <c r="T20" s="1"/>
      <c r="U20" s="1"/>
      <c r="V20" s="1"/>
      <c r="W20" s="1"/>
      <c r="X20" s="1"/>
      <c r="Y20" s="1"/>
      <c r="Z20" s="1"/>
      <c r="AA20" s="1"/>
      <c r="AB20" s="1"/>
      <c r="AC20" s="1"/>
      <c r="AD20" s="6"/>
      <c r="AE20" s="6"/>
      <c r="AF20" s="6"/>
      <c r="AG20" s="6"/>
      <c r="AH20" s="6"/>
      <c r="AI20" s="6"/>
      <c r="AJ20" s="6"/>
      <c r="AK20" s="6"/>
    </row>
    <row r="21" spans="1:37" s="9" customFormat="1" ht="12" customHeight="1" x14ac:dyDescent="0.2">
      <c r="A21" s="8">
        <v>1</v>
      </c>
      <c r="B21" s="19" t="e">
        <f t="shared" ref="B21:D22" si="1">B8*0.87</f>
        <v>#REF!</v>
      </c>
      <c r="C21" s="19" t="e">
        <f t="shared" si="1"/>
        <v>#REF!</v>
      </c>
      <c r="D21" s="19" t="e">
        <f t="shared" si="1"/>
        <v>#REF!</v>
      </c>
      <c r="E21" s="1"/>
      <c r="F21" s="1"/>
      <c r="G21" s="1"/>
      <c r="H21" s="1"/>
      <c r="I21" s="1"/>
      <c r="J21" s="1"/>
      <c r="K21" s="1"/>
      <c r="L21" s="1"/>
      <c r="M21" s="1"/>
      <c r="N21" s="1"/>
      <c r="O21" s="1"/>
      <c r="P21" s="1"/>
      <c r="Q21" s="1"/>
      <c r="R21" s="1"/>
      <c r="S21" s="1"/>
      <c r="T21" s="1"/>
      <c r="U21" s="1"/>
      <c r="V21" s="1"/>
      <c r="W21" s="1"/>
      <c r="X21" s="1"/>
      <c r="Y21" s="1"/>
      <c r="Z21" s="1"/>
      <c r="AA21" s="1"/>
      <c r="AB21" s="1"/>
      <c r="AC21" s="1"/>
      <c r="AD21" s="6"/>
      <c r="AE21" s="6"/>
      <c r="AF21" s="6"/>
      <c r="AG21" s="6"/>
      <c r="AH21" s="6"/>
      <c r="AI21" s="6"/>
      <c r="AJ21" s="6"/>
      <c r="AK21" s="6"/>
    </row>
    <row r="22" spans="1:37" s="9" customFormat="1" ht="12" customHeight="1" x14ac:dyDescent="0.2">
      <c r="A22" s="8">
        <v>2</v>
      </c>
      <c r="B22" s="19" t="e">
        <f t="shared" si="1"/>
        <v>#REF!</v>
      </c>
      <c r="C22" s="19" t="e">
        <f t="shared" si="1"/>
        <v>#REF!</v>
      </c>
      <c r="D22" s="19" t="e">
        <f t="shared" si="1"/>
        <v>#REF!</v>
      </c>
      <c r="E22" s="1"/>
      <c r="F22" s="1"/>
      <c r="G22" s="1"/>
      <c r="H22" s="1"/>
      <c r="I22" s="1"/>
      <c r="J22" s="1"/>
      <c r="K22" s="1"/>
      <c r="L22" s="1"/>
      <c r="M22" s="1"/>
      <c r="N22" s="1"/>
      <c r="O22" s="1"/>
      <c r="P22" s="1"/>
      <c r="Q22" s="1"/>
      <c r="R22" s="1"/>
      <c r="S22" s="1"/>
      <c r="T22" s="1"/>
      <c r="U22" s="1"/>
      <c r="V22" s="1"/>
      <c r="W22" s="1"/>
      <c r="X22" s="1"/>
      <c r="Y22" s="1"/>
      <c r="Z22" s="1"/>
      <c r="AA22" s="1"/>
      <c r="AB22" s="1"/>
      <c r="AC22" s="1"/>
      <c r="AD22" s="6"/>
      <c r="AE22" s="6"/>
      <c r="AF22" s="6"/>
      <c r="AG22" s="6"/>
      <c r="AH22" s="6"/>
      <c r="AI22" s="6"/>
      <c r="AJ22" s="6"/>
      <c r="AK22" s="6"/>
    </row>
    <row r="23" spans="1:37" s="7" customFormat="1" ht="12" customHeight="1" x14ac:dyDescent="0.2">
      <c r="A23" s="66" t="s">
        <v>65</v>
      </c>
      <c r="B23" s="19"/>
      <c r="C23" s="19"/>
      <c r="D23" s="19"/>
      <c r="E23" s="1"/>
      <c r="F23" s="1"/>
      <c r="G23" s="1"/>
      <c r="H23" s="1"/>
      <c r="I23" s="1"/>
      <c r="J23" s="1"/>
      <c r="K23" s="1"/>
      <c r="L23" s="1"/>
      <c r="M23" s="1"/>
      <c r="N23" s="1"/>
      <c r="O23" s="1"/>
      <c r="P23" s="1"/>
      <c r="Q23" s="1"/>
      <c r="R23" s="1"/>
      <c r="S23" s="1"/>
      <c r="T23" s="1"/>
      <c r="U23" s="1"/>
      <c r="V23" s="1"/>
      <c r="W23" s="1"/>
      <c r="X23" s="1"/>
      <c r="Y23" s="1"/>
      <c r="Z23" s="1"/>
      <c r="AA23" s="1"/>
      <c r="AB23" s="1"/>
      <c r="AC23" s="1"/>
      <c r="AD23" s="6"/>
      <c r="AE23" s="6"/>
      <c r="AF23" s="6"/>
      <c r="AG23" s="6"/>
      <c r="AH23" s="6"/>
      <c r="AI23" s="6"/>
      <c r="AJ23" s="6"/>
      <c r="AK23" s="6"/>
    </row>
    <row r="24" spans="1:37" s="9" customFormat="1" ht="12" customHeight="1" x14ac:dyDescent="0.2">
      <c r="A24" s="8">
        <v>1</v>
      </c>
      <c r="B24" s="19" t="e">
        <f t="shared" ref="B24:D25" si="2">B11*0.87</f>
        <v>#REF!</v>
      </c>
      <c r="C24" s="19" t="e">
        <f t="shared" si="2"/>
        <v>#REF!</v>
      </c>
      <c r="D24" s="19" t="e">
        <f t="shared" si="2"/>
        <v>#REF!</v>
      </c>
      <c r="E24" s="1"/>
      <c r="F24" s="1"/>
      <c r="G24" s="1"/>
      <c r="H24" s="1"/>
      <c r="I24" s="1"/>
      <c r="J24" s="1"/>
      <c r="K24" s="1"/>
      <c r="L24" s="1"/>
      <c r="M24" s="1"/>
      <c r="N24" s="1"/>
      <c r="O24" s="1"/>
      <c r="P24" s="1"/>
      <c r="Q24" s="1"/>
      <c r="R24" s="1"/>
      <c r="S24" s="1"/>
      <c r="T24" s="1"/>
      <c r="U24" s="1"/>
      <c r="V24" s="1"/>
      <c r="W24" s="1"/>
      <c r="X24" s="1"/>
      <c r="Y24" s="1"/>
      <c r="Z24" s="1"/>
      <c r="AA24" s="1"/>
      <c r="AB24" s="1"/>
      <c r="AC24" s="1"/>
      <c r="AD24" s="6"/>
      <c r="AE24" s="6"/>
      <c r="AF24" s="6"/>
      <c r="AG24" s="6"/>
      <c r="AH24" s="6"/>
      <c r="AI24" s="6"/>
      <c r="AJ24" s="6"/>
      <c r="AK24" s="6"/>
    </row>
    <row r="25" spans="1:37" s="9" customFormat="1" ht="12" customHeight="1" x14ac:dyDescent="0.2">
      <c r="A25" s="8">
        <v>2</v>
      </c>
      <c r="B25" s="19" t="e">
        <f t="shared" si="2"/>
        <v>#REF!</v>
      </c>
      <c r="C25" s="19" t="e">
        <f t="shared" si="2"/>
        <v>#REF!</v>
      </c>
      <c r="D25" s="19" t="e">
        <f t="shared" si="2"/>
        <v>#REF!</v>
      </c>
      <c r="E25" s="1"/>
      <c r="F25" s="1"/>
      <c r="G25" s="1"/>
      <c r="H25" s="1"/>
      <c r="I25" s="1"/>
      <c r="J25" s="1"/>
      <c r="K25" s="1"/>
      <c r="L25" s="1"/>
      <c r="M25" s="1"/>
      <c r="N25" s="1"/>
      <c r="O25" s="1"/>
      <c r="P25" s="1"/>
      <c r="Q25" s="1"/>
      <c r="R25" s="1"/>
      <c r="S25" s="1"/>
      <c r="T25" s="1"/>
      <c r="U25" s="1"/>
      <c r="V25" s="1"/>
      <c r="W25" s="1"/>
      <c r="X25" s="1"/>
      <c r="Y25" s="1"/>
      <c r="Z25" s="1"/>
      <c r="AA25" s="1"/>
      <c r="AB25" s="1"/>
      <c r="AC25" s="1"/>
      <c r="AD25" s="6"/>
      <c r="AE25" s="6"/>
      <c r="AF25" s="6"/>
      <c r="AG25" s="6"/>
      <c r="AH25" s="6"/>
      <c r="AI25" s="6"/>
      <c r="AJ25" s="6"/>
      <c r="AK25" s="6"/>
    </row>
    <row r="26" spans="1:37" s="9" customFormat="1" ht="12" customHeight="1" x14ac:dyDescent="0.2">
      <c r="A26" s="8"/>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6"/>
      <c r="AE26" s="6"/>
      <c r="AF26" s="6"/>
      <c r="AG26" s="6"/>
      <c r="AH26" s="6"/>
      <c r="AI26" s="6"/>
      <c r="AJ26" s="6"/>
      <c r="AK26" s="6"/>
    </row>
    <row r="27" spans="1:37" customFormat="1" x14ac:dyDescent="0.2">
      <c r="A27" s="72" t="s">
        <v>83</v>
      </c>
    </row>
    <row r="28" spans="1:37" customFormat="1" ht="120" x14ac:dyDescent="0.2">
      <c r="A28" s="73" t="s">
        <v>84</v>
      </c>
    </row>
    <row r="29" spans="1:37" customFormat="1" x14ac:dyDescent="0.2">
      <c r="A29" s="74" t="s">
        <v>85</v>
      </c>
    </row>
    <row r="30" spans="1:37" customFormat="1" x14ac:dyDescent="0.2">
      <c r="A30" s="74" t="s">
        <v>86</v>
      </c>
    </row>
    <row r="31" spans="1:37" customFormat="1" x14ac:dyDescent="0.2">
      <c r="A31" s="74" t="s">
        <v>87</v>
      </c>
    </row>
    <row r="32" spans="1:37" customFormat="1" ht="15" x14ac:dyDescent="0.25">
      <c r="A32" s="20"/>
    </row>
    <row r="33" spans="1:1" customFormat="1" x14ac:dyDescent="0.2">
      <c r="A33" s="67" t="s">
        <v>74</v>
      </c>
    </row>
    <row r="34" spans="1:1" x14ac:dyDescent="0.2">
      <c r="A34" s="68" t="s">
        <v>75</v>
      </c>
    </row>
    <row r="35" spans="1:1" x14ac:dyDescent="0.2">
      <c r="A35" s="68" t="s">
        <v>88</v>
      </c>
    </row>
    <row r="36" spans="1:1" x14ac:dyDescent="0.2">
      <c r="A36" s="69" t="s">
        <v>76</v>
      </c>
    </row>
    <row r="37" spans="1:1" x14ac:dyDescent="0.2">
      <c r="A37" s="69" t="s">
        <v>89</v>
      </c>
    </row>
    <row r="38" spans="1:1" x14ac:dyDescent="0.2">
      <c r="A38" s="69" t="s">
        <v>78</v>
      </c>
    </row>
    <row r="39" spans="1:1" x14ac:dyDescent="0.2">
      <c r="A39" s="69" t="s">
        <v>79</v>
      </c>
    </row>
    <row r="40" spans="1:1" x14ac:dyDescent="0.2">
      <c r="A40" s="69" t="s">
        <v>90</v>
      </c>
    </row>
    <row r="42" spans="1:1" x14ac:dyDescent="0.2">
      <c r="A42" s="70" t="s">
        <v>81</v>
      </c>
    </row>
    <row r="43" spans="1:1" ht="48" x14ac:dyDescent="0.2">
      <c r="A43" s="71" t="s">
        <v>91</v>
      </c>
    </row>
  </sheetData>
  <pageMargins left="0.75" right="0.75" top="1" bottom="1" header="0.5" footer="0.5"/>
  <pageSetup paperSize="9" orientation="portrait" horizontalDpi="4294967295" verticalDpi="4294967295"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I60"/>
  <sheetViews>
    <sheetView workbookViewId="0">
      <selection activeCell="H14" sqref="H14"/>
    </sheetView>
  </sheetViews>
  <sheetFormatPr defaultRowHeight="12.75" x14ac:dyDescent="0.2"/>
  <cols>
    <col min="1" max="1" width="28" customWidth="1"/>
    <col min="2" max="2" width="12.28515625" hidden="1" customWidth="1"/>
    <col min="3" max="3" width="13.28515625" hidden="1" customWidth="1"/>
    <col min="4" max="4" width="10.7109375" hidden="1" customWidth="1"/>
    <col min="5" max="5" width="11.140625" hidden="1" customWidth="1"/>
    <col min="6" max="6" width="12.5703125" hidden="1" customWidth="1"/>
    <col min="7" max="7" width="10.28515625" customWidth="1"/>
    <col min="8" max="8" width="11.5703125" customWidth="1"/>
    <col min="9" max="9" width="10.7109375" customWidth="1"/>
    <col min="10" max="10" width="10.85546875" customWidth="1"/>
  </cols>
  <sheetData>
    <row r="1" spans="1:10" x14ac:dyDescent="0.2">
      <c r="A1" s="63" t="s">
        <v>61</v>
      </c>
      <c r="B1" s="35"/>
      <c r="C1" s="35"/>
      <c r="D1" s="35"/>
      <c r="E1" s="35"/>
      <c r="F1" s="35"/>
      <c r="G1" s="35"/>
      <c r="H1" s="35"/>
      <c r="I1" s="35"/>
      <c r="J1" s="32"/>
    </row>
    <row r="2" spans="1:10" x14ac:dyDescent="0.2">
      <c r="A2" s="11" t="s">
        <v>16</v>
      </c>
      <c r="B2" s="39"/>
      <c r="C2" s="39"/>
      <c r="D2" s="39"/>
      <c r="E2" s="39"/>
      <c r="F2" s="39"/>
      <c r="G2" s="39"/>
      <c r="H2" s="39"/>
      <c r="I2" s="39"/>
      <c r="J2" s="32"/>
    </row>
    <row r="3" spans="1:10" x14ac:dyDescent="0.2">
      <c r="A3" s="64" t="s">
        <v>62</v>
      </c>
      <c r="B3" s="129">
        <v>44287</v>
      </c>
      <c r="C3" s="129" t="e">
        <f>'BAR BB| Open rates'!#REF!</f>
        <v>#REF!</v>
      </c>
      <c r="D3" s="129" t="e">
        <f>'BAR BB| Open rates'!#REF!</f>
        <v>#REF!</v>
      </c>
      <c r="E3" s="129" t="e">
        <f>'BAR BB| Open rates'!#REF!</f>
        <v>#REF!</v>
      </c>
      <c r="F3" s="129" t="e">
        <f>'BAR BB| Open rates'!#REF!</f>
        <v>#REF!</v>
      </c>
      <c r="G3" s="129" t="e">
        <f>'BAR BB| Open rates'!#REF!</f>
        <v>#REF!</v>
      </c>
      <c r="H3" s="129" t="e">
        <f>'BAR BB| Open rates'!#REF!</f>
        <v>#REF!</v>
      </c>
      <c r="I3" s="129" t="e">
        <f>'BAR BB| Open rates'!#REF!</f>
        <v>#REF!</v>
      </c>
      <c r="J3" s="129" t="e">
        <f>'BAR BB| Open rates'!#REF!</f>
        <v>#REF!</v>
      </c>
    </row>
    <row r="4" spans="1:10" s="31" customFormat="1" x14ac:dyDescent="0.2">
      <c r="A4" s="107"/>
      <c r="B4" s="129">
        <v>44289</v>
      </c>
      <c r="C4" s="129" t="e">
        <f>'BAR BB| Open rates'!#REF!</f>
        <v>#REF!</v>
      </c>
      <c r="D4" s="129" t="e">
        <f>'BAR BB| Open rates'!#REF!</f>
        <v>#REF!</v>
      </c>
      <c r="E4" s="129" t="e">
        <f>'BAR BB| Open rates'!#REF!</f>
        <v>#REF!</v>
      </c>
      <c r="F4" s="129" t="e">
        <f>'BAR BB| Open rates'!#REF!</f>
        <v>#REF!</v>
      </c>
      <c r="G4" s="129" t="e">
        <f>'BAR BB| Open rates'!#REF!</f>
        <v>#REF!</v>
      </c>
      <c r="H4" s="129" t="e">
        <f>'BAR BB| Open rates'!#REF!</f>
        <v>#REF!</v>
      </c>
      <c r="I4" s="129" t="e">
        <f>'BAR BB| Open rates'!#REF!</f>
        <v>#REF!</v>
      </c>
      <c r="J4" s="129" t="e">
        <f>'BAR BB| Open rates'!#REF!</f>
        <v>#REF!</v>
      </c>
    </row>
    <row r="5" spans="1:10" x14ac:dyDescent="0.2">
      <c r="A5" s="65" t="s">
        <v>63</v>
      </c>
      <c r="B5" s="38"/>
      <c r="C5" s="38"/>
      <c r="D5" s="38"/>
      <c r="E5" s="38"/>
      <c r="F5" s="38"/>
      <c r="G5" s="38"/>
      <c r="H5" s="38"/>
      <c r="I5" s="38"/>
      <c r="J5" s="38"/>
    </row>
    <row r="6" spans="1:10" x14ac:dyDescent="0.2">
      <c r="A6" s="52">
        <v>1</v>
      </c>
      <c r="B6" s="51" t="e">
        <f>'BAR BB| Open rates'!#REF!</f>
        <v>#REF!</v>
      </c>
      <c r="C6" s="51" t="e">
        <f>'BAR BB| Open rates'!#REF!</f>
        <v>#REF!</v>
      </c>
      <c r="D6" s="51" t="e">
        <f>'BAR BB| Open rates'!#REF!</f>
        <v>#REF!</v>
      </c>
      <c r="E6" s="51" t="e">
        <f>'BAR BB| Open rates'!#REF!</f>
        <v>#REF!</v>
      </c>
      <c r="F6" s="51" t="e">
        <f>'BAR BB| Open rates'!#REF!</f>
        <v>#REF!</v>
      </c>
      <c r="G6" s="51" t="e">
        <f>'BAR BB| Open rates'!#REF!</f>
        <v>#REF!</v>
      </c>
      <c r="H6" s="51" t="e">
        <f>'BAR BB| Open rates'!#REF!</f>
        <v>#REF!</v>
      </c>
      <c r="I6" s="51" t="e">
        <f>'BAR BB| Open rates'!#REF!</f>
        <v>#REF!</v>
      </c>
      <c r="J6" s="51" t="e">
        <f>'BAR BB| Open rates'!#REF!</f>
        <v>#REF!</v>
      </c>
    </row>
    <row r="7" spans="1:10" x14ac:dyDescent="0.2">
      <c r="A7" s="52">
        <v>2</v>
      </c>
      <c r="B7" s="51" t="e">
        <f>B6+1200</f>
        <v>#REF!</v>
      </c>
      <c r="C7" s="51" t="e">
        <f>C6+1200</f>
        <v>#REF!</v>
      </c>
      <c r="D7" s="51" t="e">
        <f>'BAR BB| Open rates'!#REF!</f>
        <v>#REF!</v>
      </c>
      <c r="E7" s="51" t="e">
        <f>'BAR BB| Open rates'!#REF!</f>
        <v>#REF!</v>
      </c>
      <c r="F7" s="51" t="e">
        <f>'BAR BB| Open rates'!#REF!</f>
        <v>#REF!</v>
      </c>
      <c r="G7" s="51" t="e">
        <f>'BAR BB| Open rates'!#REF!</f>
        <v>#REF!</v>
      </c>
      <c r="H7" s="51" t="e">
        <f>'BAR BB| Open rates'!#REF!</f>
        <v>#REF!</v>
      </c>
      <c r="I7" s="51" t="e">
        <f>'BAR BB| Open rates'!#REF!</f>
        <v>#REF!</v>
      </c>
      <c r="J7" s="51" t="e">
        <f>'BAR BB| Open rates'!#REF!</f>
        <v>#REF!</v>
      </c>
    </row>
    <row r="8" spans="1:10" x14ac:dyDescent="0.2">
      <c r="A8" s="32"/>
      <c r="B8" s="32"/>
      <c r="C8" s="32"/>
      <c r="D8" s="32"/>
      <c r="E8" s="32"/>
      <c r="F8" s="32"/>
      <c r="G8" s="32"/>
      <c r="H8" s="32"/>
      <c r="I8" s="32"/>
      <c r="J8" s="32"/>
    </row>
    <row r="9" spans="1:10" x14ac:dyDescent="0.2">
      <c r="A9" s="31"/>
      <c r="B9" s="31"/>
      <c r="C9" s="31"/>
      <c r="D9" s="31"/>
      <c r="E9" s="31"/>
      <c r="F9" s="31"/>
      <c r="G9" s="31"/>
      <c r="H9" s="31"/>
      <c r="I9" s="31"/>
      <c r="J9" s="31"/>
    </row>
    <row r="10" spans="1:10" x14ac:dyDescent="0.2">
      <c r="A10" s="144" t="s">
        <v>129</v>
      </c>
      <c r="B10" s="129">
        <f t="shared" ref="B10:J10" si="0">B3</f>
        <v>44287</v>
      </c>
      <c r="C10" s="129" t="e">
        <f t="shared" si="0"/>
        <v>#REF!</v>
      </c>
      <c r="D10" s="129" t="e">
        <f t="shared" si="0"/>
        <v>#REF!</v>
      </c>
      <c r="E10" s="129" t="e">
        <f t="shared" si="0"/>
        <v>#REF!</v>
      </c>
      <c r="F10" s="129" t="e">
        <f t="shared" si="0"/>
        <v>#REF!</v>
      </c>
      <c r="G10" s="129" t="e">
        <f t="shared" si="0"/>
        <v>#REF!</v>
      </c>
      <c r="H10" s="129" t="e">
        <f t="shared" si="0"/>
        <v>#REF!</v>
      </c>
      <c r="I10" s="129" t="e">
        <f t="shared" si="0"/>
        <v>#REF!</v>
      </c>
      <c r="J10" s="129" t="e">
        <f t="shared" si="0"/>
        <v>#REF!</v>
      </c>
    </row>
    <row r="11" spans="1:10" s="31" customFormat="1" x14ac:dyDescent="0.2">
      <c r="A11" s="107"/>
      <c r="B11" s="129">
        <f t="shared" ref="B11:J11" si="1">B4</f>
        <v>44289</v>
      </c>
      <c r="C11" s="129" t="e">
        <f t="shared" si="1"/>
        <v>#REF!</v>
      </c>
      <c r="D11" s="129" t="e">
        <f t="shared" si="1"/>
        <v>#REF!</v>
      </c>
      <c r="E11" s="129" t="e">
        <f t="shared" si="1"/>
        <v>#REF!</v>
      </c>
      <c r="F11" s="129" t="e">
        <f t="shared" si="1"/>
        <v>#REF!</v>
      </c>
      <c r="G11" s="129" t="e">
        <f t="shared" si="1"/>
        <v>#REF!</v>
      </c>
      <c r="H11" s="129" t="e">
        <f t="shared" si="1"/>
        <v>#REF!</v>
      </c>
      <c r="I11" s="129" t="e">
        <f t="shared" si="1"/>
        <v>#REF!</v>
      </c>
      <c r="J11" s="129" t="e">
        <f t="shared" si="1"/>
        <v>#REF!</v>
      </c>
    </row>
    <row r="12" spans="1:10" x14ac:dyDescent="0.2">
      <c r="A12" s="65"/>
      <c r="B12" s="38"/>
      <c r="C12" s="38"/>
      <c r="D12" s="38"/>
      <c r="E12" s="38"/>
      <c r="F12" s="38"/>
      <c r="G12" s="38"/>
      <c r="H12" s="38"/>
      <c r="I12" s="38"/>
      <c r="J12" s="38"/>
    </row>
    <row r="13" spans="1:10" x14ac:dyDescent="0.2">
      <c r="A13" s="52">
        <v>1</v>
      </c>
      <c r="B13" s="51" t="e">
        <f t="shared" ref="B13:J13" si="2">B6*0.9</f>
        <v>#REF!</v>
      </c>
      <c r="C13" s="51" t="e">
        <f t="shared" si="2"/>
        <v>#REF!</v>
      </c>
      <c r="D13" s="51" t="e">
        <f t="shared" si="2"/>
        <v>#REF!</v>
      </c>
      <c r="E13" s="51" t="e">
        <f t="shared" si="2"/>
        <v>#REF!</v>
      </c>
      <c r="F13" s="51" t="e">
        <f t="shared" si="2"/>
        <v>#REF!</v>
      </c>
      <c r="G13" s="51" t="e">
        <f t="shared" si="2"/>
        <v>#REF!</v>
      </c>
      <c r="H13" s="51" t="e">
        <f t="shared" si="2"/>
        <v>#REF!</v>
      </c>
      <c r="I13" s="51" t="e">
        <f t="shared" si="2"/>
        <v>#REF!</v>
      </c>
      <c r="J13" s="51" t="e">
        <f t="shared" si="2"/>
        <v>#REF!</v>
      </c>
    </row>
    <row r="14" spans="1:10" x14ac:dyDescent="0.2">
      <c r="A14" s="52">
        <v>2</v>
      </c>
      <c r="B14" s="51" t="e">
        <f t="shared" ref="B14:J14" si="3">B7*0.9</f>
        <v>#REF!</v>
      </c>
      <c r="C14" s="51" t="e">
        <f t="shared" si="3"/>
        <v>#REF!</v>
      </c>
      <c r="D14" s="51" t="e">
        <f t="shared" si="3"/>
        <v>#REF!</v>
      </c>
      <c r="E14" s="51" t="e">
        <f t="shared" si="3"/>
        <v>#REF!</v>
      </c>
      <c r="F14" s="51" t="e">
        <f t="shared" si="3"/>
        <v>#REF!</v>
      </c>
      <c r="G14" s="51" t="e">
        <f t="shared" si="3"/>
        <v>#REF!</v>
      </c>
      <c r="H14" s="51" t="e">
        <f t="shared" si="3"/>
        <v>#REF!</v>
      </c>
      <c r="I14" s="51" t="e">
        <f t="shared" si="3"/>
        <v>#REF!</v>
      </c>
      <c r="J14" s="51" t="e">
        <f t="shared" si="3"/>
        <v>#REF!</v>
      </c>
    </row>
    <row r="15" spans="1:10" s="31" customFormat="1" x14ac:dyDescent="0.2">
      <c r="A15" s="121"/>
      <c r="B15" s="105"/>
      <c r="C15" s="105"/>
      <c r="D15" s="105"/>
      <c r="E15" s="105"/>
      <c r="F15" s="105"/>
      <c r="G15" s="105"/>
      <c r="H15" s="105"/>
      <c r="I15" s="105"/>
      <c r="J15" s="33"/>
    </row>
    <row r="16" spans="1:10" s="31" customFormat="1" x14ac:dyDescent="0.2">
      <c r="A16" s="11" t="s">
        <v>136</v>
      </c>
      <c r="B16" s="105"/>
      <c r="C16" s="105"/>
      <c r="D16" s="105"/>
      <c r="E16" s="105"/>
      <c r="F16" s="105"/>
      <c r="G16" s="105"/>
      <c r="H16" s="105"/>
      <c r="I16" s="105"/>
      <c r="J16" s="33"/>
    </row>
    <row r="17" spans="1:35" s="31" customFormat="1" x14ac:dyDescent="0.2">
      <c r="A17" s="64"/>
      <c r="B17" s="130">
        <f t="shared" ref="B17:G18" si="4">B3</f>
        <v>44287</v>
      </c>
      <c r="C17" s="129" t="e">
        <f t="shared" si="4"/>
        <v>#REF!</v>
      </c>
      <c r="D17" s="129" t="e">
        <f t="shared" si="4"/>
        <v>#REF!</v>
      </c>
      <c r="E17" s="129" t="e">
        <f t="shared" si="4"/>
        <v>#REF!</v>
      </c>
      <c r="F17" s="129" t="e">
        <f t="shared" si="4"/>
        <v>#REF!</v>
      </c>
      <c r="G17" s="129" t="e">
        <f t="shared" si="4"/>
        <v>#REF!</v>
      </c>
      <c r="H17" s="129" t="e">
        <f t="shared" ref="H17:J18" si="5">H3</f>
        <v>#REF!</v>
      </c>
      <c r="I17" s="129" t="e">
        <f t="shared" si="5"/>
        <v>#REF!</v>
      </c>
      <c r="J17" s="129" t="e">
        <f t="shared" si="5"/>
        <v>#REF!</v>
      </c>
    </row>
    <row r="18" spans="1:35" s="31" customFormat="1" x14ac:dyDescent="0.2">
      <c r="A18" s="107"/>
      <c r="B18" s="130">
        <f t="shared" si="4"/>
        <v>44289</v>
      </c>
      <c r="C18" s="129" t="e">
        <f t="shared" si="4"/>
        <v>#REF!</v>
      </c>
      <c r="D18" s="129" t="e">
        <f t="shared" si="4"/>
        <v>#REF!</v>
      </c>
      <c r="E18" s="129" t="e">
        <f t="shared" si="4"/>
        <v>#REF!</v>
      </c>
      <c r="F18" s="129" t="e">
        <f t="shared" si="4"/>
        <v>#REF!</v>
      </c>
      <c r="G18" s="129" t="e">
        <f t="shared" si="4"/>
        <v>#REF!</v>
      </c>
      <c r="H18" s="129" t="e">
        <f t="shared" si="5"/>
        <v>#REF!</v>
      </c>
      <c r="I18" s="129" t="e">
        <f t="shared" si="5"/>
        <v>#REF!</v>
      </c>
      <c r="J18" s="129" t="e">
        <f t="shared" si="5"/>
        <v>#REF!</v>
      </c>
    </row>
    <row r="19" spans="1:35" s="31" customFormat="1" x14ac:dyDescent="0.2">
      <c r="A19" s="65" t="s">
        <v>63</v>
      </c>
      <c r="B19" s="38"/>
      <c r="C19" s="38"/>
      <c r="D19" s="38"/>
      <c r="E19" s="38"/>
      <c r="F19" s="38"/>
      <c r="G19" s="38"/>
      <c r="H19" s="38"/>
      <c r="I19" s="38"/>
      <c r="J19" s="38"/>
    </row>
    <row r="20" spans="1:35" s="31" customFormat="1" x14ac:dyDescent="0.2">
      <c r="A20" s="52">
        <f>A13</f>
        <v>1</v>
      </c>
      <c r="B20" s="120" t="e">
        <f>B13*0.87</f>
        <v>#REF!</v>
      </c>
      <c r="C20" s="120" t="e">
        <f t="shared" ref="C20:G21" si="6">C13*0.87</f>
        <v>#REF!</v>
      </c>
      <c r="D20" s="120" t="e">
        <f t="shared" si="6"/>
        <v>#REF!</v>
      </c>
      <c r="E20" s="120" t="e">
        <f t="shared" si="6"/>
        <v>#REF!</v>
      </c>
      <c r="F20" s="120" t="e">
        <f t="shared" si="6"/>
        <v>#REF!</v>
      </c>
      <c r="G20" s="120" t="e">
        <f t="shared" si="6"/>
        <v>#REF!</v>
      </c>
      <c r="H20" s="120" t="e">
        <f t="shared" ref="H20:J21" si="7">H13*0.87</f>
        <v>#REF!</v>
      </c>
      <c r="I20" s="120" t="e">
        <f t="shared" si="7"/>
        <v>#REF!</v>
      </c>
      <c r="J20" s="120" t="e">
        <f t="shared" si="7"/>
        <v>#REF!</v>
      </c>
    </row>
    <row r="21" spans="1:35" s="31" customFormat="1" x14ac:dyDescent="0.2">
      <c r="A21" s="52">
        <f>A14</f>
        <v>2</v>
      </c>
      <c r="B21" s="60" t="e">
        <f>B14*0.87</f>
        <v>#REF!</v>
      </c>
      <c r="C21" s="60" t="e">
        <f t="shared" si="6"/>
        <v>#REF!</v>
      </c>
      <c r="D21" s="60" t="e">
        <f t="shared" si="6"/>
        <v>#REF!</v>
      </c>
      <c r="E21" s="60" t="e">
        <f t="shared" si="6"/>
        <v>#REF!</v>
      </c>
      <c r="F21" s="60" t="e">
        <f t="shared" si="6"/>
        <v>#REF!</v>
      </c>
      <c r="G21" s="60" t="e">
        <f t="shared" si="6"/>
        <v>#REF!</v>
      </c>
      <c r="H21" s="60" t="e">
        <f t="shared" si="7"/>
        <v>#REF!</v>
      </c>
      <c r="I21" s="60" t="e">
        <f t="shared" si="7"/>
        <v>#REF!</v>
      </c>
      <c r="J21" s="60" t="e">
        <f t="shared" si="7"/>
        <v>#REF!</v>
      </c>
    </row>
    <row r="22" spans="1:35" s="31" customFormat="1" ht="11.25" customHeight="1" x14ac:dyDescent="0.2">
      <c r="A22" s="89"/>
      <c r="B22" s="105"/>
      <c r="C22" s="105"/>
      <c r="D22" s="105"/>
      <c r="E22" s="105"/>
      <c r="F22" s="105"/>
      <c r="G22" s="105"/>
      <c r="H22" s="105"/>
      <c r="I22" s="105"/>
      <c r="J22" s="33"/>
    </row>
    <row r="23" spans="1:35" s="31" customFormat="1" x14ac:dyDescent="0.2">
      <c r="A23" s="89"/>
      <c r="B23" s="105"/>
      <c r="C23" s="105"/>
      <c r="D23" s="105"/>
      <c r="E23" s="105"/>
      <c r="F23" s="105"/>
      <c r="G23" s="105"/>
      <c r="H23" s="105"/>
      <c r="I23" s="105"/>
      <c r="J23" s="33"/>
    </row>
    <row r="24" spans="1:35" s="31" customFormat="1" ht="15" x14ac:dyDescent="0.25">
      <c r="A24" s="90" t="s">
        <v>134</v>
      </c>
      <c r="B24" s="90"/>
      <c r="C24" s="90"/>
      <c r="D24" s="90"/>
      <c r="E24" s="21"/>
      <c r="F24" s="21"/>
      <c r="G24" s="21"/>
      <c r="H24" s="21"/>
      <c r="I24" s="106"/>
      <c r="J24" s="56"/>
      <c r="K24" s="21"/>
      <c r="L24" s="21"/>
    </row>
    <row r="25" spans="1:35" hidden="1" x14ac:dyDescent="0.2">
      <c r="A25" s="33"/>
      <c r="B25" s="80">
        <f t="shared" ref="B25:I25" si="8">B10</f>
        <v>44287</v>
      </c>
      <c r="C25" s="80" t="e">
        <f t="shared" si="8"/>
        <v>#REF!</v>
      </c>
      <c r="D25" s="80" t="e">
        <f t="shared" si="8"/>
        <v>#REF!</v>
      </c>
      <c r="E25" s="80" t="e">
        <f t="shared" si="8"/>
        <v>#REF!</v>
      </c>
      <c r="F25" s="80" t="e">
        <f t="shared" si="8"/>
        <v>#REF!</v>
      </c>
      <c r="G25" s="80" t="e">
        <f t="shared" si="8"/>
        <v>#REF!</v>
      </c>
      <c r="H25" s="80" t="e">
        <f t="shared" si="8"/>
        <v>#REF!</v>
      </c>
      <c r="I25" s="80" t="e">
        <f t="shared" si="8"/>
        <v>#REF!</v>
      </c>
      <c r="J25" s="33"/>
    </row>
    <row r="26" spans="1:35" hidden="1" x14ac:dyDescent="0.2">
      <c r="A26" s="65">
        <f t="shared" ref="A26:I26" si="9">A12</f>
        <v>0</v>
      </c>
      <c r="B26" s="38">
        <f t="shared" si="9"/>
        <v>0</v>
      </c>
      <c r="C26" s="38">
        <f t="shared" si="9"/>
        <v>0</v>
      </c>
      <c r="D26" s="38">
        <f t="shared" si="9"/>
        <v>0</v>
      </c>
      <c r="E26" s="38">
        <f t="shared" si="9"/>
        <v>0</v>
      </c>
      <c r="F26" s="38">
        <f t="shared" si="9"/>
        <v>0</v>
      </c>
      <c r="G26" s="38">
        <f t="shared" si="9"/>
        <v>0</v>
      </c>
      <c r="H26" s="38">
        <f t="shared" si="9"/>
        <v>0</v>
      </c>
      <c r="I26" s="38">
        <f t="shared" si="9"/>
        <v>0</v>
      </c>
      <c r="J26" s="32"/>
    </row>
    <row r="27" spans="1:35" hidden="1" x14ac:dyDescent="0.2">
      <c r="A27" s="52">
        <f>A13</f>
        <v>1</v>
      </c>
      <c r="B27" s="38" t="e">
        <f>B13+2500</f>
        <v>#REF!</v>
      </c>
      <c r="C27" s="38" t="e">
        <f t="shared" ref="C27:I27" si="10">C13+2500</f>
        <v>#REF!</v>
      </c>
      <c r="D27" s="38" t="e">
        <f t="shared" si="10"/>
        <v>#REF!</v>
      </c>
      <c r="E27" s="38" t="e">
        <f t="shared" si="10"/>
        <v>#REF!</v>
      </c>
      <c r="F27" s="38" t="e">
        <f t="shared" si="10"/>
        <v>#REF!</v>
      </c>
      <c r="G27" s="38" t="e">
        <f t="shared" si="10"/>
        <v>#REF!</v>
      </c>
      <c r="H27" s="38" t="e">
        <f t="shared" si="10"/>
        <v>#REF!</v>
      </c>
      <c r="I27" s="38" t="e">
        <f t="shared" si="10"/>
        <v>#REF!</v>
      </c>
      <c r="J27" s="33"/>
    </row>
    <row r="28" spans="1:35" hidden="1" x14ac:dyDescent="0.2">
      <c r="A28" s="52">
        <f>A14</f>
        <v>2</v>
      </c>
      <c r="B28" s="38" t="e">
        <f>B14+5000</f>
        <v>#REF!</v>
      </c>
      <c r="C28" s="38" t="e">
        <f t="shared" ref="C28:I28" si="11">C14+5000</f>
        <v>#REF!</v>
      </c>
      <c r="D28" s="38" t="e">
        <f t="shared" si="11"/>
        <v>#REF!</v>
      </c>
      <c r="E28" s="38" t="e">
        <f t="shared" si="11"/>
        <v>#REF!</v>
      </c>
      <c r="F28" s="38" t="e">
        <f t="shared" si="11"/>
        <v>#REF!</v>
      </c>
      <c r="G28" s="38" t="e">
        <f t="shared" si="11"/>
        <v>#REF!</v>
      </c>
      <c r="H28" s="38" t="e">
        <f t="shared" si="11"/>
        <v>#REF!</v>
      </c>
      <c r="I28" s="38" t="e">
        <f t="shared" si="11"/>
        <v>#REF!</v>
      </c>
      <c r="J28" s="33"/>
    </row>
    <row r="29" spans="1:35" hidden="1" x14ac:dyDescent="0.2">
      <c r="A29" s="31"/>
      <c r="B29" s="31"/>
      <c r="C29" s="31"/>
      <c r="D29" s="31"/>
      <c r="E29" s="31"/>
      <c r="F29" s="31"/>
      <c r="G29" s="31"/>
      <c r="H29" s="31"/>
      <c r="I29" s="31"/>
      <c r="J29" s="31"/>
    </row>
    <row r="30" spans="1:35" ht="132.75" customHeight="1" x14ac:dyDescent="0.2">
      <c r="A30" s="385" t="s">
        <v>133</v>
      </c>
      <c r="B30" s="385"/>
      <c r="C30" s="385"/>
      <c r="D30" s="128" t="s">
        <v>135</v>
      </c>
      <c r="E30" s="128"/>
      <c r="F30" s="128"/>
      <c r="G30" s="128"/>
      <c r="H30" s="128"/>
      <c r="I30" s="128"/>
      <c r="J30" s="128"/>
      <c r="K30" s="128"/>
      <c r="L30" s="128"/>
      <c r="M30" s="128"/>
    </row>
    <row r="31" spans="1:35" x14ac:dyDescent="0.2">
      <c r="A31" s="127"/>
      <c r="B31" s="127"/>
      <c r="C31" s="127"/>
      <c r="D31" s="127"/>
      <c r="E31" s="31"/>
      <c r="F31" s="31"/>
      <c r="G31" s="31"/>
      <c r="H31" s="31"/>
      <c r="I31" s="31"/>
      <c r="J31" s="31"/>
    </row>
    <row r="32" spans="1:35" ht="12.75" customHeight="1" x14ac:dyDescent="0.2">
      <c r="A32" s="94" t="s">
        <v>74</v>
      </c>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row>
    <row r="33" spans="1:35" x14ac:dyDescent="0.2">
      <c r="A33" s="68" t="s">
        <v>75</v>
      </c>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row>
    <row r="34" spans="1:35" x14ac:dyDescent="0.2">
      <c r="A34" s="69" t="s">
        <v>76</v>
      </c>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row>
    <row r="35" spans="1:35" x14ac:dyDescent="0.2">
      <c r="A35" s="69" t="s">
        <v>77</v>
      </c>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row>
    <row r="36" spans="1:35" x14ac:dyDescent="0.2">
      <c r="A36" s="69" t="s">
        <v>78</v>
      </c>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row>
    <row r="37" spans="1:35" ht="21" customHeight="1" x14ac:dyDescent="0.2">
      <c r="A37" s="69" t="s">
        <v>79</v>
      </c>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row>
    <row r="38" spans="1:35" x14ac:dyDescent="0.2">
      <c r="A38" s="69" t="s">
        <v>80</v>
      </c>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row>
    <row r="39" spans="1:35" s="137" customFormat="1" x14ac:dyDescent="0.2">
      <c r="B39" s="135"/>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row>
    <row r="40" spans="1:35" x14ac:dyDescent="0.2">
      <c r="A40" s="97" t="s">
        <v>83</v>
      </c>
      <c r="B40" s="97"/>
    </row>
    <row r="41" spans="1:35" x14ac:dyDescent="0.2">
      <c r="A41" s="139" t="s">
        <v>130</v>
      </c>
      <c r="B41" s="139"/>
      <c r="C41" s="139"/>
      <c r="D41" s="122"/>
    </row>
    <row r="42" spans="1:35" s="31" customFormat="1" x14ac:dyDescent="0.2">
      <c r="A42" s="139" t="s">
        <v>139</v>
      </c>
      <c r="B42" s="140"/>
      <c r="C42" s="140"/>
      <c r="D42" s="140"/>
    </row>
    <row r="43" spans="1:35" s="31" customFormat="1" x14ac:dyDescent="0.2">
      <c r="A43" s="139" t="s">
        <v>140</v>
      </c>
      <c r="B43" s="140"/>
      <c r="C43" s="140"/>
      <c r="D43" s="141"/>
      <c r="E43" s="142"/>
    </row>
    <row r="44" spans="1:35" ht="31.5" customHeight="1" x14ac:dyDescent="0.2">
      <c r="A44" s="96" t="s">
        <v>81</v>
      </c>
      <c r="B44" s="96"/>
      <c r="C44" s="96"/>
      <c r="D44" s="122"/>
    </row>
    <row r="45" spans="1:35" ht="31.5" customHeight="1" x14ac:dyDescent="0.2">
      <c r="A45" s="383" t="s">
        <v>131</v>
      </c>
      <c r="B45" s="383"/>
      <c r="C45" s="383"/>
      <c r="D45" s="122"/>
    </row>
    <row r="46" spans="1:35" x14ac:dyDescent="0.2">
      <c r="A46" s="383"/>
      <c r="B46" s="383"/>
      <c r="C46" s="383"/>
      <c r="D46" s="122"/>
    </row>
    <row r="47" spans="1:35" ht="31.5" customHeight="1" x14ac:dyDescent="0.2">
      <c r="A47" s="384" t="s">
        <v>132</v>
      </c>
      <c r="B47" s="384"/>
      <c r="C47" s="384"/>
      <c r="D47" s="122"/>
    </row>
    <row r="48" spans="1:35" ht="21" customHeight="1" x14ac:dyDescent="0.2">
      <c r="A48" s="384"/>
      <c r="B48" s="384"/>
      <c r="C48" s="384"/>
      <c r="D48" s="122"/>
    </row>
    <row r="49" spans="1:3" ht="31.5" customHeight="1" x14ac:dyDescent="0.2">
      <c r="A49" s="384"/>
      <c r="B49" s="384"/>
      <c r="C49" s="384"/>
    </row>
    <row r="50" spans="1:3" ht="31.5" customHeight="1" x14ac:dyDescent="0.2">
      <c r="A50" s="384"/>
      <c r="B50" s="384"/>
      <c r="C50" s="384"/>
    </row>
    <row r="51" spans="1:3" ht="31.5" customHeight="1" x14ac:dyDescent="0.2">
      <c r="A51" s="384"/>
      <c r="B51" s="384"/>
      <c r="C51" s="384"/>
    </row>
    <row r="52" spans="1:3" ht="31.5" customHeight="1" x14ac:dyDescent="0.2">
      <c r="A52" s="384"/>
      <c r="B52" s="384"/>
      <c r="C52" s="384"/>
    </row>
    <row r="53" spans="1:3" ht="31.5" customHeight="1" x14ac:dyDescent="0.2">
      <c r="A53" s="384"/>
      <c r="B53" s="384"/>
      <c r="C53" s="384"/>
    </row>
    <row r="54" spans="1:3" ht="21" customHeight="1" x14ac:dyDescent="0.2">
      <c r="A54" s="126"/>
      <c r="B54" s="126"/>
      <c r="C54" s="126"/>
    </row>
    <row r="55" spans="1:3" x14ac:dyDescent="0.2">
      <c r="A55" s="126"/>
      <c r="B55" s="126"/>
      <c r="C55" s="126"/>
    </row>
    <row r="56" spans="1:3" ht="52.5" customHeight="1" x14ac:dyDescent="0.2">
      <c r="A56" s="126"/>
      <c r="B56" s="126"/>
      <c r="C56" s="126"/>
    </row>
    <row r="57" spans="1:3" x14ac:dyDescent="0.2">
      <c r="A57" s="125"/>
      <c r="B57" s="125"/>
      <c r="C57" s="125"/>
    </row>
    <row r="58" spans="1:3" ht="52.5" customHeight="1" x14ac:dyDescent="0.2">
      <c r="A58" s="125"/>
      <c r="B58" s="125"/>
      <c r="C58" s="125"/>
    </row>
    <row r="59" spans="1:3" x14ac:dyDescent="0.2">
      <c r="A59" s="125"/>
      <c r="B59" s="125"/>
      <c r="C59" s="125"/>
    </row>
    <row r="60" spans="1:3" ht="42" customHeight="1" x14ac:dyDescent="0.2">
      <c r="A60" s="125"/>
      <c r="B60" s="125"/>
      <c r="C60" s="125"/>
    </row>
  </sheetData>
  <mergeCells count="3">
    <mergeCell ref="A30:C30"/>
    <mergeCell ref="A45:C46"/>
    <mergeCell ref="A47:C53"/>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I48"/>
  <sheetViews>
    <sheetView workbookViewId="0">
      <selection activeCell="G6" sqref="G6:J7"/>
    </sheetView>
  </sheetViews>
  <sheetFormatPr defaultColWidth="9.140625" defaultRowHeight="12.75" x14ac:dyDescent="0.2"/>
  <cols>
    <col min="1" max="1" width="28" style="31" customWidth="1"/>
    <col min="2" max="2" width="12.28515625" style="31" hidden="1" customWidth="1"/>
    <col min="3" max="3" width="13.28515625" style="31" hidden="1" customWidth="1"/>
    <col min="4" max="4" width="10.7109375" style="31" hidden="1" customWidth="1"/>
    <col min="5" max="5" width="11.140625" style="31" hidden="1" customWidth="1"/>
    <col min="6" max="6" width="12.5703125" style="31" hidden="1" customWidth="1"/>
    <col min="7" max="7" width="10.28515625" style="31" customWidth="1"/>
    <col min="8" max="8" width="11.5703125" style="31" customWidth="1"/>
    <col min="9" max="9" width="10.7109375" style="31" customWidth="1"/>
    <col min="10" max="10" width="10.42578125" style="31" customWidth="1"/>
    <col min="11" max="16384" width="9.140625" style="31"/>
  </cols>
  <sheetData>
    <row r="1" spans="1:10" x14ac:dyDescent="0.2">
      <c r="A1" s="63" t="s">
        <v>61</v>
      </c>
      <c r="B1" s="35"/>
      <c r="C1" s="35"/>
      <c r="D1" s="35"/>
      <c r="E1" s="35"/>
      <c r="F1" s="35"/>
      <c r="G1" s="35"/>
      <c r="H1" s="35"/>
      <c r="I1" s="35"/>
      <c r="J1" s="32"/>
    </row>
    <row r="2" spans="1:10" x14ac:dyDescent="0.2">
      <c r="B2" s="105"/>
      <c r="C2" s="105"/>
      <c r="D2" s="105"/>
      <c r="E2" s="105"/>
      <c r="F2" s="105"/>
      <c r="G2" s="105"/>
      <c r="H2" s="105"/>
      <c r="I2" s="105"/>
      <c r="J2" s="33"/>
    </row>
    <row r="3" spans="1:10" x14ac:dyDescent="0.2">
      <c r="A3" s="11" t="s">
        <v>138</v>
      </c>
      <c r="B3" s="130">
        <f>'Горный Детокс'!B3</f>
        <v>44287</v>
      </c>
      <c r="C3" s="129" t="e">
        <f>'Горный Детокс'!C3</f>
        <v>#REF!</v>
      </c>
      <c r="D3" s="129" t="e">
        <f>'Горный Детокс'!D3</f>
        <v>#REF!</v>
      </c>
      <c r="E3" s="129" t="e">
        <f>'Горный Детокс'!E3</f>
        <v>#REF!</v>
      </c>
      <c r="F3" s="129" t="e">
        <f>'Горный Детокс'!F3</f>
        <v>#REF!</v>
      </c>
      <c r="G3" s="129" t="e">
        <f>'Горный Детокс'!G3</f>
        <v>#REF!</v>
      </c>
      <c r="H3" s="129" t="e">
        <f>'Горный Детокс'!H3</f>
        <v>#REF!</v>
      </c>
      <c r="I3" s="129" t="e">
        <f>'Горный Детокс'!I3</f>
        <v>#REF!</v>
      </c>
      <c r="J3" s="129" t="e">
        <f>'Горный Детокс'!J3</f>
        <v>#REF!</v>
      </c>
    </row>
    <row r="4" spans="1:10" x14ac:dyDescent="0.2">
      <c r="A4" s="107"/>
      <c r="B4" s="130">
        <f>'Горный Детокс'!B4</f>
        <v>44289</v>
      </c>
      <c r="C4" s="129" t="e">
        <f>'Горный Детокс'!C4</f>
        <v>#REF!</v>
      </c>
      <c r="D4" s="129" t="e">
        <f>'Горный Детокс'!D4</f>
        <v>#REF!</v>
      </c>
      <c r="E4" s="129" t="e">
        <f>'Горный Детокс'!E4</f>
        <v>#REF!</v>
      </c>
      <c r="F4" s="129" t="e">
        <f>'Горный Детокс'!F4</f>
        <v>#REF!</v>
      </c>
      <c r="G4" s="129" t="e">
        <f>'Горный Детокс'!G4</f>
        <v>#REF!</v>
      </c>
      <c r="H4" s="129" t="e">
        <f>'Горный Детокс'!H4</f>
        <v>#REF!</v>
      </c>
      <c r="I4" s="129" t="e">
        <f>'Горный Детокс'!I4</f>
        <v>#REF!</v>
      </c>
      <c r="J4" s="129" t="e">
        <f>'Горный Детокс'!J4</f>
        <v>#REF!</v>
      </c>
    </row>
    <row r="5" spans="1:10" x14ac:dyDescent="0.2">
      <c r="A5" s="65" t="s">
        <v>63</v>
      </c>
      <c r="B5" s="38"/>
      <c r="C5" s="38"/>
      <c r="D5" s="38"/>
      <c r="E5" s="38"/>
      <c r="F5" s="38"/>
      <c r="G5" s="38"/>
      <c r="H5" s="38"/>
      <c r="I5" s="38"/>
      <c r="J5" s="38"/>
    </row>
    <row r="6" spans="1:10" x14ac:dyDescent="0.2">
      <c r="A6" s="52">
        <v>1</v>
      </c>
      <c r="B6" s="120" t="e">
        <f>'Горный Детокс'!B6*0.85</f>
        <v>#REF!</v>
      </c>
      <c r="C6" s="120" t="e">
        <f>'Горный Детокс'!C6*0.85</f>
        <v>#REF!</v>
      </c>
      <c r="D6" s="120" t="e">
        <f>'Горный Детокс'!D6*0.85</f>
        <v>#REF!</v>
      </c>
      <c r="E6" s="120" t="e">
        <f>'Горный Детокс'!E6*0.85</f>
        <v>#REF!</v>
      </c>
      <c r="F6" s="120" t="e">
        <f>'Горный Детокс'!F6*0.85</f>
        <v>#REF!</v>
      </c>
      <c r="G6" s="60" t="e">
        <f>'Горный Детокс'!G13*0.9</f>
        <v>#REF!</v>
      </c>
      <c r="H6" s="60" t="e">
        <f>'Горный Детокс'!H13*0.9</f>
        <v>#REF!</v>
      </c>
      <c r="I6" s="60" t="e">
        <f>'Горный Детокс'!I13*0.9</f>
        <v>#REF!</v>
      </c>
      <c r="J6" s="60" t="e">
        <f>'Горный Детокс'!J13*0.9</f>
        <v>#REF!</v>
      </c>
    </row>
    <row r="7" spans="1:10" x14ac:dyDescent="0.2">
      <c r="A7" s="52">
        <v>2</v>
      </c>
      <c r="B7" s="60" t="e">
        <f>'Горный Детокс'!B7*0.85</f>
        <v>#REF!</v>
      </c>
      <c r="C7" s="60" t="e">
        <f>'Горный Детокс'!C7*0.85</f>
        <v>#REF!</v>
      </c>
      <c r="D7" s="60" t="e">
        <f>'Горный Детокс'!D7*0.85</f>
        <v>#REF!</v>
      </c>
      <c r="E7" s="60" t="e">
        <f>'Горный Детокс'!E7*0.85</f>
        <v>#REF!</v>
      </c>
      <c r="F7" s="60" t="e">
        <f>'Горный Детокс'!F7*0.85</f>
        <v>#REF!</v>
      </c>
      <c r="G7" s="60" t="e">
        <f>'Горный Детокс'!G14*0.9</f>
        <v>#REF!</v>
      </c>
      <c r="H7" s="60" t="e">
        <f>'Горный Детокс'!H14*0.9</f>
        <v>#REF!</v>
      </c>
      <c r="I7" s="60" t="e">
        <f>'Горный Детокс'!I14*0.9</f>
        <v>#REF!</v>
      </c>
      <c r="J7" s="60" t="e">
        <f>'Горный Детокс'!J14*0.9</f>
        <v>#REF!</v>
      </c>
    </row>
    <row r="8" spans="1:10" x14ac:dyDescent="0.2">
      <c r="A8" s="89"/>
      <c r="B8" s="105"/>
      <c r="C8" s="105"/>
      <c r="D8" s="105"/>
      <c r="E8" s="105"/>
      <c r="F8" s="105"/>
      <c r="G8" s="105"/>
      <c r="H8" s="105"/>
      <c r="I8" s="105"/>
      <c r="J8" s="33"/>
    </row>
    <row r="9" spans="1:10" ht="15" x14ac:dyDescent="0.25">
      <c r="A9" s="90" t="s">
        <v>134</v>
      </c>
      <c r="B9" s="90"/>
      <c r="C9" s="90"/>
      <c r="D9" s="90"/>
      <c r="E9" s="21"/>
      <c r="F9" s="21"/>
      <c r="G9" s="21"/>
      <c r="H9" s="21"/>
      <c r="I9" s="106"/>
      <c r="J9" s="33"/>
    </row>
    <row r="10" spans="1:10" x14ac:dyDescent="0.2">
      <c r="A10" s="89"/>
      <c r="B10" s="105"/>
      <c r="C10" s="105"/>
      <c r="D10" s="105"/>
      <c r="E10" s="105"/>
      <c r="F10" s="105"/>
      <c r="G10" s="105"/>
      <c r="H10" s="105"/>
      <c r="I10" s="105"/>
      <c r="J10" s="33"/>
    </row>
    <row r="12" spans="1:10" hidden="1" x14ac:dyDescent="0.2">
      <c r="A12" s="33"/>
      <c r="B12" s="80" t="e">
        <f>#REF!</f>
        <v>#REF!</v>
      </c>
      <c r="C12" s="80" t="e">
        <f>#REF!</f>
        <v>#REF!</v>
      </c>
      <c r="D12" s="80" t="e">
        <f>#REF!</f>
        <v>#REF!</v>
      </c>
      <c r="E12" s="80" t="e">
        <f>#REF!</f>
        <v>#REF!</v>
      </c>
      <c r="F12" s="80" t="e">
        <f>#REF!</f>
        <v>#REF!</v>
      </c>
      <c r="G12" s="80" t="e">
        <f>#REF!</f>
        <v>#REF!</v>
      </c>
      <c r="H12" s="80" t="e">
        <f>#REF!</f>
        <v>#REF!</v>
      </c>
      <c r="I12" s="80" t="e">
        <f>#REF!</f>
        <v>#REF!</v>
      </c>
      <c r="J12" s="33"/>
    </row>
    <row r="13" spans="1:10" hidden="1" x14ac:dyDescent="0.2">
      <c r="A13" s="65" t="e">
        <f>#REF!</f>
        <v>#REF!</v>
      </c>
      <c r="B13" s="38" t="e">
        <f>#REF!</f>
        <v>#REF!</v>
      </c>
      <c r="C13" s="38" t="e">
        <f>#REF!</f>
        <v>#REF!</v>
      </c>
      <c r="D13" s="38" t="e">
        <f>#REF!</f>
        <v>#REF!</v>
      </c>
      <c r="E13" s="38" t="e">
        <f>#REF!</f>
        <v>#REF!</v>
      </c>
      <c r="F13" s="38" t="e">
        <f>#REF!</f>
        <v>#REF!</v>
      </c>
      <c r="G13" s="38" t="e">
        <f>#REF!</f>
        <v>#REF!</v>
      </c>
      <c r="H13" s="38" t="e">
        <f>#REF!</f>
        <v>#REF!</v>
      </c>
      <c r="I13" s="38" t="e">
        <f>#REF!</f>
        <v>#REF!</v>
      </c>
      <c r="J13" s="32"/>
    </row>
    <row r="14" spans="1:10" hidden="1" x14ac:dyDescent="0.2">
      <c r="A14" s="52" t="e">
        <f>#REF!</f>
        <v>#REF!</v>
      </c>
      <c r="B14" s="38" t="e">
        <f>#REF!+2500</f>
        <v>#REF!</v>
      </c>
      <c r="C14" s="38" t="e">
        <f>#REF!+2500</f>
        <v>#REF!</v>
      </c>
      <c r="D14" s="38" t="e">
        <f>#REF!+2500</f>
        <v>#REF!</v>
      </c>
      <c r="E14" s="38" t="e">
        <f>#REF!+2500</f>
        <v>#REF!</v>
      </c>
      <c r="F14" s="38" t="e">
        <f>#REF!+2500</f>
        <v>#REF!</v>
      </c>
      <c r="G14" s="38" t="e">
        <f>#REF!+2500</f>
        <v>#REF!</v>
      </c>
      <c r="H14" s="38" t="e">
        <f>#REF!+2500</f>
        <v>#REF!</v>
      </c>
      <c r="I14" s="38" t="e">
        <f>#REF!+2500</f>
        <v>#REF!</v>
      </c>
      <c r="J14" s="33"/>
    </row>
    <row r="15" spans="1:10" hidden="1" x14ac:dyDescent="0.2">
      <c r="A15" s="52" t="e">
        <f>#REF!</f>
        <v>#REF!</v>
      </c>
      <c r="B15" s="38" t="e">
        <f>#REF!+5000</f>
        <v>#REF!</v>
      </c>
      <c r="C15" s="38" t="e">
        <f>#REF!+5000</f>
        <v>#REF!</v>
      </c>
      <c r="D15" s="38" t="e">
        <f>#REF!+5000</f>
        <v>#REF!</v>
      </c>
      <c r="E15" s="38" t="e">
        <f>#REF!+5000</f>
        <v>#REF!</v>
      </c>
      <c r="F15" s="38" t="e">
        <f>#REF!+5000</f>
        <v>#REF!</v>
      </c>
      <c r="G15" s="38" t="e">
        <f>#REF!+5000</f>
        <v>#REF!</v>
      </c>
      <c r="H15" s="38" t="e">
        <f>#REF!+5000</f>
        <v>#REF!</v>
      </c>
      <c r="I15" s="38" t="e">
        <f>#REF!+5000</f>
        <v>#REF!</v>
      </c>
      <c r="J15" s="33"/>
    </row>
    <row r="16" spans="1:10" hidden="1" x14ac:dyDescent="0.2"/>
    <row r="17" spans="1:35" ht="142.5" customHeight="1" x14ac:dyDescent="0.2">
      <c r="A17" s="381" t="s">
        <v>133</v>
      </c>
      <c r="B17" s="381"/>
      <c r="C17" s="381"/>
      <c r="D17" s="128" t="s">
        <v>135</v>
      </c>
      <c r="E17" s="128"/>
      <c r="F17" s="128"/>
      <c r="G17" s="128"/>
      <c r="H17" s="128"/>
      <c r="I17" s="128"/>
      <c r="J17" s="128"/>
      <c r="K17" s="128"/>
      <c r="L17" s="128"/>
      <c r="M17" s="128"/>
    </row>
    <row r="18" spans="1:35" x14ac:dyDescent="0.2">
      <c r="A18" s="127"/>
      <c r="B18" s="127"/>
      <c r="C18" s="127"/>
      <c r="D18" s="127"/>
    </row>
    <row r="19" spans="1:35" ht="12.75" customHeight="1" x14ac:dyDescent="0.2">
      <c r="A19" s="127"/>
      <c r="B19" s="127"/>
      <c r="C19" s="127"/>
      <c r="D19" s="382"/>
      <c r="E19" s="382"/>
      <c r="F19" s="382"/>
      <c r="G19" s="382"/>
      <c r="H19" s="382"/>
      <c r="I19" s="382"/>
      <c r="J19" s="382"/>
      <c r="K19" s="382"/>
      <c r="L19" s="382"/>
    </row>
    <row r="20" spans="1:35" ht="12.75" customHeight="1" x14ac:dyDescent="0.2">
      <c r="A20" s="94" t="s">
        <v>74</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row>
    <row r="21" spans="1:35" x14ac:dyDescent="0.2">
      <c r="A21" s="68" t="s">
        <v>75</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row>
    <row r="22" spans="1:35" x14ac:dyDescent="0.2">
      <c r="A22" s="69" t="s">
        <v>76</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row>
    <row r="23" spans="1:35" x14ac:dyDescent="0.2">
      <c r="A23" s="69" t="s">
        <v>77</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row>
    <row r="24" spans="1:35" x14ac:dyDescent="0.2">
      <c r="A24" s="69" t="s">
        <v>78</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row>
    <row r="25" spans="1:35" ht="21" customHeight="1" x14ac:dyDescent="0.2">
      <c r="A25" s="69" t="s">
        <v>79</v>
      </c>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row>
    <row r="26" spans="1:35" x14ac:dyDescent="0.2">
      <c r="A26" s="69" t="s">
        <v>80</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row>
    <row r="27" spans="1:35" x14ac:dyDescent="0.2">
      <c r="A27" s="6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row>
    <row r="28" spans="1:35" x14ac:dyDescent="0.2">
      <c r="A28" s="97" t="s">
        <v>83</v>
      </c>
      <c r="C28" s="124"/>
      <c r="D28" s="124"/>
    </row>
    <row r="29" spans="1:35" x14ac:dyDescent="0.2">
      <c r="A29" s="139" t="s">
        <v>130</v>
      </c>
      <c r="B29" s="139"/>
      <c r="C29" s="139"/>
    </row>
    <row r="30" spans="1:35" x14ac:dyDescent="0.2">
      <c r="A30" s="139" t="s">
        <v>139</v>
      </c>
      <c r="B30" s="140"/>
      <c r="C30" s="140"/>
      <c r="D30" s="140"/>
    </row>
    <row r="31" spans="1:35" x14ac:dyDescent="0.2">
      <c r="A31" s="139" t="s">
        <v>140</v>
      </c>
      <c r="B31" s="140"/>
      <c r="C31" s="140"/>
      <c r="D31" s="141"/>
      <c r="E31" s="142"/>
    </row>
    <row r="32" spans="1:35" ht="31.5" customHeight="1" x14ac:dyDescent="0.2">
      <c r="A32" s="96" t="s">
        <v>81</v>
      </c>
      <c r="B32" s="96"/>
      <c r="C32" s="96"/>
      <c r="D32" s="122"/>
    </row>
    <row r="33" spans="1:4" ht="31.5" customHeight="1" x14ac:dyDescent="0.2">
      <c r="A33" s="383" t="s">
        <v>131</v>
      </c>
      <c r="B33" s="383"/>
      <c r="C33" s="383"/>
      <c r="D33" s="122"/>
    </row>
    <row r="34" spans="1:4" x14ac:dyDescent="0.2">
      <c r="A34" s="383"/>
      <c r="B34" s="383"/>
      <c r="C34" s="383"/>
      <c r="D34" s="122"/>
    </row>
    <row r="35" spans="1:4" ht="31.5" customHeight="1" x14ac:dyDescent="0.2">
      <c r="A35" s="384" t="s">
        <v>132</v>
      </c>
      <c r="B35" s="384"/>
      <c r="C35" s="384"/>
      <c r="D35" s="122"/>
    </row>
    <row r="36" spans="1:4" ht="21" customHeight="1" x14ac:dyDescent="0.2">
      <c r="A36" s="384"/>
      <c r="B36" s="384"/>
      <c r="C36" s="384"/>
      <c r="D36" s="122"/>
    </row>
    <row r="37" spans="1:4" ht="31.5" customHeight="1" x14ac:dyDescent="0.2">
      <c r="A37" s="384"/>
      <c r="B37" s="384"/>
      <c r="C37" s="384"/>
    </row>
    <row r="38" spans="1:4" ht="31.5" customHeight="1" x14ac:dyDescent="0.2">
      <c r="A38" s="384"/>
      <c r="B38" s="384"/>
      <c r="C38" s="384"/>
    </row>
    <row r="39" spans="1:4" ht="31.5" customHeight="1" x14ac:dyDescent="0.2">
      <c r="A39" s="384"/>
      <c r="B39" s="384"/>
      <c r="C39" s="384"/>
    </row>
    <row r="40" spans="1:4" ht="31.5" customHeight="1" x14ac:dyDescent="0.2">
      <c r="A40" s="384"/>
      <c r="B40" s="384"/>
      <c r="C40" s="384"/>
    </row>
    <row r="41" spans="1:4" ht="31.5" customHeight="1" x14ac:dyDescent="0.2">
      <c r="A41" s="384"/>
      <c r="B41" s="384"/>
      <c r="C41" s="384"/>
    </row>
    <row r="42" spans="1:4" ht="21" customHeight="1" x14ac:dyDescent="0.2">
      <c r="A42" s="126"/>
      <c r="B42" s="126"/>
      <c r="C42" s="126"/>
    </row>
    <row r="43" spans="1:4" x14ac:dyDescent="0.2">
      <c r="A43" s="126"/>
      <c r="B43" s="126"/>
      <c r="C43" s="126"/>
    </row>
    <row r="44" spans="1:4" ht="52.5" customHeight="1" x14ac:dyDescent="0.2">
      <c r="A44" s="126"/>
      <c r="B44" s="126"/>
      <c r="C44" s="126"/>
    </row>
    <row r="45" spans="1:4" x14ac:dyDescent="0.2">
      <c r="A45" s="125"/>
      <c r="B45" s="125"/>
      <c r="C45" s="125"/>
    </row>
    <row r="46" spans="1:4" ht="52.5" customHeight="1" x14ac:dyDescent="0.2">
      <c r="A46" s="125"/>
      <c r="B46" s="125"/>
      <c r="C46" s="125"/>
    </row>
    <row r="47" spans="1:4" x14ac:dyDescent="0.2">
      <c r="A47" s="125"/>
      <c r="B47" s="125"/>
      <c r="C47" s="125"/>
    </row>
    <row r="48" spans="1:4" ht="42" customHeight="1" x14ac:dyDescent="0.2">
      <c r="A48" s="125"/>
      <c r="B48" s="125"/>
      <c r="C48" s="125"/>
    </row>
  </sheetData>
  <mergeCells count="4">
    <mergeCell ref="A17:C17"/>
    <mergeCell ref="D19:L19"/>
    <mergeCell ref="A33:C34"/>
    <mergeCell ref="A35:C41"/>
  </mergeCells>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D110"/>
  <sheetViews>
    <sheetView workbookViewId="0">
      <selection activeCell="BK3" sqref="BK3"/>
    </sheetView>
  </sheetViews>
  <sheetFormatPr defaultColWidth="9.140625" defaultRowHeight="12.75" x14ac:dyDescent="0.2"/>
  <cols>
    <col min="1" max="1" width="66" style="32" customWidth="1"/>
    <col min="2" max="62" width="11" style="32" hidden="1" customWidth="1"/>
    <col min="63"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9.85546875" style="32" customWidth="1"/>
    <col min="83" max="16384" width="9.140625" style="32"/>
  </cols>
  <sheetData>
    <row r="1" spans="1:82"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2"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2"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row>
    <row r="4" spans="1:82"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row>
    <row r="5" spans="1:82"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row>
    <row r="6" spans="1:82"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row>
    <row r="7" spans="1:82"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row>
    <row r="8" spans="1:82" s="36" customFormat="1" ht="12" customHeight="1" x14ac:dyDescent="0.2">
      <c r="A8" s="66" t="s">
        <v>64</v>
      </c>
      <c r="B8" s="43"/>
    </row>
    <row r="9" spans="1:82"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row>
    <row r="10" spans="1:82"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row>
    <row r="11" spans="1:82"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row>
    <row r="12" spans="1:82"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row>
    <row r="13" spans="1:82"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row>
    <row r="14" spans="1:82"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row>
    <row r="15" spans="1:82"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row>
    <row r="16" spans="1:82"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row>
    <row r="17" spans="1:82"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row>
    <row r="18" spans="1:82"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row>
    <row r="19" spans="1:82"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D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row>
    <row r="20" spans="1:82"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row>
    <row r="21" spans="1:82"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row>
    <row r="22" spans="1:82"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row>
    <row r="23" spans="1:82"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row>
    <row r="24" spans="1:82"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row>
    <row r="25" spans="1:82"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row>
    <row r="26" spans="1:82"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2"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2"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2"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2"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2"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2"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2" s="6" customFormat="1" ht="12.75" customHeight="1" x14ac:dyDescent="0.2"/>
    <row r="82" spans="1:82" s="6" customFormat="1" ht="12" x14ac:dyDescent="0.2">
      <c r="A82" s="11" t="s">
        <v>147</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2"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34" t="e">
        <f t="shared" si="46"/>
        <v>#REF!</v>
      </c>
      <c r="AX83" s="134" t="e">
        <f t="shared" si="46"/>
        <v>#REF!</v>
      </c>
      <c r="AY83" s="115" t="e">
        <f t="shared" si="46"/>
        <v>#REF!</v>
      </c>
      <c r="AZ83" s="115" t="e">
        <f t="shared" si="46"/>
        <v>#REF!</v>
      </c>
      <c r="BA83" s="115" t="e">
        <f t="shared" si="46"/>
        <v>#REF!</v>
      </c>
      <c r="BB83" s="115" t="e">
        <f t="shared" si="46"/>
        <v>#REF!</v>
      </c>
      <c r="BC83" s="115" t="e">
        <f t="shared" si="46"/>
        <v>#REF!</v>
      </c>
      <c r="BD83" s="115" t="e">
        <f t="shared" si="46"/>
        <v>#REF!</v>
      </c>
      <c r="BE83" s="115" t="e">
        <f t="shared" si="46"/>
        <v>#REF!</v>
      </c>
      <c r="BF83" s="115" t="e">
        <f t="shared" si="46"/>
        <v>#REF!</v>
      </c>
      <c r="BG83" s="115" t="e">
        <f t="shared" si="46"/>
        <v>#REF!</v>
      </c>
      <c r="BH83" s="115" t="e">
        <f t="shared" si="46"/>
        <v>#REF!</v>
      </c>
      <c r="BI83" s="115" t="e">
        <f t="shared" si="46"/>
        <v>#REF!</v>
      </c>
      <c r="BJ83" s="115" t="e">
        <f t="shared" si="46"/>
        <v>#REF!</v>
      </c>
      <c r="BK83" s="115" t="e">
        <f t="shared" si="46"/>
        <v>#REF!</v>
      </c>
      <c r="BL83" s="115" t="e">
        <f t="shared" ref="BL83:CD83" si="47">BL3</f>
        <v>#REF!</v>
      </c>
      <c r="BM83" s="115" t="e">
        <f t="shared" si="47"/>
        <v>#REF!</v>
      </c>
      <c r="BN83" s="115" t="e">
        <f t="shared" si="47"/>
        <v>#REF!</v>
      </c>
      <c r="BO83" s="115" t="e">
        <f t="shared" si="47"/>
        <v>#REF!</v>
      </c>
      <c r="BP83" s="115" t="e">
        <f t="shared" si="47"/>
        <v>#REF!</v>
      </c>
      <c r="BQ83" s="115" t="e">
        <f t="shared" si="47"/>
        <v>#REF!</v>
      </c>
      <c r="BR83" s="115" t="e">
        <f t="shared" si="47"/>
        <v>#REF!</v>
      </c>
      <c r="BS83" s="115" t="e">
        <f t="shared" si="47"/>
        <v>#REF!</v>
      </c>
      <c r="BT83" s="115" t="e">
        <f t="shared" si="47"/>
        <v>#REF!</v>
      </c>
      <c r="BU83" s="115" t="e">
        <f t="shared" si="47"/>
        <v>#REF!</v>
      </c>
      <c r="BV83" s="115" t="e">
        <f t="shared" si="47"/>
        <v>#REF!</v>
      </c>
      <c r="BW83" s="115" t="e">
        <f t="shared" si="47"/>
        <v>#REF!</v>
      </c>
      <c r="BX83" s="115" t="e">
        <f t="shared" si="47"/>
        <v>#REF!</v>
      </c>
      <c r="BY83" s="115" t="e">
        <f t="shared" si="47"/>
        <v>#REF!</v>
      </c>
      <c r="BZ83" s="115" t="e">
        <f t="shared" si="47"/>
        <v>#REF!</v>
      </c>
      <c r="CA83" s="115" t="e">
        <f t="shared" si="47"/>
        <v>#REF!</v>
      </c>
      <c r="CB83" s="115" t="e">
        <f t="shared" si="47"/>
        <v>#REF!</v>
      </c>
      <c r="CC83" s="115" t="e">
        <f t="shared" si="47"/>
        <v>#REF!</v>
      </c>
      <c r="CD83" s="115" t="e">
        <f t="shared" si="47"/>
        <v>#REF!</v>
      </c>
    </row>
    <row r="84" spans="1:82"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34" t="e">
        <f t="shared" si="46"/>
        <v>#REF!</v>
      </c>
      <c r="AX84" s="134" t="e">
        <f t="shared" si="46"/>
        <v>#REF!</v>
      </c>
      <c r="AY84" s="115" t="e">
        <f t="shared" si="46"/>
        <v>#REF!</v>
      </c>
      <c r="AZ84" s="115" t="e">
        <f t="shared" si="46"/>
        <v>#REF!</v>
      </c>
      <c r="BA84" s="115" t="e">
        <f t="shared" si="46"/>
        <v>#REF!</v>
      </c>
      <c r="BB84" s="115" t="e">
        <f t="shared" si="46"/>
        <v>#REF!</v>
      </c>
      <c r="BC84" s="115" t="e">
        <f t="shared" si="46"/>
        <v>#REF!</v>
      </c>
      <c r="BD84" s="115" t="e">
        <f t="shared" si="46"/>
        <v>#REF!</v>
      </c>
      <c r="BE84" s="115" t="e">
        <f t="shared" si="46"/>
        <v>#REF!</v>
      </c>
      <c r="BF84" s="115" t="e">
        <f t="shared" si="46"/>
        <v>#REF!</v>
      </c>
      <c r="BG84" s="115" t="e">
        <f t="shared" si="46"/>
        <v>#REF!</v>
      </c>
      <c r="BH84" s="115" t="e">
        <f t="shared" si="46"/>
        <v>#REF!</v>
      </c>
      <c r="BI84" s="115" t="e">
        <f t="shared" si="46"/>
        <v>#REF!</v>
      </c>
      <c r="BJ84" s="115" t="e">
        <f t="shared" si="46"/>
        <v>#REF!</v>
      </c>
      <c r="BK84" s="115" t="e">
        <f t="shared" si="46"/>
        <v>#REF!</v>
      </c>
      <c r="BL84" s="115" t="e">
        <f t="shared" ref="BL84:CD84" si="48">BL4</f>
        <v>#REF!</v>
      </c>
      <c r="BM84" s="115" t="e">
        <f t="shared" si="48"/>
        <v>#REF!</v>
      </c>
      <c r="BN84" s="115" t="e">
        <f t="shared" si="48"/>
        <v>#REF!</v>
      </c>
      <c r="BO84" s="115" t="e">
        <f t="shared" si="48"/>
        <v>#REF!</v>
      </c>
      <c r="BP84" s="115" t="e">
        <f t="shared" si="48"/>
        <v>#REF!</v>
      </c>
      <c r="BQ84" s="115" t="e">
        <f t="shared" si="48"/>
        <v>#REF!</v>
      </c>
      <c r="BR84" s="115" t="e">
        <f t="shared" si="48"/>
        <v>#REF!</v>
      </c>
      <c r="BS84" s="115" t="e">
        <f t="shared" si="48"/>
        <v>#REF!</v>
      </c>
      <c r="BT84" s="115" t="e">
        <f t="shared" si="48"/>
        <v>#REF!</v>
      </c>
      <c r="BU84" s="115" t="e">
        <f t="shared" si="48"/>
        <v>#REF!</v>
      </c>
      <c r="BV84" s="115" t="e">
        <f t="shared" si="48"/>
        <v>#REF!</v>
      </c>
      <c r="BW84" s="115" t="e">
        <f t="shared" si="48"/>
        <v>#REF!</v>
      </c>
      <c r="BX84" s="115" t="e">
        <f t="shared" si="48"/>
        <v>#REF!</v>
      </c>
      <c r="BY84" s="115" t="e">
        <f t="shared" si="48"/>
        <v>#REF!</v>
      </c>
      <c r="BZ84" s="115" t="e">
        <f t="shared" si="48"/>
        <v>#REF!</v>
      </c>
      <c r="CA84" s="115" t="e">
        <f t="shared" si="48"/>
        <v>#REF!</v>
      </c>
      <c r="CB84" s="115" t="e">
        <f t="shared" si="48"/>
        <v>#REF!</v>
      </c>
      <c r="CC84" s="115" t="e">
        <f t="shared" si="48"/>
        <v>#REF!</v>
      </c>
      <c r="CD84" s="115" t="e">
        <f t="shared" si="48"/>
        <v>#REF!</v>
      </c>
    </row>
    <row r="85" spans="1:82"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row>
    <row r="86" spans="1:82"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43" t="e">
        <f>AW6*0.9*0.9</f>
        <v>#REF!</v>
      </c>
      <c r="AX86" s="43" t="e">
        <f t="shared" ref="AX86:BG87" si="50">AX6*0.9*0.9</f>
        <v>#REF!</v>
      </c>
      <c r="AY86" s="43" t="e">
        <f t="shared" si="50"/>
        <v>#REF!</v>
      </c>
      <c r="AZ86" s="43" t="e">
        <f t="shared" si="50"/>
        <v>#REF!</v>
      </c>
      <c r="BA86" s="43" t="e">
        <f t="shared" si="50"/>
        <v>#REF!</v>
      </c>
      <c r="BB86" s="43" t="e">
        <f t="shared" si="50"/>
        <v>#REF!</v>
      </c>
      <c r="BC86" s="43" t="e">
        <f t="shared" si="50"/>
        <v>#REF!</v>
      </c>
      <c r="BD86" s="43" t="e">
        <f t="shared" si="50"/>
        <v>#REF!</v>
      </c>
      <c r="BE86" s="43" t="e">
        <f t="shared" si="50"/>
        <v>#REF!</v>
      </c>
      <c r="BF86" s="43" t="e">
        <f t="shared" si="50"/>
        <v>#REF!</v>
      </c>
      <c r="BG86" s="43" t="e">
        <f t="shared" si="50"/>
        <v>#REF!</v>
      </c>
      <c r="BH86" s="57" t="e">
        <f>BH6*0.85*0.9</f>
        <v>#REF!</v>
      </c>
      <c r="BI86" s="57" t="e">
        <f t="shared" ref="BI86:BK101" si="51">BI6*0.85*0.9</f>
        <v>#REF!</v>
      </c>
      <c r="BJ86" s="57" t="e">
        <f t="shared" si="51"/>
        <v>#REF!</v>
      </c>
      <c r="BK86" s="57" t="e">
        <f t="shared" si="51"/>
        <v>#REF!</v>
      </c>
      <c r="BL86" s="57" t="e">
        <f t="shared" ref="BL86:CD86" si="52">BL6*0.85*0.9</f>
        <v>#REF!</v>
      </c>
      <c r="BM86" s="57" t="e">
        <f t="shared" si="52"/>
        <v>#REF!</v>
      </c>
      <c r="BN86" s="57" t="e">
        <f t="shared" si="52"/>
        <v>#REF!</v>
      </c>
      <c r="BO86" s="57" t="e">
        <f t="shared" si="52"/>
        <v>#REF!</v>
      </c>
      <c r="BP86" s="57" t="e">
        <f t="shared" si="52"/>
        <v>#REF!</v>
      </c>
      <c r="BQ86" s="57" t="e">
        <f t="shared" si="52"/>
        <v>#REF!</v>
      </c>
      <c r="BR86" s="57" t="e">
        <f t="shared" si="52"/>
        <v>#REF!</v>
      </c>
      <c r="BS86" s="57" t="e">
        <f t="shared" si="52"/>
        <v>#REF!</v>
      </c>
      <c r="BT86" s="57" t="e">
        <f t="shared" si="52"/>
        <v>#REF!</v>
      </c>
      <c r="BU86" s="57" t="e">
        <f t="shared" si="52"/>
        <v>#REF!</v>
      </c>
      <c r="BV86" s="57" t="e">
        <f t="shared" si="52"/>
        <v>#REF!</v>
      </c>
      <c r="BW86" s="57" t="e">
        <f t="shared" si="52"/>
        <v>#REF!</v>
      </c>
      <c r="BX86" s="57" t="e">
        <f t="shared" si="52"/>
        <v>#REF!</v>
      </c>
      <c r="BY86" s="57" t="e">
        <f t="shared" si="52"/>
        <v>#REF!</v>
      </c>
      <c r="BZ86" s="57" t="e">
        <f t="shared" si="52"/>
        <v>#REF!</v>
      </c>
      <c r="CA86" s="57" t="e">
        <f t="shared" si="52"/>
        <v>#REF!</v>
      </c>
      <c r="CB86" s="57" t="e">
        <f t="shared" si="52"/>
        <v>#REF!</v>
      </c>
      <c r="CC86" s="57" t="e">
        <f t="shared" si="52"/>
        <v>#REF!</v>
      </c>
      <c r="CD86" s="57" t="e">
        <f t="shared" si="52"/>
        <v>#REF!</v>
      </c>
    </row>
    <row r="87" spans="1:82" s="36" customFormat="1" ht="12" customHeight="1" x14ac:dyDescent="0.2">
      <c r="A87" s="52">
        <v>2</v>
      </c>
      <c r="B87" s="43" t="e">
        <f t="shared" ref="B87:Q93" si="53">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43" t="e">
        <f t="shared" ref="AW87:BG101" si="54">AW7*0.9*0.9</f>
        <v>#REF!</v>
      </c>
      <c r="AX87" s="43" t="e">
        <f t="shared" si="50"/>
        <v>#REF!</v>
      </c>
      <c r="AY87" s="43" t="e">
        <f t="shared" si="50"/>
        <v>#REF!</v>
      </c>
      <c r="AZ87" s="43" t="e">
        <f t="shared" si="50"/>
        <v>#REF!</v>
      </c>
      <c r="BA87" s="43" t="e">
        <f t="shared" si="50"/>
        <v>#REF!</v>
      </c>
      <c r="BB87" s="43" t="e">
        <f t="shared" si="50"/>
        <v>#REF!</v>
      </c>
      <c r="BC87" s="43" t="e">
        <f t="shared" si="50"/>
        <v>#REF!</v>
      </c>
      <c r="BD87" s="43" t="e">
        <f t="shared" si="50"/>
        <v>#REF!</v>
      </c>
      <c r="BE87" s="43" t="e">
        <f t="shared" si="50"/>
        <v>#REF!</v>
      </c>
      <c r="BF87" s="43" t="e">
        <f t="shared" si="50"/>
        <v>#REF!</v>
      </c>
      <c r="BG87" s="43" t="e">
        <f t="shared" si="50"/>
        <v>#REF!</v>
      </c>
      <c r="BH87" s="57" t="e">
        <f>BH7*0.85*0.9</f>
        <v>#REF!</v>
      </c>
      <c r="BI87" s="57" t="e">
        <f>BI7*0.85*0.9</f>
        <v>#REF!</v>
      </c>
      <c r="BJ87" s="57" t="e">
        <f>BJ7*0.85*0.9</f>
        <v>#REF!</v>
      </c>
      <c r="BK87" s="57" t="e">
        <f>BK7*0.85*0.9</f>
        <v>#REF!</v>
      </c>
      <c r="BL87" s="57" t="e">
        <f t="shared" ref="BL87:CD87" si="55">BL7*0.85*0.9</f>
        <v>#REF!</v>
      </c>
      <c r="BM87" s="57" t="e">
        <f t="shared" si="55"/>
        <v>#REF!</v>
      </c>
      <c r="BN87" s="57" t="e">
        <f t="shared" si="55"/>
        <v>#REF!</v>
      </c>
      <c r="BO87" s="57" t="e">
        <f t="shared" si="55"/>
        <v>#REF!</v>
      </c>
      <c r="BP87" s="57" t="e">
        <f t="shared" si="55"/>
        <v>#REF!</v>
      </c>
      <c r="BQ87" s="57" t="e">
        <f t="shared" si="55"/>
        <v>#REF!</v>
      </c>
      <c r="BR87" s="57" t="e">
        <f t="shared" si="55"/>
        <v>#REF!</v>
      </c>
      <c r="BS87" s="57" t="e">
        <f t="shared" si="55"/>
        <v>#REF!</v>
      </c>
      <c r="BT87" s="57" t="e">
        <f t="shared" si="55"/>
        <v>#REF!</v>
      </c>
      <c r="BU87" s="57" t="e">
        <f t="shared" si="55"/>
        <v>#REF!</v>
      </c>
      <c r="BV87" s="57" t="e">
        <f t="shared" si="55"/>
        <v>#REF!</v>
      </c>
      <c r="BW87" s="57" t="e">
        <f t="shared" si="55"/>
        <v>#REF!</v>
      </c>
      <c r="BX87" s="57" t="e">
        <f t="shared" si="55"/>
        <v>#REF!</v>
      </c>
      <c r="BY87" s="57" t="e">
        <f t="shared" si="55"/>
        <v>#REF!</v>
      </c>
      <c r="BZ87" s="57" t="e">
        <f t="shared" si="55"/>
        <v>#REF!</v>
      </c>
      <c r="CA87" s="57" t="e">
        <f t="shared" si="55"/>
        <v>#REF!</v>
      </c>
      <c r="CB87" s="57" t="e">
        <f t="shared" si="55"/>
        <v>#REF!</v>
      </c>
      <c r="CC87" s="57" t="e">
        <f t="shared" si="55"/>
        <v>#REF!</v>
      </c>
      <c r="CD87" s="57" t="e">
        <f t="shared" si="55"/>
        <v>#REF!</v>
      </c>
    </row>
    <row r="88" spans="1:82"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57"/>
      <c r="BI88" s="57"/>
      <c r="BJ88" s="57"/>
      <c r="BK88" s="57"/>
      <c r="BL88" s="57"/>
      <c r="BM88" s="57"/>
      <c r="BN88" s="57"/>
      <c r="BO88" s="57"/>
      <c r="BP88" s="57"/>
      <c r="BQ88" s="57"/>
      <c r="BR88" s="57"/>
      <c r="BS88" s="57"/>
      <c r="BT88" s="57"/>
      <c r="BU88" s="57"/>
      <c r="BV88" s="57"/>
      <c r="BW88" s="57"/>
      <c r="BX88" s="57"/>
      <c r="BY88" s="57"/>
      <c r="BZ88" s="57"/>
      <c r="CA88" s="57"/>
      <c r="CB88" s="57"/>
      <c r="CC88" s="57"/>
      <c r="CD88" s="57"/>
    </row>
    <row r="89" spans="1:82" s="9" customFormat="1" ht="12" customHeight="1" x14ac:dyDescent="0.2">
      <c r="A89" s="8">
        <v>1</v>
      </c>
      <c r="B89" s="43" t="e">
        <f t="shared" si="53"/>
        <v>#REF!</v>
      </c>
      <c r="C89" s="43" t="e">
        <f t="shared" si="53"/>
        <v>#REF!</v>
      </c>
      <c r="D89" s="43" t="e">
        <f t="shared" si="53"/>
        <v>#REF!</v>
      </c>
      <c r="E89" s="43" t="e">
        <f t="shared" si="53"/>
        <v>#REF!</v>
      </c>
      <c r="F89" s="43" t="e">
        <f t="shared" si="53"/>
        <v>#REF!</v>
      </c>
      <c r="G89" s="43" t="e">
        <f t="shared" si="53"/>
        <v>#REF!</v>
      </c>
      <c r="H89" s="43" t="e">
        <f t="shared" si="53"/>
        <v>#REF!</v>
      </c>
      <c r="I89" s="43" t="e">
        <f t="shared" si="53"/>
        <v>#REF!</v>
      </c>
      <c r="J89" s="43" t="e">
        <f t="shared" si="53"/>
        <v>#REF!</v>
      </c>
      <c r="K89" s="43" t="e">
        <f t="shared" si="53"/>
        <v>#REF!</v>
      </c>
      <c r="L89" s="43" t="e">
        <f t="shared" si="53"/>
        <v>#REF!</v>
      </c>
      <c r="M89" s="43" t="e">
        <f t="shared" si="53"/>
        <v>#REF!</v>
      </c>
      <c r="N89" s="43" t="e">
        <f t="shared" si="53"/>
        <v>#REF!</v>
      </c>
      <c r="O89" s="43" t="e">
        <f t="shared" si="53"/>
        <v>#REF!</v>
      </c>
      <c r="P89" s="43" t="e">
        <f t="shared" si="53"/>
        <v>#REF!</v>
      </c>
      <c r="Q89" s="43" t="e">
        <f t="shared" si="53"/>
        <v>#REF!</v>
      </c>
      <c r="R89" s="43" t="e">
        <f t="shared" ref="R89:AV90" si="56">R9*0.8*0.9</f>
        <v>#REF!</v>
      </c>
      <c r="S89" s="43" t="e">
        <f t="shared" si="56"/>
        <v>#REF!</v>
      </c>
      <c r="T89" s="43" t="e">
        <f t="shared" si="56"/>
        <v>#REF!</v>
      </c>
      <c r="U89" s="43" t="e">
        <f t="shared" si="56"/>
        <v>#REF!</v>
      </c>
      <c r="V89" s="43" t="e">
        <f t="shared" si="56"/>
        <v>#REF!</v>
      </c>
      <c r="W89" s="43" t="e">
        <f t="shared" si="56"/>
        <v>#REF!</v>
      </c>
      <c r="X89" s="43" t="e">
        <f t="shared" si="56"/>
        <v>#REF!</v>
      </c>
      <c r="Y89" s="43" t="e">
        <f t="shared" si="56"/>
        <v>#REF!</v>
      </c>
      <c r="Z89" s="43" t="e">
        <f t="shared" si="56"/>
        <v>#REF!</v>
      </c>
      <c r="AA89" s="43" t="e">
        <f t="shared" si="56"/>
        <v>#REF!</v>
      </c>
      <c r="AB89" s="43" t="e">
        <f t="shared" si="56"/>
        <v>#REF!</v>
      </c>
      <c r="AC89" s="43" t="e">
        <f t="shared" si="56"/>
        <v>#REF!</v>
      </c>
      <c r="AD89" s="43" t="e">
        <f t="shared" si="56"/>
        <v>#REF!</v>
      </c>
      <c r="AE89" s="43" t="e">
        <f t="shared" si="56"/>
        <v>#REF!</v>
      </c>
      <c r="AF89" s="43" t="e">
        <f t="shared" si="56"/>
        <v>#REF!</v>
      </c>
      <c r="AG89" s="43" t="e">
        <f t="shared" si="56"/>
        <v>#REF!</v>
      </c>
      <c r="AH89" s="43" t="e">
        <f t="shared" si="56"/>
        <v>#REF!</v>
      </c>
      <c r="AI89" s="43" t="e">
        <f t="shared" si="56"/>
        <v>#REF!</v>
      </c>
      <c r="AJ89" s="43" t="e">
        <f t="shared" si="56"/>
        <v>#REF!</v>
      </c>
      <c r="AK89" s="43" t="e">
        <f t="shared" si="56"/>
        <v>#REF!</v>
      </c>
      <c r="AL89" s="43" t="e">
        <f t="shared" si="56"/>
        <v>#REF!</v>
      </c>
      <c r="AM89" s="43" t="e">
        <f t="shared" si="56"/>
        <v>#REF!</v>
      </c>
      <c r="AN89" s="43" t="e">
        <f t="shared" si="56"/>
        <v>#REF!</v>
      </c>
      <c r="AO89" s="43" t="e">
        <f t="shared" si="56"/>
        <v>#REF!</v>
      </c>
      <c r="AP89" s="43" t="e">
        <f t="shared" si="56"/>
        <v>#REF!</v>
      </c>
      <c r="AQ89" s="43" t="e">
        <f t="shared" si="56"/>
        <v>#REF!</v>
      </c>
      <c r="AR89" s="43" t="e">
        <f t="shared" si="56"/>
        <v>#REF!</v>
      </c>
      <c r="AS89" s="43" t="e">
        <f t="shared" si="56"/>
        <v>#REF!</v>
      </c>
      <c r="AT89" s="43" t="e">
        <f t="shared" si="56"/>
        <v>#REF!</v>
      </c>
      <c r="AU89" s="43" t="e">
        <f t="shared" si="56"/>
        <v>#REF!</v>
      </c>
      <c r="AV89" s="43" t="e">
        <f t="shared" si="56"/>
        <v>#REF!</v>
      </c>
      <c r="AW89" s="43" t="e">
        <f t="shared" si="54"/>
        <v>#REF!</v>
      </c>
      <c r="AX89" s="43" t="e">
        <f t="shared" si="54"/>
        <v>#REF!</v>
      </c>
      <c r="AY89" s="43" t="e">
        <f t="shared" si="54"/>
        <v>#REF!</v>
      </c>
      <c r="AZ89" s="43" t="e">
        <f t="shared" si="54"/>
        <v>#REF!</v>
      </c>
      <c r="BA89" s="43" t="e">
        <f t="shared" si="54"/>
        <v>#REF!</v>
      </c>
      <c r="BB89" s="43" t="e">
        <f t="shared" si="54"/>
        <v>#REF!</v>
      </c>
      <c r="BC89" s="43" t="e">
        <f t="shared" si="54"/>
        <v>#REF!</v>
      </c>
      <c r="BD89" s="43" t="e">
        <f t="shared" si="54"/>
        <v>#REF!</v>
      </c>
      <c r="BE89" s="43" t="e">
        <f t="shared" si="54"/>
        <v>#REF!</v>
      </c>
      <c r="BF89" s="43" t="e">
        <f t="shared" si="54"/>
        <v>#REF!</v>
      </c>
      <c r="BG89" s="43" t="e">
        <f t="shared" si="54"/>
        <v>#REF!</v>
      </c>
      <c r="BH89" s="57" t="e">
        <f>BH9*0.85*0.9</f>
        <v>#REF!</v>
      </c>
      <c r="BI89" s="57" t="e">
        <f t="shared" si="51"/>
        <v>#REF!</v>
      </c>
      <c r="BJ89" s="57" t="e">
        <f t="shared" si="51"/>
        <v>#REF!</v>
      </c>
      <c r="BK89" s="57" t="e">
        <f t="shared" si="51"/>
        <v>#REF!</v>
      </c>
      <c r="BL89" s="57" t="e">
        <f t="shared" ref="BL89:CD89" si="57">BL9*0.85*0.9</f>
        <v>#REF!</v>
      </c>
      <c r="BM89" s="57" t="e">
        <f t="shared" si="57"/>
        <v>#REF!</v>
      </c>
      <c r="BN89" s="57" t="e">
        <f t="shared" si="57"/>
        <v>#REF!</v>
      </c>
      <c r="BO89" s="57" t="e">
        <f t="shared" si="57"/>
        <v>#REF!</v>
      </c>
      <c r="BP89" s="57" t="e">
        <f t="shared" si="57"/>
        <v>#REF!</v>
      </c>
      <c r="BQ89" s="57" t="e">
        <f t="shared" si="57"/>
        <v>#REF!</v>
      </c>
      <c r="BR89" s="57" t="e">
        <f t="shared" si="57"/>
        <v>#REF!</v>
      </c>
      <c r="BS89" s="57" t="e">
        <f t="shared" si="57"/>
        <v>#REF!</v>
      </c>
      <c r="BT89" s="57" t="e">
        <f t="shared" si="57"/>
        <v>#REF!</v>
      </c>
      <c r="BU89" s="57" t="e">
        <f t="shared" si="57"/>
        <v>#REF!</v>
      </c>
      <c r="BV89" s="57" t="e">
        <f t="shared" si="57"/>
        <v>#REF!</v>
      </c>
      <c r="BW89" s="57" t="e">
        <f t="shared" si="57"/>
        <v>#REF!</v>
      </c>
      <c r="BX89" s="57" t="e">
        <f t="shared" si="57"/>
        <v>#REF!</v>
      </c>
      <c r="BY89" s="57" t="e">
        <f t="shared" si="57"/>
        <v>#REF!</v>
      </c>
      <c r="BZ89" s="57" t="e">
        <f t="shared" si="57"/>
        <v>#REF!</v>
      </c>
      <c r="CA89" s="57" t="e">
        <f t="shared" si="57"/>
        <v>#REF!</v>
      </c>
      <c r="CB89" s="57" t="e">
        <f t="shared" si="57"/>
        <v>#REF!</v>
      </c>
      <c r="CC89" s="57" t="e">
        <f t="shared" si="57"/>
        <v>#REF!</v>
      </c>
      <c r="CD89" s="57" t="e">
        <f t="shared" si="57"/>
        <v>#REF!</v>
      </c>
    </row>
    <row r="90" spans="1:82" s="9" customFormat="1" ht="12" customHeight="1" x14ac:dyDescent="0.2">
      <c r="A90" s="8">
        <v>2</v>
      </c>
      <c r="B90" s="43" t="e">
        <f t="shared" si="53"/>
        <v>#REF!</v>
      </c>
      <c r="C90" s="43" t="e">
        <f t="shared" si="53"/>
        <v>#REF!</v>
      </c>
      <c r="D90" s="43" t="e">
        <f t="shared" si="53"/>
        <v>#REF!</v>
      </c>
      <c r="E90" s="43" t="e">
        <f t="shared" si="53"/>
        <v>#REF!</v>
      </c>
      <c r="F90" s="43" t="e">
        <f t="shared" si="53"/>
        <v>#REF!</v>
      </c>
      <c r="G90" s="43" t="e">
        <f t="shared" si="53"/>
        <v>#REF!</v>
      </c>
      <c r="H90" s="43" t="e">
        <f t="shared" si="53"/>
        <v>#REF!</v>
      </c>
      <c r="I90" s="43" t="e">
        <f t="shared" si="53"/>
        <v>#REF!</v>
      </c>
      <c r="J90" s="43" t="e">
        <f t="shared" si="53"/>
        <v>#REF!</v>
      </c>
      <c r="K90" s="43" t="e">
        <f t="shared" si="53"/>
        <v>#REF!</v>
      </c>
      <c r="L90" s="43" t="e">
        <f t="shared" si="53"/>
        <v>#REF!</v>
      </c>
      <c r="M90" s="43" t="e">
        <f t="shared" si="53"/>
        <v>#REF!</v>
      </c>
      <c r="N90" s="43" t="e">
        <f t="shared" si="53"/>
        <v>#REF!</v>
      </c>
      <c r="O90" s="43" t="e">
        <f t="shared" si="53"/>
        <v>#REF!</v>
      </c>
      <c r="P90" s="43" t="e">
        <f t="shared" si="53"/>
        <v>#REF!</v>
      </c>
      <c r="Q90" s="43" t="e">
        <f t="shared" si="53"/>
        <v>#REF!</v>
      </c>
      <c r="R90" s="43" t="e">
        <f t="shared" si="56"/>
        <v>#REF!</v>
      </c>
      <c r="S90" s="43" t="e">
        <f t="shared" si="56"/>
        <v>#REF!</v>
      </c>
      <c r="T90" s="43" t="e">
        <f t="shared" si="56"/>
        <v>#REF!</v>
      </c>
      <c r="U90" s="43" t="e">
        <f t="shared" si="56"/>
        <v>#REF!</v>
      </c>
      <c r="V90" s="43" t="e">
        <f t="shared" si="56"/>
        <v>#REF!</v>
      </c>
      <c r="W90" s="43" t="e">
        <f t="shared" si="56"/>
        <v>#REF!</v>
      </c>
      <c r="X90" s="43" t="e">
        <f t="shared" si="56"/>
        <v>#REF!</v>
      </c>
      <c r="Y90" s="43" t="e">
        <f t="shared" si="56"/>
        <v>#REF!</v>
      </c>
      <c r="Z90" s="43" t="e">
        <f t="shared" si="56"/>
        <v>#REF!</v>
      </c>
      <c r="AA90" s="43" t="e">
        <f t="shared" si="56"/>
        <v>#REF!</v>
      </c>
      <c r="AB90" s="43" t="e">
        <f t="shared" si="56"/>
        <v>#REF!</v>
      </c>
      <c r="AC90" s="43" t="e">
        <f t="shared" si="56"/>
        <v>#REF!</v>
      </c>
      <c r="AD90" s="43" t="e">
        <f t="shared" si="56"/>
        <v>#REF!</v>
      </c>
      <c r="AE90" s="43" t="e">
        <f t="shared" si="56"/>
        <v>#REF!</v>
      </c>
      <c r="AF90" s="43" t="e">
        <f t="shared" si="56"/>
        <v>#REF!</v>
      </c>
      <c r="AG90" s="43" t="e">
        <f t="shared" si="56"/>
        <v>#REF!</v>
      </c>
      <c r="AH90" s="43" t="e">
        <f t="shared" si="56"/>
        <v>#REF!</v>
      </c>
      <c r="AI90" s="43" t="e">
        <f t="shared" si="56"/>
        <v>#REF!</v>
      </c>
      <c r="AJ90" s="43" t="e">
        <f t="shared" si="56"/>
        <v>#REF!</v>
      </c>
      <c r="AK90" s="43" t="e">
        <f t="shared" si="56"/>
        <v>#REF!</v>
      </c>
      <c r="AL90" s="43" t="e">
        <f t="shared" si="56"/>
        <v>#REF!</v>
      </c>
      <c r="AM90" s="43" t="e">
        <f t="shared" si="56"/>
        <v>#REF!</v>
      </c>
      <c r="AN90" s="43" t="e">
        <f t="shared" si="56"/>
        <v>#REF!</v>
      </c>
      <c r="AO90" s="43" t="e">
        <f t="shared" si="56"/>
        <v>#REF!</v>
      </c>
      <c r="AP90" s="43" t="e">
        <f t="shared" si="56"/>
        <v>#REF!</v>
      </c>
      <c r="AQ90" s="43" t="e">
        <f t="shared" si="56"/>
        <v>#REF!</v>
      </c>
      <c r="AR90" s="43" t="e">
        <f t="shared" si="56"/>
        <v>#REF!</v>
      </c>
      <c r="AS90" s="43" t="e">
        <f t="shared" si="56"/>
        <v>#REF!</v>
      </c>
      <c r="AT90" s="43" t="e">
        <f t="shared" si="56"/>
        <v>#REF!</v>
      </c>
      <c r="AU90" s="43" t="e">
        <f t="shared" si="56"/>
        <v>#REF!</v>
      </c>
      <c r="AV90" s="43" t="e">
        <f t="shared" si="56"/>
        <v>#REF!</v>
      </c>
      <c r="AW90" s="43" t="e">
        <f t="shared" si="54"/>
        <v>#REF!</v>
      </c>
      <c r="AX90" s="43" t="e">
        <f t="shared" si="54"/>
        <v>#REF!</v>
      </c>
      <c r="AY90" s="43" t="e">
        <f t="shared" si="54"/>
        <v>#REF!</v>
      </c>
      <c r="AZ90" s="43" t="e">
        <f t="shared" si="54"/>
        <v>#REF!</v>
      </c>
      <c r="BA90" s="43" t="e">
        <f t="shared" si="54"/>
        <v>#REF!</v>
      </c>
      <c r="BB90" s="43" t="e">
        <f t="shared" si="54"/>
        <v>#REF!</v>
      </c>
      <c r="BC90" s="43" t="e">
        <f t="shared" si="54"/>
        <v>#REF!</v>
      </c>
      <c r="BD90" s="43" t="e">
        <f t="shared" si="54"/>
        <v>#REF!</v>
      </c>
      <c r="BE90" s="43" t="e">
        <f t="shared" si="54"/>
        <v>#REF!</v>
      </c>
      <c r="BF90" s="43" t="e">
        <f t="shared" si="54"/>
        <v>#REF!</v>
      </c>
      <c r="BG90" s="43" t="e">
        <f t="shared" si="54"/>
        <v>#REF!</v>
      </c>
      <c r="BH90" s="57" t="e">
        <f>BH10*0.85*0.9</f>
        <v>#REF!</v>
      </c>
      <c r="BI90" s="57" t="e">
        <f t="shared" si="51"/>
        <v>#REF!</v>
      </c>
      <c r="BJ90" s="57" t="e">
        <f t="shared" si="51"/>
        <v>#REF!</v>
      </c>
      <c r="BK90" s="57" t="e">
        <f t="shared" si="51"/>
        <v>#REF!</v>
      </c>
      <c r="BL90" s="57" t="e">
        <f t="shared" ref="BL90:CD90" si="58">BL10*0.85*0.9</f>
        <v>#REF!</v>
      </c>
      <c r="BM90" s="57" t="e">
        <f t="shared" si="58"/>
        <v>#REF!</v>
      </c>
      <c r="BN90" s="57" t="e">
        <f t="shared" si="58"/>
        <v>#REF!</v>
      </c>
      <c r="BO90" s="57" t="e">
        <f t="shared" si="58"/>
        <v>#REF!</v>
      </c>
      <c r="BP90" s="57" t="e">
        <f t="shared" si="58"/>
        <v>#REF!</v>
      </c>
      <c r="BQ90" s="57" t="e">
        <f t="shared" si="58"/>
        <v>#REF!</v>
      </c>
      <c r="BR90" s="57" t="e">
        <f t="shared" si="58"/>
        <v>#REF!</v>
      </c>
      <c r="BS90" s="57" t="e">
        <f t="shared" si="58"/>
        <v>#REF!</v>
      </c>
      <c r="BT90" s="57" t="e">
        <f t="shared" si="58"/>
        <v>#REF!</v>
      </c>
      <c r="BU90" s="57" t="e">
        <f t="shared" si="58"/>
        <v>#REF!</v>
      </c>
      <c r="BV90" s="57" t="e">
        <f t="shared" si="58"/>
        <v>#REF!</v>
      </c>
      <c r="BW90" s="57" t="e">
        <f t="shared" si="58"/>
        <v>#REF!</v>
      </c>
      <c r="BX90" s="57" t="e">
        <f t="shared" si="58"/>
        <v>#REF!</v>
      </c>
      <c r="BY90" s="57" t="e">
        <f t="shared" si="58"/>
        <v>#REF!</v>
      </c>
      <c r="BZ90" s="57" t="e">
        <f t="shared" si="58"/>
        <v>#REF!</v>
      </c>
      <c r="CA90" s="57" t="e">
        <f t="shared" si="58"/>
        <v>#REF!</v>
      </c>
      <c r="CB90" s="57" t="e">
        <f t="shared" si="58"/>
        <v>#REF!</v>
      </c>
      <c r="CC90" s="57" t="e">
        <f t="shared" si="58"/>
        <v>#REF!</v>
      </c>
      <c r="CD90" s="57" t="e">
        <f t="shared" si="58"/>
        <v>#REF!</v>
      </c>
    </row>
    <row r="91" spans="1:82"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57"/>
      <c r="BI91" s="57"/>
      <c r="BJ91" s="57"/>
      <c r="BK91" s="57"/>
      <c r="BL91" s="57"/>
      <c r="BM91" s="57"/>
      <c r="BN91" s="57"/>
      <c r="BO91" s="57"/>
      <c r="BP91" s="57"/>
      <c r="BQ91" s="57"/>
      <c r="BR91" s="57"/>
      <c r="BS91" s="57"/>
      <c r="BT91" s="57"/>
      <c r="BU91" s="57"/>
      <c r="BV91" s="57"/>
      <c r="BW91" s="57"/>
      <c r="BX91" s="57"/>
      <c r="BY91" s="57"/>
      <c r="BZ91" s="57"/>
      <c r="CA91" s="57"/>
      <c r="CB91" s="57"/>
      <c r="CC91" s="57"/>
      <c r="CD91" s="57"/>
    </row>
    <row r="92" spans="1:82" s="9" customFormat="1" ht="12" customHeight="1" x14ac:dyDescent="0.2">
      <c r="A92" s="8">
        <v>1</v>
      </c>
      <c r="B92" s="43" t="e">
        <f t="shared" si="53"/>
        <v>#REF!</v>
      </c>
      <c r="C92" s="43" t="e">
        <f t="shared" si="53"/>
        <v>#REF!</v>
      </c>
      <c r="D92" s="43" t="e">
        <f t="shared" si="53"/>
        <v>#REF!</v>
      </c>
      <c r="E92" s="43" t="e">
        <f t="shared" si="53"/>
        <v>#REF!</v>
      </c>
      <c r="F92" s="43" t="e">
        <f t="shared" si="53"/>
        <v>#REF!</v>
      </c>
      <c r="G92" s="43" t="e">
        <f t="shared" si="53"/>
        <v>#REF!</v>
      </c>
      <c r="H92" s="43" t="e">
        <f t="shared" si="53"/>
        <v>#REF!</v>
      </c>
      <c r="I92" s="43" t="e">
        <f t="shared" si="53"/>
        <v>#REF!</v>
      </c>
      <c r="J92" s="43" t="e">
        <f t="shared" si="53"/>
        <v>#REF!</v>
      </c>
      <c r="K92" s="43" t="e">
        <f t="shared" si="53"/>
        <v>#REF!</v>
      </c>
      <c r="L92" s="43" t="e">
        <f t="shared" si="53"/>
        <v>#REF!</v>
      </c>
      <c r="M92" s="43" t="e">
        <f t="shared" si="53"/>
        <v>#REF!</v>
      </c>
      <c r="N92" s="43" t="e">
        <f t="shared" si="53"/>
        <v>#REF!</v>
      </c>
      <c r="O92" s="43" t="e">
        <f t="shared" si="53"/>
        <v>#REF!</v>
      </c>
      <c r="P92" s="43" t="e">
        <f t="shared" si="53"/>
        <v>#REF!</v>
      </c>
      <c r="Q92" s="43" t="e">
        <f t="shared" si="53"/>
        <v>#REF!</v>
      </c>
      <c r="R92" s="43" t="e">
        <f t="shared" ref="R92:AV93" si="59">R12*0.8*0.9</f>
        <v>#REF!</v>
      </c>
      <c r="S92" s="43" t="e">
        <f t="shared" si="59"/>
        <v>#REF!</v>
      </c>
      <c r="T92" s="43" t="e">
        <f t="shared" si="59"/>
        <v>#REF!</v>
      </c>
      <c r="U92" s="43" t="e">
        <f t="shared" si="59"/>
        <v>#REF!</v>
      </c>
      <c r="V92" s="43" t="e">
        <f t="shared" si="59"/>
        <v>#REF!</v>
      </c>
      <c r="W92" s="43" t="e">
        <f t="shared" si="59"/>
        <v>#REF!</v>
      </c>
      <c r="X92" s="43" t="e">
        <f t="shared" si="59"/>
        <v>#REF!</v>
      </c>
      <c r="Y92" s="43" t="e">
        <f t="shared" si="59"/>
        <v>#REF!</v>
      </c>
      <c r="Z92" s="43" t="e">
        <f t="shared" si="59"/>
        <v>#REF!</v>
      </c>
      <c r="AA92" s="43" t="e">
        <f t="shared" si="59"/>
        <v>#REF!</v>
      </c>
      <c r="AB92" s="43" t="e">
        <f t="shared" si="59"/>
        <v>#REF!</v>
      </c>
      <c r="AC92" s="43" t="e">
        <f t="shared" si="59"/>
        <v>#REF!</v>
      </c>
      <c r="AD92" s="43" t="e">
        <f t="shared" si="59"/>
        <v>#REF!</v>
      </c>
      <c r="AE92" s="43" t="e">
        <f t="shared" si="59"/>
        <v>#REF!</v>
      </c>
      <c r="AF92" s="43" t="e">
        <f t="shared" si="59"/>
        <v>#REF!</v>
      </c>
      <c r="AG92" s="43" t="e">
        <f t="shared" si="59"/>
        <v>#REF!</v>
      </c>
      <c r="AH92" s="43" t="e">
        <f t="shared" si="59"/>
        <v>#REF!</v>
      </c>
      <c r="AI92" s="43" t="e">
        <f t="shared" si="59"/>
        <v>#REF!</v>
      </c>
      <c r="AJ92" s="43" t="e">
        <f t="shared" si="59"/>
        <v>#REF!</v>
      </c>
      <c r="AK92" s="43" t="e">
        <f t="shared" si="59"/>
        <v>#REF!</v>
      </c>
      <c r="AL92" s="43" t="e">
        <f t="shared" si="59"/>
        <v>#REF!</v>
      </c>
      <c r="AM92" s="43" t="e">
        <f t="shared" si="59"/>
        <v>#REF!</v>
      </c>
      <c r="AN92" s="43" t="e">
        <f t="shared" si="59"/>
        <v>#REF!</v>
      </c>
      <c r="AO92" s="43" t="e">
        <f t="shared" si="59"/>
        <v>#REF!</v>
      </c>
      <c r="AP92" s="43" t="e">
        <f t="shared" si="59"/>
        <v>#REF!</v>
      </c>
      <c r="AQ92" s="43" t="e">
        <f t="shared" si="59"/>
        <v>#REF!</v>
      </c>
      <c r="AR92" s="43" t="e">
        <f t="shared" si="59"/>
        <v>#REF!</v>
      </c>
      <c r="AS92" s="43" t="e">
        <f t="shared" si="59"/>
        <v>#REF!</v>
      </c>
      <c r="AT92" s="43" t="e">
        <f t="shared" si="59"/>
        <v>#REF!</v>
      </c>
      <c r="AU92" s="43" t="e">
        <f t="shared" si="59"/>
        <v>#REF!</v>
      </c>
      <c r="AV92" s="43" t="e">
        <f t="shared" si="59"/>
        <v>#REF!</v>
      </c>
      <c r="AW92" s="43" t="e">
        <f t="shared" si="54"/>
        <v>#REF!</v>
      </c>
      <c r="AX92" s="43" t="e">
        <f t="shared" si="54"/>
        <v>#REF!</v>
      </c>
      <c r="AY92" s="43" t="e">
        <f t="shared" si="54"/>
        <v>#REF!</v>
      </c>
      <c r="AZ92" s="43" t="e">
        <f t="shared" si="54"/>
        <v>#REF!</v>
      </c>
      <c r="BA92" s="43" t="e">
        <f t="shared" si="54"/>
        <v>#REF!</v>
      </c>
      <c r="BB92" s="43" t="e">
        <f t="shared" si="54"/>
        <v>#REF!</v>
      </c>
      <c r="BC92" s="43" t="e">
        <f t="shared" si="54"/>
        <v>#REF!</v>
      </c>
      <c r="BD92" s="43" t="e">
        <f t="shared" si="54"/>
        <v>#REF!</v>
      </c>
      <c r="BE92" s="43" t="e">
        <f t="shared" si="54"/>
        <v>#REF!</v>
      </c>
      <c r="BF92" s="43" t="e">
        <f t="shared" si="54"/>
        <v>#REF!</v>
      </c>
      <c r="BG92" s="43" t="e">
        <f t="shared" si="54"/>
        <v>#REF!</v>
      </c>
      <c r="BH92" s="57" t="e">
        <f>BH12*0.85*0.9</f>
        <v>#REF!</v>
      </c>
      <c r="BI92" s="57" t="e">
        <f t="shared" si="51"/>
        <v>#REF!</v>
      </c>
      <c r="BJ92" s="57" t="e">
        <f t="shared" si="51"/>
        <v>#REF!</v>
      </c>
      <c r="BK92" s="57" t="e">
        <f t="shared" si="51"/>
        <v>#REF!</v>
      </c>
      <c r="BL92" s="57" t="e">
        <f t="shared" ref="BL92:CD92" si="60">BL12*0.85*0.9</f>
        <v>#REF!</v>
      </c>
      <c r="BM92" s="57" t="e">
        <f t="shared" si="60"/>
        <v>#REF!</v>
      </c>
      <c r="BN92" s="57" t="e">
        <f t="shared" si="60"/>
        <v>#REF!</v>
      </c>
      <c r="BO92" s="57" t="e">
        <f t="shared" si="60"/>
        <v>#REF!</v>
      </c>
      <c r="BP92" s="57" t="e">
        <f t="shared" si="60"/>
        <v>#REF!</v>
      </c>
      <c r="BQ92" s="57" t="e">
        <f t="shared" si="60"/>
        <v>#REF!</v>
      </c>
      <c r="BR92" s="57" t="e">
        <f t="shared" si="60"/>
        <v>#REF!</v>
      </c>
      <c r="BS92" s="57" t="e">
        <f t="shared" si="60"/>
        <v>#REF!</v>
      </c>
      <c r="BT92" s="57" t="e">
        <f t="shared" si="60"/>
        <v>#REF!</v>
      </c>
      <c r="BU92" s="57" t="e">
        <f t="shared" si="60"/>
        <v>#REF!</v>
      </c>
      <c r="BV92" s="57" t="e">
        <f t="shared" si="60"/>
        <v>#REF!</v>
      </c>
      <c r="BW92" s="57" t="e">
        <f t="shared" si="60"/>
        <v>#REF!</v>
      </c>
      <c r="BX92" s="57" t="e">
        <f t="shared" si="60"/>
        <v>#REF!</v>
      </c>
      <c r="BY92" s="57" t="e">
        <f t="shared" si="60"/>
        <v>#REF!</v>
      </c>
      <c r="BZ92" s="57" t="e">
        <f t="shared" si="60"/>
        <v>#REF!</v>
      </c>
      <c r="CA92" s="57" t="e">
        <f t="shared" si="60"/>
        <v>#REF!</v>
      </c>
      <c r="CB92" s="57" t="e">
        <f t="shared" si="60"/>
        <v>#REF!</v>
      </c>
      <c r="CC92" s="57" t="e">
        <f t="shared" si="60"/>
        <v>#REF!</v>
      </c>
      <c r="CD92" s="57" t="e">
        <f t="shared" si="60"/>
        <v>#REF!</v>
      </c>
    </row>
    <row r="93" spans="1:82" s="9" customFormat="1" ht="12" customHeight="1" x14ac:dyDescent="0.2">
      <c r="A93" s="8">
        <v>2</v>
      </c>
      <c r="B93" s="43" t="e">
        <f t="shared" si="53"/>
        <v>#REF!</v>
      </c>
      <c r="C93" s="43" t="e">
        <f t="shared" si="53"/>
        <v>#REF!</v>
      </c>
      <c r="D93" s="43" t="e">
        <f t="shared" si="53"/>
        <v>#REF!</v>
      </c>
      <c r="E93" s="43" t="e">
        <f t="shared" si="53"/>
        <v>#REF!</v>
      </c>
      <c r="F93" s="43" t="e">
        <f t="shared" si="53"/>
        <v>#REF!</v>
      </c>
      <c r="G93" s="43" t="e">
        <f t="shared" si="53"/>
        <v>#REF!</v>
      </c>
      <c r="H93" s="43" t="e">
        <f t="shared" si="53"/>
        <v>#REF!</v>
      </c>
      <c r="I93" s="43" t="e">
        <f t="shared" si="53"/>
        <v>#REF!</v>
      </c>
      <c r="J93" s="43" t="e">
        <f t="shared" si="53"/>
        <v>#REF!</v>
      </c>
      <c r="K93" s="43" t="e">
        <f t="shared" si="53"/>
        <v>#REF!</v>
      </c>
      <c r="L93" s="43" t="e">
        <f t="shared" si="53"/>
        <v>#REF!</v>
      </c>
      <c r="M93" s="43" t="e">
        <f t="shared" si="53"/>
        <v>#REF!</v>
      </c>
      <c r="N93" s="43" t="e">
        <f t="shared" si="53"/>
        <v>#REF!</v>
      </c>
      <c r="O93" s="43" t="e">
        <f t="shared" si="53"/>
        <v>#REF!</v>
      </c>
      <c r="P93" s="43" t="e">
        <f t="shared" si="53"/>
        <v>#REF!</v>
      </c>
      <c r="Q93" s="43" t="e">
        <f t="shared" si="53"/>
        <v>#REF!</v>
      </c>
      <c r="R93" s="43" t="e">
        <f t="shared" si="59"/>
        <v>#REF!</v>
      </c>
      <c r="S93" s="43" t="e">
        <f t="shared" si="59"/>
        <v>#REF!</v>
      </c>
      <c r="T93" s="43" t="e">
        <f t="shared" si="59"/>
        <v>#REF!</v>
      </c>
      <c r="U93" s="43" t="e">
        <f t="shared" si="59"/>
        <v>#REF!</v>
      </c>
      <c r="V93" s="43" t="e">
        <f t="shared" si="59"/>
        <v>#REF!</v>
      </c>
      <c r="W93" s="43" t="e">
        <f t="shared" si="59"/>
        <v>#REF!</v>
      </c>
      <c r="X93" s="43" t="e">
        <f t="shared" si="59"/>
        <v>#REF!</v>
      </c>
      <c r="Y93" s="43" t="e">
        <f t="shared" si="59"/>
        <v>#REF!</v>
      </c>
      <c r="Z93" s="43" t="e">
        <f t="shared" si="59"/>
        <v>#REF!</v>
      </c>
      <c r="AA93" s="43" t="e">
        <f t="shared" si="59"/>
        <v>#REF!</v>
      </c>
      <c r="AB93" s="43" t="e">
        <f t="shared" si="59"/>
        <v>#REF!</v>
      </c>
      <c r="AC93" s="43" t="e">
        <f t="shared" si="59"/>
        <v>#REF!</v>
      </c>
      <c r="AD93" s="43" t="e">
        <f t="shared" si="59"/>
        <v>#REF!</v>
      </c>
      <c r="AE93" s="43" t="e">
        <f t="shared" si="59"/>
        <v>#REF!</v>
      </c>
      <c r="AF93" s="43" t="e">
        <f t="shared" si="59"/>
        <v>#REF!</v>
      </c>
      <c r="AG93" s="43" t="e">
        <f t="shared" si="59"/>
        <v>#REF!</v>
      </c>
      <c r="AH93" s="43" t="e">
        <f t="shared" si="59"/>
        <v>#REF!</v>
      </c>
      <c r="AI93" s="43" t="e">
        <f t="shared" si="59"/>
        <v>#REF!</v>
      </c>
      <c r="AJ93" s="43" t="e">
        <f t="shared" si="59"/>
        <v>#REF!</v>
      </c>
      <c r="AK93" s="43" t="e">
        <f t="shared" si="59"/>
        <v>#REF!</v>
      </c>
      <c r="AL93" s="43" t="e">
        <f t="shared" si="59"/>
        <v>#REF!</v>
      </c>
      <c r="AM93" s="43" t="e">
        <f t="shared" si="59"/>
        <v>#REF!</v>
      </c>
      <c r="AN93" s="43" t="e">
        <f t="shared" si="59"/>
        <v>#REF!</v>
      </c>
      <c r="AO93" s="43" t="e">
        <f t="shared" si="59"/>
        <v>#REF!</v>
      </c>
      <c r="AP93" s="43" t="e">
        <f t="shared" si="59"/>
        <v>#REF!</v>
      </c>
      <c r="AQ93" s="43" t="e">
        <f t="shared" si="59"/>
        <v>#REF!</v>
      </c>
      <c r="AR93" s="43" t="e">
        <f t="shared" si="59"/>
        <v>#REF!</v>
      </c>
      <c r="AS93" s="43" t="e">
        <f t="shared" si="59"/>
        <v>#REF!</v>
      </c>
      <c r="AT93" s="43" t="e">
        <f t="shared" si="59"/>
        <v>#REF!</v>
      </c>
      <c r="AU93" s="43" t="e">
        <f t="shared" si="59"/>
        <v>#REF!</v>
      </c>
      <c r="AV93" s="43" t="e">
        <f t="shared" si="59"/>
        <v>#REF!</v>
      </c>
      <c r="AW93" s="43" t="e">
        <f t="shared" si="54"/>
        <v>#REF!</v>
      </c>
      <c r="AX93" s="43" t="e">
        <f t="shared" si="54"/>
        <v>#REF!</v>
      </c>
      <c r="AY93" s="43" t="e">
        <f t="shared" si="54"/>
        <v>#REF!</v>
      </c>
      <c r="AZ93" s="43" t="e">
        <f t="shared" si="54"/>
        <v>#REF!</v>
      </c>
      <c r="BA93" s="43" t="e">
        <f t="shared" si="54"/>
        <v>#REF!</v>
      </c>
      <c r="BB93" s="43" t="e">
        <f t="shared" si="54"/>
        <v>#REF!</v>
      </c>
      <c r="BC93" s="43" t="e">
        <f t="shared" si="54"/>
        <v>#REF!</v>
      </c>
      <c r="BD93" s="43" t="e">
        <f t="shared" si="54"/>
        <v>#REF!</v>
      </c>
      <c r="BE93" s="43" t="e">
        <f t="shared" si="54"/>
        <v>#REF!</v>
      </c>
      <c r="BF93" s="43" t="e">
        <f t="shared" si="54"/>
        <v>#REF!</v>
      </c>
      <c r="BG93" s="43" t="e">
        <f t="shared" si="54"/>
        <v>#REF!</v>
      </c>
      <c r="BH93" s="57" t="e">
        <f>BH13*0.85*0.9</f>
        <v>#REF!</v>
      </c>
      <c r="BI93" s="57" t="e">
        <f t="shared" si="51"/>
        <v>#REF!</v>
      </c>
      <c r="BJ93" s="57" t="e">
        <f t="shared" si="51"/>
        <v>#REF!</v>
      </c>
      <c r="BK93" s="57" t="e">
        <f t="shared" si="51"/>
        <v>#REF!</v>
      </c>
      <c r="BL93" s="57" t="e">
        <f t="shared" ref="BL93:CD93" si="61">BL13*0.85*0.9</f>
        <v>#REF!</v>
      </c>
      <c r="BM93" s="57" t="e">
        <f t="shared" si="61"/>
        <v>#REF!</v>
      </c>
      <c r="BN93" s="57" t="e">
        <f t="shared" si="61"/>
        <v>#REF!</v>
      </c>
      <c r="BO93" s="57" t="e">
        <f t="shared" si="61"/>
        <v>#REF!</v>
      </c>
      <c r="BP93" s="57" t="e">
        <f t="shared" si="61"/>
        <v>#REF!</v>
      </c>
      <c r="BQ93" s="57" t="e">
        <f t="shared" si="61"/>
        <v>#REF!</v>
      </c>
      <c r="BR93" s="57" t="e">
        <f t="shared" si="61"/>
        <v>#REF!</v>
      </c>
      <c r="BS93" s="57" t="e">
        <f t="shared" si="61"/>
        <v>#REF!</v>
      </c>
      <c r="BT93" s="57" t="e">
        <f t="shared" si="61"/>
        <v>#REF!</v>
      </c>
      <c r="BU93" s="57" t="e">
        <f t="shared" si="61"/>
        <v>#REF!</v>
      </c>
      <c r="BV93" s="57" t="e">
        <f t="shared" si="61"/>
        <v>#REF!</v>
      </c>
      <c r="BW93" s="57" t="e">
        <f t="shared" si="61"/>
        <v>#REF!</v>
      </c>
      <c r="BX93" s="57" t="e">
        <f t="shared" si="61"/>
        <v>#REF!</v>
      </c>
      <c r="BY93" s="57" t="e">
        <f t="shared" si="61"/>
        <v>#REF!</v>
      </c>
      <c r="BZ93" s="57" t="e">
        <f t="shared" si="61"/>
        <v>#REF!</v>
      </c>
      <c r="CA93" s="57" t="e">
        <f t="shared" si="61"/>
        <v>#REF!</v>
      </c>
      <c r="CB93" s="57" t="e">
        <f t="shared" si="61"/>
        <v>#REF!</v>
      </c>
      <c r="CC93" s="57" t="e">
        <f t="shared" si="61"/>
        <v>#REF!</v>
      </c>
      <c r="CD93" s="57" t="e">
        <f t="shared" si="61"/>
        <v>#REF!</v>
      </c>
    </row>
    <row r="94" spans="1:82"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43"/>
      <c r="AX94" s="43"/>
      <c r="AY94" s="43"/>
      <c r="AZ94" s="43"/>
      <c r="BA94" s="43"/>
      <c r="BB94" s="43"/>
      <c r="BC94" s="43"/>
      <c r="BD94" s="43"/>
      <c r="BE94" s="43"/>
      <c r="BF94" s="43"/>
      <c r="BG94" s="43"/>
      <c r="BH94" s="57"/>
      <c r="BI94" s="57"/>
      <c r="BJ94" s="57"/>
      <c r="BK94" s="57"/>
      <c r="BL94" s="57"/>
      <c r="BM94" s="57"/>
      <c r="BN94" s="57"/>
      <c r="BO94" s="57"/>
      <c r="BP94" s="57"/>
      <c r="BQ94" s="57"/>
      <c r="BR94" s="57"/>
      <c r="BS94" s="57"/>
      <c r="BT94" s="57"/>
      <c r="BU94" s="57"/>
      <c r="BV94" s="57"/>
      <c r="BW94" s="57"/>
      <c r="BX94" s="57"/>
      <c r="BY94" s="57"/>
      <c r="BZ94" s="57"/>
      <c r="CA94" s="57"/>
      <c r="CB94" s="57"/>
      <c r="CC94" s="57"/>
      <c r="CD94" s="57"/>
    </row>
    <row r="95" spans="1:82"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2">AO15*0.8*0.9</f>
        <v>#REF!</v>
      </c>
      <c r="AP95" s="43" t="e">
        <f t="shared" si="62"/>
        <v>#REF!</v>
      </c>
      <c r="AQ95" s="43" t="e">
        <f t="shared" si="62"/>
        <v>#REF!</v>
      </c>
      <c r="AR95" s="43" t="e">
        <f t="shared" si="62"/>
        <v>#REF!</v>
      </c>
      <c r="AS95" s="43" t="e">
        <f t="shared" si="62"/>
        <v>#REF!</v>
      </c>
      <c r="AT95" s="43" t="e">
        <f t="shared" si="62"/>
        <v>#REF!</v>
      </c>
      <c r="AU95" s="43" t="e">
        <f t="shared" si="62"/>
        <v>#REF!</v>
      </c>
      <c r="AV95" s="43" t="e">
        <f t="shared" si="62"/>
        <v>#REF!</v>
      </c>
      <c r="AW95" s="43" t="e">
        <f t="shared" si="54"/>
        <v>#REF!</v>
      </c>
      <c r="AX95" s="43" t="e">
        <f t="shared" si="54"/>
        <v>#REF!</v>
      </c>
      <c r="AY95" s="43" t="e">
        <f t="shared" si="54"/>
        <v>#REF!</v>
      </c>
      <c r="AZ95" s="43" t="e">
        <f t="shared" si="54"/>
        <v>#REF!</v>
      </c>
      <c r="BA95" s="43" t="e">
        <f t="shared" si="54"/>
        <v>#REF!</v>
      </c>
      <c r="BB95" s="43" t="e">
        <f t="shared" si="54"/>
        <v>#REF!</v>
      </c>
      <c r="BC95" s="43" t="e">
        <f t="shared" si="54"/>
        <v>#REF!</v>
      </c>
      <c r="BD95" s="43" t="e">
        <f t="shared" si="54"/>
        <v>#REF!</v>
      </c>
      <c r="BE95" s="43" t="e">
        <f t="shared" si="54"/>
        <v>#REF!</v>
      </c>
      <c r="BF95" s="43" t="e">
        <f t="shared" si="54"/>
        <v>#REF!</v>
      </c>
      <c r="BG95" s="43" t="e">
        <f t="shared" si="54"/>
        <v>#REF!</v>
      </c>
      <c r="BH95" s="57" t="e">
        <f>BH15*0.85*0.9</f>
        <v>#REF!</v>
      </c>
      <c r="BI95" s="57" t="e">
        <f t="shared" si="51"/>
        <v>#REF!</v>
      </c>
      <c r="BJ95" s="57" t="e">
        <f t="shared" si="51"/>
        <v>#REF!</v>
      </c>
      <c r="BK95" s="57" t="e">
        <f t="shared" si="51"/>
        <v>#REF!</v>
      </c>
      <c r="BL95" s="57" t="e">
        <f t="shared" ref="BL95:CD95" si="63">BL15*0.85*0.9</f>
        <v>#REF!</v>
      </c>
      <c r="BM95" s="57" t="e">
        <f t="shared" si="63"/>
        <v>#REF!</v>
      </c>
      <c r="BN95" s="57" t="e">
        <f t="shared" si="63"/>
        <v>#REF!</v>
      </c>
      <c r="BO95" s="57" t="e">
        <f t="shared" si="63"/>
        <v>#REF!</v>
      </c>
      <c r="BP95" s="57" t="e">
        <f t="shared" si="63"/>
        <v>#REF!</v>
      </c>
      <c r="BQ95" s="57" t="e">
        <f t="shared" si="63"/>
        <v>#REF!</v>
      </c>
      <c r="BR95" s="57" t="e">
        <f t="shared" si="63"/>
        <v>#REF!</v>
      </c>
      <c r="BS95" s="57" t="e">
        <f t="shared" si="63"/>
        <v>#REF!</v>
      </c>
      <c r="BT95" s="57" t="e">
        <f t="shared" si="63"/>
        <v>#REF!</v>
      </c>
      <c r="BU95" s="57" t="e">
        <f t="shared" si="63"/>
        <v>#REF!</v>
      </c>
      <c r="BV95" s="57" t="e">
        <f t="shared" si="63"/>
        <v>#REF!</v>
      </c>
      <c r="BW95" s="57" t="e">
        <f t="shared" si="63"/>
        <v>#REF!</v>
      </c>
      <c r="BX95" s="57" t="e">
        <f t="shared" si="63"/>
        <v>#REF!</v>
      </c>
      <c r="BY95" s="57" t="e">
        <f t="shared" si="63"/>
        <v>#REF!</v>
      </c>
      <c r="BZ95" s="57" t="e">
        <f t="shared" si="63"/>
        <v>#REF!</v>
      </c>
      <c r="CA95" s="57" t="e">
        <f t="shared" si="63"/>
        <v>#REF!</v>
      </c>
      <c r="CB95" s="57" t="e">
        <f t="shared" si="63"/>
        <v>#REF!</v>
      </c>
      <c r="CC95" s="57" t="e">
        <f t="shared" si="63"/>
        <v>#REF!</v>
      </c>
      <c r="CD95" s="57" t="e">
        <f t="shared" si="63"/>
        <v>#REF!</v>
      </c>
    </row>
    <row r="96" spans="1:82"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2"/>
        <v>#REF!</v>
      </c>
      <c r="AP96" s="43" t="e">
        <f t="shared" si="62"/>
        <v>#REF!</v>
      </c>
      <c r="AQ96" s="43" t="e">
        <f t="shared" si="62"/>
        <v>#REF!</v>
      </c>
      <c r="AR96" s="43" t="e">
        <f t="shared" si="62"/>
        <v>#REF!</v>
      </c>
      <c r="AS96" s="43" t="e">
        <f t="shared" si="62"/>
        <v>#REF!</v>
      </c>
      <c r="AT96" s="43" t="e">
        <f t="shared" si="62"/>
        <v>#REF!</v>
      </c>
      <c r="AU96" s="43" t="e">
        <f t="shared" si="62"/>
        <v>#REF!</v>
      </c>
      <c r="AV96" s="43" t="e">
        <f t="shared" si="62"/>
        <v>#REF!</v>
      </c>
      <c r="AW96" s="43" t="e">
        <f t="shared" si="54"/>
        <v>#REF!</v>
      </c>
      <c r="AX96" s="43" t="e">
        <f t="shared" si="54"/>
        <v>#REF!</v>
      </c>
      <c r="AY96" s="43" t="e">
        <f t="shared" si="54"/>
        <v>#REF!</v>
      </c>
      <c r="AZ96" s="43" t="e">
        <f t="shared" si="54"/>
        <v>#REF!</v>
      </c>
      <c r="BA96" s="43" t="e">
        <f t="shared" si="54"/>
        <v>#REF!</v>
      </c>
      <c r="BB96" s="43" t="e">
        <f t="shared" si="54"/>
        <v>#REF!</v>
      </c>
      <c r="BC96" s="43" t="e">
        <f t="shared" si="54"/>
        <v>#REF!</v>
      </c>
      <c r="BD96" s="43" t="e">
        <f t="shared" si="54"/>
        <v>#REF!</v>
      </c>
      <c r="BE96" s="43" t="e">
        <f t="shared" si="54"/>
        <v>#REF!</v>
      </c>
      <c r="BF96" s="43" t="e">
        <f t="shared" si="54"/>
        <v>#REF!</v>
      </c>
      <c r="BG96" s="43" t="e">
        <f t="shared" si="54"/>
        <v>#REF!</v>
      </c>
      <c r="BH96" s="57" t="e">
        <f>BH16*0.85*0.9</f>
        <v>#REF!</v>
      </c>
      <c r="BI96" s="57" t="e">
        <f t="shared" si="51"/>
        <v>#REF!</v>
      </c>
      <c r="BJ96" s="57" t="e">
        <f t="shared" si="51"/>
        <v>#REF!</v>
      </c>
      <c r="BK96" s="57" t="e">
        <f t="shared" si="51"/>
        <v>#REF!</v>
      </c>
      <c r="BL96" s="57" t="e">
        <f t="shared" ref="BL96:CD96" si="64">BL16*0.85*0.9</f>
        <v>#REF!</v>
      </c>
      <c r="BM96" s="57" t="e">
        <f t="shared" si="64"/>
        <v>#REF!</v>
      </c>
      <c r="BN96" s="57" t="e">
        <f t="shared" si="64"/>
        <v>#REF!</v>
      </c>
      <c r="BO96" s="57" t="e">
        <f t="shared" si="64"/>
        <v>#REF!</v>
      </c>
      <c r="BP96" s="57" t="e">
        <f t="shared" si="64"/>
        <v>#REF!</v>
      </c>
      <c r="BQ96" s="57" t="e">
        <f t="shared" si="64"/>
        <v>#REF!</v>
      </c>
      <c r="BR96" s="57" t="e">
        <f t="shared" si="64"/>
        <v>#REF!</v>
      </c>
      <c r="BS96" s="57" t="e">
        <f t="shared" si="64"/>
        <v>#REF!</v>
      </c>
      <c r="BT96" s="57" t="e">
        <f t="shared" si="64"/>
        <v>#REF!</v>
      </c>
      <c r="BU96" s="57" t="e">
        <f t="shared" si="64"/>
        <v>#REF!</v>
      </c>
      <c r="BV96" s="57" t="e">
        <f t="shared" si="64"/>
        <v>#REF!</v>
      </c>
      <c r="BW96" s="57" t="e">
        <f t="shared" si="64"/>
        <v>#REF!</v>
      </c>
      <c r="BX96" s="57" t="e">
        <f t="shared" si="64"/>
        <v>#REF!</v>
      </c>
      <c r="BY96" s="57" t="e">
        <f t="shared" si="64"/>
        <v>#REF!</v>
      </c>
      <c r="BZ96" s="57" t="e">
        <f t="shared" si="64"/>
        <v>#REF!</v>
      </c>
      <c r="CA96" s="57" t="e">
        <f t="shared" si="64"/>
        <v>#REF!</v>
      </c>
      <c r="CB96" s="57" t="e">
        <f t="shared" si="64"/>
        <v>#REF!</v>
      </c>
      <c r="CC96" s="57" t="e">
        <f t="shared" si="64"/>
        <v>#REF!</v>
      </c>
      <c r="CD96" s="57" t="e">
        <f t="shared" si="64"/>
        <v>#REF!</v>
      </c>
    </row>
    <row r="97" spans="1:82"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43"/>
      <c r="AX97" s="43"/>
      <c r="AY97" s="43"/>
      <c r="AZ97" s="43"/>
      <c r="BA97" s="43"/>
      <c r="BB97" s="43"/>
      <c r="BC97" s="43"/>
      <c r="BD97" s="43"/>
      <c r="BE97" s="43"/>
      <c r="BF97" s="43"/>
      <c r="BG97" s="43"/>
      <c r="BH97" s="57"/>
      <c r="BI97" s="57"/>
      <c r="BJ97" s="57"/>
      <c r="BK97" s="57"/>
      <c r="BL97" s="57"/>
      <c r="BM97" s="57"/>
      <c r="BN97" s="57"/>
      <c r="BO97" s="57"/>
      <c r="BP97" s="57"/>
      <c r="BQ97" s="57"/>
      <c r="BR97" s="57"/>
      <c r="BS97" s="57"/>
      <c r="BT97" s="57"/>
      <c r="BU97" s="57"/>
      <c r="BV97" s="57"/>
      <c r="BW97" s="57"/>
      <c r="BX97" s="57"/>
      <c r="BY97" s="57"/>
      <c r="BZ97" s="57"/>
      <c r="CA97" s="57"/>
      <c r="CB97" s="57"/>
      <c r="CC97" s="57"/>
      <c r="CD97" s="57"/>
    </row>
    <row r="98" spans="1:82"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5">AN18*0.8*0.9</f>
        <v>#REF!</v>
      </c>
      <c r="AO98" s="43" t="e">
        <f t="shared" si="65"/>
        <v>#REF!</v>
      </c>
      <c r="AP98" s="43" t="e">
        <f t="shared" si="65"/>
        <v>#REF!</v>
      </c>
      <c r="AQ98" s="43" t="e">
        <f t="shared" si="65"/>
        <v>#REF!</v>
      </c>
      <c r="AR98" s="43" t="e">
        <f t="shared" si="65"/>
        <v>#REF!</v>
      </c>
      <c r="AS98" s="43" t="e">
        <f t="shared" si="65"/>
        <v>#REF!</v>
      </c>
      <c r="AT98" s="43" t="e">
        <f t="shared" si="65"/>
        <v>#REF!</v>
      </c>
      <c r="AU98" s="43" t="e">
        <f t="shared" si="65"/>
        <v>#REF!</v>
      </c>
      <c r="AV98" s="43" t="e">
        <f t="shared" si="65"/>
        <v>#REF!</v>
      </c>
      <c r="AW98" s="43" t="e">
        <f t="shared" si="54"/>
        <v>#REF!</v>
      </c>
      <c r="AX98" s="43" t="e">
        <f t="shared" si="54"/>
        <v>#REF!</v>
      </c>
      <c r="AY98" s="43" t="e">
        <f t="shared" si="54"/>
        <v>#REF!</v>
      </c>
      <c r="AZ98" s="43" t="e">
        <f t="shared" si="54"/>
        <v>#REF!</v>
      </c>
      <c r="BA98" s="43" t="e">
        <f t="shared" si="54"/>
        <v>#REF!</v>
      </c>
      <c r="BB98" s="43" t="e">
        <f t="shared" si="54"/>
        <v>#REF!</v>
      </c>
      <c r="BC98" s="43" t="e">
        <f t="shared" si="54"/>
        <v>#REF!</v>
      </c>
      <c r="BD98" s="43" t="e">
        <f t="shared" si="54"/>
        <v>#REF!</v>
      </c>
      <c r="BE98" s="43" t="e">
        <f t="shared" si="54"/>
        <v>#REF!</v>
      </c>
      <c r="BF98" s="43" t="e">
        <f t="shared" si="54"/>
        <v>#REF!</v>
      </c>
      <c r="BG98" s="43" t="e">
        <f t="shared" si="54"/>
        <v>#REF!</v>
      </c>
      <c r="BH98" s="57" t="e">
        <f>BH18*0.85*0.9</f>
        <v>#REF!</v>
      </c>
      <c r="BI98" s="57" t="e">
        <f t="shared" si="51"/>
        <v>#REF!</v>
      </c>
      <c r="BJ98" s="57" t="e">
        <f t="shared" si="51"/>
        <v>#REF!</v>
      </c>
      <c r="BK98" s="57" t="e">
        <f t="shared" si="51"/>
        <v>#REF!</v>
      </c>
      <c r="BL98" s="57" t="e">
        <f t="shared" ref="BL98:CD98" si="66">BL18*0.85*0.9</f>
        <v>#REF!</v>
      </c>
      <c r="BM98" s="57" t="e">
        <f t="shared" si="66"/>
        <v>#REF!</v>
      </c>
      <c r="BN98" s="57" t="e">
        <f t="shared" si="66"/>
        <v>#REF!</v>
      </c>
      <c r="BO98" s="57" t="e">
        <f t="shared" si="66"/>
        <v>#REF!</v>
      </c>
      <c r="BP98" s="57" t="e">
        <f t="shared" si="66"/>
        <v>#REF!</v>
      </c>
      <c r="BQ98" s="57" t="e">
        <f t="shared" si="66"/>
        <v>#REF!</v>
      </c>
      <c r="BR98" s="57" t="e">
        <f t="shared" si="66"/>
        <v>#REF!</v>
      </c>
      <c r="BS98" s="57" t="e">
        <f t="shared" si="66"/>
        <v>#REF!</v>
      </c>
      <c r="BT98" s="57" t="e">
        <f t="shared" si="66"/>
        <v>#REF!</v>
      </c>
      <c r="BU98" s="57" t="e">
        <f t="shared" si="66"/>
        <v>#REF!</v>
      </c>
      <c r="BV98" s="57" t="e">
        <f t="shared" si="66"/>
        <v>#REF!</v>
      </c>
      <c r="BW98" s="57" t="e">
        <f t="shared" si="66"/>
        <v>#REF!</v>
      </c>
      <c r="BX98" s="57" t="e">
        <f t="shared" si="66"/>
        <v>#REF!</v>
      </c>
      <c r="BY98" s="57" t="e">
        <f t="shared" si="66"/>
        <v>#REF!</v>
      </c>
      <c r="BZ98" s="57" t="e">
        <f t="shared" si="66"/>
        <v>#REF!</v>
      </c>
      <c r="CA98" s="57" t="e">
        <f t="shared" si="66"/>
        <v>#REF!</v>
      </c>
      <c r="CB98" s="57" t="e">
        <f t="shared" si="66"/>
        <v>#REF!</v>
      </c>
      <c r="CC98" s="57" t="e">
        <f t="shared" si="66"/>
        <v>#REF!</v>
      </c>
      <c r="CD98" s="57" t="e">
        <f t="shared" si="66"/>
        <v>#REF!</v>
      </c>
    </row>
    <row r="99" spans="1:82"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5"/>
        <v>#REF!</v>
      </c>
      <c r="AO99" s="43" t="e">
        <f t="shared" si="65"/>
        <v>#REF!</v>
      </c>
      <c r="AP99" s="43" t="e">
        <f t="shared" si="65"/>
        <v>#REF!</v>
      </c>
      <c r="AQ99" s="43" t="e">
        <f t="shared" si="65"/>
        <v>#REF!</v>
      </c>
      <c r="AR99" s="43" t="e">
        <f t="shared" si="65"/>
        <v>#REF!</v>
      </c>
      <c r="AS99" s="43" t="e">
        <f t="shared" si="65"/>
        <v>#REF!</v>
      </c>
      <c r="AT99" s="43" t="e">
        <f t="shared" si="65"/>
        <v>#REF!</v>
      </c>
      <c r="AU99" s="43" t="e">
        <f t="shared" si="65"/>
        <v>#REF!</v>
      </c>
      <c r="AV99" s="43" t="e">
        <f t="shared" si="65"/>
        <v>#REF!</v>
      </c>
      <c r="AW99" s="43" t="e">
        <f t="shared" si="54"/>
        <v>#REF!</v>
      </c>
      <c r="AX99" s="43" t="e">
        <f t="shared" si="54"/>
        <v>#REF!</v>
      </c>
      <c r="AY99" s="43" t="e">
        <f t="shared" si="54"/>
        <v>#REF!</v>
      </c>
      <c r="AZ99" s="43" t="e">
        <f t="shared" si="54"/>
        <v>#REF!</v>
      </c>
      <c r="BA99" s="43" t="e">
        <f t="shared" si="54"/>
        <v>#REF!</v>
      </c>
      <c r="BB99" s="43" t="e">
        <f t="shared" si="54"/>
        <v>#REF!</v>
      </c>
      <c r="BC99" s="43" t="e">
        <f t="shared" si="54"/>
        <v>#REF!</v>
      </c>
      <c r="BD99" s="43" t="e">
        <f t="shared" si="54"/>
        <v>#REF!</v>
      </c>
      <c r="BE99" s="43" t="e">
        <f t="shared" si="54"/>
        <v>#REF!</v>
      </c>
      <c r="BF99" s="43" t="e">
        <f t="shared" si="54"/>
        <v>#REF!</v>
      </c>
      <c r="BG99" s="43" t="e">
        <f t="shared" si="54"/>
        <v>#REF!</v>
      </c>
      <c r="BH99" s="57" t="e">
        <f>BH19*0.85*0.9</f>
        <v>#REF!</v>
      </c>
      <c r="BI99" s="57" t="e">
        <f t="shared" si="51"/>
        <v>#REF!</v>
      </c>
      <c r="BJ99" s="57" t="e">
        <f t="shared" si="51"/>
        <v>#REF!</v>
      </c>
      <c r="BK99" s="57" t="e">
        <f t="shared" si="51"/>
        <v>#REF!</v>
      </c>
      <c r="BL99" s="57" t="e">
        <f t="shared" ref="BL99:CD99" si="67">BL19*0.85*0.9</f>
        <v>#REF!</v>
      </c>
      <c r="BM99" s="57" t="e">
        <f t="shared" si="67"/>
        <v>#REF!</v>
      </c>
      <c r="BN99" s="57" t="e">
        <f t="shared" si="67"/>
        <v>#REF!</v>
      </c>
      <c r="BO99" s="57" t="e">
        <f t="shared" si="67"/>
        <v>#REF!</v>
      </c>
      <c r="BP99" s="57" t="e">
        <f t="shared" si="67"/>
        <v>#REF!</v>
      </c>
      <c r="BQ99" s="57" t="e">
        <f t="shared" si="67"/>
        <v>#REF!</v>
      </c>
      <c r="BR99" s="57" t="e">
        <f t="shared" si="67"/>
        <v>#REF!</v>
      </c>
      <c r="BS99" s="57" t="e">
        <f t="shared" si="67"/>
        <v>#REF!</v>
      </c>
      <c r="BT99" s="57" t="e">
        <f t="shared" si="67"/>
        <v>#REF!</v>
      </c>
      <c r="BU99" s="57" t="e">
        <f t="shared" si="67"/>
        <v>#REF!</v>
      </c>
      <c r="BV99" s="57" t="e">
        <f t="shared" si="67"/>
        <v>#REF!</v>
      </c>
      <c r="BW99" s="57" t="e">
        <f t="shared" si="67"/>
        <v>#REF!</v>
      </c>
      <c r="BX99" s="57" t="e">
        <f t="shared" si="67"/>
        <v>#REF!</v>
      </c>
      <c r="BY99" s="57" t="e">
        <f t="shared" si="67"/>
        <v>#REF!</v>
      </c>
      <c r="BZ99" s="57" t="e">
        <f t="shared" si="67"/>
        <v>#REF!</v>
      </c>
      <c r="CA99" s="57" t="e">
        <f t="shared" si="67"/>
        <v>#REF!</v>
      </c>
      <c r="CB99" s="57" t="e">
        <f t="shared" si="67"/>
        <v>#REF!</v>
      </c>
      <c r="CC99" s="57" t="e">
        <f t="shared" si="67"/>
        <v>#REF!</v>
      </c>
      <c r="CD99" s="57" t="e">
        <f t="shared" si="67"/>
        <v>#REF!</v>
      </c>
    </row>
    <row r="100" spans="1:82"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43"/>
      <c r="AX100" s="43"/>
      <c r="AY100" s="43"/>
      <c r="AZ100" s="43"/>
      <c r="BA100" s="43"/>
      <c r="BB100" s="43"/>
      <c r="BC100" s="43"/>
      <c r="BD100" s="43"/>
      <c r="BE100" s="43"/>
      <c r="BF100" s="43"/>
      <c r="BG100" s="43"/>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row>
    <row r="101" spans="1:82"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5"/>
        <v>#REF!</v>
      </c>
      <c r="AO101" s="43" t="e">
        <f t="shared" si="65"/>
        <v>#REF!</v>
      </c>
      <c r="AP101" s="43" t="e">
        <f t="shared" si="65"/>
        <v>#REF!</v>
      </c>
      <c r="AQ101" s="43" t="e">
        <f t="shared" si="65"/>
        <v>#REF!</v>
      </c>
      <c r="AR101" s="43" t="e">
        <f t="shared" si="65"/>
        <v>#REF!</v>
      </c>
      <c r="AS101" s="43" t="e">
        <f t="shared" si="65"/>
        <v>#REF!</v>
      </c>
      <c r="AT101" s="43" t="e">
        <f t="shared" si="65"/>
        <v>#REF!</v>
      </c>
      <c r="AU101" s="43" t="e">
        <f t="shared" si="65"/>
        <v>#REF!</v>
      </c>
      <c r="AV101" s="43" t="e">
        <f t="shared" si="65"/>
        <v>#REF!</v>
      </c>
      <c r="AW101" s="43" t="e">
        <f t="shared" si="54"/>
        <v>#REF!</v>
      </c>
      <c r="AX101" s="43" t="e">
        <f t="shared" si="54"/>
        <v>#REF!</v>
      </c>
      <c r="AY101" s="43" t="e">
        <f t="shared" si="54"/>
        <v>#REF!</v>
      </c>
      <c r="AZ101" s="43" t="e">
        <f t="shared" si="54"/>
        <v>#REF!</v>
      </c>
      <c r="BA101" s="43" t="e">
        <f t="shared" si="54"/>
        <v>#REF!</v>
      </c>
      <c r="BB101" s="43" t="e">
        <f t="shared" si="54"/>
        <v>#REF!</v>
      </c>
      <c r="BC101" s="43" t="e">
        <f t="shared" si="54"/>
        <v>#REF!</v>
      </c>
      <c r="BD101" s="43" t="e">
        <f t="shared" si="54"/>
        <v>#REF!</v>
      </c>
      <c r="BE101" s="43" t="e">
        <f t="shared" si="54"/>
        <v>#REF!</v>
      </c>
      <c r="BF101" s="43" t="e">
        <f t="shared" si="54"/>
        <v>#REF!</v>
      </c>
      <c r="BG101" s="43" t="e">
        <f t="shared" si="54"/>
        <v>#REF!</v>
      </c>
      <c r="BH101" s="57" t="e">
        <f>BH21*0.85*0.9</f>
        <v>#REF!</v>
      </c>
      <c r="BI101" s="57" t="e">
        <f t="shared" si="51"/>
        <v>#REF!</v>
      </c>
      <c r="BJ101" s="57" t="e">
        <f t="shared" si="51"/>
        <v>#REF!</v>
      </c>
      <c r="BK101" s="57" t="e">
        <f t="shared" si="51"/>
        <v>#REF!</v>
      </c>
      <c r="BL101" s="57" t="e">
        <f t="shared" ref="BL101:CD101" si="68">BL21*0.85*0.9</f>
        <v>#REF!</v>
      </c>
      <c r="BM101" s="57" t="e">
        <f t="shared" si="68"/>
        <v>#REF!</v>
      </c>
      <c r="BN101" s="57" t="e">
        <f t="shared" si="68"/>
        <v>#REF!</v>
      </c>
      <c r="BO101" s="57" t="e">
        <f t="shared" si="68"/>
        <v>#REF!</v>
      </c>
      <c r="BP101" s="57" t="e">
        <f t="shared" si="68"/>
        <v>#REF!</v>
      </c>
      <c r="BQ101" s="57" t="e">
        <f t="shared" si="68"/>
        <v>#REF!</v>
      </c>
      <c r="BR101" s="57" t="e">
        <f t="shared" si="68"/>
        <v>#REF!</v>
      </c>
      <c r="BS101" s="57" t="e">
        <f t="shared" si="68"/>
        <v>#REF!</v>
      </c>
      <c r="BT101" s="57" t="e">
        <f t="shared" si="68"/>
        <v>#REF!</v>
      </c>
      <c r="BU101" s="57" t="e">
        <f t="shared" si="68"/>
        <v>#REF!</v>
      </c>
      <c r="BV101" s="57" t="e">
        <f t="shared" si="68"/>
        <v>#REF!</v>
      </c>
      <c r="BW101" s="57" t="e">
        <f t="shared" si="68"/>
        <v>#REF!</v>
      </c>
      <c r="BX101" s="57" t="e">
        <f t="shared" si="68"/>
        <v>#REF!</v>
      </c>
      <c r="BY101" s="57" t="e">
        <f t="shared" si="68"/>
        <v>#REF!</v>
      </c>
      <c r="BZ101" s="57" t="e">
        <f t="shared" si="68"/>
        <v>#REF!</v>
      </c>
      <c r="CA101" s="57" t="e">
        <f t="shared" si="68"/>
        <v>#REF!</v>
      </c>
      <c r="CB101" s="57" t="e">
        <f t="shared" si="68"/>
        <v>#REF!</v>
      </c>
      <c r="CC101" s="57" t="e">
        <f t="shared" si="68"/>
        <v>#REF!</v>
      </c>
      <c r="CD101" s="57" t="e">
        <f t="shared" si="68"/>
        <v>#REF!</v>
      </c>
    </row>
    <row r="102" spans="1:82"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43"/>
      <c r="AX102" s="43"/>
      <c r="AY102" s="43"/>
      <c r="AZ102" s="43"/>
      <c r="BA102" s="43"/>
      <c r="BB102" s="43"/>
      <c r="BC102" s="43"/>
      <c r="BD102" s="43"/>
      <c r="BE102" s="43"/>
      <c r="BF102" s="43"/>
      <c r="BG102" s="43"/>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row>
    <row r="103" spans="1:82" x14ac:dyDescent="0.2">
      <c r="A103" s="52" t="s">
        <v>14</v>
      </c>
      <c r="B103" s="84"/>
      <c r="C103" s="84"/>
      <c r="D103" s="84"/>
      <c r="E103" s="84"/>
      <c r="AN103" s="53" t="e">
        <f t="shared" si="65"/>
        <v>#REF!</v>
      </c>
      <c r="AO103" s="43" t="e">
        <f t="shared" si="65"/>
        <v>#REF!</v>
      </c>
      <c r="AP103" s="43" t="e">
        <f t="shared" si="65"/>
        <v>#REF!</v>
      </c>
      <c r="AQ103" s="43" t="e">
        <f t="shared" si="65"/>
        <v>#REF!</v>
      </c>
      <c r="AR103" s="43" t="e">
        <f t="shared" si="65"/>
        <v>#REF!</v>
      </c>
      <c r="AS103" s="43" t="e">
        <f t="shared" si="65"/>
        <v>#REF!</v>
      </c>
      <c r="AT103" s="43" t="e">
        <f t="shared" si="65"/>
        <v>#REF!</v>
      </c>
      <c r="AU103" s="43" t="e">
        <f t="shared" si="65"/>
        <v>#REF!</v>
      </c>
      <c r="AV103" s="43" t="e">
        <f t="shared" si="65"/>
        <v>#REF!</v>
      </c>
      <c r="AW103" s="43" t="e">
        <f t="shared" ref="AW103:BG105" si="69">AW23*0.9*0.9</f>
        <v>#REF!</v>
      </c>
      <c r="AX103" s="43" t="e">
        <f t="shared" si="69"/>
        <v>#REF!</v>
      </c>
      <c r="AY103" s="43" t="e">
        <f t="shared" si="69"/>
        <v>#REF!</v>
      </c>
      <c r="AZ103" s="43" t="e">
        <f t="shared" si="69"/>
        <v>#REF!</v>
      </c>
      <c r="BA103" s="43" t="e">
        <f t="shared" si="69"/>
        <v>#REF!</v>
      </c>
      <c r="BB103" s="43" t="e">
        <f t="shared" si="69"/>
        <v>#REF!</v>
      </c>
      <c r="BC103" s="43" t="e">
        <f t="shared" si="69"/>
        <v>#REF!</v>
      </c>
      <c r="BD103" s="43" t="e">
        <f t="shared" si="69"/>
        <v>#REF!</v>
      </c>
      <c r="BE103" s="43" t="e">
        <f t="shared" si="69"/>
        <v>#REF!</v>
      </c>
      <c r="BF103" s="43" t="e">
        <f t="shared" si="69"/>
        <v>#REF!</v>
      </c>
      <c r="BG103" s="43" t="e">
        <f t="shared" si="69"/>
        <v>#REF!</v>
      </c>
      <c r="BH103" s="57" t="e">
        <f>BH23*0.85*0.9</f>
        <v>#REF!</v>
      </c>
      <c r="BI103" s="57" t="e">
        <f t="shared" ref="BI103:BK105" si="70">BI23*0.85*0.9</f>
        <v>#REF!</v>
      </c>
      <c r="BJ103" s="57" t="e">
        <f t="shared" si="70"/>
        <v>#REF!</v>
      </c>
      <c r="BK103" s="57" t="e">
        <f t="shared" si="70"/>
        <v>#REF!</v>
      </c>
      <c r="BL103" s="57" t="e">
        <f t="shared" ref="BL103:CD103" si="71">BL23*0.85*0.9</f>
        <v>#REF!</v>
      </c>
      <c r="BM103" s="57" t="e">
        <f t="shared" si="71"/>
        <v>#REF!</v>
      </c>
      <c r="BN103" s="57" t="e">
        <f t="shared" si="71"/>
        <v>#REF!</v>
      </c>
      <c r="BO103" s="57" t="e">
        <f t="shared" si="71"/>
        <v>#REF!</v>
      </c>
      <c r="BP103" s="57" t="e">
        <f t="shared" si="71"/>
        <v>#REF!</v>
      </c>
      <c r="BQ103" s="57" t="e">
        <f t="shared" si="71"/>
        <v>#REF!</v>
      </c>
      <c r="BR103" s="57" t="e">
        <f t="shared" si="71"/>
        <v>#REF!</v>
      </c>
      <c r="BS103" s="57" t="e">
        <f t="shared" si="71"/>
        <v>#REF!</v>
      </c>
      <c r="BT103" s="57" t="e">
        <f t="shared" si="71"/>
        <v>#REF!</v>
      </c>
      <c r="BU103" s="57" t="e">
        <f t="shared" si="71"/>
        <v>#REF!</v>
      </c>
      <c r="BV103" s="57" t="e">
        <f t="shared" si="71"/>
        <v>#REF!</v>
      </c>
      <c r="BW103" s="57" t="e">
        <f t="shared" si="71"/>
        <v>#REF!</v>
      </c>
      <c r="BX103" s="57" t="e">
        <f t="shared" si="71"/>
        <v>#REF!</v>
      </c>
      <c r="BY103" s="57" t="e">
        <f t="shared" si="71"/>
        <v>#REF!</v>
      </c>
      <c r="BZ103" s="57" t="e">
        <f t="shared" si="71"/>
        <v>#REF!</v>
      </c>
      <c r="CA103" s="57" t="e">
        <f t="shared" si="71"/>
        <v>#REF!</v>
      </c>
      <c r="CB103" s="57" t="e">
        <f t="shared" si="71"/>
        <v>#REF!</v>
      </c>
      <c r="CC103" s="57" t="e">
        <f t="shared" si="71"/>
        <v>#REF!</v>
      </c>
      <c r="CD103" s="57" t="e">
        <f t="shared" si="71"/>
        <v>#REF!</v>
      </c>
    </row>
    <row r="104" spans="1:82" x14ac:dyDescent="0.2">
      <c r="A104" s="145" t="s">
        <v>70</v>
      </c>
      <c r="B104" s="84"/>
      <c r="C104" s="84"/>
      <c r="D104" s="84"/>
      <c r="E104" s="84"/>
      <c r="AN104" s="34"/>
      <c r="AO104" s="43"/>
      <c r="AP104" s="43"/>
      <c r="AQ104" s="43"/>
      <c r="AR104" s="43"/>
      <c r="AS104" s="43"/>
      <c r="AT104" s="43"/>
      <c r="AU104" s="43"/>
      <c r="AV104" s="43"/>
      <c r="AW104" s="43"/>
      <c r="AX104" s="43"/>
      <c r="AY104" s="43"/>
      <c r="AZ104" s="43"/>
      <c r="BA104" s="43"/>
      <c r="BB104" s="43"/>
      <c r="BC104" s="43"/>
      <c r="BD104" s="43"/>
      <c r="BE104" s="43"/>
      <c r="BF104" s="43"/>
      <c r="BG104" s="43"/>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row>
    <row r="105" spans="1:82" x14ac:dyDescent="0.2">
      <c r="A105" s="52" t="s">
        <v>13</v>
      </c>
      <c r="B105" s="84"/>
      <c r="C105" s="84"/>
      <c r="D105" s="84"/>
      <c r="E105" s="84"/>
      <c r="AN105" s="53" t="e">
        <f t="shared" si="65"/>
        <v>#REF!</v>
      </c>
      <c r="AO105" s="43" t="e">
        <f t="shared" si="65"/>
        <v>#REF!</v>
      </c>
      <c r="AP105" s="43" t="e">
        <f t="shared" si="65"/>
        <v>#REF!</v>
      </c>
      <c r="AQ105" s="43" t="e">
        <f t="shared" si="65"/>
        <v>#REF!</v>
      </c>
      <c r="AR105" s="43" t="e">
        <f t="shared" si="65"/>
        <v>#REF!</v>
      </c>
      <c r="AS105" s="43" t="e">
        <f t="shared" si="65"/>
        <v>#REF!</v>
      </c>
      <c r="AT105" s="43" t="e">
        <f t="shared" si="65"/>
        <v>#REF!</v>
      </c>
      <c r="AU105" s="43" t="e">
        <f t="shared" si="65"/>
        <v>#REF!</v>
      </c>
      <c r="AV105" s="43" t="e">
        <f t="shared" si="65"/>
        <v>#REF!</v>
      </c>
      <c r="AW105" s="43" t="e">
        <f t="shared" si="69"/>
        <v>#REF!</v>
      </c>
      <c r="AX105" s="43" t="e">
        <f t="shared" si="69"/>
        <v>#REF!</v>
      </c>
      <c r="AY105" s="43" t="e">
        <f t="shared" si="69"/>
        <v>#REF!</v>
      </c>
      <c r="AZ105" s="43" t="e">
        <f t="shared" si="69"/>
        <v>#REF!</v>
      </c>
      <c r="BA105" s="43" t="e">
        <f t="shared" si="69"/>
        <v>#REF!</v>
      </c>
      <c r="BB105" s="43" t="e">
        <f t="shared" si="69"/>
        <v>#REF!</v>
      </c>
      <c r="BC105" s="43" t="e">
        <f t="shared" si="69"/>
        <v>#REF!</v>
      </c>
      <c r="BD105" s="43" t="e">
        <f t="shared" si="69"/>
        <v>#REF!</v>
      </c>
      <c r="BE105" s="43" t="e">
        <f t="shared" si="69"/>
        <v>#REF!</v>
      </c>
      <c r="BF105" s="43" t="e">
        <f t="shared" si="69"/>
        <v>#REF!</v>
      </c>
      <c r="BG105" s="43" t="e">
        <f t="shared" si="69"/>
        <v>#REF!</v>
      </c>
      <c r="BH105" s="57" t="e">
        <f>BH25*0.85*0.9</f>
        <v>#REF!</v>
      </c>
      <c r="BI105" s="57" t="e">
        <f t="shared" si="70"/>
        <v>#REF!</v>
      </c>
      <c r="BJ105" s="57" t="e">
        <f t="shared" si="70"/>
        <v>#REF!</v>
      </c>
      <c r="BK105" s="57" t="e">
        <f t="shared" si="70"/>
        <v>#REF!</v>
      </c>
      <c r="BL105" s="57" t="e">
        <f t="shared" ref="BL105:CD105" si="72">BL25*0.85*0.9</f>
        <v>#REF!</v>
      </c>
      <c r="BM105" s="57" t="e">
        <f t="shared" si="72"/>
        <v>#REF!</v>
      </c>
      <c r="BN105" s="57" t="e">
        <f t="shared" si="72"/>
        <v>#REF!</v>
      </c>
      <c r="BO105" s="57" t="e">
        <f t="shared" si="72"/>
        <v>#REF!</v>
      </c>
      <c r="BP105" s="57" t="e">
        <f t="shared" si="72"/>
        <v>#REF!</v>
      </c>
      <c r="BQ105" s="57" t="e">
        <f t="shared" si="72"/>
        <v>#REF!</v>
      </c>
      <c r="BR105" s="57" t="e">
        <f t="shared" si="72"/>
        <v>#REF!</v>
      </c>
      <c r="BS105" s="57" t="e">
        <f t="shared" si="72"/>
        <v>#REF!</v>
      </c>
      <c r="BT105" s="57" t="e">
        <f t="shared" si="72"/>
        <v>#REF!</v>
      </c>
      <c r="BU105" s="57" t="e">
        <f t="shared" si="72"/>
        <v>#REF!</v>
      </c>
      <c r="BV105" s="57" t="e">
        <f t="shared" si="72"/>
        <v>#REF!</v>
      </c>
      <c r="BW105" s="57" t="e">
        <f t="shared" si="72"/>
        <v>#REF!</v>
      </c>
      <c r="BX105" s="57" t="e">
        <f t="shared" si="72"/>
        <v>#REF!</v>
      </c>
      <c r="BY105" s="57" t="e">
        <f t="shared" si="72"/>
        <v>#REF!</v>
      </c>
      <c r="BZ105" s="57" t="e">
        <f t="shared" si="72"/>
        <v>#REF!</v>
      </c>
      <c r="CA105" s="57" t="e">
        <f t="shared" si="72"/>
        <v>#REF!</v>
      </c>
      <c r="CB105" s="57" t="e">
        <f t="shared" si="72"/>
        <v>#REF!</v>
      </c>
      <c r="CC105" s="57" t="e">
        <f t="shared" si="72"/>
        <v>#REF!</v>
      </c>
      <c r="CD105" s="57" t="e">
        <f t="shared" si="72"/>
        <v>#REF!</v>
      </c>
    </row>
    <row r="106" spans="1:82" x14ac:dyDescent="0.2">
      <c r="A106" s="96" t="s">
        <v>81</v>
      </c>
      <c r="B106" s="84"/>
      <c r="C106" s="84"/>
      <c r="D106" s="84"/>
      <c r="E106" s="84"/>
    </row>
    <row r="107" spans="1:82" ht="60" x14ac:dyDescent="0.2">
      <c r="A107" s="76" t="s">
        <v>96</v>
      </c>
      <c r="B107" s="84"/>
      <c r="C107" s="84"/>
      <c r="D107" s="84"/>
      <c r="E107" s="84"/>
    </row>
    <row r="109" spans="1:82"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2"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99FF"/>
  </sheetPr>
  <dimension ref="A1:CE76"/>
  <sheetViews>
    <sheetView showGridLines="0" zoomScaleNormal="100" workbookViewId="0">
      <pane xSplit="1" ySplit="4" topLeftCell="BI62" activePane="bottomRight" state="frozen"/>
      <selection pane="topRight" activeCell="B1" sqref="B1"/>
      <selection pane="bottomLeft" activeCell="A5" sqref="A5"/>
      <selection pane="bottomRight" activeCell="A64" sqref="A64"/>
    </sheetView>
  </sheetViews>
  <sheetFormatPr defaultColWidth="9.7109375" defaultRowHeight="12.75" x14ac:dyDescent="0.2"/>
  <cols>
    <col min="1" max="1" width="36.42578125" style="32" customWidth="1"/>
    <col min="2" max="16384" width="9.7109375" style="32"/>
  </cols>
  <sheetData>
    <row r="1" spans="1:83" ht="24.75" customHeight="1" x14ac:dyDescent="0.2">
      <c r="A1" s="180" t="s">
        <v>61</v>
      </c>
    </row>
    <row r="2" spans="1:83" x14ac:dyDescent="0.2">
      <c r="A2" s="11" t="s">
        <v>145</v>
      </c>
    </row>
    <row r="3" spans="1:83" s="33" customFormat="1" ht="22.5" customHeight="1" x14ac:dyDescent="0.2">
      <c r="A3" s="64" t="s">
        <v>62</v>
      </c>
      <c r="B3" s="108">
        <f>'BAR BB| Open rates'!B3</f>
        <v>46105</v>
      </c>
      <c r="C3" s="108">
        <f>'BAR BB| Open rates'!C3</f>
        <v>46108</v>
      </c>
      <c r="D3" s="108">
        <f>'BAR BB| Open rates'!D3</f>
        <v>46110</v>
      </c>
      <c r="E3" s="108">
        <f>'BAR BB| Open rates'!E3</f>
        <v>46113</v>
      </c>
      <c r="F3" s="108">
        <f>'BAR BB| Open rates'!F3</f>
        <v>46118</v>
      </c>
      <c r="G3" s="108">
        <f>'BAR BB| Open rates'!G3</f>
        <v>46124</v>
      </c>
      <c r="H3" s="108">
        <f>'BAR BB| Open rates'!H3</f>
        <v>46125</v>
      </c>
      <c r="I3" s="108">
        <f>'BAR BB| Open rates'!I3</f>
        <v>46131</v>
      </c>
      <c r="J3" s="108">
        <f>'BAR BB| Open rates'!J3</f>
        <v>46136</v>
      </c>
      <c r="K3" s="108">
        <f>'BAR BB| Open rates'!K3</f>
        <v>46138</v>
      </c>
      <c r="L3" s="108">
        <f>'BAR BB| Open rates'!L3</f>
        <v>46142</v>
      </c>
      <c r="M3" s="108">
        <f>'BAR BB| Open rates'!M3</f>
        <v>46143</v>
      </c>
      <c r="N3" s="108">
        <f>'BAR BB| Open rates'!N3</f>
        <v>46146</v>
      </c>
      <c r="O3" s="108">
        <f>'BAR BB| Open rates'!O3</f>
        <v>46150</v>
      </c>
      <c r="P3" s="108">
        <f>'BAR BB| Open rates'!P3</f>
        <v>46153</v>
      </c>
      <c r="Q3" s="108">
        <f>'BAR BB| Open rates'!Q3</f>
        <v>46154</v>
      </c>
      <c r="R3" s="108">
        <f>'BAR BB| Open rates'!R3</f>
        <v>46157</v>
      </c>
      <c r="S3" s="108">
        <f>'BAR BB| Open rates'!S3</f>
        <v>46159</v>
      </c>
      <c r="T3" s="108">
        <f>'BAR BB| Open rates'!T3</f>
        <v>46164</v>
      </c>
      <c r="U3" s="108">
        <f>'BAR BB| Open rates'!U3</f>
        <v>46166</v>
      </c>
      <c r="V3" s="108">
        <f>'BAR BB| Open rates'!V3</f>
        <v>46171</v>
      </c>
      <c r="W3" s="108">
        <f>'BAR BB| Open rates'!W3</f>
        <v>46174</v>
      </c>
      <c r="X3" s="108">
        <f>'BAR BB| Open rates'!X3</f>
        <v>46178</v>
      </c>
      <c r="Y3" s="108">
        <f>'BAR BB| Open rates'!Y3</f>
        <v>46188</v>
      </c>
      <c r="Z3" s="108">
        <f>'BAR BB| Open rates'!Z3</f>
        <v>46194</v>
      </c>
      <c r="AA3" s="108">
        <f>'BAR BB| Open rates'!AA3</f>
        <v>46199</v>
      </c>
      <c r="AB3" s="108">
        <f>'BAR BB| Open rates'!AB3</f>
        <v>46201</v>
      </c>
      <c r="AC3" s="108">
        <f>'BAR BB| Open rates'!AC3</f>
        <v>46204</v>
      </c>
      <c r="AD3" s="108">
        <f>'BAR BB| Open rates'!AD3</f>
        <v>46206</v>
      </c>
      <c r="AE3" s="108">
        <f>'BAR BB| Open rates'!AE3</f>
        <v>46208</v>
      </c>
      <c r="AF3" s="108">
        <f>'BAR BB| Open rates'!AF3</f>
        <v>46213</v>
      </c>
      <c r="AG3" s="108">
        <f>'BAR BB| Open rates'!AG3</f>
        <v>46215</v>
      </c>
      <c r="AH3" s="108">
        <f>'BAR BB| Open rates'!AH3</f>
        <v>46220</v>
      </c>
      <c r="AI3" s="108">
        <f>'BAR BB| Open rates'!AI3</f>
        <v>46222</v>
      </c>
      <c r="AJ3" s="108">
        <f>'BAR BB| Open rates'!AJ3</f>
        <v>46227</v>
      </c>
      <c r="AK3" s="108">
        <f>'BAR BB| Open rates'!AK3</f>
        <v>46229</v>
      </c>
      <c r="AL3" s="108">
        <f>'BAR BB| Open rates'!AL3</f>
        <v>46234</v>
      </c>
      <c r="AM3" s="108">
        <f>'BAR BB| Open rates'!AM3</f>
        <v>46236</v>
      </c>
      <c r="AN3" s="108">
        <f>'BAR BB| Open rates'!AN3</f>
        <v>46241</v>
      </c>
      <c r="AO3" s="108">
        <f>'BAR BB| Open rates'!AO3</f>
        <v>46243</v>
      </c>
      <c r="AP3" s="108">
        <f>'BAR BB| Open rates'!AP3</f>
        <v>46248</v>
      </c>
      <c r="AQ3" s="108">
        <f>'BAR BB| Open rates'!AQ3</f>
        <v>46250</v>
      </c>
      <c r="AR3" s="108">
        <f>'BAR BB| Open rates'!AR3</f>
        <v>46255</v>
      </c>
      <c r="AS3" s="108">
        <f>'BAR BB| Open rates'!AS3</f>
        <v>46257</v>
      </c>
      <c r="AT3" s="108">
        <f>'BAR BB| Open rates'!AT3</f>
        <v>46262</v>
      </c>
      <c r="AU3" s="108">
        <f>'BAR BB| Open rates'!AU3</f>
        <v>46264</v>
      </c>
      <c r="AV3" s="108">
        <f>'BAR BB| Open rates'!AV3</f>
        <v>46266</v>
      </c>
      <c r="AW3" s="108">
        <f>'BAR BB| Open rates'!AW3</f>
        <v>46269</v>
      </c>
      <c r="AX3" s="108">
        <f>'BAR BB| Open rates'!AX3</f>
        <v>46271</v>
      </c>
      <c r="AY3" s="108">
        <f>'BAR BB| Open rates'!AY3</f>
        <v>46276</v>
      </c>
      <c r="AZ3" s="108">
        <f>'BAR BB| Open rates'!AZ3</f>
        <v>46278</v>
      </c>
      <c r="BA3" s="108">
        <f>'BAR BB| Open rates'!BA3</f>
        <v>46283</v>
      </c>
      <c r="BB3" s="108">
        <f>'BAR BB| Open rates'!BB3</f>
        <v>46285</v>
      </c>
      <c r="BC3" s="108">
        <f>'BAR BB| Open rates'!BC3</f>
        <v>46290</v>
      </c>
      <c r="BD3" s="108">
        <f>'BAR BB| Open rates'!BD3</f>
        <v>46292</v>
      </c>
      <c r="BE3" s="108">
        <f>'BAR BB| Open rates'!BE3</f>
        <v>46296</v>
      </c>
      <c r="BF3" s="108">
        <f>'BAR BB| Open rates'!BF3</f>
        <v>46299</v>
      </c>
      <c r="BG3" s="108">
        <f>'BAR BB| Open rates'!BG3</f>
        <v>46304</v>
      </c>
      <c r="BH3" s="108">
        <f>'BAR BB| Open rates'!BH3</f>
        <v>46306</v>
      </c>
      <c r="BI3" s="108">
        <f>'BAR BB| Open rates'!BI3</f>
        <v>46311</v>
      </c>
      <c r="BJ3" s="108">
        <f>'BAR BB| Open rates'!BJ3</f>
        <v>46313</v>
      </c>
      <c r="BK3" s="108">
        <f>'BAR BB| Open rates'!BK3</f>
        <v>46318</v>
      </c>
      <c r="BL3" s="108">
        <f>'BAR BB| Open rates'!BL3</f>
        <v>46320</v>
      </c>
      <c r="BM3" s="108">
        <f>'BAR BB| Open rates'!BM3</f>
        <v>46325</v>
      </c>
      <c r="BN3" s="108">
        <f>'BAR BB| Open rates'!BN3</f>
        <v>46327</v>
      </c>
      <c r="BO3" s="108">
        <f>'BAR BB| Open rates'!BO3</f>
        <v>46330</v>
      </c>
      <c r="BP3" s="108">
        <f>'BAR BB| Open rates'!BP3</f>
        <v>46334</v>
      </c>
      <c r="BQ3" s="108">
        <f>'BAR BB| Open rates'!BQ3</f>
        <v>46335</v>
      </c>
      <c r="BR3" s="108">
        <f>'BAR BB| Open rates'!BR3</f>
        <v>46339</v>
      </c>
      <c r="BS3" s="108">
        <f>'BAR BB| Open rates'!BS3</f>
        <v>46341</v>
      </c>
      <c r="BT3" s="108">
        <f>'BAR BB| Open rates'!BT3</f>
        <v>46346</v>
      </c>
      <c r="BU3" s="108">
        <f>'BAR BB| Open rates'!BU3</f>
        <v>46348</v>
      </c>
      <c r="BV3" s="108">
        <f>'BAR BB| Open rates'!BV3</f>
        <v>46353</v>
      </c>
      <c r="BW3" s="108">
        <f>'BAR BB| Open rates'!BW3</f>
        <v>46355</v>
      </c>
      <c r="BX3" s="108">
        <f>'BAR BB| Open rates'!BX3</f>
        <v>46357</v>
      </c>
      <c r="BY3" s="108">
        <f>'BAR BB| Open rates'!BY3</f>
        <v>46360</v>
      </c>
      <c r="BZ3" s="108">
        <f>'BAR BB| Open rates'!BZ3</f>
        <v>46362</v>
      </c>
      <c r="CA3" s="108">
        <f>'BAR BB| Open rates'!CA3</f>
        <v>46367</v>
      </c>
      <c r="CB3" s="108">
        <f>'BAR BB| Open rates'!CB3</f>
        <v>46369</v>
      </c>
      <c r="CC3" s="108">
        <f>'BAR BB| Open rates'!CC3</f>
        <v>46374</v>
      </c>
      <c r="CD3" s="108">
        <f>'BAR BB| Open rates'!CD3</f>
        <v>46376</v>
      </c>
      <c r="CE3" s="108">
        <f>'BAR BB| Open rates'!CE3</f>
        <v>46381</v>
      </c>
    </row>
    <row r="4" spans="1:83" s="33" customFormat="1" ht="22.5" customHeight="1" x14ac:dyDescent="0.2">
      <c r="A4" s="49"/>
      <c r="B4" s="108">
        <f>'BAR BB| Open rates'!B4</f>
        <v>46107</v>
      </c>
      <c r="C4" s="108">
        <f>'BAR BB| Open rates'!C4</f>
        <v>46109</v>
      </c>
      <c r="D4" s="108">
        <f>'BAR BB| Open rates'!D4</f>
        <v>46112</v>
      </c>
      <c r="E4" s="108">
        <f>'BAR BB| Open rates'!E4</f>
        <v>46117</v>
      </c>
      <c r="F4" s="108">
        <f>'BAR BB| Open rates'!F4</f>
        <v>46123</v>
      </c>
      <c r="G4" s="108">
        <f>'BAR BB| Open rates'!G4</f>
        <v>46124</v>
      </c>
      <c r="H4" s="108">
        <f>'BAR BB| Open rates'!H4</f>
        <v>46130</v>
      </c>
      <c r="I4" s="108">
        <f>'BAR BB| Open rates'!I4</f>
        <v>46135</v>
      </c>
      <c r="J4" s="108">
        <f>'BAR BB| Open rates'!J4</f>
        <v>46137</v>
      </c>
      <c r="K4" s="108">
        <f>'BAR BB| Open rates'!K4</f>
        <v>46141</v>
      </c>
      <c r="L4" s="108">
        <f>'BAR BB| Open rates'!L4</f>
        <v>46142</v>
      </c>
      <c r="M4" s="108">
        <f>'BAR BB| Open rates'!M4</f>
        <v>46145</v>
      </c>
      <c r="N4" s="108">
        <f>'BAR BB| Open rates'!N4</f>
        <v>46149</v>
      </c>
      <c r="O4" s="108">
        <f>'BAR BB| Open rates'!O4</f>
        <v>46152</v>
      </c>
      <c r="P4" s="108">
        <f>'BAR BB| Open rates'!P4</f>
        <v>46153</v>
      </c>
      <c r="Q4" s="108">
        <f>'BAR BB| Open rates'!Q4</f>
        <v>46156</v>
      </c>
      <c r="R4" s="108">
        <f>'BAR BB| Open rates'!R4</f>
        <v>46158</v>
      </c>
      <c r="S4" s="108">
        <f>'BAR BB| Open rates'!S4</f>
        <v>46163</v>
      </c>
      <c r="T4" s="108">
        <f>'BAR BB| Open rates'!T4</f>
        <v>46165</v>
      </c>
      <c r="U4" s="108">
        <f>'BAR BB| Open rates'!U4</f>
        <v>46170</v>
      </c>
      <c r="V4" s="108">
        <f>'BAR BB| Open rates'!V4</f>
        <v>46173</v>
      </c>
      <c r="W4" s="108">
        <f>'BAR BB| Open rates'!W4</f>
        <v>46177</v>
      </c>
      <c r="X4" s="108">
        <f>'BAR BB| Open rates'!X4</f>
        <v>46187</v>
      </c>
      <c r="Y4" s="108">
        <f>'BAR BB| Open rates'!Y4</f>
        <v>46193</v>
      </c>
      <c r="Z4" s="108">
        <f>'BAR BB| Open rates'!Z4</f>
        <v>46198</v>
      </c>
      <c r="AA4" s="108">
        <f>'BAR BB| Open rates'!AA4</f>
        <v>46200</v>
      </c>
      <c r="AB4" s="108">
        <f>'BAR BB| Open rates'!AB4</f>
        <v>46203</v>
      </c>
      <c r="AC4" s="108">
        <f>'BAR BB| Open rates'!AC4</f>
        <v>46205</v>
      </c>
      <c r="AD4" s="108">
        <f>'BAR BB| Open rates'!AD4</f>
        <v>46207</v>
      </c>
      <c r="AE4" s="108">
        <f>'BAR BB| Open rates'!AE4</f>
        <v>46212</v>
      </c>
      <c r="AF4" s="108">
        <f>'BAR BB| Open rates'!AF4</f>
        <v>46214</v>
      </c>
      <c r="AG4" s="108">
        <f>'BAR BB| Open rates'!AG4</f>
        <v>46219</v>
      </c>
      <c r="AH4" s="108">
        <f>'BAR BB| Open rates'!AH4</f>
        <v>46221</v>
      </c>
      <c r="AI4" s="108">
        <f>'BAR BB| Open rates'!AI4</f>
        <v>46226</v>
      </c>
      <c r="AJ4" s="108">
        <f>'BAR BB| Open rates'!AJ4</f>
        <v>46228</v>
      </c>
      <c r="AK4" s="108">
        <f>'BAR BB| Open rates'!AK4</f>
        <v>46233</v>
      </c>
      <c r="AL4" s="108">
        <f>'BAR BB| Open rates'!AL4</f>
        <v>46235</v>
      </c>
      <c r="AM4" s="108">
        <f>'BAR BB| Open rates'!AM4</f>
        <v>46240</v>
      </c>
      <c r="AN4" s="108">
        <f>'BAR BB| Open rates'!AN4</f>
        <v>46242</v>
      </c>
      <c r="AO4" s="108">
        <f>'BAR BB| Open rates'!AO4</f>
        <v>46247</v>
      </c>
      <c r="AP4" s="108">
        <f>'BAR BB| Open rates'!AP4</f>
        <v>46249</v>
      </c>
      <c r="AQ4" s="108">
        <f>'BAR BB| Open rates'!AQ4</f>
        <v>46254</v>
      </c>
      <c r="AR4" s="108">
        <f>'BAR BB| Open rates'!AR4</f>
        <v>46256</v>
      </c>
      <c r="AS4" s="108">
        <f>'BAR BB| Open rates'!AS4</f>
        <v>46261</v>
      </c>
      <c r="AT4" s="108">
        <f>'BAR BB| Open rates'!AT4</f>
        <v>46263</v>
      </c>
      <c r="AU4" s="108">
        <f>'BAR BB| Open rates'!AU4</f>
        <v>46265</v>
      </c>
      <c r="AV4" s="108">
        <f>'BAR BB| Open rates'!AV4</f>
        <v>46268</v>
      </c>
      <c r="AW4" s="108">
        <f>'BAR BB| Open rates'!AW4</f>
        <v>46270</v>
      </c>
      <c r="AX4" s="108">
        <f>'BAR BB| Open rates'!AX4</f>
        <v>46275</v>
      </c>
      <c r="AY4" s="108">
        <f>'BAR BB| Open rates'!AY4</f>
        <v>46277</v>
      </c>
      <c r="AZ4" s="108">
        <f>'BAR BB| Open rates'!AZ4</f>
        <v>46282</v>
      </c>
      <c r="BA4" s="108">
        <f>'BAR BB| Open rates'!BA4</f>
        <v>46284</v>
      </c>
      <c r="BB4" s="108">
        <f>'BAR BB| Open rates'!BB4</f>
        <v>46289</v>
      </c>
      <c r="BC4" s="108">
        <f>'BAR BB| Open rates'!BC4</f>
        <v>46291</v>
      </c>
      <c r="BD4" s="108">
        <f>'BAR BB| Open rates'!BD4</f>
        <v>46295</v>
      </c>
      <c r="BE4" s="108">
        <f>'BAR BB| Open rates'!BE4</f>
        <v>46298</v>
      </c>
      <c r="BF4" s="108">
        <f>'BAR BB| Open rates'!BF4</f>
        <v>46303</v>
      </c>
      <c r="BG4" s="108">
        <f>'BAR BB| Open rates'!BG4</f>
        <v>46305</v>
      </c>
      <c r="BH4" s="108">
        <f>'BAR BB| Open rates'!BH4</f>
        <v>46310</v>
      </c>
      <c r="BI4" s="108">
        <f>'BAR BB| Open rates'!BI4</f>
        <v>46312</v>
      </c>
      <c r="BJ4" s="108">
        <f>'BAR BB| Open rates'!BJ4</f>
        <v>46317</v>
      </c>
      <c r="BK4" s="108">
        <f>'BAR BB| Open rates'!BK4</f>
        <v>46319</v>
      </c>
      <c r="BL4" s="108">
        <f>'BAR BB| Open rates'!BL4</f>
        <v>46324</v>
      </c>
      <c r="BM4" s="108">
        <f>'BAR BB| Open rates'!BM4</f>
        <v>46326</v>
      </c>
      <c r="BN4" s="108">
        <f>'BAR BB| Open rates'!BN4</f>
        <v>46329</v>
      </c>
      <c r="BO4" s="108">
        <f>'BAR BB| Open rates'!BO4</f>
        <v>46333</v>
      </c>
      <c r="BP4" s="108">
        <f>'BAR BB| Open rates'!BP4</f>
        <v>46334</v>
      </c>
      <c r="BQ4" s="108">
        <f>'BAR BB| Open rates'!BQ4</f>
        <v>46338</v>
      </c>
      <c r="BR4" s="108">
        <f>'BAR BB| Open rates'!BR4</f>
        <v>46340</v>
      </c>
      <c r="BS4" s="108">
        <f>'BAR BB| Open rates'!BS4</f>
        <v>46345</v>
      </c>
      <c r="BT4" s="108">
        <f>'BAR BB| Open rates'!BT4</f>
        <v>46347</v>
      </c>
      <c r="BU4" s="108">
        <f>'BAR BB| Open rates'!BU4</f>
        <v>46352</v>
      </c>
      <c r="BV4" s="108">
        <f>'BAR BB| Open rates'!BV4</f>
        <v>46354</v>
      </c>
      <c r="BW4" s="108">
        <f>'BAR BB| Open rates'!BW4</f>
        <v>46356</v>
      </c>
      <c r="BX4" s="108">
        <f>'BAR BB| Open rates'!BX4</f>
        <v>46359</v>
      </c>
      <c r="BY4" s="108">
        <f>'BAR BB| Open rates'!BY4</f>
        <v>46361</v>
      </c>
      <c r="BZ4" s="108">
        <f>'BAR BB| Open rates'!BZ4</f>
        <v>46366</v>
      </c>
      <c r="CA4" s="108">
        <f>'BAR BB| Open rates'!CA4</f>
        <v>46368</v>
      </c>
      <c r="CB4" s="108">
        <f>'BAR BB| Open rates'!CB4</f>
        <v>46373</v>
      </c>
      <c r="CC4" s="108">
        <f>'BAR BB| Open rates'!CC4</f>
        <v>46375</v>
      </c>
      <c r="CD4" s="108">
        <f>'BAR BB| Open rates'!CD4</f>
        <v>46380</v>
      </c>
      <c r="CE4" s="108">
        <f>'BAR BB| Open rates'!CE4</f>
        <v>46384</v>
      </c>
    </row>
    <row r="5" spans="1:83" s="36" customFormat="1" ht="12" customHeight="1" x14ac:dyDescent="0.2">
      <c r="A5" s="184" t="s">
        <v>63</v>
      </c>
    </row>
    <row r="6" spans="1:83" s="36" customFormat="1" ht="12" customHeight="1" x14ac:dyDescent="0.2">
      <c r="A6" s="183">
        <v>1</v>
      </c>
      <c r="B6" s="43">
        <f>'BAR BB| Open rates'!B6*0.85+25</f>
        <v>12690</v>
      </c>
      <c r="C6" s="43">
        <f>'BAR BB| Open rates'!C6*0.85+25</f>
        <v>17705</v>
      </c>
      <c r="D6" s="43">
        <f>'BAR BB| Open rates'!D6*0.85+25</f>
        <v>14135</v>
      </c>
      <c r="E6" s="43">
        <f>'BAR BB| Open rates'!E6*0.85+25</f>
        <v>14135</v>
      </c>
      <c r="F6" s="43">
        <f>'BAR BB| Open rates'!F6*0.85+25</f>
        <v>12690</v>
      </c>
      <c r="G6" s="43">
        <f>'BAR BB| Open rates'!G6*0.85+25</f>
        <v>10990</v>
      </c>
      <c r="H6" s="43">
        <f>'BAR BB| Open rates'!H6*0.85+25</f>
        <v>10990</v>
      </c>
      <c r="I6" s="43">
        <f>'BAR BB| Open rates'!I6*0.85+25</f>
        <v>10140</v>
      </c>
      <c r="J6" s="43">
        <f>'BAR BB| Open rates'!J6*0.85+25</f>
        <v>10990</v>
      </c>
      <c r="K6" s="43">
        <f>'BAR BB| Open rates'!K6*0.85+25</f>
        <v>10990</v>
      </c>
      <c r="L6" s="43">
        <f>'BAR BB| Open rates'!L6*0.85+25</f>
        <v>10990</v>
      </c>
      <c r="M6" s="43">
        <f>'BAR BB| Open rates'!M6*0.85+25</f>
        <v>18555</v>
      </c>
      <c r="N6" s="43">
        <f>'BAR BB| Open rates'!N6*0.85+25</f>
        <v>14135</v>
      </c>
      <c r="O6" s="43">
        <f>'BAR BB| Open rates'!O6*0.85+25</f>
        <v>18555</v>
      </c>
      <c r="P6" s="43">
        <f>'BAR BB| Open rates'!P6*0.85+25</f>
        <v>16005</v>
      </c>
      <c r="Q6" s="43">
        <f>'BAR BB| Open rates'!Q6*0.85+25</f>
        <v>12690</v>
      </c>
      <c r="R6" s="43">
        <f>'BAR BB| Open rates'!R6*0.85+25</f>
        <v>14135</v>
      </c>
      <c r="S6" s="43">
        <f>'BAR BB| Open rates'!S6*0.85+25</f>
        <v>12690</v>
      </c>
      <c r="T6" s="43">
        <f>'BAR BB| Open rates'!T6*0.85+25</f>
        <v>14135</v>
      </c>
      <c r="U6" s="43">
        <f>'BAR BB| Open rates'!U6*0.85+25</f>
        <v>12690</v>
      </c>
      <c r="V6" s="43">
        <f>'BAR BB| Open rates'!V6*0.85+25</f>
        <v>14135</v>
      </c>
      <c r="W6" s="43">
        <f>'BAR BB| Open rates'!W6*0.85+25</f>
        <v>14135</v>
      </c>
      <c r="X6" s="43">
        <f>'BAR BB| Open rates'!X6*0.85+25</f>
        <v>17705</v>
      </c>
      <c r="Y6" s="43">
        <f>'BAR BB| Open rates'!Y6*0.85+25</f>
        <v>33940</v>
      </c>
      <c r="Z6" s="43">
        <f>'BAR BB| Open rates'!Z6*0.85+25</f>
        <v>14135</v>
      </c>
      <c r="AA6" s="43">
        <f>'BAR BB| Open rates'!AA6*0.85+25</f>
        <v>16005</v>
      </c>
      <c r="AB6" s="43">
        <f>'BAR BB| Open rates'!AB6*0.85+25</f>
        <v>14135</v>
      </c>
      <c r="AC6" s="43">
        <f>'BAR BB| Open rates'!AC6*0.85+25</f>
        <v>17705</v>
      </c>
      <c r="AD6" s="43">
        <f>'BAR BB| Open rates'!AD6*0.85+25</f>
        <v>19405</v>
      </c>
      <c r="AE6" s="43">
        <f>'BAR BB| Open rates'!AE6*0.85+25</f>
        <v>17705</v>
      </c>
      <c r="AF6" s="43">
        <f>'BAR BB| Open rates'!AF6*0.85+25</f>
        <v>19405</v>
      </c>
      <c r="AG6" s="43">
        <f>'BAR BB| Open rates'!AG6*0.85+25</f>
        <v>17705</v>
      </c>
      <c r="AH6" s="43">
        <f>'BAR BB| Open rates'!AH6*0.85+25</f>
        <v>19405</v>
      </c>
      <c r="AI6" s="43">
        <f>'BAR BB| Open rates'!AI6*0.85+25</f>
        <v>17705</v>
      </c>
      <c r="AJ6" s="43">
        <f>'BAR BB| Open rates'!AJ6*0.85+25</f>
        <v>19405</v>
      </c>
      <c r="AK6" s="43">
        <f>'BAR BB| Open rates'!AK6*0.85+25</f>
        <v>17705</v>
      </c>
      <c r="AL6" s="43">
        <f>'BAR BB| Open rates'!AL6*0.85+25</f>
        <v>19405</v>
      </c>
      <c r="AM6" s="43">
        <f>'BAR BB| Open rates'!AM6*0.85+25</f>
        <v>17705</v>
      </c>
      <c r="AN6" s="43">
        <f>'BAR BB| Open rates'!AN6*0.85+25</f>
        <v>19405</v>
      </c>
      <c r="AO6" s="43">
        <f>'BAR BB| Open rates'!AO6*0.85+25</f>
        <v>17705</v>
      </c>
      <c r="AP6" s="43">
        <f>'BAR BB| Open rates'!AP6*0.85+25</f>
        <v>19405</v>
      </c>
      <c r="AQ6" s="43">
        <f>'BAR BB| Open rates'!AQ6*0.85+25</f>
        <v>17705</v>
      </c>
      <c r="AR6" s="43">
        <f>'BAR BB| Open rates'!AR6*0.85+25</f>
        <v>19405</v>
      </c>
      <c r="AS6" s="43">
        <f>'BAR BB| Open rates'!AS6*0.85+25</f>
        <v>14135</v>
      </c>
      <c r="AT6" s="43">
        <f>'BAR BB| Open rates'!AT6*0.85+25</f>
        <v>16005</v>
      </c>
      <c r="AU6" s="43">
        <f>'BAR BB| Open rates'!AU6*0.85+25</f>
        <v>14135</v>
      </c>
      <c r="AV6" s="43">
        <f>'BAR BB| Open rates'!AV6*0.85+25</f>
        <v>16005</v>
      </c>
      <c r="AW6" s="43">
        <f>'BAR BB| Open rates'!AW6*0.85+25</f>
        <v>16005</v>
      </c>
      <c r="AX6" s="43">
        <f>'BAR BB| Open rates'!AX6*0.85+25</f>
        <v>14135</v>
      </c>
      <c r="AY6" s="43">
        <f>'BAR BB| Open rates'!AY6*0.85+25</f>
        <v>16005</v>
      </c>
      <c r="AZ6" s="43">
        <f>'BAR BB| Open rates'!AZ6*0.85+25</f>
        <v>14135</v>
      </c>
      <c r="BA6" s="43">
        <f>'BAR BB| Open rates'!BA6*0.85+25</f>
        <v>16005</v>
      </c>
      <c r="BB6" s="43">
        <f>'BAR BB| Open rates'!BB6*0.85+25</f>
        <v>14135</v>
      </c>
      <c r="BC6" s="43">
        <f>'BAR BB| Open rates'!BC6*0.85+25</f>
        <v>16005</v>
      </c>
      <c r="BD6" s="43">
        <f>'BAR BB| Open rates'!BD6*0.85+25</f>
        <v>14135</v>
      </c>
      <c r="BE6" s="43">
        <f>'BAR BB| Open rates'!BE6*0.85+25</f>
        <v>12690</v>
      </c>
      <c r="BF6" s="43">
        <f>'BAR BB| Open rates'!BF6*0.85+25</f>
        <v>10990</v>
      </c>
      <c r="BG6" s="43">
        <f>'BAR BB| Open rates'!BG6*0.85+25</f>
        <v>12690</v>
      </c>
      <c r="BH6" s="43">
        <f>'BAR BB| Open rates'!BH6*0.85+25</f>
        <v>10990</v>
      </c>
      <c r="BI6" s="43">
        <f>'BAR BB| Open rates'!BI6*0.85+25</f>
        <v>12690</v>
      </c>
      <c r="BJ6" s="43">
        <f>'BAR BB| Open rates'!BJ6*0.85+25</f>
        <v>10990</v>
      </c>
      <c r="BK6" s="43">
        <f>'BAR BB| Open rates'!BK6*0.85+25</f>
        <v>12690</v>
      </c>
      <c r="BL6" s="43">
        <f>'BAR BB| Open rates'!BL6*0.85+25</f>
        <v>10990</v>
      </c>
      <c r="BM6" s="43">
        <f>'BAR BB| Open rates'!BM6*0.85+25</f>
        <v>12690</v>
      </c>
      <c r="BN6" s="43">
        <f>'BAR BB| Open rates'!BN6*0.85+25</f>
        <v>14135</v>
      </c>
      <c r="BO6" s="43">
        <f>'BAR BB| Open rates'!BO6*0.85+25</f>
        <v>16005</v>
      </c>
      <c r="BP6" s="43">
        <f>'BAR BB| Open rates'!BP6*0.85+25</f>
        <v>10140</v>
      </c>
      <c r="BQ6" s="43">
        <f>'BAR BB| Open rates'!BQ6*0.85+25</f>
        <v>10140</v>
      </c>
      <c r="BR6" s="43">
        <f>'BAR BB| Open rates'!BR6*0.85+25</f>
        <v>10990</v>
      </c>
      <c r="BS6" s="43">
        <f>'BAR BB| Open rates'!BS6*0.85+25</f>
        <v>10140</v>
      </c>
      <c r="BT6" s="43">
        <f>'BAR BB| Open rates'!BT6*0.85+25</f>
        <v>10990</v>
      </c>
      <c r="BU6" s="43">
        <f>'BAR BB| Open rates'!BU6*0.85+25</f>
        <v>10140</v>
      </c>
      <c r="BV6" s="43">
        <f>'BAR BB| Open rates'!BV6*0.85+25</f>
        <v>10990</v>
      </c>
      <c r="BW6" s="43">
        <f>'BAR BB| Open rates'!BW6*0.85+25</f>
        <v>10140</v>
      </c>
      <c r="BX6" s="43">
        <f>'BAR BB| Open rates'!BX6*0.85+25</f>
        <v>10140</v>
      </c>
      <c r="BY6" s="43">
        <f>'BAR BB| Open rates'!BY6*0.85+25</f>
        <v>10990</v>
      </c>
      <c r="BZ6" s="43">
        <f>'BAR BB| Open rates'!BZ6*0.85+25</f>
        <v>10140</v>
      </c>
      <c r="CA6" s="43">
        <f>'BAR BB| Open rates'!CA6*0.85+25</f>
        <v>10990</v>
      </c>
      <c r="CB6" s="43">
        <f>'BAR BB| Open rates'!CB6*0.85+25</f>
        <v>10140</v>
      </c>
      <c r="CC6" s="43">
        <f>'BAR BB| Open rates'!CC6*0.85+25</f>
        <v>10990</v>
      </c>
      <c r="CD6" s="43">
        <f>'BAR BB| Open rates'!CD6*0.85+25</f>
        <v>14135</v>
      </c>
      <c r="CE6" s="43">
        <f>'BAR BB| Open rates'!CE6*0.85+25</f>
        <v>16005</v>
      </c>
    </row>
    <row r="7" spans="1:83" s="36" customFormat="1" ht="12" customHeight="1" x14ac:dyDescent="0.2">
      <c r="A7" s="183">
        <v>2</v>
      </c>
      <c r="B7" s="43">
        <f>'BAR BB| Open rates'!B7*0.85+25</f>
        <v>15240</v>
      </c>
      <c r="C7" s="43">
        <f>'BAR BB| Open rates'!C7*0.85+25</f>
        <v>20255</v>
      </c>
      <c r="D7" s="43">
        <f>'BAR BB| Open rates'!D7*0.85+25</f>
        <v>16685</v>
      </c>
      <c r="E7" s="43">
        <f>'BAR BB| Open rates'!E7*0.85+25</f>
        <v>16685</v>
      </c>
      <c r="F7" s="43">
        <f>'BAR BB| Open rates'!F7*0.85+25</f>
        <v>15240</v>
      </c>
      <c r="G7" s="43">
        <f>'BAR BB| Open rates'!G7*0.85+25</f>
        <v>13540</v>
      </c>
      <c r="H7" s="43">
        <f>'BAR BB| Open rates'!H7*0.85+25</f>
        <v>13540</v>
      </c>
      <c r="I7" s="43">
        <f>'BAR BB| Open rates'!I7*0.85+25</f>
        <v>12690</v>
      </c>
      <c r="J7" s="43">
        <f>'BAR BB| Open rates'!J7*0.85+25</f>
        <v>13540</v>
      </c>
      <c r="K7" s="43">
        <f>'BAR BB| Open rates'!K7*0.85+25</f>
        <v>13540</v>
      </c>
      <c r="L7" s="43">
        <f>'BAR BB| Open rates'!L7*0.85+25</f>
        <v>13540</v>
      </c>
      <c r="M7" s="43">
        <f>'BAR BB| Open rates'!M7*0.85+25</f>
        <v>21105</v>
      </c>
      <c r="N7" s="43">
        <f>'BAR BB| Open rates'!N7*0.85+25</f>
        <v>16685</v>
      </c>
      <c r="O7" s="43">
        <f>'BAR BB| Open rates'!O7*0.85+25</f>
        <v>21105</v>
      </c>
      <c r="P7" s="43">
        <f>'BAR BB| Open rates'!P7*0.85+25</f>
        <v>18555</v>
      </c>
      <c r="Q7" s="43">
        <f>'BAR BB| Open rates'!Q7*0.85+25</f>
        <v>15240</v>
      </c>
      <c r="R7" s="43">
        <f>'BAR BB| Open rates'!R7*0.85+25</f>
        <v>16685</v>
      </c>
      <c r="S7" s="43">
        <f>'BAR BB| Open rates'!S7*0.85+25</f>
        <v>15240</v>
      </c>
      <c r="T7" s="43">
        <f>'BAR BB| Open rates'!T7*0.85+25</f>
        <v>16685</v>
      </c>
      <c r="U7" s="43">
        <f>'BAR BB| Open rates'!U7*0.85+25</f>
        <v>15240</v>
      </c>
      <c r="V7" s="43">
        <f>'BAR BB| Open rates'!V7*0.85+25</f>
        <v>16685</v>
      </c>
      <c r="W7" s="43">
        <f>'BAR BB| Open rates'!W7*0.85+25</f>
        <v>16685</v>
      </c>
      <c r="X7" s="43">
        <f>'BAR BB| Open rates'!X7*0.85+25</f>
        <v>20255</v>
      </c>
      <c r="Y7" s="43">
        <f>'BAR BB| Open rates'!Y7*0.85+25</f>
        <v>36490</v>
      </c>
      <c r="Z7" s="43">
        <f>'BAR BB| Open rates'!Z7*0.85+25</f>
        <v>16685</v>
      </c>
      <c r="AA7" s="43">
        <f>'BAR BB| Open rates'!AA7*0.85+25</f>
        <v>18555</v>
      </c>
      <c r="AB7" s="43">
        <f>'BAR BB| Open rates'!AB7*0.85+25</f>
        <v>16685</v>
      </c>
      <c r="AC7" s="43">
        <f>'BAR BB| Open rates'!AC7*0.85+25</f>
        <v>20255</v>
      </c>
      <c r="AD7" s="43">
        <f>'BAR BB| Open rates'!AD7*0.85+25</f>
        <v>21955</v>
      </c>
      <c r="AE7" s="43">
        <f>'BAR BB| Open rates'!AE7*0.85+25</f>
        <v>20255</v>
      </c>
      <c r="AF7" s="43">
        <f>'BAR BB| Open rates'!AF7*0.85+25</f>
        <v>21955</v>
      </c>
      <c r="AG7" s="43">
        <f>'BAR BB| Open rates'!AG7*0.85+25</f>
        <v>20255</v>
      </c>
      <c r="AH7" s="43">
        <f>'BAR BB| Open rates'!AH7*0.85+25</f>
        <v>21955</v>
      </c>
      <c r="AI7" s="43">
        <f>'BAR BB| Open rates'!AI7*0.85+25</f>
        <v>20255</v>
      </c>
      <c r="AJ7" s="43">
        <f>'BAR BB| Open rates'!AJ7*0.85+25</f>
        <v>21955</v>
      </c>
      <c r="AK7" s="43">
        <f>'BAR BB| Open rates'!AK7*0.85+25</f>
        <v>20255</v>
      </c>
      <c r="AL7" s="43">
        <f>'BAR BB| Open rates'!AL7*0.85+25</f>
        <v>21955</v>
      </c>
      <c r="AM7" s="43">
        <f>'BAR BB| Open rates'!AM7*0.85+25</f>
        <v>20255</v>
      </c>
      <c r="AN7" s="43">
        <f>'BAR BB| Open rates'!AN7*0.85+25</f>
        <v>21955</v>
      </c>
      <c r="AO7" s="43">
        <f>'BAR BB| Open rates'!AO7*0.85+25</f>
        <v>20255</v>
      </c>
      <c r="AP7" s="43">
        <f>'BAR BB| Open rates'!AP7*0.85+25</f>
        <v>21955</v>
      </c>
      <c r="AQ7" s="43">
        <f>'BAR BB| Open rates'!AQ7*0.85+25</f>
        <v>20255</v>
      </c>
      <c r="AR7" s="43">
        <f>'BAR BB| Open rates'!AR7*0.85+25</f>
        <v>21955</v>
      </c>
      <c r="AS7" s="43">
        <f>'BAR BB| Open rates'!AS7*0.85+25</f>
        <v>16685</v>
      </c>
      <c r="AT7" s="43">
        <f>'BAR BB| Open rates'!AT7*0.85+25</f>
        <v>18555</v>
      </c>
      <c r="AU7" s="43">
        <f>'BAR BB| Open rates'!AU7*0.85+25</f>
        <v>16685</v>
      </c>
      <c r="AV7" s="43">
        <f>'BAR BB| Open rates'!AV7*0.85+25</f>
        <v>18555</v>
      </c>
      <c r="AW7" s="43">
        <f>'BAR BB| Open rates'!AW7*0.85+25</f>
        <v>18555</v>
      </c>
      <c r="AX7" s="43">
        <f>'BAR BB| Open rates'!AX7*0.85+25</f>
        <v>16685</v>
      </c>
      <c r="AY7" s="43">
        <f>'BAR BB| Open rates'!AY7*0.85+25</f>
        <v>18555</v>
      </c>
      <c r="AZ7" s="43">
        <f>'BAR BB| Open rates'!AZ7*0.85+25</f>
        <v>16685</v>
      </c>
      <c r="BA7" s="43">
        <f>'BAR BB| Open rates'!BA7*0.85+25</f>
        <v>18555</v>
      </c>
      <c r="BB7" s="43">
        <f>'BAR BB| Open rates'!BB7*0.85+25</f>
        <v>16685</v>
      </c>
      <c r="BC7" s="43">
        <f>'BAR BB| Open rates'!BC7*0.85+25</f>
        <v>18555</v>
      </c>
      <c r="BD7" s="43">
        <f>'BAR BB| Open rates'!BD7*0.85+25</f>
        <v>16685</v>
      </c>
      <c r="BE7" s="43">
        <f>'BAR BB| Open rates'!BE7*0.85+25</f>
        <v>15240</v>
      </c>
      <c r="BF7" s="43">
        <f>'BAR BB| Open rates'!BF7*0.85+25</f>
        <v>13540</v>
      </c>
      <c r="BG7" s="43">
        <f>'BAR BB| Open rates'!BG7*0.85+25</f>
        <v>15240</v>
      </c>
      <c r="BH7" s="43">
        <f>'BAR BB| Open rates'!BH7*0.85+25</f>
        <v>13540</v>
      </c>
      <c r="BI7" s="43">
        <f>'BAR BB| Open rates'!BI7*0.85+25</f>
        <v>15240</v>
      </c>
      <c r="BJ7" s="43">
        <f>'BAR BB| Open rates'!BJ7*0.85+25</f>
        <v>13540</v>
      </c>
      <c r="BK7" s="43">
        <f>'BAR BB| Open rates'!BK7*0.85+25</f>
        <v>15240</v>
      </c>
      <c r="BL7" s="43">
        <f>'BAR BB| Open rates'!BL7*0.85+25</f>
        <v>13540</v>
      </c>
      <c r="BM7" s="43">
        <f>'BAR BB| Open rates'!BM7*0.85+25</f>
        <v>15240</v>
      </c>
      <c r="BN7" s="43">
        <f>'BAR BB| Open rates'!BN7*0.85+25</f>
        <v>16685</v>
      </c>
      <c r="BO7" s="43">
        <f>'BAR BB| Open rates'!BO7*0.85+25</f>
        <v>18555</v>
      </c>
      <c r="BP7" s="43">
        <f>'BAR BB| Open rates'!BP7*0.85+25</f>
        <v>12690</v>
      </c>
      <c r="BQ7" s="43">
        <f>'BAR BB| Open rates'!BQ7*0.85+25</f>
        <v>12690</v>
      </c>
      <c r="BR7" s="43">
        <f>'BAR BB| Open rates'!BR7*0.85+25</f>
        <v>13540</v>
      </c>
      <c r="BS7" s="43">
        <f>'BAR BB| Open rates'!BS7*0.85+25</f>
        <v>12690</v>
      </c>
      <c r="BT7" s="43">
        <f>'BAR BB| Open rates'!BT7*0.85+25</f>
        <v>13540</v>
      </c>
      <c r="BU7" s="43">
        <f>'BAR BB| Open rates'!BU7*0.85+25</f>
        <v>12690</v>
      </c>
      <c r="BV7" s="43">
        <f>'BAR BB| Open rates'!BV7*0.85+25</f>
        <v>13540</v>
      </c>
      <c r="BW7" s="43">
        <f>'BAR BB| Open rates'!BW7*0.85+25</f>
        <v>12690</v>
      </c>
      <c r="BX7" s="43">
        <f>'BAR BB| Open rates'!BX7*0.85+25</f>
        <v>12690</v>
      </c>
      <c r="BY7" s="43">
        <f>'BAR BB| Open rates'!BY7*0.85+25</f>
        <v>13540</v>
      </c>
      <c r="BZ7" s="43">
        <f>'BAR BB| Open rates'!BZ7*0.85+25</f>
        <v>12690</v>
      </c>
      <c r="CA7" s="43">
        <f>'BAR BB| Open rates'!CA7*0.85+25</f>
        <v>13540</v>
      </c>
      <c r="CB7" s="43">
        <f>'BAR BB| Open rates'!CB7*0.85+25</f>
        <v>12690</v>
      </c>
      <c r="CC7" s="43">
        <f>'BAR BB| Open rates'!CC7*0.85+25</f>
        <v>13540</v>
      </c>
      <c r="CD7" s="43">
        <f>'BAR BB| Open rates'!CD7*0.85+25</f>
        <v>16685</v>
      </c>
      <c r="CE7" s="43">
        <f>'BAR BB| Open rates'!CE7*0.85+25</f>
        <v>18555</v>
      </c>
    </row>
    <row r="8" spans="1:83"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row>
    <row r="9" spans="1:83" s="36" customFormat="1" ht="12" customHeight="1" x14ac:dyDescent="0.2">
      <c r="A9" s="237">
        <v>1</v>
      </c>
      <c r="B9" s="43">
        <f>'BAR BB| Open rates'!B9*0.85+25</f>
        <v>15240</v>
      </c>
      <c r="C9" s="43">
        <f>'BAR BB| Open rates'!C9*0.85+25</f>
        <v>20255</v>
      </c>
      <c r="D9" s="43">
        <f>'BAR BB| Open rates'!D9*0.85+25</f>
        <v>16685</v>
      </c>
      <c r="E9" s="43">
        <f>'BAR BB| Open rates'!E9*0.85+25</f>
        <v>15835</v>
      </c>
      <c r="F9" s="43">
        <f>'BAR BB| Open rates'!F9*0.85+25</f>
        <v>14390</v>
      </c>
      <c r="G9" s="43">
        <f>'BAR BB| Open rates'!G9*0.85+25</f>
        <v>12690</v>
      </c>
      <c r="H9" s="43">
        <f>'BAR BB| Open rates'!H9*0.85+25</f>
        <v>12690</v>
      </c>
      <c r="I9" s="43">
        <f>'BAR BB| Open rates'!I9*0.85+25</f>
        <v>11840</v>
      </c>
      <c r="J9" s="43">
        <f>'BAR BB| Open rates'!J9*0.85+25</f>
        <v>12690</v>
      </c>
      <c r="K9" s="43">
        <f>'BAR BB| Open rates'!K9*0.85+25</f>
        <v>12690</v>
      </c>
      <c r="L9" s="43">
        <f>'BAR BB| Open rates'!L9*0.85+25</f>
        <v>12690</v>
      </c>
      <c r="M9" s="43">
        <f>'BAR BB| Open rates'!M9*0.85+25</f>
        <v>20255</v>
      </c>
      <c r="N9" s="43">
        <f>'BAR BB| Open rates'!N9*0.85+25</f>
        <v>15835</v>
      </c>
      <c r="O9" s="43">
        <f>'BAR BB| Open rates'!O9*0.85+25</f>
        <v>20255</v>
      </c>
      <c r="P9" s="43">
        <f>'BAR BB| Open rates'!P9*0.85+25</f>
        <v>17705</v>
      </c>
      <c r="Q9" s="43">
        <f>'BAR BB| Open rates'!Q9*0.85+25</f>
        <v>14390</v>
      </c>
      <c r="R9" s="43">
        <f>'BAR BB| Open rates'!R9*0.85+25</f>
        <v>15835</v>
      </c>
      <c r="S9" s="43">
        <f>'BAR BB| Open rates'!S9*0.85+25</f>
        <v>14390</v>
      </c>
      <c r="T9" s="43">
        <f>'BAR BB| Open rates'!T9*0.85+25</f>
        <v>15835</v>
      </c>
      <c r="U9" s="43">
        <f>'BAR BB| Open rates'!U9*0.85+25</f>
        <v>14390</v>
      </c>
      <c r="V9" s="43">
        <f>'BAR BB| Open rates'!V9*0.85+25</f>
        <v>15835</v>
      </c>
      <c r="W9" s="43">
        <f>'BAR BB| Open rates'!W9*0.85+25</f>
        <v>16685</v>
      </c>
      <c r="X9" s="43">
        <f>'BAR BB| Open rates'!X9*0.85+25</f>
        <v>20255</v>
      </c>
      <c r="Y9" s="43">
        <f>'BAR BB| Open rates'!Y9*0.85+25</f>
        <v>36490</v>
      </c>
      <c r="Z9" s="43">
        <f>'BAR BB| Open rates'!Z9*0.85+25</f>
        <v>16685</v>
      </c>
      <c r="AA9" s="43">
        <f>'BAR BB| Open rates'!AA9*0.85+25</f>
        <v>18555</v>
      </c>
      <c r="AB9" s="43">
        <f>'BAR BB| Open rates'!AB9*0.85+25</f>
        <v>16685</v>
      </c>
      <c r="AC9" s="43">
        <f>'BAR BB| Open rates'!AC9*0.85+25</f>
        <v>20255</v>
      </c>
      <c r="AD9" s="43">
        <f>'BAR BB| Open rates'!AD9*0.85+25</f>
        <v>21955</v>
      </c>
      <c r="AE9" s="43">
        <f>'BAR BB| Open rates'!AE9*0.85+25</f>
        <v>20255</v>
      </c>
      <c r="AF9" s="43">
        <f>'BAR BB| Open rates'!AF9*0.85+25</f>
        <v>21955</v>
      </c>
      <c r="AG9" s="43">
        <f>'BAR BB| Open rates'!AG9*0.85+25</f>
        <v>20255</v>
      </c>
      <c r="AH9" s="43">
        <f>'BAR BB| Open rates'!AH9*0.85+25</f>
        <v>21955</v>
      </c>
      <c r="AI9" s="43">
        <f>'BAR BB| Open rates'!AI9*0.85+25</f>
        <v>20255</v>
      </c>
      <c r="AJ9" s="43">
        <f>'BAR BB| Open rates'!AJ9*0.85+25</f>
        <v>21955</v>
      </c>
      <c r="AK9" s="43">
        <f>'BAR BB| Open rates'!AK9*0.85+25</f>
        <v>20255</v>
      </c>
      <c r="AL9" s="43">
        <f>'BAR BB| Open rates'!AL9*0.85+25</f>
        <v>21955</v>
      </c>
      <c r="AM9" s="43">
        <f>'BAR BB| Open rates'!AM9*0.85+25</f>
        <v>20255</v>
      </c>
      <c r="AN9" s="43">
        <f>'BAR BB| Open rates'!AN9*0.85+25</f>
        <v>21955</v>
      </c>
      <c r="AO9" s="43">
        <f>'BAR BB| Open rates'!AO9*0.85+25</f>
        <v>20255</v>
      </c>
      <c r="AP9" s="43">
        <f>'BAR BB| Open rates'!AP9*0.85+25</f>
        <v>21955</v>
      </c>
      <c r="AQ9" s="43">
        <f>'BAR BB| Open rates'!AQ9*0.85+25</f>
        <v>20255</v>
      </c>
      <c r="AR9" s="43">
        <f>'BAR BB| Open rates'!AR9*0.85+25</f>
        <v>21955</v>
      </c>
      <c r="AS9" s="43">
        <f>'BAR BB| Open rates'!AS9*0.85+25</f>
        <v>16685</v>
      </c>
      <c r="AT9" s="43">
        <f>'BAR BB| Open rates'!AT9*0.85+25</f>
        <v>18555</v>
      </c>
      <c r="AU9" s="43">
        <f>'BAR BB| Open rates'!AU9*0.85+25</f>
        <v>16685</v>
      </c>
      <c r="AV9" s="43">
        <f>'BAR BB| Open rates'!AV9*0.85+25</f>
        <v>18555</v>
      </c>
      <c r="AW9" s="43">
        <f>'BAR BB| Open rates'!AW9*0.85+25</f>
        <v>18555</v>
      </c>
      <c r="AX9" s="43">
        <f>'BAR BB| Open rates'!AX9*0.85+25</f>
        <v>16685</v>
      </c>
      <c r="AY9" s="43">
        <f>'BAR BB| Open rates'!AY9*0.85+25</f>
        <v>18555</v>
      </c>
      <c r="AZ9" s="43">
        <f>'BAR BB| Open rates'!AZ9*0.85+25</f>
        <v>16685</v>
      </c>
      <c r="BA9" s="43">
        <f>'BAR BB| Open rates'!BA9*0.85+25</f>
        <v>18555</v>
      </c>
      <c r="BB9" s="43">
        <f>'BAR BB| Open rates'!BB9*0.85+25</f>
        <v>16685</v>
      </c>
      <c r="BC9" s="43">
        <f>'BAR BB| Open rates'!BC9*0.85+25</f>
        <v>18555</v>
      </c>
      <c r="BD9" s="43">
        <f>'BAR BB| Open rates'!BD9*0.85+25</f>
        <v>16685</v>
      </c>
      <c r="BE9" s="43">
        <f>'BAR BB| Open rates'!BE9*0.85+25</f>
        <v>15240</v>
      </c>
      <c r="BF9" s="43">
        <f>'BAR BB| Open rates'!BF9*0.85+25</f>
        <v>13540</v>
      </c>
      <c r="BG9" s="43">
        <f>'BAR BB| Open rates'!BG9*0.85+25</f>
        <v>15240</v>
      </c>
      <c r="BH9" s="43">
        <f>'BAR BB| Open rates'!BH9*0.85+25</f>
        <v>13540</v>
      </c>
      <c r="BI9" s="43">
        <f>'BAR BB| Open rates'!BI9*0.85+25</f>
        <v>15240</v>
      </c>
      <c r="BJ9" s="43">
        <f>'BAR BB| Open rates'!BJ9*0.85+25</f>
        <v>13540</v>
      </c>
      <c r="BK9" s="43">
        <f>'BAR BB| Open rates'!BK9*0.85+25</f>
        <v>15240</v>
      </c>
      <c r="BL9" s="43">
        <f>'BAR BB| Open rates'!BL9*0.85+25</f>
        <v>13540</v>
      </c>
      <c r="BM9" s="43">
        <f>'BAR BB| Open rates'!BM9*0.85+25</f>
        <v>15240</v>
      </c>
      <c r="BN9" s="43">
        <f>'BAR BB| Open rates'!BN9*0.85+25</f>
        <v>16685</v>
      </c>
      <c r="BO9" s="43">
        <f>'BAR BB| Open rates'!BO9*0.85+25</f>
        <v>18555</v>
      </c>
      <c r="BP9" s="43">
        <f>'BAR BB| Open rates'!BP9*0.85+25</f>
        <v>12690</v>
      </c>
      <c r="BQ9" s="43">
        <f>'BAR BB| Open rates'!BQ9*0.85+25</f>
        <v>11840</v>
      </c>
      <c r="BR9" s="43">
        <f>'BAR BB| Open rates'!BR9*0.85+25</f>
        <v>12690</v>
      </c>
      <c r="BS9" s="43">
        <f>'BAR BB| Open rates'!BS9*0.85+25</f>
        <v>11840</v>
      </c>
      <c r="BT9" s="43">
        <f>'BAR BB| Open rates'!BT9*0.85+25</f>
        <v>12690</v>
      </c>
      <c r="BU9" s="43">
        <f>'BAR BB| Open rates'!BU9*0.85+25</f>
        <v>11840</v>
      </c>
      <c r="BV9" s="43">
        <f>'BAR BB| Open rates'!BV9*0.85+25</f>
        <v>12690</v>
      </c>
      <c r="BW9" s="43">
        <f>'BAR BB| Open rates'!BW9*0.85+25</f>
        <v>11840</v>
      </c>
      <c r="BX9" s="43">
        <f>'BAR BB| Open rates'!BX9*0.85+25</f>
        <v>11840</v>
      </c>
      <c r="BY9" s="43">
        <f>'BAR BB| Open rates'!BY9*0.85+25</f>
        <v>12690</v>
      </c>
      <c r="BZ9" s="43">
        <f>'BAR BB| Open rates'!BZ9*0.85+25</f>
        <v>11840</v>
      </c>
      <c r="CA9" s="43">
        <f>'BAR BB| Open rates'!CA9*0.85+25</f>
        <v>12690</v>
      </c>
      <c r="CB9" s="43">
        <f>'BAR BB| Open rates'!CB9*0.85+25</f>
        <v>11840</v>
      </c>
      <c r="CC9" s="43">
        <f>'BAR BB| Open rates'!CC9*0.85+25</f>
        <v>12690</v>
      </c>
      <c r="CD9" s="43">
        <f>'BAR BB| Open rates'!CD9*0.85+25</f>
        <v>15835</v>
      </c>
      <c r="CE9" s="43">
        <f>'BAR BB| Open rates'!CE9*0.85+25</f>
        <v>17705</v>
      </c>
    </row>
    <row r="10" spans="1:83" s="36" customFormat="1" ht="12" customHeight="1" x14ac:dyDescent="0.2">
      <c r="A10" s="237">
        <v>2</v>
      </c>
      <c r="B10" s="43">
        <f>'BAR BB| Open rates'!B10*0.85+25</f>
        <v>17790</v>
      </c>
      <c r="C10" s="43">
        <f>'BAR BB| Open rates'!C10*0.85+25</f>
        <v>22805</v>
      </c>
      <c r="D10" s="43">
        <f>'BAR BB| Open rates'!D10*0.85+25</f>
        <v>19235</v>
      </c>
      <c r="E10" s="43">
        <f>'BAR BB| Open rates'!E10*0.85+25</f>
        <v>18385</v>
      </c>
      <c r="F10" s="43">
        <f>'BAR BB| Open rates'!F10*0.85+25</f>
        <v>16940</v>
      </c>
      <c r="G10" s="43">
        <f>'BAR BB| Open rates'!G10*0.85+25</f>
        <v>15240</v>
      </c>
      <c r="H10" s="43">
        <f>'BAR BB| Open rates'!H10*0.85+25</f>
        <v>15240</v>
      </c>
      <c r="I10" s="43">
        <f>'BAR BB| Open rates'!I10*0.85+25</f>
        <v>14390</v>
      </c>
      <c r="J10" s="43">
        <f>'BAR BB| Open rates'!J10*0.85+25</f>
        <v>15240</v>
      </c>
      <c r="K10" s="43">
        <f>'BAR BB| Open rates'!K10*0.85+25</f>
        <v>15240</v>
      </c>
      <c r="L10" s="43">
        <f>'BAR BB| Open rates'!L10*0.85+25</f>
        <v>15240</v>
      </c>
      <c r="M10" s="43">
        <f>'BAR BB| Open rates'!M10*0.85+25</f>
        <v>22805</v>
      </c>
      <c r="N10" s="43">
        <f>'BAR BB| Open rates'!N10*0.85+25</f>
        <v>18385</v>
      </c>
      <c r="O10" s="43">
        <f>'BAR BB| Open rates'!O10*0.85+25</f>
        <v>22805</v>
      </c>
      <c r="P10" s="43">
        <f>'BAR BB| Open rates'!P10*0.85+25</f>
        <v>20255</v>
      </c>
      <c r="Q10" s="43">
        <f>'BAR BB| Open rates'!Q10*0.85+25</f>
        <v>16940</v>
      </c>
      <c r="R10" s="43">
        <f>'BAR BB| Open rates'!R10*0.85+25</f>
        <v>18385</v>
      </c>
      <c r="S10" s="43">
        <f>'BAR BB| Open rates'!S10*0.85+25</f>
        <v>16940</v>
      </c>
      <c r="T10" s="43">
        <f>'BAR BB| Open rates'!T10*0.85+25</f>
        <v>18385</v>
      </c>
      <c r="U10" s="43">
        <f>'BAR BB| Open rates'!U10*0.85+25</f>
        <v>16940</v>
      </c>
      <c r="V10" s="43">
        <f>'BAR BB| Open rates'!V10*0.85+25</f>
        <v>18385</v>
      </c>
      <c r="W10" s="43">
        <f>'BAR BB| Open rates'!W10*0.85+25</f>
        <v>19235</v>
      </c>
      <c r="X10" s="43">
        <f>'BAR BB| Open rates'!X10*0.85+25</f>
        <v>22805</v>
      </c>
      <c r="Y10" s="43">
        <f>'BAR BB| Open rates'!Y10*0.85+25</f>
        <v>39040</v>
      </c>
      <c r="Z10" s="43">
        <f>'BAR BB| Open rates'!Z10*0.85+25</f>
        <v>19235</v>
      </c>
      <c r="AA10" s="43">
        <f>'BAR BB| Open rates'!AA10*0.85+25</f>
        <v>21105</v>
      </c>
      <c r="AB10" s="43">
        <f>'BAR BB| Open rates'!AB10*0.85+25</f>
        <v>19235</v>
      </c>
      <c r="AC10" s="43">
        <f>'BAR BB| Open rates'!AC10*0.85+25</f>
        <v>22805</v>
      </c>
      <c r="AD10" s="43">
        <f>'BAR BB| Open rates'!AD10*0.85+25</f>
        <v>24505</v>
      </c>
      <c r="AE10" s="43">
        <f>'BAR BB| Open rates'!AE10*0.85+25</f>
        <v>22805</v>
      </c>
      <c r="AF10" s="43">
        <f>'BAR BB| Open rates'!AF10*0.85+25</f>
        <v>24505</v>
      </c>
      <c r="AG10" s="43">
        <f>'BAR BB| Open rates'!AG10*0.85+25</f>
        <v>22805</v>
      </c>
      <c r="AH10" s="43">
        <f>'BAR BB| Open rates'!AH10*0.85+25</f>
        <v>24505</v>
      </c>
      <c r="AI10" s="43">
        <f>'BAR BB| Open rates'!AI10*0.85+25</f>
        <v>22805</v>
      </c>
      <c r="AJ10" s="43">
        <f>'BAR BB| Open rates'!AJ10*0.85+25</f>
        <v>24505</v>
      </c>
      <c r="AK10" s="43">
        <f>'BAR BB| Open rates'!AK10*0.85+25</f>
        <v>22805</v>
      </c>
      <c r="AL10" s="43">
        <f>'BAR BB| Open rates'!AL10*0.85+25</f>
        <v>24505</v>
      </c>
      <c r="AM10" s="43">
        <f>'BAR BB| Open rates'!AM10*0.85+25</f>
        <v>22805</v>
      </c>
      <c r="AN10" s="43">
        <f>'BAR BB| Open rates'!AN10*0.85+25</f>
        <v>24505</v>
      </c>
      <c r="AO10" s="43">
        <f>'BAR BB| Open rates'!AO10*0.85+25</f>
        <v>22805</v>
      </c>
      <c r="AP10" s="43">
        <f>'BAR BB| Open rates'!AP10*0.85+25</f>
        <v>24505</v>
      </c>
      <c r="AQ10" s="43">
        <f>'BAR BB| Open rates'!AQ10*0.85+25</f>
        <v>22805</v>
      </c>
      <c r="AR10" s="43">
        <f>'BAR BB| Open rates'!AR10*0.85+25</f>
        <v>24505</v>
      </c>
      <c r="AS10" s="43">
        <f>'BAR BB| Open rates'!AS10*0.85+25</f>
        <v>19235</v>
      </c>
      <c r="AT10" s="43">
        <f>'BAR BB| Open rates'!AT10*0.85+25</f>
        <v>21105</v>
      </c>
      <c r="AU10" s="43">
        <f>'BAR BB| Open rates'!AU10*0.85+25</f>
        <v>19235</v>
      </c>
      <c r="AV10" s="43">
        <f>'BAR BB| Open rates'!AV10*0.85+25</f>
        <v>21105</v>
      </c>
      <c r="AW10" s="43">
        <f>'BAR BB| Open rates'!AW10*0.85+25</f>
        <v>21105</v>
      </c>
      <c r="AX10" s="43">
        <f>'BAR BB| Open rates'!AX10*0.85+25</f>
        <v>19235</v>
      </c>
      <c r="AY10" s="43">
        <f>'BAR BB| Open rates'!AY10*0.85+25</f>
        <v>21105</v>
      </c>
      <c r="AZ10" s="43">
        <f>'BAR BB| Open rates'!AZ10*0.85+25</f>
        <v>19235</v>
      </c>
      <c r="BA10" s="43">
        <f>'BAR BB| Open rates'!BA10*0.85+25</f>
        <v>21105</v>
      </c>
      <c r="BB10" s="43">
        <f>'BAR BB| Open rates'!BB10*0.85+25</f>
        <v>19235</v>
      </c>
      <c r="BC10" s="43">
        <f>'BAR BB| Open rates'!BC10*0.85+25</f>
        <v>21105</v>
      </c>
      <c r="BD10" s="43">
        <f>'BAR BB| Open rates'!BD10*0.85+25</f>
        <v>19235</v>
      </c>
      <c r="BE10" s="43">
        <f>'BAR BB| Open rates'!BE10*0.85+25</f>
        <v>17790</v>
      </c>
      <c r="BF10" s="43">
        <f>'BAR BB| Open rates'!BF10*0.85+25</f>
        <v>16090</v>
      </c>
      <c r="BG10" s="43">
        <f>'BAR BB| Open rates'!BG10*0.85+25</f>
        <v>17790</v>
      </c>
      <c r="BH10" s="43">
        <f>'BAR BB| Open rates'!BH10*0.85+25</f>
        <v>16090</v>
      </c>
      <c r="BI10" s="43">
        <f>'BAR BB| Open rates'!BI10*0.85+25</f>
        <v>17790</v>
      </c>
      <c r="BJ10" s="43">
        <f>'BAR BB| Open rates'!BJ10*0.85+25</f>
        <v>16090</v>
      </c>
      <c r="BK10" s="43">
        <f>'BAR BB| Open rates'!BK10*0.85+25</f>
        <v>17790</v>
      </c>
      <c r="BL10" s="43">
        <f>'BAR BB| Open rates'!BL10*0.85+25</f>
        <v>16090</v>
      </c>
      <c r="BM10" s="43">
        <f>'BAR BB| Open rates'!BM10*0.85+25</f>
        <v>17790</v>
      </c>
      <c r="BN10" s="43">
        <f>'BAR BB| Open rates'!BN10*0.85+25</f>
        <v>19235</v>
      </c>
      <c r="BO10" s="43">
        <f>'BAR BB| Open rates'!BO10*0.85+25</f>
        <v>21105</v>
      </c>
      <c r="BP10" s="43">
        <f>'BAR BB| Open rates'!BP10*0.85+25</f>
        <v>15240</v>
      </c>
      <c r="BQ10" s="43">
        <f>'BAR BB| Open rates'!BQ10*0.85+25</f>
        <v>14390</v>
      </c>
      <c r="BR10" s="43">
        <f>'BAR BB| Open rates'!BR10*0.85+25</f>
        <v>15240</v>
      </c>
      <c r="BS10" s="43">
        <f>'BAR BB| Open rates'!BS10*0.85+25</f>
        <v>14390</v>
      </c>
      <c r="BT10" s="43">
        <f>'BAR BB| Open rates'!BT10*0.85+25</f>
        <v>15240</v>
      </c>
      <c r="BU10" s="43">
        <f>'BAR BB| Open rates'!BU10*0.85+25</f>
        <v>14390</v>
      </c>
      <c r="BV10" s="43">
        <f>'BAR BB| Open rates'!BV10*0.85+25</f>
        <v>15240</v>
      </c>
      <c r="BW10" s="43">
        <f>'BAR BB| Open rates'!BW10*0.85+25</f>
        <v>14390</v>
      </c>
      <c r="BX10" s="43">
        <f>'BAR BB| Open rates'!BX10*0.85+25</f>
        <v>14390</v>
      </c>
      <c r="BY10" s="43">
        <f>'BAR BB| Open rates'!BY10*0.85+25</f>
        <v>15240</v>
      </c>
      <c r="BZ10" s="43">
        <f>'BAR BB| Open rates'!BZ10*0.85+25</f>
        <v>14390</v>
      </c>
      <c r="CA10" s="43">
        <f>'BAR BB| Open rates'!CA10*0.85+25</f>
        <v>15240</v>
      </c>
      <c r="CB10" s="43">
        <f>'BAR BB| Open rates'!CB10*0.85+25</f>
        <v>14390</v>
      </c>
      <c r="CC10" s="43">
        <f>'BAR BB| Open rates'!CC10*0.85+25</f>
        <v>15240</v>
      </c>
      <c r="CD10" s="43">
        <f>'BAR BB| Open rates'!CD10*0.85+25</f>
        <v>18385</v>
      </c>
      <c r="CE10" s="43">
        <f>'BAR BB| Open rates'!CE10*0.85+25</f>
        <v>20255</v>
      </c>
    </row>
    <row r="11" spans="1:83"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row>
    <row r="12" spans="1:83" s="36" customFormat="1" ht="12" customHeight="1" x14ac:dyDescent="0.2">
      <c r="A12" s="237">
        <v>1</v>
      </c>
      <c r="B12" s="43">
        <f>'BAR BB| Open rates'!B12*0.85+25</f>
        <v>18555</v>
      </c>
      <c r="C12" s="43">
        <f>'BAR BB| Open rates'!C12*0.85+25</f>
        <v>23570</v>
      </c>
      <c r="D12" s="43">
        <f>'BAR BB| Open rates'!D12*0.85+25</f>
        <v>20000</v>
      </c>
      <c r="E12" s="43">
        <f>'BAR BB| Open rates'!E12*0.85+25</f>
        <v>19150</v>
      </c>
      <c r="F12" s="43">
        <f>'BAR BB| Open rates'!F12*0.85+25</f>
        <v>17705</v>
      </c>
      <c r="G12" s="43">
        <f>'BAR BB| Open rates'!G12*0.85+25</f>
        <v>16005</v>
      </c>
      <c r="H12" s="43">
        <f>'BAR BB| Open rates'!H12*0.85+25</f>
        <v>16005</v>
      </c>
      <c r="I12" s="43">
        <f>'BAR BB| Open rates'!I12*0.85+25</f>
        <v>15155</v>
      </c>
      <c r="J12" s="43">
        <f>'BAR BB| Open rates'!J12*0.85+25</f>
        <v>16005</v>
      </c>
      <c r="K12" s="43">
        <f>'BAR BB| Open rates'!K12*0.85+25</f>
        <v>16005</v>
      </c>
      <c r="L12" s="43">
        <f>'BAR BB| Open rates'!L12*0.85+25</f>
        <v>16005</v>
      </c>
      <c r="M12" s="43">
        <f>'BAR BB| Open rates'!M12*0.85+25</f>
        <v>24420</v>
      </c>
      <c r="N12" s="43">
        <f>'BAR BB| Open rates'!N12*0.85+25</f>
        <v>20000</v>
      </c>
      <c r="O12" s="43">
        <f>'BAR BB| Open rates'!O12*0.85+25</f>
        <v>24420</v>
      </c>
      <c r="P12" s="43">
        <f>'BAR BB| Open rates'!P12*0.85+25</f>
        <v>21870</v>
      </c>
      <c r="Q12" s="43">
        <f>'BAR BB| Open rates'!Q12*0.85+25</f>
        <v>18555</v>
      </c>
      <c r="R12" s="43">
        <f>'BAR BB| Open rates'!R12*0.85+25</f>
        <v>20000</v>
      </c>
      <c r="S12" s="43">
        <f>'BAR BB| Open rates'!S12*0.85+25</f>
        <v>18555</v>
      </c>
      <c r="T12" s="43">
        <f>'BAR BB| Open rates'!T12*0.85+25</f>
        <v>20000</v>
      </c>
      <c r="U12" s="43">
        <f>'BAR BB| Open rates'!U12*0.85+25</f>
        <v>18555</v>
      </c>
      <c r="V12" s="43">
        <f>'BAR BB| Open rates'!V12*0.85+25</f>
        <v>20000</v>
      </c>
      <c r="W12" s="43">
        <f>'BAR BB| Open rates'!W12*0.85+25</f>
        <v>20000</v>
      </c>
      <c r="X12" s="43">
        <f>'BAR BB| Open rates'!X12*0.85+25</f>
        <v>23570</v>
      </c>
      <c r="Y12" s="43">
        <f>'BAR BB| Open rates'!Y12*0.85+25</f>
        <v>39805</v>
      </c>
      <c r="Z12" s="43">
        <f>'BAR BB| Open rates'!Z12*0.85+25</f>
        <v>20000</v>
      </c>
      <c r="AA12" s="43">
        <f>'BAR BB| Open rates'!AA12*0.85+25</f>
        <v>21870</v>
      </c>
      <c r="AB12" s="43">
        <f>'BAR BB| Open rates'!AB12*0.85+25</f>
        <v>20000</v>
      </c>
      <c r="AC12" s="43">
        <f>'BAR BB| Open rates'!AC12*0.85+25</f>
        <v>23570</v>
      </c>
      <c r="AD12" s="43">
        <f>'BAR BB| Open rates'!AD12*0.85+25</f>
        <v>25270</v>
      </c>
      <c r="AE12" s="43">
        <f>'BAR BB| Open rates'!AE12*0.85+25</f>
        <v>23570</v>
      </c>
      <c r="AF12" s="43">
        <f>'BAR BB| Open rates'!AF12*0.85+25</f>
        <v>25270</v>
      </c>
      <c r="AG12" s="43">
        <f>'BAR BB| Open rates'!AG12*0.85+25</f>
        <v>23570</v>
      </c>
      <c r="AH12" s="43">
        <f>'BAR BB| Open rates'!AH12*0.85+25</f>
        <v>25270</v>
      </c>
      <c r="AI12" s="43">
        <f>'BAR BB| Open rates'!AI12*0.85+25</f>
        <v>23570</v>
      </c>
      <c r="AJ12" s="43">
        <f>'BAR BB| Open rates'!AJ12*0.85+25</f>
        <v>25270</v>
      </c>
      <c r="AK12" s="43">
        <f>'BAR BB| Open rates'!AK12*0.85+25</f>
        <v>23570</v>
      </c>
      <c r="AL12" s="43">
        <f>'BAR BB| Open rates'!AL12*0.85+25</f>
        <v>25270</v>
      </c>
      <c r="AM12" s="43">
        <f>'BAR BB| Open rates'!AM12*0.85+25</f>
        <v>23570</v>
      </c>
      <c r="AN12" s="43">
        <f>'BAR BB| Open rates'!AN12*0.85+25</f>
        <v>25270</v>
      </c>
      <c r="AO12" s="43">
        <f>'BAR BB| Open rates'!AO12*0.85+25</f>
        <v>23570</v>
      </c>
      <c r="AP12" s="43">
        <f>'BAR BB| Open rates'!AP12*0.85+25</f>
        <v>25270</v>
      </c>
      <c r="AQ12" s="43">
        <f>'BAR BB| Open rates'!AQ12*0.85+25</f>
        <v>23570</v>
      </c>
      <c r="AR12" s="43">
        <f>'BAR BB| Open rates'!AR12*0.85+25</f>
        <v>25270</v>
      </c>
      <c r="AS12" s="43">
        <f>'BAR BB| Open rates'!AS12*0.85+25</f>
        <v>20000</v>
      </c>
      <c r="AT12" s="43">
        <f>'BAR BB| Open rates'!AT12*0.85+25</f>
        <v>21870</v>
      </c>
      <c r="AU12" s="43">
        <f>'BAR BB| Open rates'!AU12*0.85+25</f>
        <v>20000</v>
      </c>
      <c r="AV12" s="43">
        <f>'BAR BB| Open rates'!AV12*0.85+25</f>
        <v>21870</v>
      </c>
      <c r="AW12" s="43">
        <f>'BAR BB| Open rates'!AW12*0.85+25</f>
        <v>21870</v>
      </c>
      <c r="AX12" s="43">
        <f>'BAR BB| Open rates'!AX12*0.85+25</f>
        <v>20000</v>
      </c>
      <c r="AY12" s="43">
        <f>'BAR BB| Open rates'!AY12*0.85+25</f>
        <v>21870</v>
      </c>
      <c r="AZ12" s="43">
        <f>'BAR BB| Open rates'!AZ12*0.85+25</f>
        <v>20000</v>
      </c>
      <c r="BA12" s="43">
        <f>'BAR BB| Open rates'!BA12*0.85+25</f>
        <v>21870</v>
      </c>
      <c r="BB12" s="43">
        <f>'BAR BB| Open rates'!BB12*0.85+25</f>
        <v>20000</v>
      </c>
      <c r="BC12" s="43">
        <f>'BAR BB| Open rates'!BC12*0.85+25</f>
        <v>21870</v>
      </c>
      <c r="BD12" s="43">
        <f>'BAR BB| Open rates'!BD12*0.85+25</f>
        <v>20000</v>
      </c>
      <c r="BE12" s="43">
        <f>'BAR BB| Open rates'!BE12*0.85+25</f>
        <v>18555</v>
      </c>
      <c r="BF12" s="43">
        <f>'BAR BB| Open rates'!BF12*0.85+25</f>
        <v>16855</v>
      </c>
      <c r="BG12" s="43">
        <f>'BAR BB| Open rates'!BG12*0.85+25</f>
        <v>18555</v>
      </c>
      <c r="BH12" s="43">
        <f>'BAR BB| Open rates'!BH12*0.85+25</f>
        <v>16855</v>
      </c>
      <c r="BI12" s="43">
        <f>'BAR BB| Open rates'!BI12*0.85+25</f>
        <v>18555</v>
      </c>
      <c r="BJ12" s="43">
        <f>'BAR BB| Open rates'!BJ12*0.85+25</f>
        <v>16855</v>
      </c>
      <c r="BK12" s="43">
        <f>'BAR BB| Open rates'!BK12*0.85+25</f>
        <v>18555</v>
      </c>
      <c r="BL12" s="43">
        <f>'BAR BB| Open rates'!BL12*0.85+25</f>
        <v>16855</v>
      </c>
      <c r="BM12" s="43">
        <f>'BAR BB| Open rates'!BM12*0.85+25</f>
        <v>18555</v>
      </c>
      <c r="BN12" s="43">
        <f>'BAR BB| Open rates'!BN12*0.85+25</f>
        <v>20000</v>
      </c>
      <c r="BO12" s="43">
        <f>'BAR BB| Open rates'!BO12*0.85+25</f>
        <v>21870</v>
      </c>
      <c r="BP12" s="43">
        <f>'BAR BB| Open rates'!BP12*0.85+25</f>
        <v>16005</v>
      </c>
      <c r="BQ12" s="43">
        <f>'BAR BB| Open rates'!BQ12*0.85+25</f>
        <v>15155</v>
      </c>
      <c r="BR12" s="43">
        <f>'BAR BB| Open rates'!BR12*0.85+25</f>
        <v>16005</v>
      </c>
      <c r="BS12" s="43">
        <f>'BAR BB| Open rates'!BS12*0.85+25</f>
        <v>15155</v>
      </c>
      <c r="BT12" s="43">
        <f>'BAR BB| Open rates'!BT12*0.85+25</f>
        <v>16005</v>
      </c>
      <c r="BU12" s="43">
        <f>'BAR BB| Open rates'!BU12*0.85+25</f>
        <v>15155</v>
      </c>
      <c r="BV12" s="43">
        <f>'BAR BB| Open rates'!BV12*0.85+25</f>
        <v>16005</v>
      </c>
      <c r="BW12" s="43">
        <f>'BAR BB| Open rates'!BW12*0.85+25</f>
        <v>15155</v>
      </c>
      <c r="BX12" s="43">
        <f>'BAR BB| Open rates'!BX12*0.85+25</f>
        <v>15155</v>
      </c>
      <c r="BY12" s="43">
        <f>'BAR BB| Open rates'!BY12*0.85+25</f>
        <v>16005</v>
      </c>
      <c r="BZ12" s="43">
        <f>'BAR BB| Open rates'!BZ12*0.85+25</f>
        <v>15155</v>
      </c>
      <c r="CA12" s="43">
        <f>'BAR BB| Open rates'!CA12*0.85+25</f>
        <v>16005</v>
      </c>
      <c r="CB12" s="43">
        <f>'BAR BB| Open rates'!CB12*0.85+25</f>
        <v>15155</v>
      </c>
      <c r="CC12" s="43">
        <f>'BAR BB| Open rates'!CC12*0.85+25</f>
        <v>16005</v>
      </c>
      <c r="CD12" s="43">
        <f>'BAR BB| Open rates'!CD12*0.85+25</f>
        <v>19150</v>
      </c>
      <c r="CE12" s="43">
        <f>'BAR BB| Open rates'!CE12*0.85+25</f>
        <v>21020</v>
      </c>
    </row>
    <row r="13" spans="1:83" s="36" customFormat="1" ht="12" customHeight="1" x14ac:dyDescent="0.2">
      <c r="A13" s="237">
        <v>2</v>
      </c>
      <c r="B13" s="43">
        <f>'BAR BB| Open rates'!B13*0.85+25</f>
        <v>21105</v>
      </c>
      <c r="C13" s="43">
        <f>'BAR BB| Open rates'!C13*0.85+25</f>
        <v>26120</v>
      </c>
      <c r="D13" s="43">
        <f>'BAR BB| Open rates'!D13*0.85+25</f>
        <v>22550</v>
      </c>
      <c r="E13" s="43">
        <f>'BAR BB| Open rates'!E13*0.85+25</f>
        <v>21700</v>
      </c>
      <c r="F13" s="43">
        <f>'BAR BB| Open rates'!F13*0.85+25</f>
        <v>20255</v>
      </c>
      <c r="G13" s="43">
        <f>'BAR BB| Open rates'!G13*0.85+25</f>
        <v>18555</v>
      </c>
      <c r="H13" s="43">
        <f>'BAR BB| Open rates'!H13*0.85+25</f>
        <v>18555</v>
      </c>
      <c r="I13" s="43">
        <f>'BAR BB| Open rates'!I13*0.85+25</f>
        <v>17705</v>
      </c>
      <c r="J13" s="43">
        <f>'BAR BB| Open rates'!J13*0.85+25</f>
        <v>18555</v>
      </c>
      <c r="K13" s="43">
        <f>'BAR BB| Open rates'!K13*0.85+25</f>
        <v>18555</v>
      </c>
      <c r="L13" s="43">
        <f>'BAR BB| Open rates'!L13*0.85+25</f>
        <v>18555</v>
      </c>
      <c r="M13" s="43">
        <f>'BAR BB| Open rates'!M13*0.85+25</f>
        <v>26970</v>
      </c>
      <c r="N13" s="43">
        <f>'BAR BB| Open rates'!N13*0.85+25</f>
        <v>22550</v>
      </c>
      <c r="O13" s="43">
        <f>'BAR BB| Open rates'!O13*0.85+25</f>
        <v>26970</v>
      </c>
      <c r="P13" s="43">
        <f>'BAR BB| Open rates'!P13*0.85+25</f>
        <v>24420</v>
      </c>
      <c r="Q13" s="43">
        <f>'BAR BB| Open rates'!Q13*0.85+25</f>
        <v>21105</v>
      </c>
      <c r="R13" s="43">
        <f>'BAR BB| Open rates'!R13*0.85+25</f>
        <v>22550</v>
      </c>
      <c r="S13" s="43">
        <f>'BAR BB| Open rates'!S13*0.85+25</f>
        <v>21105</v>
      </c>
      <c r="T13" s="43">
        <f>'BAR BB| Open rates'!T13*0.85+25</f>
        <v>22550</v>
      </c>
      <c r="U13" s="43">
        <f>'BAR BB| Open rates'!U13*0.85+25</f>
        <v>21105</v>
      </c>
      <c r="V13" s="43">
        <f>'BAR BB| Open rates'!V13*0.85+25</f>
        <v>22550</v>
      </c>
      <c r="W13" s="43">
        <f>'BAR BB| Open rates'!W13*0.85+25</f>
        <v>22550</v>
      </c>
      <c r="X13" s="43">
        <f>'BAR BB| Open rates'!X13*0.85+25</f>
        <v>26120</v>
      </c>
      <c r="Y13" s="43">
        <f>'BAR BB| Open rates'!Y13*0.85+25</f>
        <v>42355</v>
      </c>
      <c r="Z13" s="43">
        <f>'BAR BB| Open rates'!Z13*0.85+25</f>
        <v>22550</v>
      </c>
      <c r="AA13" s="43">
        <f>'BAR BB| Open rates'!AA13*0.85+25</f>
        <v>24420</v>
      </c>
      <c r="AB13" s="43">
        <f>'BAR BB| Open rates'!AB13*0.85+25</f>
        <v>22550</v>
      </c>
      <c r="AC13" s="43">
        <f>'BAR BB| Open rates'!AC13*0.85+25</f>
        <v>26120</v>
      </c>
      <c r="AD13" s="43">
        <f>'BAR BB| Open rates'!AD13*0.85+25</f>
        <v>27820</v>
      </c>
      <c r="AE13" s="43">
        <f>'BAR BB| Open rates'!AE13*0.85+25</f>
        <v>26120</v>
      </c>
      <c r="AF13" s="43">
        <f>'BAR BB| Open rates'!AF13*0.85+25</f>
        <v>27820</v>
      </c>
      <c r="AG13" s="43">
        <f>'BAR BB| Open rates'!AG13*0.85+25</f>
        <v>26120</v>
      </c>
      <c r="AH13" s="43">
        <f>'BAR BB| Open rates'!AH13*0.85+25</f>
        <v>27820</v>
      </c>
      <c r="AI13" s="43">
        <f>'BAR BB| Open rates'!AI13*0.85+25</f>
        <v>26120</v>
      </c>
      <c r="AJ13" s="43">
        <f>'BAR BB| Open rates'!AJ13*0.85+25</f>
        <v>27820</v>
      </c>
      <c r="AK13" s="43">
        <f>'BAR BB| Open rates'!AK13*0.85+25</f>
        <v>26120</v>
      </c>
      <c r="AL13" s="43">
        <f>'BAR BB| Open rates'!AL13*0.85+25</f>
        <v>27820</v>
      </c>
      <c r="AM13" s="43">
        <f>'BAR BB| Open rates'!AM13*0.85+25</f>
        <v>26120</v>
      </c>
      <c r="AN13" s="43">
        <f>'BAR BB| Open rates'!AN13*0.85+25</f>
        <v>27820</v>
      </c>
      <c r="AO13" s="43">
        <f>'BAR BB| Open rates'!AO13*0.85+25</f>
        <v>26120</v>
      </c>
      <c r="AP13" s="43">
        <f>'BAR BB| Open rates'!AP13*0.85+25</f>
        <v>27820</v>
      </c>
      <c r="AQ13" s="43">
        <f>'BAR BB| Open rates'!AQ13*0.85+25</f>
        <v>26120</v>
      </c>
      <c r="AR13" s="43">
        <f>'BAR BB| Open rates'!AR13*0.85+25</f>
        <v>27820</v>
      </c>
      <c r="AS13" s="43">
        <f>'BAR BB| Open rates'!AS13*0.85+25</f>
        <v>22550</v>
      </c>
      <c r="AT13" s="43">
        <f>'BAR BB| Open rates'!AT13*0.85+25</f>
        <v>24420</v>
      </c>
      <c r="AU13" s="43">
        <f>'BAR BB| Open rates'!AU13*0.85+25</f>
        <v>22550</v>
      </c>
      <c r="AV13" s="43">
        <f>'BAR BB| Open rates'!AV13*0.85+25</f>
        <v>24420</v>
      </c>
      <c r="AW13" s="43">
        <f>'BAR BB| Open rates'!AW13*0.85+25</f>
        <v>24420</v>
      </c>
      <c r="AX13" s="43">
        <f>'BAR BB| Open rates'!AX13*0.85+25</f>
        <v>22550</v>
      </c>
      <c r="AY13" s="43">
        <f>'BAR BB| Open rates'!AY13*0.85+25</f>
        <v>24420</v>
      </c>
      <c r="AZ13" s="43">
        <f>'BAR BB| Open rates'!AZ13*0.85+25</f>
        <v>22550</v>
      </c>
      <c r="BA13" s="43">
        <f>'BAR BB| Open rates'!BA13*0.85+25</f>
        <v>24420</v>
      </c>
      <c r="BB13" s="43">
        <f>'BAR BB| Open rates'!BB13*0.85+25</f>
        <v>22550</v>
      </c>
      <c r="BC13" s="43">
        <f>'BAR BB| Open rates'!BC13*0.85+25</f>
        <v>24420</v>
      </c>
      <c r="BD13" s="43">
        <f>'BAR BB| Open rates'!BD13*0.85+25</f>
        <v>22550</v>
      </c>
      <c r="BE13" s="43">
        <f>'BAR BB| Open rates'!BE13*0.85+25</f>
        <v>21105</v>
      </c>
      <c r="BF13" s="43">
        <f>'BAR BB| Open rates'!BF13*0.85+25</f>
        <v>19405</v>
      </c>
      <c r="BG13" s="43">
        <f>'BAR BB| Open rates'!BG13*0.85+25</f>
        <v>21105</v>
      </c>
      <c r="BH13" s="43">
        <f>'BAR BB| Open rates'!BH13*0.85+25</f>
        <v>19405</v>
      </c>
      <c r="BI13" s="43">
        <f>'BAR BB| Open rates'!BI13*0.85+25</f>
        <v>21105</v>
      </c>
      <c r="BJ13" s="43">
        <f>'BAR BB| Open rates'!BJ13*0.85+25</f>
        <v>19405</v>
      </c>
      <c r="BK13" s="43">
        <f>'BAR BB| Open rates'!BK13*0.85+25</f>
        <v>21105</v>
      </c>
      <c r="BL13" s="43">
        <f>'BAR BB| Open rates'!BL13*0.85+25</f>
        <v>19405</v>
      </c>
      <c r="BM13" s="43">
        <f>'BAR BB| Open rates'!BM13*0.85+25</f>
        <v>21105</v>
      </c>
      <c r="BN13" s="43">
        <f>'BAR BB| Open rates'!BN13*0.85+25</f>
        <v>22550</v>
      </c>
      <c r="BO13" s="43">
        <f>'BAR BB| Open rates'!BO13*0.85+25</f>
        <v>24420</v>
      </c>
      <c r="BP13" s="43">
        <f>'BAR BB| Open rates'!BP13*0.85+25</f>
        <v>18555</v>
      </c>
      <c r="BQ13" s="43">
        <f>'BAR BB| Open rates'!BQ13*0.85+25</f>
        <v>17705</v>
      </c>
      <c r="BR13" s="43">
        <f>'BAR BB| Open rates'!BR13*0.85+25</f>
        <v>18555</v>
      </c>
      <c r="BS13" s="43">
        <f>'BAR BB| Open rates'!BS13*0.85+25</f>
        <v>17705</v>
      </c>
      <c r="BT13" s="43">
        <f>'BAR BB| Open rates'!BT13*0.85+25</f>
        <v>18555</v>
      </c>
      <c r="BU13" s="43">
        <f>'BAR BB| Open rates'!BU13*0.85+25</f>
        <v>17705</v>
      </c>
      <c r="BV13" s="43">
        <f>'BAR BB| Open rates'!BV13*0.85+25</f>
        <v>18555</v>
      </c>
      <c r="BW13" s="43">
        <f>'BAR BB| Open rates'!BW13*0.85+25</f>
        <v>17705</v>
      </c>
      <c r="BX13" s="43">
        <f>'BAR BB| Open rates'!BX13*0.85+25</f>
        <v>17705</v>
      </c>
      <c r="BY13" s="43">
        <f>'BAR BB| Open rates'!BY13*0.85+25</f>
        <v>18555</v>
      </c>
      <c r="BZ13" s="43">
        <f>'BAR BB| Open rates'!BZ13*0.85+25</f>
        <v>17705</v>
      </c>
      <c r="CA13" s="43">
        <f>'BAR BB| Open rates'!CA13*0.85+25</f>
        <v>18555</v>
      </c>
      <c r="CB13" s="43">
        <f>'BAR BB| Open rates'!CB13*0.85+25</f>
        <v>17705</v>
      </c>
      <c r="CC13" s="43">
        <f>'BAR BB| Open rates'!CC13*0.85+25</f>
        <v>18555</v>
      </c>
      <c r="CD13" s="43">
        <f>'BAR BB| Open rates'!CD13*0.85+25</f>
        <v>21700</v>
      </c>
      <c r="CE13" s="43">
        <f>'BAR BB| Open rates'!CE13*0.85+25</f>
        <v>23570</v>
      </c>
    </row>
    <row r="14" spans="1:83"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row>
    <row r="15" spans="1:83" s="36" customFormat="1" ht="12" customHeight="1" x14ac:dyDescent="0.2">
      <c r="A15" s="237">
        <v>1</v>
      </c>
      <c r="B15" s="43">
        <f>'BAR BB| Open rates'!B15*0.85+25</f>
        <v>24505</v>
      </c>
      <c r="C15" s="43">
        <f>'BAR BB| Open rates'!C15*0.85+25</f>
        <v>29520</v>
      </c>
      <c r="D15" s="43">
        <f>'BAR BB| Open rates'!D15*0.85+25</f>
        <v>25950</v>
      </c>
      <c r="E15" s="43">
        <f>'BAR BB| Open rates'!E15*0.85+25</f>
        <v>24250</v>
      </c>
      <c r="F15" s="43">
        <f>'BAR BB| Open rates'!F15*0.85+25</f>
        <v>22805</v>
      </c>
      <c r="G15" s="43">
        <f>'BAR BB| Open rates'!G15*0.85+25</f>
        <v>21105</v>
      </c>
      <c r="H15" s="43">
        <f>'BAR BB| Open rates'!H15*0.85+25</f>
        <v>21105</v>
      </c>
      <c r="I15" s="43">
        <f>'BAR BB| Open rates'!I15*0.85+25</f>
        <v>20255</v>
      </c>
      <c r="J15" s="43">
        <f>'BAR BB| Open rates'!J15*0.85+25</f>
        <v>21105</v>
      </c>
      <c r="K15" s="43">
        <f>'BAR BB| Open rates'!K15*0.85+25</f>
        <v>21105</v>
      </c>
      <c r="L15" s="43">
        <f>'BAR BB| Open rates'!L15*0.85+25</f>
        <v>21105</v>
      </c>
      <c r="M15" s="43">
        <f>'BAR BB| Open rates'!M15*0.85+25</f>
        <v>29520</v>
      </c>
      <c r="N15" s="43">
        <f>'BAR BB| Open rates'!N15*0.85+25</f>
        <v>25100</v>
      </c>
      <c r="O15" s="43">
        <f>'BAR BB| Open rates'!O15*0.85+25</f>
        <v>29520</v>
      </c>
      <c r="P15" s="43">
        <f>'BAR BB| Open rates'!P15*0.85+25</f>
        <v>26970</v>
      </c>
      <c r="Q15" s="43">
        <f>'BAR BB| Open rates'!Q15*0.85+25</f>
        <v>23655</v>
      </c>
      <c r="R15" s="43">
        <f>'BAR BB| Open rates'!R15*0.85+25</f>
        <v>25100</v>
      </c>
      <c r="S15" s="43">
        <f>'BAR BB| Open rates'!S15*0.85+25</f>
        <v>23655</v>
      </c>
      <c r="T15" s="43">
        <f>'BAR BB| Open rates'!T15*0.85+25</f>
        <v>25100</v>
      </c>
      <c r="U15" s="43">
        <f>'BAR BB| Open rates'!U15*0.85+25</f>
        <v>23655</v>
      </c>
      <c r="V15" s="43">
        <f>'BAR BB| Open rates'!V15*0.85+25</f>
        <v>25100</v>
      </c>
      <c r="W15" s="43">
        <f>'BAR BB| Open rates'!W15*0.85+25</f>
        <v>29350</v>
      </c>
      <c r="X15" s="43">
        <f>'BAR BB| Open rates'!X15*0.85+25</f>
        <v>32920</v>
      </c>
      <c r="Y15" s="43">
        <f>'BAR BB| Open rates'!Y15*0.85+25</f>
        <v>49155</v>
      </c>
      <c r="Z15" s="43">
        <f>'BAR BB| Open rates'!Z15*0.85+25</f>
        <v>29350</v>
      </c>
      <c r="AA15" s="43">
        <f>'BAR BB| Open rates'!AA15*0.85+25</f>
        <v>31220</v>
      </c>
      <c r="AB15" s="43">
        <f>'BAR BB| Open rates'!AB15*0.85+25</f>
        <v>29350</v>
      </c>
      <c r="AC15" s="43">
        <f>'BAR BB| Open rates'!AC15*0.85+25</f>
        <v>32920</v>
      </c>
      <c r="AD15" s="43">
        <f>'BAR BB| Open rates'!AD15*0.85+25</f>
        <v>34620</v>
      </c>
      <c r="AE15" s="43">
        <f>'BAR BB| Open rates'!AE15*0.85+25</f>
        <v>32920</v>
      </c>
      <c r="AF15" s="43">
        <f>'BAR BB| Open rates'!AF15*0.85+25</f>
        <v>34620</v>
      </c>
      <c r="AG15" s="43">
        <f>'BAR BB| Open rates'!AG15*0.85+25</f>
        <v>32920</v>
      </c>
      <c r="AH15" s="43">
        <f>'BAR BB| Open rates'!AH15*0.85+25</f>
        <v>34620</v>
      </c>
      <c r="AI15" s="43">
        <f>'BAR BB| Open rates'!AI15*0.85+25</f>
        <v>32920</v>
      </c>
      <c r="AJ15" s="43">
        <f>'BAR BB| Open rates'!AJ15*0.85+25</f>
        <v>34620</v>
      </c>
      <c r="AK15" s="43">
        <f>'BAR BB| Open rates'!AK15*0.85+25</f>
        <v>32920</v>
      </c>
      <c r="AL15" s="43">
        <f>'BAR BB| Open rates'!AL15*0.85+25</f>
        <v>34620</v>
      </c>
      <c r="AM15" s="43">
        <f>'BAR BB| Open rates'!AM15*0.85+25</f>
        <v>32920</v>
      </c>
      <c r="AN15" s="43">
        <f>'BAR BB| Open rates'!AN15*0.85+25</f>
        <v>34620</v>
      </c>
      <c r="AO15" s="43">
        <f>'BAR BB| Open rates'!AO15*0.85+25</f>
        <v>32920</v>
      </c>
      <c r="AP15" s="43">
        <f>'BAR BB| Open rates'!AP15*0.85+25</f>
        <v>34620</v>
      </c>
      <c r="AQ15" s="43">
        <f>'BAR BB| Open rates'!AQ15*0.85+25</f>
        <v>32920</v>
      </c>
      <c r="AR15" s="43">
        <f>'BAR BB| Open rates'!AR15*0.85+25</f>
        <v>34620</v>
      </c>
      <c r="AS15" s="43">
        <f>'BAR BB| Open rates'!AS15*0.85+25</f>
        <v>29350</v>
      </c>
      <c r="AT15" s="43">
        <f>'BAR BB| Open rates'!AT15*0.85+25</f>
        <v>31220</v>
      </c>
      <c r="AU15" s="43">
        <f>'BAR BB| Open rates'!AU15*0.85+25</f>
        <v>29350</v>
      </c>
      <c r="AV15" s="43">
        <f>'BAR BB| Open rates'!AV15*0.85+25</f>
        <v>31220</v>
      </c>
      <c r="AW15" s="43">
        <f>'BAR BB| Open rates'!AW15*0.85+25</f>
        <v>31220</v>
      </c>
      <c r="AX15" s="43">
        <f>'BAR BB| Open rates'!AX15*0.85+25</f>
        <v>29350</v>
      </c>
      <c r="AY15" s="43">
        <f>'BAR BB| Open rates'!AY15*0.85+25</f>
        <v>31220</v>
      </c>
      <c r="AZ15" s="43">
        <f>'BAR BB| Open rates'!AZ15*0.85+25</f>
        <v>29350</v>
      </c>
      <c r="BA15" s="43">
        <f>'BAR BB| Open rates'!BA15*0.85+25</f>
        <v>31220</v>
      </c>
      <c r="BB15" s="43">
        <f>'BAR BB| Open rates'!BB15*0.85+25</f>
        <v>29350</v>
      </c>
      <c r="BC15" s="43">
        <f>'BAR BB| Open rates'!BC15*0.85+25</f>
        <v>31220</v>
      </c>
      <c r="BD15" s="43">
        <f>'BAR BB| Open rates'!BD15*0.85+25</f>
        <v>29350</v>
      </c>
      <c r="BE15" s="43">
        <f>'BAR BB| Open rates'!BE15*0.85+25</f>
        <v>27055</v>
      </c>
      <c r="BF15" s="43">
        <f>'BAR BB| Open rates'!BF15*0.85+25</f>
        <v>25355</v>
      </c>
      <c r="BG15" s="43">
        <f>'BAR BB| Open rates'!BG15*0.85+25</f>
        <v>27055</v>
      </c>
      <c r="BH15" s="43">
        <f>'BAR BB| Open rates'!BH15*0.85+25</f>
        <v>25355</v>
      </c>
      <c r="BI15" s="43">
        <f>'BAR BB| Open rates'!BI15*0.85+25</f>
        <v>27055</v>
      </c>
      <c r="BJ15" s="43">
        <f>'BAR BB| Open rates'!BJ15*0.85+25</f>
        <v>25355</v>
      </c>
      <c r="BK15" s="43">
        <f>'BAR BB| Open rates'!BK15*0.85+25</f>
        <v>27055</v>
      </c>
      <c r="BL15" s="43">
        <f>'BAR BB| Open rates'!BL15*0.85+25</f>
        <v>25355</v>
      </c>
      <c r="BM15" s="43">
        <f>'BAR BB| Open rates'!BM15*0.85+25</f>
        <v>27055</v>
      </c>
      <c r="BN15" s="43">
        <f>'BAR BB| Open rates'!BN15*0.85+25</f>
        <v>28500</v>
      </c>
      <c r="BO15" s="43">
        <f>'BAR BB| Open rates'!BO15*0.85+25</f>
        <v>30370</v>
      </c>
      <c r="BP15" s="43">
        <f>'BAR BB| Open rates'!BP15*0.85+25</f>
        <v>24505</v>
      </c>
      <c r="BQ15" s="43">
        <f>'BAR BB| Open rates'!BQ15*0.85+25</f>
        <v>22805</v>
      </c>
      <c r="BR15" s="43">
        <f>'BAR BB| Open rates'!BR15*0.85+25</f>
        <v>23655</v>
      </c>
      <c r="BS15" s="43">
        <f>'BAR BB| Open rates'!BS15*0.85+25</f>
        <v>22805</v>
      </c>
      <c r="BT15" s="43">
        <f>'BAR BB| Open rates'!BT15*0.85+25</f>
        <v>23655</v>
      </c>
      <c r="BU15" s="43">
        <f>'BAR BB| Open rates'!BU15*0.85+25</f>
        <v>22805</v>
      </c>
      <c r="BV15" s="43">
        <f>'BAR BB| Open rates'!BV15*0.85+25</f>
        <v>23655</v>
      </c>
      <c r="BW15" s="43">
        <f>'BAR BB| Open rates'!BW15*0.85+25</f>
        <v>22805</v>
      </c>
      <c r="BX15" s="43">
        <f>'BAR BB| Open rates'!BX15*0.85+25</f>
        <v>22805</v>
      </c>
      <c r="BY15" s="43">
        <f>'BAR BB| Open rates'!BY15*0.85+25</f>
        <v>23655</v>
      </c>
      <c r="BZ15" s="43">
        <f>'BAR BB| Open rates'!BZ15*0.85+25</f>
        <v>22805</v>
      </c>
      <c r="CA15" s="43">
        <f>'BAR BB| Open rates'!CA15*0.85+25</f>
        <v>23655</v>
      </c>
      <c r="CB15" s="43">
        <f>'BAR BB| Open rates'!CB15*0.85+25</f>
        <v>22805</v>
      </c>
      <c r="CC15" s="43">
        <f>'BAR BB| Open rates'!CC15*0.85+25</f>
        <v>23655</v>
      </c>
      <c r="CD15" s="43">
        <f>'BAR BB| Open rates'!CD15*0.85+25</f>
        <v>26800</v>
      </c>
      <c r="CE15" s="43">
        <f>'BAR BB| Open rates'!CE15*0.85+25</f>
        <v>28670</v>
      </c>
    </row>
    <row r="16" spans="1:83" s="36" customFormat="1" ht="12" customHeight="1" x14ac:dyDescent="0.2">
      <c r="A16" s="237">
        <v>2</v>
      </c>
      <c r="B16" s="43">
        <f>'BAR BB| Open rates'!B16*0.85+25</f>
        <v>27055</v>
      </c>
      <c r="C16" s="43">
        <f>'BAR BB| Open rates'!C16*0.85+25</f>
        <v>32070</v>
      </c>
      <c r="D16" s="43">
        <f>'BAR BB| Open rates'!D16*0.85+25</f>
        <v>28500</v>
      </c>
      <c r="E16" s="43">
        <f>'BAR BB| Open rates'!E16*0.85+25</f>
        <v>26800</v>
      </c>
      <c r="F16" s="43">
        <f>'BAR BB| Open rates'!F16*0.85+25</f>
        <v>25355</v>
      </c>
      <c r="G16" s="43">
        <f>'BAR BB| Open rates'!G16*0.85+25</f>
        <v>23655</v>
      </c>
      <c r="H16" s="43">
        <f>'BAR BB| Open rates'!H16*0.85+25</f>
        <v>23655</v>
      </c>
      <c r="I16" s="43">
        <f>'BAR BB| Open rates'!I16*0.85+25</f>
        <v>22805</v>
      </c>
      <c r="J16" s="43">
        <f>'BAR BB| Open rates'!J16*0.85+25</f>
        <v>23655</v>
      </c>
      <c r="K16" s="43">
        <f>'BAR BB| Open rates'!K16*0.85+25</f>
        <v>23655</v>
      </c>
      <c r="L16" s="43">
        <f>'BAR BB| Open rates'!L16*0.85+25</f>
        <v>23655</v>
      </c>
      <c r="M16" s="43">
        <f>'BAR BB| Open rates'!M16*0.85+25</f>
        <v>32070</v>
      </c>
      <c r="N16" s="43">
        <f>'BAR BB| Open rates'!N16*0.85+25</f>
        <v>27650</v>
      </c>
      <c r="O16" s="43">
        <f>'BAR BB| Open rates'!O16*0.85+25</f>
        <v>32070</v>
      </c>
      <c r="P16" s="43">
        <f>'BAR BB| Open rates'!P16*0.85+25</f>
        <v>29520</v>
      </c>
      <c r="Q16" s="43">
        <f>'BAR BB| Open rates'!Q16*0.85+25</f>
        <v>26205</v>
      </c>
      <c r="R16" s="43">
        <f>'BAR BB| Open rates'!R16*0.85+25</f>
        <v>27650</v>
      </c>
      <c r="S16" s="43">
        <f>'BAR BB| Open rates'!S16*0.85+25</f>
        <v>26205</v>
      </c>
      <c r="T16" s="43">
        <f>'BAR BB| Open rates'!T16*0.85+25</f>
        <v>27650</v>
      </c>
      <c r="U16" s="43">
        <f>'BAR BB| Open rates'!U16*0.85+25</f>
        <v>26205</v>
      </c>
      <c r="V16" s="43">
        <f>'BAR BB| Open rates'!V16*0.85+25</f>
        <v>27650</v>
      </c>
      <c r="W16" s="43">
        <f>'BAR BB| Open rates'!W16*0.85+25</f>
        <v>31900</v>
      </c>
      <c r="X16" s="43">
        <f>'BAR BB| Open rates'!X16*0.85+25</f>
        <v>35470</v>
      </c>
      <c r="Y16" s="43">
        <f>'BAR BB| Open rates'!Y16*0.85+25</f>
        <v>51705</v>
      </c>
      <c r="Z16" s="43">
        <f>'BAR BB| Open rates'!Z16*0.85+25</f>
        <v>31900</v>
      </c>
      <c r="AA16" s="43">
        <f>'BAR BB| Open rates'!AA16*0.85+25</f>
        <v>33770</v>
      </c>
      <c r="AB16" s="43">
        <f>'BAR BB| Open rates'!AB16*0.85+25</f>
        <v>31900</v>
      </c>
      <c r="AC16" s="43">
        <f>'BAR BB| Open rates'!AC16*0.85+25</f>
        <v>35470</v>
      </c>
      <c r="AD16" s="43">
        <f>'BAR BB| Open rates'!AD16*0.85+25</f>
        <v>37170</v>
      </c>
      <c r="AE16" s="43">
        <f>'BAR BB| Open rates'!AE16*0.85+25</f>
        <v>35470</v>
      </c>
      <c r="AF16" s="43">
        <f>'BAR BB| Open rates'!AF16*0.85+25</f>
        <v>37170</v>
      </c>
      <c r="AG16" s="43">
        <f>'BAR BB| Open rates'!AG16*0.85+25</f>
        <v>35470</v>
      </c>
      <c r="AH16" s="43">
        <f>'BAR BB| Open rates'!AH16*0.85+25</f>
        <v>37170</v>
      </c>
      <c r="AI16" s="43">
        <f>'BAR BB| Open rates'!AI16*0.85+25</f>
        <v>35470</v>
      </c>
      <c r="AJ16" s="43">
        <f>'BAR BB| Open rates'!AJ16*0.85+25</f>
        <v>37170</v>
      </c>
      <c r="AK16" s="43">
        <f>'BAR BB| Open rates'!AK16*0.85+25</f>
        <v>35470</v>
      </c>
      <c r="AL16" s="43">
        <f>'BAR BB| Open rates'!AL16*0.85+25</f>
        <v>37170</v>
      </c>
      <c r="AM16" s="43">
        <f>'BAR BB| Open rates'!AM16*0.85+25</f>
        <v>35470</v>
      </c>
      <c r="AN16" s="43">
        <f>'BAR BB| Open rates'!AN16*0.85+25</f>
        <v>37170</v>
      </c>
      <c r="AO16" s="43">
        <f>'BAR BB| Open rates'!AO16*0.85+25</f>
        <v>35470</v>
      </c>
      <c r="AP16" s="43">
        <f>'BAR BB| Open rates'!AP16*0.85+25</f>
        <v>37170</v>
      </c>
      <c r="AQ16" s="43">
        <f>'BAR BB| Open rates'!AQ16*0.85+25</f>
        <v>35470</v>
      </c>
      <c r="AR16" s="43">
        <f>'BAR BB| Open rates'!AR16*0.85+25</f>
        <v>37170</v>
      </c>
      <c r="AS16" s="43">
        <f>'BAR BB| Open rates'!AS16*0.85+25</f>
        <v>31900</v>
      </c>
      <c r="AT16" s="43">
        <f>'BAR BB| Open rates'!AT16*0.85+25</f>
        <v>33770</v>
      </c>
      <c r="AU16" s="43">
        <f>'BAR BB| Open rates'!AU16*0.85+25</f>
        <v>31900</v>
      </c>
      <c r="AV16" s="43">
        <f>'BAR BB| Open rates'!AV16*0.85+25</f>
        <v>33770</v>
      </c>
      <c r="AW16" s="43">
        <f>'BAR BB| Open rates'!AW16*0.85+25</f>
        <v>33770</v>
      </c>
      <c r="AX16" s="43">
        <f>'BAR BB| Open rates'!AX16*0.85+25</f>
        <v>31900</v>
      </c>
      <c r="AY16" s="43">
        <f>'BAR BB| Open rates'!AY16*0.85+25</f>
        <v>33770</v>
      </c>
      <c r="AZ16" s="43">
        <f>'BAR BB| Open rates'!AZ16*0.85+25</f>
        <v>31900</v>
      </c>
      <c r="BA16" s="43">
        <f>'BAR BB| Open rates'!BA16*0.85+25</f>
        <v>33770</v>
      </c>
      <c r="BB16" s="43">
        <f>'BAR BB| Open rates'!BB16*0.85+25</f>
        <v>31900</v>
      </c>
      <c r="BC16" s="43">
        <f>'BAR BB| Open rates'!BC16*0.85+25</f>
        <v>33770</v>
      </c>
      <c r="BD16" s="43">
        <f>'BAR BB| Open rates'!BD16*0.85+25</f>
        <v>31900</v>
      </c>
      <c r="BE16" s="43">
        <f>'BAR BB| Open rates'!BE16*0.85+25</f>
        <v>29605</v>
      </c>
      <c r="BF16" s="43">
        <f>'BAR BB| Open rates'!BF16*0.85+25</f>
        <v>27905</v>
      </c>
      <c r="BG16" s="43">
        <f>'BAR BB| Open rates'!BG16*0.85+25</f>
        <v>29605</v>
      </c>
      <c r="BH16" s="43">
        <f>'BAR BB| Open rates'!BH16*0.85+25</f>
        <v>27905</v>
      </c>
      <c r="BI16" s="43">
        <f>'BAR BB| Open rates'!BI16*0.85+25</f>
        <v>29605</v>
      </c>
      <c r="BJ16" s="43">
        <f>'BAR BB| Open rates'!BJ16*0.85+25</f>
        <v>27905</v>
      </c>
      <c r="BK16" s="43">
        <f>'BAR BB| Open rates'!BK16*0.85+25</f>
        <v>29605</v>
      </c>
      <c r="BL16" s="43">
        <f>'BAR BB| Open rates'!BL16*0.85+25</f>
        <v>27905</v>
      </c>
      <c r="BM16" s="43">
        <f>'BAR BB| Open rates'!BM16*0.85+25</f>
        <v>29605</v>
      </c>
      <c r="BN16" s="43">
        <f>'BAR BB| Open rates'!BN16*0.85+25</f>
        <v>31050</v>
      </c>
      <c r="BO16" s="43">
        <f>'BAR BB| Open rates'!BO16*0.85+25</f>
        <v>32920</v>
      </c>
      <c r="BP16" s="43">
        <f>'BAR BB| Open rates'!BP16*0.85+25</f>
        <v>27055</v>
      </c>
      <c r="BQ16" s="43">
        <f>'BAR BB| Open rates'!BQ16*0.85+25</f>
        <v>25355</v>
      </c>
      <c r="BR16" s="43">
        <f>'BAR BB| Open rates'!BR16*0.85+25</f>
        <v>26205</v>
      </c>
      <c r="BS16" s="43">
        <f>'BAR BB| Open rates'!BS16*0.85+25</f>
        <v>25355</v>
      </c>
      <c r="BT16" s="43">
        <f>'BAR BB| Open rates'!BT16*0.85+25</f>
        <v>26205</v>
      </c>
      <c r="BU16" s="43">
        <f>'BAR BB| Open rates'!BU16*0.85+25</f>
        <v>25355</v>
      </c>
      <c r="BV16" s="43">
        <f>'BAR BB| Open rates'!BV16*0.85+25</f>
        <v>26205</v>
      </c>
      <c r="BW16" s="43">
        <f>'BAR BB| Open rates'!BW16*0.85+25</f>
        <v>25355</v>
      </c>
      <c r="BX16" s="43">
        <f>'BAR BB| Open rates'!BX16*0.85+25</f>
        <v>25355</v>
      </c>
      <c r="BY16" s="43">
        <f>'BAR BB| Open rates'!BY16*0.85+25</f>
        <v>26205</v>
      </c>
      <c r="BZ16" s="43">
        <f>'BAR BB| Open rates'!BZ16*0.85+25</f>
        <v>25355</v>
      </c>
      <c r="CA16" s="43">
        <f>'BAR BB| Open rates'!CA16*0.85+25</f>
        <v>26205</v>
      </c>
      <c r="CB16" s="43">
        <f>'BAR BB| Open rates'!CB16*0.85+25</f>
        <v>25355</v>
      </c>
      <c r="CC16" s="43">
        <f>'BAR BB| Open rates'!CC16*0.85+25</f>
        <v>26205</v>
      </c>
      <c r="CD16" s="43">
        <f>'BAR BB| Open rates'!CD16*0.85+25</f>
        <v>29350</v>
      </c>
      <c r="CE16" s="43">
        <f>'BAR BB| Open rates'!CE16*0.85+25</f>
        <v>31220</v>
      </c>
    </row>
    <row r="17" spans="1:83"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row>
    <row r="18" spans="1:83" s="36" customFormat="1" ht="12" customHeight="1" x14ac:dyDescent="0.2">
      <c r="A18" s="237">
        <v>1</v>
      </c>
      <c r="B18" s="43">
        <f>'BAR BB| Open rates'!B18*0.85+25</f>
        <v>24590</v>
      </c>
      <c r="C18" s="43">
        <f>'BAR BB| Open rates'!C18*0.85+25</f>
        <v>29605</v>
      </c>
      <c r="D18" s="43">
        <f>'BAR BB| Open rates'!D18*0.85+25</f>
        <v>26035</v>
      </c>
      <c r="E18" s="43">
        <f>'BAR BB| Open rates'!E18*0.85+25</f>
        <v>26035</v>
      </c>
      <c r="F18" s="43">
        <f>'BAR BB| Open rates'!F18*0.85+25</f>
        <v>24590</v>
      </c>
      <c r="G18" s="43">
        <f>'BAR BB| Open rates'!G18*0.85+25</f>
        <v>22890</v>
      </c>
      <c r="H18" s="43">
        <f>'BAR BB| Open rates'!H18*0.85+25</f>
        <v>22890</v>
      </c>
      <c r="I18" s="43">
        <f>'BAR BB| Open rates'!I18*0.85+25</f>
        <v>22040</v>
      </c>
      <c r="J18" s="43">
        <f>'BAR BB| Open rates'!J18*0.85+25</f>
        <v>22890</v>
      </c>
      <c r="K18" s="43">
        <f>'BAR BB| Open rates'!K18*0.85+25</f>
        <v>22890</v>
      </c>
      <c r="L18" s="43">
        <f>'BAR BB| Open rates'!L18*0.85+25</f>
        <v>22890</v>
      </c>
      <c r="M18" s="43">
        <f>'BAR BB| Open rates'!M18*0.85+25</f>
        <v>30455</v>
      </c>
      <c r="N18" s="43">
        <f>'BAR BB| Open rates'!N18*0.85+25</f>
        <v>26035</v>
      </c>
      <c r="O18" s="43">
        <f>'BAR BB| Open rates'!O18*0.85+25</f>
        <v>30455</v>
      </c>
      <c r="P18" s="43">
        <f>'BAR BB| Open rates'!P18*0.85+25</f>
        <v>27905</v>
      </c>
      <c r="Q18" s="43">
        <f>'BAR BB| Open rates'!Q18*0.85+25</f>
        <v>24590</v>
      </c>
      <c r="R18" s="43">
        <f>'BAR BB| Open rates'!R18*0.85+25</f>
        <v>26035</v>
      </c>
      <c r="S18" s="43">
        <f>'BAR BB| Open rates'!S18*0.85+25</f>
        <v>24590</v>
      </c>
      <c r="T18" s="43">
        <f>'BAR BB| Open rates'!T18*0.85+25</f>
        <v>26035</v>
      </c>
      <c r="U18" s="43">
        <f>'BAR BB| Open rates'!U18*0.85+25</f>
        <v>24590</v>
      </c>
      <c r="V18" s="43">
        <f>'BAR BB| Open rates'!V18*0.85+25</f>
        <v>26035</v>
      </c>
      <c r="W18" s="43">
        <f>'BAR BB| Open rates'!W18*0.85+25</f>
        <v>30200</v>
      </c>
      <c r="X18" s="43">
        <f>'BAR BB| Open rates'!X18*0.85+25</f>
        <v>33770</v>
      </c>
      <c r="Y18" s="43">
        <f>'BAR BB| Open rates'!Y18*0.85+25</f>
        <v>50005</v>
      </c>
      <c r="Z18" s="43">
        <f>'BAR BB| Open rates'!Z18*0.85+25</f>
        <v>30200</v>
      </c>
      <c r="AA18" s="43">
        <f>'BAR BB| Open rates'!AA18*0.85+25</f>
        <v>32070</v>
      </c>
      <c r="AB18" s="43">
        <f>'BAR BB| Open rates'!AB18*0.85+25</f>
        <v>30200</v>
      </c>
      <c r="AC18" s="43">
        <f>'BAR BB| Open rates'!AC18*0.85+25</f>
        <v>33770</v>
      </c>
      <c r="AD18" s="43">
        <f>'BAR BB| Open rates'!AD18*0.85+25</f>
        <v>35470</v>
      </c>
      <c r="AE18" s="43">
        <f>'BAR BB| Open rates'!AE18*0.85+25</f>
        <v>33770</v>
      </c>
      <c r="AF18" s="43">
        <f>'BAR BB| Open rates'!AF18*0.85+25</f>
        <v>35470</v>
      </c>
      <c r="AG18" s="43">
        <f>'BAR BB| Open rates'!AG18*0.85+25</f>
        <v>33770</v>
      </c>
      <c r="AH18" s="43">
        <f>'BAR BB| Open rates'!AH18*0.85+25</f>
        <v>35470</v>
      </c>
      <c r="AI18" s="43">
        <f>'BAR BB| Open rates'!AI18*0.85+25</f>
        <v>33770</v>
      </c>
      <c r="AJ18" s="43">
        <f>'BAR BB| Open rates'!AJ18*0.85+25</f>
        <v>35470</v>
      </c>
      <c r="AK18" s="43">
        <f>'BAR BB| Open rates'!AK18*0.85+25</f>
        <v>33770</v>
      </c>
      <c r="AL18" s="43">
        <f>'BAR BB| Open rates'!AL18*0.85+25</f>
        <v>35470</v>
      </c>
      <c r="AM18" s="43">
        <f>'BAR BB| Open rates'!AM18*0.85+25</f>
        <v>33770</v>
      </c>
      <c r="AN18" s="43">
        <f>'BAR BB| Open rates'!AN18*0.85+25</f>
        <v>35470</v>
      </c>
      <c r="AO18" s="43">
        <f>'BAR BB| Open rates'!AO18*0.85+25</f>
        <v>33770</v>
      </c>
      <c r="AP18" s="43">
        <f>'BAR BB| Open rates'!AP18*0.85+25</f>
        <v>35470</v>
      </c>
      <c r="AQ18" s="43">
        <f>'BAR BB| Open rates'!AQ18*0.85+25</f>
        <v>33770</v>
      </c>
      <c r="AR18" s="43">
        <f>'BAR BB| Open rates'!AR18*0.85+25</f>
        <v>35470</v>
      </c>
      <c r="AS18" s="43">
        <f>'BAR BB| Open rates'!AS18*0.85+25</f>
        <v>30200</v>
      </c>
      <c r="AT18" s="43">
        <f>'BAR BB| Open rates'!AT18*0.85+25</f>
        <v>32070</v>
      </c>
      <c r="AU18" s="43">
        <f>'BAR BB| Open rates'!AU18*0.85+25</f>
        <v>30200</v>
      </c>
      <c r="AV18" s="43">
        <f>'BAR BB| Open rates'!AV18*0.85+25</f>
        <v>32070</v>
      </c>
      <c r="AW18" s="43">
        <f>'BAR BB| Open rates'!AW18*0.85+25</f>
        <v>32070</v>
      </c>
      <c r="AX18" s="43">
        <f>'BAR BB| Open rates'!AX18*0.85+25</f>
        <v>30200</v>
      </c>
      <c r="AY18" s="43">
        <f>'BAR BB| Open rates'!AY18*0.85+25</f>
        <v>32070</v>
      </c>
      <c r="AZ18" s="43">
        <f>'BAR BB| Open rates'!AZ18*0.85+25</f>
        <v>30200</v>
      </c>
      <c r="BA18" s="43">
        <f>'BAR BB| Open rates'!BA18*0.85+25</f>
        <v>32070</v>
      </c>
      <c r="BB18" s="43">
        <f>'BAR BB| Open rates'!BB18*0.85+25</f>
        <v>30200</v>
      </c>
      <c r="BC18" s="43">
        <f>'BAR BB| Open rates'!BC18*0.85+25</f>
        <v>32070</v>
      </c>
      <c r="BD18" s="43">
        <f>'BAR BB| Open rates'!BD18*0.85+25</f>
        <v>30200</v>
      </c>
      <c r="BE18" s="43">
        <f>'BAR BB| Open rates'!BE18*0.85+25</f>
        <v>27140</v>
      </c>
      <c r="BF18" s="43">
        <f>'BAR BB| Open rates'!BF18*0.85+25</f>
        <v>25440</v>
      </c>
      <c r="BG18" s="43">
        <f>'BAR BB| Open rates'!BG18*0.85+25</f>
        <v>27140</v>
      </c>
      <c r="BH18" s="43">
        <f>'BAR BB| Open rates'!BH18*0.85+25</f>
        <v>25440</v>
      </c>
      <c r="BI18" s="43">
        <f>'BAR BB| Open rates'!BI18*0.85+25</f>
        <v>27140</v>
      </c>
      <c r="BJ18" s="43">
        <f>'BAR BB| Open rates'!BJ18*0.85+25</f>
        <v>25440</v>
      </c>
      <c r="BK18" s="43">
        <f>'BAR BB| Open rates'!BK18*0.85+25</f>
        <v>27140</v>
      </c>
      <c r="BL18" s="43">
        <f>'BAR BB| Open rates'!BL18*0.85+25</f>
        <v>25440</v>
      </c>
      <c r="BM18" s="43">
        <f>'BAR BB| Open rates'!BM18*0.85+25</f>
        <v>27140</v>
      </c>
      <c r="BN18" s="43">
        <f>'BAR BB| Open rates'!BN18*0.85+25</f>
        <v>28585</v>
      </c>
      <c r="BO18" s="43">
        <f>'BAR BB| Open rates'!BO18*0.85+25</f>
        <v>30455</v>
      </c>
      <c r="BP18" s="43">
        <f>'BAR BB| Open rates'!BP18*0.85+25</f>
        <v>24590</v>
      </c>
      <c r="BQ18" s="43">
        <f>'BAR BB| Open rates'!BQ18*0.85+25</f>
        <v>22890</v>
      </c>
      <c r="BR18" s="43">
        <f>'BAR BB| Open rates'!BR18*0.85+25</f>
        <v>23740</v>
      </c>
      <c r="BS18" s="43">
        <f>'BAR BB| Open rates'!BS18*0.85+25</f>
        <v>22890</v>
      </c>
      <c r="BT18" s="43">
        <f>'BAR BB| Open rates'!BT18*0.85+25</f>
        <v>23740</v>
      </c>
      <c r="BU18" s="43">
        <f>'BAR BB| Open rates'!BU18*0.85+25</f>
        <v>22890</v>
      </c>
      <c r="BV18" s="43">
        <f>'BAR BB| Open rates'!BV18*0.85+25</f>
        <v>23740</v>
      </c>
      <c r="BW18" s="43">
        <f>'BAR BB| Open rates'!BW18*0.85+25</f>
        <v>22890</v>
      </c>
      <c r="BX18" s="43">
        <f>'BAR BB| Open rates'!BX18*0.85+25</f>
        <v>22890</v>
      </c>
      <c r="BY18" s="43">
        <f>'BAR BB| Open rates'!BY18*0.85+25</f>
        <v>23740</v>
      </c>
      <c r="BZ18" s="43">
        <f>'BAR BB| Open rates'!BZ18*0.85+25</f>
        <v>22890</v>
      </c>
      <c r="CA18" s="43">
        <f>'BAR BB| Open rates'!CA18*0.85+25</f>
        <v>23740</v>
      </c>
      <c r="CB18" s="43">
        <f>'BAR BB| Open rates'!CB18*0.85+25</f>
        <v>22890</v>
      </c>
      <c r="CC18" s="43">
        <f>'BAR BB| Open rates'!CC18*0.85+25</f>
        <v>23740</v>
      </c>
      <c r="CD18" s="43">
        <f>'BAR BB| Open rates'!CD18*0.85+25</f>
        <v>26885</v>
      </c>
      <c r="CE18" s="43">
        <f>'BAR BB| Open rates'!CE18*0.85+25</f>
        <v>28755</v>
      </c>
    </row>
    <row r="19" spans="1:83" s="36" customFormat="1" ht="12" customHeight="1" x14ac:dyDescent="0.2">
      <c r="A19" s="237">
        <v>2</v>
      </c>
      <c r="B19" s="43">
        <f>'BAR BB| Open rates'!B19*0.85+25</f>
        <v>27140</v>
      </c>
      <c r="C19" s="43">
        <f>'BAR BB| Open rates'!C19*0.85+25</f>
        <v>32155</v>
      </c>
      <c r="D19" s="43">
        <f>'BAR BB| Open rates'!D19*0.85+25</f>
        <v>28585</v>
      </c>
      <c r="E19" s="43">
        <f>'BAR BB| Open rates'!E19*0.85+25</f>
        <v>28585</v>
      </c>
      <c r="F19" s="43">
        <f>'BAR BB| Open rates'!F19*0.85+25</f>
        <v>27140</v>
      </c>
      <c r="G19" s="43">
        <f>'BAR BB| Open rates'!G19*0.85+25</f>
        <v>25440</v>
      </c>
      <c r="H19" s="43">
        <f>'BAR BB| Open rates'!H19*0.85+25</f>
        <v>25440</v>
      </c>
      <c r="I19" s="43">
        <f>'BAR BB| Open rates'!I19*0.85+25</f>
        <v>24590</v>
      </c>
      <c r="J19" s="43">
        <f>'BAR BB| Open rates'!J19*0.85+25</f>
        <v>25440</v>
      </c>
      <c r="K19" s="43">
        <f>'BAR BB| Open rates'!K19*0.85+25</f>
        <v>25440</v>
      </c>
      <c r="L19" s="43">
        <f>'BAR BB| Open rates'!L19*0.85+25</f>
        <v>25440</v>
      </c>
      <c r="M19" s="43">
        <f>'BAR BB| Open rates'!M19*0.85+25</f>
        <v>33005</v>
      </c>
      <c r="N19" s="43">
        <f>'BAR BB| Open rates'!N19*0.85+25</f>
        <v>28585</v>
      </c>
      <c r="O19" s="43">
        <f>'BAR BB| Open rates'!O19*0.85+25</f>
        <v>33005</v>
      </c>
      <c r="P19" s="43">
        <f>'BAR BB| Open rates'!P19*0.85+25</f>
        <v>30455</v>
      </c>
      <c r="Q19" s="43">
        <f>'BAR BB| Open rates'!Q19*0.85+25</f>
        <v>27140</v>
      </c>
      <c r="R19" s="43">
        <f>'BAR BB| Open rates'!R19*0.85+25</f>
        <v>28585</v>
      </c>
      <c r="S19" s="43">
        <f>'BAR BB| Open rates'!S19*0.85+25</f>
        <v>27140</v>
      </c>
      <c r="T19" s="43">
        <f>'BAR BB| Open rates'!T19*0.85+25</f>
        <v>28585</v>
      </c>
      <c r="U19" s="43">
        <f>'BAR BB| Open rates'!U19*0.85+25</f>
        <v>27140</v>
      </c>
      <c r="V19" s="43">
        <f>'BAR BB| Open rates'!V19*0.85+25</f>
        <v>28585</v>
      </c>
      <c r="W19" s="43">
        <f>'BAR BB| Open rates'!W19*0.85+25</f>
        <v>32750</v>
      </c>
      <c r="X19" s="43">
        <f>'BAR BB| Open rates'!X19*0.85+25</f>
        <v>36320</v>
      </c>
      <c r="Y19" s="43">
        <f>'BAR BB| Open rates'!Y19*0.85+25</f>
        <v>52555</v>
      </c>
      <c r="Z19" s="43">
        <f>'BAR BB| Open rates'!Z19*0.85+25</f>
        <v>32750</v>
      </c>
      <c r="AA19" s="43">
        <f>'BAR BB| Open rates'!AA19*0.85+25</f>
        <v>34620</v>
      </c>
      <c r="AB19" s="43">
        <f>'BAR BB| Open rates'!AB19*0.85+25</f>
        <v>32750</v>
      </c>
      <c r="AC19" s="43">
        <f>'BAR BB| Open rates'!AC19*0.85+25</f>
        <v>36320</v>
      </c>
      <c r="AD19" s="43">
        <f>'BAR BB| Open rates'!AD19*0.85+25</f>
        <v>38020</v>
      </c>
      <c r="AE19" s="43">
        <f>'BAR BB| Open rates'!AE19*0.85+25</f>
        <v>36320</v>
      </c>
      <c r="AF19" s="43">
        <f>'BAR BB| Open rates'!AF19*0.85+25</f>
        <v>38020</v>
      </c>
      <c r="AG19" s="43">
        <f>'BAR BB| Open rates'!AG19*0.85+25</f>
        <v>36320</v>
      </c>
      <c r="AH19" s="43">
        <f>'BAR BB| Open rates'!AH19*0.85+25</f>
        <v>38020</v>
      </c>
      <c r="AI19" s="43">
        <f>'BAR BB| Open rates'!AI19*0.85+25</f>
        <v>36320</v>
      </c>
      <c r="AJ19" s="43">
        <f>'BAR BB| Open rates'!AJ19*0.85+25</f>
        <v>38020</v>
      </c>
      <c r="AK19" s="43">
        <f>'BAR BB| Open rates'!AK19*0.85+25</f>
        <v>36320</v>
      </c>
      <c r="AL19" s="43">
        <f>'BAR BB| Open rates'!AL19*0.85+25</f>
        <v>38020</v>
      </c>
      <c r="AM19" s="43">
        <f>'BAR BB| Open rates'!AM19*0.85+25</f>
        <v>36320</v>
      </c>
      <c r="AN19" s="43">
        <f>'BAR BB| Open rates'!AN19*0.85+25</f>
        <v>38020</v>
      </c>
      <c r="AO19" s="43">
        <f>'BAR BB| Open rates'!AO19*0.85+25</f>
        <v>36320</v>
      </c>
      <c r="AP19" s="43">
        <f>'BAR BB| Open rates'!AP19*0.85+25</f>
        <v>38020</v>
      </c>
      <c r="AQ19" s="43">
        <f>'BAR BB| Open rates'!AQ19*0.85+25</f>
        <v>36320</v>
      </c>
      <c r="AR19" s="43">
        <f>'BAR BB| Open rates'!AR19*0.85+25</f>
        <v>38020</v>
      </c>
      <c r="AS19" s="43">
        <f>'BAR BB| Open rates'!AS19*0.85+25</f>
        <v>32750</v>
      </c>
      <c r="AT19" s="43">
        <f>'BAR BB| Open rates'!AT19*0.85+25</f>
        <v>34620</v>
      </c>
      <c r="AU19" s="43">
        <f>'BAR BB| Open rates'!AU19*0.85+25</f>
        <v>32750</v>
      </c>
      <c r="AV19" s="43">
        <f>'BAR BB| Open rates'!AV19*0.85+25</f>
        <v>34620</v>
      </c>
      <c r="AW19" s="43">
        <f>'BAR BB| Open rates'!AW19*0.85+25</f>
        <v>34620</v>
      </c>
      <c r="AX19" s="43">
        <f>'BAR BB| Open rates'!AX19*0.85+25</f>
        <v>32750</v>
      </c>
      <c r="AY19" s="43">
        <f>'BAR BB| Open rates'!AY19*0.85+25</f>
        <v>34620</v>
      </c>
      <c r="AZ19" s="43">
        <f>'BAR BB| Open rates'!AZ19*0.85+25</f>
        <v>32750</v>
      </c>
      <c r="BA19" s="43">
        <f>'BAR BB| Open rates'!BA19*0.85+25</f>
        <v>34620</v>
      </c>
      <c r="BB19" s="43">
        <f>'BAR BB| Open rates'!BB19*0.85+25</f>
        <v>32750</v>
      </c>
      <c r="BC19" s="43">
        <f>'BAR BB| Open rates'!BC19*0.85+25</f>
        <v>34620</v>
      </c>
      <c r="BD19" s="43">
        <f>'BAR BB| Open rates'!BD19*0.85+25</f>
        <v>32750</v>
      </c>
      <c r="BE19" s="43">
        <f>'BAR BB| Open rates'!BE19*0.85+25</f>
        <v>29690</v>
      </c>
      <c r="BF19" s="43">
        <f>'BAR BB| Open rates'!BF19*0.85+25</f>
        <v>27990</v>
      </c>
      <c r="BG19" s="43">
        <f>'BAR BB| Open rates'!BG19*0.85+25</f>
        <v>29690</v>
      </c>
      <c r="BH19" s="43">
        <f>'BAR BB| Open rates'!BH19*0.85+25</f>
        <v>27990</v>
      </c>
      <c r="BI19" s="43">
        <f>'BAR BB| Open rates'!BI19*0.85+25</f>
        <v>29690</v>
      </c>
      <c r="BJ19" s="43">
        <f>'BAR BB| Open rates'!BJ19*0.85+25</f>
        <v>27990</v>
      </c>
      <c r="BK19" s="43">
        <f>'BAR BB| Open rates'!BK19*0.85+25</f>
        <v>29690</v>
      </c>
      <c r="BL19" s="43">
        <f>'BAR BB| Open rates'!BL19*0.85+25</f>
        <v>27990</v>
      </c>
      <c r="BM19" s="43">
        <f>'BAR BB| Open rates'!BM19*0.85+25</f>
        <v>29690</v>
      </c>
      <c r="BN19" s="43">
        <f>'BAR BB| Open rates'!BN19*0.85+25</f>
        <v>31135</v>
      </c>
      <c r="BO19" s="43">
        <f>'BAR BB| Open rates'!BO19*0.85+25</f>
        <v>33005</v>
      </c>
      <c r="BP19" s="43">
        <f>'BAR BB| Open rates'!BP19*0.85+25</f>
        <v>27140</v>
      </c>
      <c r="BQ19" s="43">
        <f>'BAR BB| Open rates'!BQ19*0.85+25</f>
        <v>25440</v>
      </c>
      <c r="BR19" s="43">
        <f>'BAR BB| Open rates'!BR19*0.85+25</f>
        <v>26290</v>
      </c>
      <c r="BS19" s="43">
        <f>'BAR BB| Open rates'!BS19*0.85+25</f>
        <v>25440</v>
      </c>
      <c r="BT19" s="43">
        <f>'BAR BB| Open rates'!BT19*0.85+25</f>
        <v>26290</v>
      </c>
      <c r="BU19" s="43">
        <f>'BAR BB| Open rates'!BU19*0.85+25</f>
        <v>25440</v>
      </c>
      <c r="BV19" s="43">
        <f>'BAR BB| Open rates'!BV19*0.85+25</f>
        <v>26290</v>
      </c>
      <c r="BW19" s="43">
        <f>'BAR BB| Open rates'!BW19*0.85+25</f>
        <v>25440</v>
      </c>
      <c r="BX19" s="43">
        <f>'BAR BB| Open rates'!BX19*0.85+25</f>
        <v>25440</v>
      </c>
      <c r="BY19" s="43">
        <f>'BAR BB| Open rates'!BY19*0.85+25</f>
        <v>26290</v>
      </c>
      <c r="BZ19" s="43">
        <f>'BAR BB| Open rates'!BZ19*0.85+25</f>
        <v>25440</v>
      </c>
      <c r="CA19" s="43">
        <f>'BAR BB| Open rates'!CA19*0.85+25</f>
        <v>26290</v>
      </c>
      <c r="CB19" s="43">
        <f>'BAR BB| Open rates'!CB19*0.85+25</f>
        <v>25440</v>
      </c>
      <c r="CC19" s="43">
        <f>'BAR BB| Open rates'!CC19*0.85+25</f>
        <v>26290</v>
      </c>
      <c r="CD19" s="43">
        <f>'BAR BB| Open rates'!CD19*0.85+25</f>
        <v>29435</v>
      </c>
      <c r="CE19" s="43">
        <f>'BAR BB| Open rates'!CE19*0.85+25</f>
        <v>31305</v>
      </c>
    </row>
    <row r="20" spans="1:83"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row>
    <row r="21" spans="1:83" s="36" customFormat="1" ht="12" customHeight="1" x14ac:dyDescent="0.2">
      <c r="A21" s="237">
        <v>1</v>
      </c>
      <c r="B21" s="43">
        <f>'BAR BB| Open rates'!B21*0.85+25</f>
        <v>26205</v>
      </c>
      <c r="C21" s="43">
        <f>'BAR BB| Open rates'!C21*0.85+25</f>
        <v>31220</v>
      </c>
      <c r="D21" s="43">
        <f>'BAR BB| Open rates'!D21*0.85+25</f>
        <v>27650</v>
      </c>
      <c r="E21" s="43">
        <f>'BAR BB| Open rates'!E21*0.85+25</f>
        <v>26460</v>
      </c>
      <c r="F21" s="43">
        <f>'BAR BB| Open rates'!F21*0.85+25</f>
        <v>25015</v>
      </c>
      <c r="G21" s="43">
        <f>'BAR BB| Open rates'!G21*0.85+25</f>
        <v>23315</v>
      </c>
      <c r="H21" s="43">
        <f>'BAR BB| Open rates'!H21*0.85+25</f>
        <v>23315</v>
      </c>
      <c r="I21" s="43">
        <f>'BAR BB| Open rates'!I21*0.85+25</f>
        <v>22465</v>
      </c>
      <c r="J21" s="43">
        <f>'BAR BB| Open rates'!J21*0.85+25</f>
        <v>23315</v>
      </c>
      <c r="K21" s="43">
        <f>'BAR BB| Open rates'!K21*0.85+25</f>
        <v>23315</v>
      </c>
      <c r="L21" s="43">
        <f>'BAR BB| Open rates'!L21*0.85+25</f>
        <v>23315</v>
      </c>
      <c r="M21" s="43">
        <f>'BAR BB| Open rates'!M21*0.85+25</f>
        <v>30880</v>
      </c>
      <c r="N21" s="43">
        <f>'BAR BB| Open rates'!N21*0.85+25</f>
        <v>26460</v>
      </c>
      <c r="O21" s="43">
        <f>'BAR BB| Open rates'!O21*0.85+25</f>
        <v>30880</v>
      </c>
      <c r="P21" s="43">
        <f>'BAR BB| Open rates'!P21*0.85+25</f>
        <v>28330</v>
      </c>
      <c r="Q21" s="43">
        <f>'BAR BB| Open rates'!Q21*0.85+25</f>
        <v>25015</v>
      </c>
      <c r="R21" s="43">
        <f>'BAR BB| Open rates'!R21*0.85+25</f>
        <v>26460</v>
      </c>
      <c r="S21" s="43">
        <f>'BAR BB| Open rates'!S21*0.85+25</f>
        <v>25015</v>
      </c>
      <c r="T21" s="43">
        <f>'BAR BB| Open rates'!T21*0.85+25</f>
        <v>26460</v>
      </c>
      <c r="U21" s="43">
        <f>'BAR BB| Open rates'!U21*0.85+25</f>
        <v>25015</v>
      </c>
      <c r="V21" s="43">
        <f>'BAR BB| Open rates'!V21*0.85+25</f>
        <v>26460</v>
      </c>
      <c r="W21" s="43">
        <f>'BAR BB| Open rates'!W21*0.85+25</f>
        <v>31050</v>
      </c>
      <c r="X21" s="43">
        <f>'BAR BB| Open rates'!X21*0.85+25</f>
        <v>34620</v>
      </c>
      <c r="Y21" s="43">
        <f>'BAR BB| Open rates'!Y21*0.85+25</f>
        <v>50855</v>
      </c>
      <c r="Z21" s="43">
        <f>'BAR BB| Open rates'!Z21*0.85+25</f>
        <v>31050</v>
      </c>
      <c r="AA21" s="43">
        <f>'BAR BB| Open rates'!AA21*0.85+25</f>
        <v>32920</v>
      </c>
      <c r="AB21" s="43">
        <f>'BAR BB| Open rates'!AB21*0.85+25</f>
        <v>31050</v>
      </c>
      <c r="AC21" s="43">
        <f>'BAR BB| Open rates'!AC21*0.85+25</f>
        <v>34620</v>
      </c>
      <c r="AD21" s="43">
        <f>'BAR BB| Open rates'!AD21*0.85+25</f>
        <v>36320</v>
      </c>
      <c r="AE21" s="43">
        <f>'BAR BB| Open rates'!AE21*0.85+25</f>
        <v>34620</v>
      </c>
      <c r="AF21" s="43">
        <f>'BAR BB| Open rates'!AF21*0.85+25</f>
        <v>36320</v>
      </c>
      <c r="AG21" s="43">
        <f>'BAR BB| Open rates'!AG21*0.85+25</f>
        <v>34620</v>
      </c>
      <c r="AH21" s="43">
        <f>'BAR BB| Open rates'!AH21*0.85+25</f>
        <v>36320</v>
      </c>
      <c r="AI21" s="43">
        <f>'BAR BB| Open rates'!AI21*0.85+25</f>
        <v>34620</v>
      </c>
      <c r="AJ21" s="43">
        <f>'BAR BB| Open rates'!AJ21*0.85+25</f>
        <v>36320</v>
      </c>
      <c r="AK21" s="43">
        <f>'BAR BB| Open rates'!AK21*0.85+25</f>
        <v>34620</v>
      </c>
      <c r="AL21" s="43">
        <f>'BAR BB| Open rates'!AL21*0.85+25</f>
        <v>36320</v>
      </c>
      <c r="AM21" s="43">
        <f>'BAR BB| Open rates'!AM21*0.85+25</f>
        <v>34620</v>
      </c>
      <c r="AN21" s="43">
        <f>'BAR BB| Open rates'!AN21*0.85+25</f>
        <v>36320</v>
      </c>
      <c r="AO21" s="43">
        <f>'BAR BB| Open rates'!AO21*0.85+25</f>
        <v>34620</v>
      </c>
      <c r="AP21" s="43">
        <f>'BAR BB| Open rates'!AP21*0.85+25</f>
        <v>36320</v>
      </c>
      <c r="AQ21" s="43">
        <f>'BAR BB| Open rates'!AQ21*0.85+25</f>
        <v>34620</v>
      </c>
      <c r="AR21" s="43">
        <f>'BAR BB| Open rates'!AR21*0.85+25</f>
        <v>36320</v>
      </c>
      <c r="AS21" s="43">
        <f>'BAR BB| Open rates'!AS21*0.85+25</f>
        <v>31050</v>
      </c>
      <c r="AT21" s="43">
        <f>'BAR BB| Open rates'!AT21*0.85+25</f>
        <v>32920</v>
      </c>
      <c r="AU21" s="43">
        <f>'BAR BB| Open rates'!AU21*0.85+25</f>
        <v>31050</v>
      </c>
      <c r="AV21" s="43">
        <f>'BAR BB| Open rates'!AV21*0.85+25</f>
        <v>32920</v>
      </c>
      <c r="AW21" s="43">
        <f>'BAR BB| Open rates'!AW21*0.85+25</f>
        <v>32920</v>
      </c>
      <c r="AX21" s="43">
        <f>'BAR BB| Open rates'!AX21*0.85+25</f>
        <v>31050</v>
      </c>
      <c r="AY21" s="43">
        <f>'BAR BB| Open rates'!AY21*0.85+25</f>
        <v>32920</v>
      </c>
      <c r="AZ21" s="43">
        <f>'BAR BB| Open rates'!AZ21*0.85+25</f>
        <v>31050</v>
      </c>
      <c r="BA21" s="43">
        <f>'BAR BB| Open rates'!BA21*0.85+25</f>
        <v>32920</v>
      </c>
      <c r="BB21" s="43">
        <f>'BAR BB| Open rates'!BB21*0.85+25</f>
        <v>31050</v>
      </c>
      <c r="BC21" s="43">
        <f>'BAR BB| Open rates'!BC21*0.85+25</f>
        <v>32920</v>
      </c>
      <c r="BD21" s="43">
        <f>'BAR BB| Open rates'!BD21*0.85+25</f>
        <v>31050</v>
      </c>
      <c r="BE21" s="43">
        <f>'BAR BB| Open rates'!BE21*0.85+25</f>
        <v>27565</v>
      </c>
      <c r="BF21" s="43">
        <f>'BAR BB| Open rates'!BF21*0.85+25</f>
        <v>25865</v>
      </c>
      <c r="BG21" s="43">
        <f>'BAR BB| Open rates'!BG21*0.85+25</f>
        <v>27565</v>
      </c>
      <c r="BH21" s="43">
        <f>'BAR BB| Open rates'!BH21*0.85+25</f>
        <v>25865</v>
      </c>
      <c r="BI21" s="43">
        <f>'BAR BB| Open rates'!BI21*0.85+25</f>
        <v>27565</v>
      </c>
      <c r="BJ21" s="43">
        <f>'BAR BB| Open rates'!BJ21*0.85+25</f>
        <v>25865</v>
      </c>
      <c r="BK21" s="43">
        <f>'BAR BB| Open rates'!BK21*0.85+25</f>
        <v>27565</v>
      </c>
      <c r="BL21" s="43">
        <f>'BAR BB| Open rates'!BL21*0.85+25</f>
        <v>25865</v>
      </c>
      <c r="BM21" s="43">
        <f>'BAR BB| Open rates'!BM21*0.85+25</f>
        <v>27565</v>
      </c>
      <c r="BN21" s="43">
        <f>'BAR BB| Open rates'!BN21*0.85+25</f>
        <v>29010</v>
      </c>
      <c r="BO21" s="43">
        <f>'BAR BB| Open rates'!BO21*0.85+25</f>
        <v>30880</v>
      </c>
      <c r="BP21" s="43">
        <f>'BAR BB| Open rates'!BP21*0.85+25</f>
        <v>25015</v>
      </c>
      <c r="BQ21" s="43">
        <f>'BAR BB| Open rates'!BQ21*0.85+25</f>
        <v>23315</v>
      </c>
      <c r="BR21" s="43">
        <f>'BAR BB| Open rates'!BR21*0.85+25</f>
        <v>24165</v>
      </c>
      <c r="BS21" s="43">
        <f>'BAR BB| Open rates'!BS21*0.85+25</f>
        <v>23315</v>
      </c>
      <c r="BT21" s="43">
        <f>'BAR BB| Open rates'!BT21*0.85+25</f>
        <v>24165</v>
      </c>
      <c r="BU21" s="43">
        <f>'BAR BB| Open rates'!BU21*0.85+25</f>
        <v>23315</v>
      </c>
      <c r="BV21" s="43">
        <f>'BAR BB| Open rates'!BV21*0.85+25</f>
        <v>24165</v>
      </c>
      <c r="BW21" s="43">
        <f>'BAR BB| Open rates'!BW21*0.85+25</f>
        <v>23315</v>
      </c>
      <c r="BX21" s="43">
        <f>'BAR BB| Open rates'!BX21*0.85+25</f>
        <v>23315</v>
      </c>
      <c r="BY21" s="43">
        <f>'BAR BB| Open rates'!BY21*0.85+25</f>
        <v>24165</v>
      </c>
      <c r="BZ21" s="43">
        <f>'BAR BB| Open rates'!BZ21*0.85+25</f>
        <v>23315</v>
      </c>
      <c r="CA21" s="43">
        <f>'BAR BB| Open rates'!CA21*0.85+25</f>
        <v>24165</v>
      </c>
      <c r="CB21" s="43">
        <f>'BAR BB| Open rates'!CB21*0.85+25</f>
        <v>23315</v>
      </c>
      <c r="CC21" s="43">
        <f>'BAR BB| Open rates'!CC21*0.85+25</f>
        <v>24165</v>
      </c>
      <c r="CD21" s="43">
        <f>'BAR BB| Open rates'!CD21*0.85+25</f>
        <v>27310</v>
      </c>
      <c r="CE21" s="43">
        <f>'BAR BB| Open rates'!CE21*0.85+25</f>
        <v>29180</v>
      </c>
    </row>
    <row r="22" spans="1:83" s="36" customFormat="1" ht="12" customHeight="1" x14ac:dyDescent="0.2">
      <c r="A22" s="237">
        <v>2</v>
      </c>
      <c r="B22" s="43">
        <f>'BAR BB| Open rates'!B22*0.85+25</f>
        <v>28755</v>
      </c>
      <c r="C22" s="43">
        <f>'BAR BB| Open rates'!C22*0.85+25</f>
        <v>33770</v>
      </c>
      <c r="D22" s="43">
        <f>'BAR BB| Open rates'!D22*0.85+25</f>
        <v>30200</v>
      </c>
      <c r="E22" s="43">
        <f>'BAR BB| Open rates'!E22*0.85+25</f>
        <v>29010</v>
      </c>
      <c r="F22" s="43">
        <f>'BAR BB| Open rates'!F22*0.85+25</f>
        <v>27565</v>
      </c>
      <c r="G22" s="43">
        <f>'BAR BB| Open rates'!G22*0.85+25</f>
        <v>25865</v>
      </c>
      <c r="H22" s="43">
        <f>'BAR BB| Open rates'!H22*0.85+25</f>
        <v>25865</v>
      </c>
      <c r="I22" s="43">
        <f>'BAR BB| Open rates'!I22*0.85+25</f>
        <v>25015</v>
      </c>
      <c r="J22" s="43">
        <f>'BAR BB| Open rates'!J22*0.85+25</f>
        <v>25865</v>
      </c>
      <c r="K22" s="43">
        <f>'BAR BB| Open rates'!K22*0.85+25</f>
        <v>25865</v>
      </c>
      <c r="L22" s="43">
        <f>'BAR BB| Open rates'!L22*0.85+25</f>
        <v>25865</v>
      </c>
      <c r="M22" s="43">
        <f>'BAR BB| Open rates'!M22*0.85+25</f>
        <v>33430</v>
      </c>
      <c r="N22" s="43">
        <f>'BAR BB| Open rates'!N22*0.85+25</f>
        <v>29010</v>
      </c>
      <c r="O22" s="43">
        <f>'BAR BB| Open rates'!O22*0.85+25</f>
        <v>33430</v>
      </c>
      <c r="P22" s="43">
        <f>'BAR BB| Open rates'!P22*0.85+25</f>
        <v>30880</v>
      </c>
      <c r="Q22" s="43">
        <f>'BAR BB| Open rates'!Q22*0.85+25</f>
        <v>27565</v>
      </c>
      <c r="R22" s="43">
        <f>'BAR BB| Open rates'!R22*0.85+25</f>
        <v>29010</v>
      </c>
      <c r="S22" s="43">
        <f>'BAR BB| Open rates'!S22*0.85+25</f>
        <v>27565</v>
      </c>
      <c r="T22" s="43">
        <f>'BAR BB| Open rates'!T22*0.85+25</f>
        <v>29010</v>
      </c>
      <c r="U22" s="43">
        <f>'BAR BB| Open rates'!U22*0.85+25</f>
        <v>27565</v>
      </c>
      <c r="V22" s="43">
        <f>'BAR BB| Open rates'!V22*0.85+25</f>
        <v>29010</v>
      </c>
      <c r="W22" s="43">
        <f>'BAR BB| Open rates'!W22*0.85+25</f>
        <v>33600</v>
      </c>
      <c r="X22" s="43">
        <f>'BAR BB| Open rates'!X22*0.85+25</f>
        <v>37170</v>
      </c>
      <c r="Y22" s="43">
        <f>'BAR BB| Open rates'!Y22*0.85+25</f>
        <v>53405</v>
      </c>
      <c r="Z22" s="43">
        <f>'BAR BB| Open rates'!Z22*0.85+25</f>
        <v>33600</v>
      </c>
      <c r="AA22" s="43">
        <f>'BAR BB| Open rates'!AA22*0.85+25</f>
        <v>35470</v>
      </c>
      <c r="AB22" s="43">
        <f>'BAR BB| Open rates'!AB22*0.85+25</f>
        <v>33600</v>
      </c>
      <c r="AC22" s="43">
        <f>'BAR BB| Open rates'!AC22*0.85+25</f>
        <v>37170</v>
      </c>
      <c r="AD22" s="43">
        <f>'BAR BB| Open rates'!AD22*0.85+25</f>
        <v>38870</v>
      </c>
      <c r="AE22" s="43">
        <f>'BAR BB| Open rates'!AE22*0.85+25</f>
        <v>37170</v>
      </c>
      <c r="AF22" s="43">
        <f>'BAR BB| Open rates'!AF22*0.85+25</f>
        <v>38870</v>
      </c>
      <c r="AG22" s="43">
        <f>'BAR BB| Open rates'!AG22*0.85+25</f>
        <v>37170</v>
      </c>
      <c r="AH22" s="43">
        <f>'BAR BB| Open rates'!AH22*0.85+25</f>
        <v>38870</v>
      </c>
      <c r="AI22" s="43">
        <f>'BAR BB| Open rates'!AI22*0.85+25</f>
        <v>37170</v>
      </c>
      <c r="AJ22" s="43">
        <f>'BAR BB| Open rates'!AJ22*0.85+25</f>
        <v>38870</v>
      </c>
      <c r="AK22" s="43">
        <f>'BAR BB| Open rates'!AK22*0.85+25</f>
        <v>37170</v>
      </c>
      <c r="AL22" s="43">
        <f>'BAR BB| Open rates'!AL22*0.85+25</f>
        <v>38870</v>
      </c>
      <c r="AM22" s="43">
        <f>'BAR BB| Open rates'!AM22*0.85+25</f>
        <v>37170</v>
      </c>
      <c r="AN22" s="43">
        <f>'BAR BB| Open rates'!AN22*0.85+25</f>
        <v>38870</v>
      </c>
      <c r="AO22" s="43">
        <f>'BAR BB| Open rates'!AO22*0.85+25</f>
        <v>37170</v>
      </c>
      <c r="AP22" s="43">
        <f>'BAR BB| Open rates'!AP22*0.85+25</f>
        <v>38870</v>
      </c>
      <c r="AQ22" s="43">
        <f>'BAR BB| Open rates'!AQ22*0.85+25</f>
        <v>37170</v>
      </c>
      <c r="AR22" s="43">
        <f>'BAR BB| Open rates'!AR22*0.85+25</f>
        <v>38870</v>
      </c>
      <c r="AS22" s="43">
        <f>'BAR BB| Open rates'!AS22*0.85+25</f>
        <v>33600</v>
      </c>
      <c r="AT22" s="43">
        <f>'BAR BB| Open rates'!AT22*0.85+25</f>
        <v>35470</v>
      </c>
      <c r="AU22" s="43">
        <f>'BAR BB| Open rates'!AU22*0.85+25</f>
        <v>33600</v>
      </c>
      <c r="AV22" s="43">
        <f>'BAR BB| Open rates'!AV22*0.85+25</f>
        <v>35470</v>
      </c>
      <c r="AW22" s="43">
        <f>'BAR BB| Open rates'!AW22*0.85+25</f>
        <v>35470</v>
      </c>
      <c r="AX22" s="43">
        <f>'BAR BB| Open rates'!AX22*0.85+25</f>
        <v>33600</v>
      </c>
      <c r="AY22" s="43">
        <f>'BAR BB| Open rates'!AY22*0.85+25</f>
        <v>35470</v>
      </c>
      <c r="AZ22" s="43">
        <f>'BAR BB| Open rates'!AZ22*0.85+25</f>
        <v>33600</v>
      </c>
      <c r="BA22" s="43">
        <f>'BAR BB| Open rates'!BA22*0.85+25</f>
        <v>35470</v>
      </c>
      <c r="BB22" s="43">
        <f>'BAR BB| Open rates'!BB22*0.85+25</f>
        <v>33600</v>
      </c>
      <c r="BC22" s="43">
        <f>'BAR BB| Open rates'!BC22*0.85+25</f>
        <v>35470</v>
      </c>
      <c r="BD22" s="43">
        <f>'BAR BB| Open rates'!BD22*0.85+25</f>
        <v>33600</v>
      </c>
      <c r="BE22" s="43">
        <f>'BAR BB| Open rates'!BE22*0.85+25</f>
        <v>30115</v>
      </c>
      <c r="BF22" s="43">
        <f>'BAR BB| Open rates'!BF22*0.85+25</f>
        <v>28415</v>
      </c>
      <c r="BG22" s="43">
        <f>'BAR BB| Open rates'!BG22*0.85+25</f>
        <v>30115</v>
      </c>
      <c r="BH22" s="43">
        <f>'BAR BB| Open rates'!BH22*0.85+25</f>
        <v>28415</v>
      </c>
      <c r="BI22" s="43">
        <f>'BAR BB| Open rates'!BI22*0.85+25</f>
        <v>30115</v>
      </c>
      <c r="BJ22" s="43">
        <f>'BAR BB| Open rates'!BJ22*0.85+25</f>
        <v>28415</v>
      </c>
      <c r="BK22" s="43">
        <f>'BAR BB| Open rates'!BK22*0.85+25</f>
        <v>30115</v>
      </c>
      <c r="BL22" s="43">
        <f>'BAR BB| Open rates'!BL22*0.85+25</f>
        <v>28415</v>
      </c>
      <c r="BM22" s="43">
        <f>'BAR BB| Open rates'!BM22*0.85+25</f>
        <v>30115</v>
      </c>
      <c r="BN22" s="43">
        <f>'BAR BB| Open rates'!BN22*0.85+25</f>
        <v>31560</v>
      </c>
      <c r="BO22" s="43">
        <f>'BAR BB| Open rates'!BO22*0.85+25</f>
        <v>33430</v>
      </c>
      <c r="BP22" s="43">
        <f>'BAR BB| Open rates'!BP22*0.85+25</f>
        <v>27565</v>
      </c>
      <c r="BQ22" s="43">
        <f>'BAR BB| Open rates'!BQ22*0.85+25</f>
        <v>25865</v>
      </c>
      <c r="BR22" s="43">
        <f>'BAR BB| Open rates'!BR22*0.85+25</f>
        <v>26715</v>
      </c>
      <c r="BS22" s="43">
        <f>'BAR BB| Open rates'!BS22*0.85+25</f>
        <v>25865</v>
      </c>
      <c r="BT22" s="43">
        <f>'BAR BB| Open rates'!BT22*0.85+25</f>
        <v>26715</v>
      </c>
      <c r="BU22" s="43">
        <f>'BAR BB| Open rates'!BU22*0.85+25</f>
        <v>25865</v>
      </c>
      <c r="BV22" s="43">
        <f>'BAR BB| Open rates'!BV22*0.85+25</f>
        <v>26715</v>
      </c>
      <c r="BW22" s="43">
        <f>'BAR BB| Open rates'!BW22*0.85+25</f>
        <v>25865</v>
      </c>
      <c r="BX22" s="43">
        <f>'BAR BB| Open rates'!BX22*0.85+25</f>
        <v>25865</v>
      </c>
      <c r="BY22" s="43">
        <f>'BAR BB| Open rates'!BY22*0.85+25</f>
        <v>26715</v>
      </c>
      <c r="BZ22" s="43">
        <f>'BAR BB| Open rates'!BZ22*0.85+25</f>
        <v>25865</v>
      </c>
      <c r="CA22" s="43">
        <f>'BAR BB| Open rates'!CA22*0.85+25</f>
        <v>26715</v>
      </c>
      <c r="CB22" s="43">
        <f>'BAR BB| Open rates'!CB22*0.85+25</f>
        <v>25865</v>
      </c>
      <c r="CC22" s="43">
        <f>'BAR BB| Open rates'!CC22*0.85+25</f>
        <v>26715</v>
      </c>
      <c r="CD22" s="43">
        <f>'BAR BB| Open rates'!CD22*0.85+25</f>
        <v>29860</v>
      </c>
      <c r="CE22" s="43">
        <f>'BAR BB| Open rates'!CE22*0.85+25</f>
        <v>31730</v>
      </c>
    </row>
    <row r="23" spans="1:83"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row>
    <row r="24" spans="1:83" s="36" customFormat="1" ht="12" customHeight="1" x14ac:dyDescent="0.2">
      <c r="A24" s="237">
        <v>1</v>
      </c>
      <c r="B24" s="43">
        <f>'BAR BB| Open rates'!B24*0.85+25</f>
        <v>38955</v>
      </c>
      <c r="C24" s="43">
        <f>'BAR BB| Open rates'!C24*0.85+25</f>
        <v>43970</v>
      </c>
      <c r="D24" s="43">
        <f>'BAR BB| Open rates'!D24*0.85+25</f>
        <v>40400</v>
      </c>
      <c r="E24" s="43">
        <f>'BAR BB| Open rates'!E24*0.85+25</f>
        <v>33600</v>
      </c>
      <c r="F24" s="43">
        <f>'BAR BB| Open rates'!F24*0.85+25</f>
        <v>32155</v>
      </c>
      <c r="G24" s="43">
        <f>'BAR BB| Open rates'!G24*0.85+25</f>
        <v>30455</v>
      </c>
      <c r="H24" s="43">
        <f>'BAR BB| Open rates'!H24*0.85+25</f>
        <v>30455</v>
      </c>
      <c r="I24" s="43">
        <f>'BAR BB| Open rates'!I24*0.85+25</f>
        <v>29605</v>
      </c>
      <c r="J24" s="43">
        <f>'BAR BB| Open rates'!J24*0.85+25</f>
        <v>30455</v>
      </c>
      <c r="K24" s="43">
        <f>'BAR BB| Open rates'!K24*0.85+25</f>
        <v>30455</v>
      </c>
      <c r="L24" s="43">
        <f>'BAR BB| Open rates'!L24*0.85+25</f>
        <v>30455</v>
      </c>
      <c r="M24" s="43">
        <f>'BAR BB| Open rates'!M24*0.85+25</f>
        <v>38020</v>
      </c>
      <c r="N24" s="43">
        <f>'BAR BB| Open rates'!N24*0.85+25</f>
        <v>33600</v>
      </c>
      <c r="O24" s="43">
        <f>'BAR BB| Open rates'!O24*0.85+25</f>
        <v>38020</v>
      </c>
      <c r="P24" s="43">
        <f>'BAR BB| Open rates'!P24*0.85+25</f>
        <v>35470</v>
      </c>
      <c r="Q24" s="43">
        <f>'BAR BB| Open rates'!Q24*0.85+25</f>
        <v>32155</v>
      </c>
      <c r="R24" s="43">
        <f>'BAR BB| Open rates'!R24*0.85+25</f>
        <v>33600</v>
      </c>
      <c r="S24" s="43">
        <f>'BAR BB| Open rates'!S24*0.85+25</f>
        <v>32155</v>
      </c>
      <c r="T24" s="43">
        <f>'BAR BB| Open rates'!T24*0.85+25</f>
        <v>33600</v>
      </c>
      <c r="U24" s="43">
        <f>'BAR BB| Open rates'!U24*0.85+25</f>
        <v>32155</v>
      </c>
      <c r="V24" s="43">
        <f>'BAR BB| Open rates'!V24*0.85+25</f>
        <v>33600</v>
      </c>
      <c r="W24" s="43">
        <f>'BAR BB| Open rates'!W24*0.85+25</f>
        <v>40400</v>
      </c>
      <c r="X24" s="43">
        <f>'BAR BB| Open rates'!X24*0.85+25</f>
        <v>43970</v>
      </c>
      <c r="Y24" s="43">
        <f>'BAR BB| Open rates'!Y24*0.85+25</f>
        <v>60205</v>
      </c>
      <c r="Z24" s="43">
        <f>'BAR BB| Open rates'!Z24*0.85+25</f>
        <v>40400</v>
      </c>
      <c r="AA24" s="43">
        <f>'BAR BB| Open rates'!AA24*0.85+25</f>
        <v>42270</v>
      </c>
      <c r="AB24" s="43">
        <f>'BAR BB| Open rates'!AB24*0.85+25</f>
        <v>40400</v>
      </c>
      <c r="AC24" s="43">
        <f>'BAR BB| Open rates'!AC24*0.85+25</f>
        <v>43970</v>
      </c>
      <c r="AD24" s="43">
        <f>'BAR BB| Open rates'!AD24*0.85+25</f>
        <v>45670</v>
      </c>
      <c r="AE24" s="43">
        <f>'BAR BB| Open rates'!AE24*0.85+25</f>
        <v>43970</v>
      </c>
      <c r="AF24" s="43">
        <f>'BAR BB| Open rates'!AF24*0.85+25</f>
        <v>45670</v>
      </c>
      <c r="AG24" s="43">
        <f>'BAR BB| Open rates'!AG24*0.85+25</f>
        <v>43970</v>
      </c>
      <c r="AH24" s="43">
        <f>'BAR BB| Open rates'!AH24*0.85+25</f>
        <v>45670</v>
      </c>
      <c r="AI24" s="43">
        <f>'BAR BB| Open rates'!AI24*0.85+25</f>
        <v>43970</v>
      </c>
      <c r="AJ24" s="43">
        <f>'BAR BB| Open rates'!AJ24*0.85+25</f>
        <v>45670</v>
      </c>
      <c r="AK24" s="43">
        <f>'BAR BB| Open rates'!AK24*0.85+25</f>
        <v>43970</v>
      </c>
      <c r="AL24" s="43">
        <f>'BAR BB| Open rates'!AL24*0.85+25</f>
        <v>45670</v>
      </c>
      <c r="AM24" s="43">
        <f>'BAR BB| Open rates'!AM24*0.85+25</f>
        <v>43970</v>
      </c>
      <c r="AN24" s="43">
        <f>'BAR BB| Open rates'!AN24*0.85+25</f>
        <v>45670</v>
      </c>
      <c r="AO24" s="43">
        <f>'BAR BB| Open rates'!AO24*0.85+25</f>
        <v>43970</v>
      </c>
      <c r="AP24" s="43">
        <f>'BAR BB| Open rates'!AP24*0.85+25</f>
        <v>45670</v>
      </c>
      <c r="AQ24" s="43">
        <f>'BAR BB| Open rates'!AQ24*0.85+25</f>
        <v>43970</v>
      </c>
      <c r="AR24" s="43">
        <f>'BAR BB| Open rates'!AR24*0.85+25</f>
        <v>45670</v>
      </c>
      <c r="AS24" s="43">
        <f>'BAR BB| Open rates'!AS24*0.85+25</f>
        <v>40400</v>
      </c>
      <c r="AT24" s="43">
        <f>'BAR BB| Open rates'!AT24*0.85+25</f>
        <v>42270</v>
      </c>
      <c r="AU24" s="43">
        <f>'BAR BB| Open rates'!AU24*0.85+25</f>
        <v>40400</v>
      </c>
      <c r="AV24" s="43">
        <f>'BAR BB| Open rates'!AV24*0.85+25</f>
        <v>37170</v>
      </c>
      <c r="AW24" s="43">
        <f>'BAR BB| Open rates'!AW24*0.85+25</f>
        <v>37170</v>
      </c>
      <c r="AX24" s="43">
        <f>'BAR BB| Open rates'!AX24*0.85+25</f>
        <v>35300</v>
      </c>
      <c r="AY24" s="43">
        <f>'BAR BB| Open rates'!AY24*0.85+25</f>
        <v>37170</v>
      </c>
      <c r="AZ24" s="43">
        <f>'BAR BB| Open rates'!AZ24*0.85+25</f>
        <v>35300</v>
      </c>
      <c r="BA24" s="43">
        <f>'BAR BB| Open rates'!BA24*0.85+25</f>
        <v>37170</v>
      </c>
      <c r="BB24" s="43">
        <f>'BAR BB| Open rates'!BB24*0.85+25</f>
        <v>35300</v>
      </c>
      <c r="BC24" s="43">
        <f>'BAR BB| Open rates'!BC24*0.85+25</f>
        <v>37170</v>
      </c>
      <c r="BD24" s="43">
        <f>'BAR BB| Open rates'!BD24*0.85+25</f>
        <v>35300</v>
      </c>
      <c r="BE24" s="43">
        <f>'BAR BB| Open rates'!BE24*0.85+25</f>
        <v>33855</v>
      </c>
      <c r="BF24" s="43">
        <f>'BAR BB| Open rates'!BF24*0.85+25</f>
        <v>32155</v>
      </c>
      <c r="BG24" s="43">
        <f>'BAR BB| Open rates'!BG24*0.85+25</f>
        <v>33855</v>
      </c>
      <c r="BH24" s="43">
        <f>'BAR BB| Open rates'!BH24*0.85+25</f>
        <v>32155</v>
      </c>
      <c r="BI24" s="43">
        <f>'BAR BB| Open rates'!BI24*0.85+25</f>
        <v>33855</v>
      </c>
      <c r="BJ24" s="43">
        <f>'BAR BB| Open rates'!BJ24*0.85+25</f>
        <v>32155</v>
      </c>
      <c r="BK24" s="43">
        <f>'BAR BB| Open rates'!BK24*0.85+25</f>
        <v>33855</v>
      </c>
      <c r="BL24" s="43">
        <f>'BAR BB| Open rates'!BL24*0.85+25</f>
        <v>32155</v>
      </c>
      <c r="BM24" s="43">
        <f>'BAR BB| Open rates'!BM24*0.85+25</f>
        <v>33855</v>
      </c>
      <c r="BN24" s="43">
        <f>'BAR BB| Open rates'!BN24*0.85+25</f>
        <v>35300</v>
      </c>
      <c r="BO24" s="43">
        <f>'BAR BB| Open rates'!BO24*0.85+25</f>
        <v>37170</v>
      </c>
      <c r="BP24" s="43">
        <f>'BAR BB| Open rates'!BP24*0.85+25</f>
        <v>31305</v>
      </c>
      <c r="BQ24" s="43">
        <f>'BAR BB| Open rates'!BQ24*0.85+25</f>
        <v>29605</v>
      </c>
      <c r="BR24" s="43">
        <f>'BAR BB| Open rates'!BR24*0.85+25</f>
        <v>30455</v>
      </c>
      <c r="BS24" s="43">
        <f>'BAR BB| Open rates'!BS24*0.85+25</f>
        <v>29605</v>
      </c>
      <c r="BT24" s="43">
        <f>'BAR BB| Open rates'!BT24*0.85+25</f>
        <v>30455</v>
      </c>
      <c r="BU24" s="43">
        <f>'BAR BB| Open rates'!BU24*0.85+25</f>
        <v>29605</v>
      </c>
      <c r="BV24" s="43">
        <f>'BAR BB| Open rates'!BV24*0.85+25</f>
        <v>30455</v>
      </c>
      <c r="BW24" s="43">
        <f>'BAR BB| Open rates'!BW24*0.85+25</f>
        <v>29605</v>
      </c>
      <c r="BX24" s="43">
        <f>'BAR BB| Open rates'!BX24*0.85+25</f>
        <v>29605</v>
      </c>
      <c r="BY24" s="43">
        <f>'BAR BB| Open rates'!BY24*0.85+25</f>
        <v>30455</v>
      </c>
      <c r="BZ24" s="43">
        <f>'BAR BB| Open rates'!BZ24*0.85+25</f>
        <v>29605</v>
      </c>
      <c r="CA24" s="43">
        <f>'BAR BB| Open rates'!CA24*0.85+25</f>
        <v>30455</v>
      </c>
      <c r="CB24" s="43">
        <f>'BAR BB| Open rates'!CB24*0.85+25</f>
        <v>29605</v>
      </c>
      <c r="CC24" s="43">
        <f>'BAR BB| Open rates'!CC24*0.85+25</f>
        <v>30455</v>
      </c>
      <c r="CD24" s="43">
        <f>'BAR BB| Open rates'!CD24*0.85+25</f>
        <v>33600</v>
      </c>
      <c r="CE24" s="43">
        <f>'BAR BB| Open rates'!CE24*0.85+25</f>
        <v>35470</v>
      </c>
    </row>
    <row r="25" spans="1:83" s="36" customFormat="1" ht="12" customHeight="1" x14ac:dyDescent="0.2">
      <c r="A25" s="237">
        <v>2</v>
      </c>
      <c r="B25" s="43">
        <f>'BAR BB| Open rates'!B25*0.85+25</f>
        <v>41505</v>
      </c>
      <c r="C25" s="43">
        <f>'BAR BB| Open rates'!C25*0.85+25</f>
        <v>46520</v>
      </c>
      <c r="D25" s="43">
        <f>'BAR BB| Open rates'!D25*0.85+25</f>
        <v>42950</v>
      </c>
      <c r="E25" s="43">
        <f>'BAR BB| Open rates'!E25*0.85+25</f>
        <v>36150</v>
      </c>
      <c r="F25" s="43">
        <f>'BAR BB| Open rates'!F25*0.85+25</f>
        <v>34705</v>
      </c>
      <c r="G25" s="43">
        <f>'BAR BB| Open rates'!G25*0.85+25</f>
        <v>33005</v>
      </c>
      <c r="H25" s="43">
        <f>'BAR BB| Open rates'!H25*0.85+25</f>
        <v>33005</v>
      </c>
      <c r="I25" s="43">
        <f>'BAR BB| Open rates'!I25*0.85+25</f>
        <v>32155</v>
      </c>
      <c r="J25" s="43">
        <f>'BAR BB| Open rates'!J25*0.85+25</f>
        <v>33005</v>
      </c>
      <c r="K25" s="43">
        <f>'BAR BB| Open rates'!K25*0.85+25</f>
        <v>33005</v>
      </c>
      <c r="L25" s="43">
        <f>'BAR BB| Open rates'!L25*0.85+25</f>
        <v>33005</v>
      </c>
      <c r="M25" s="43">
        <f>'BAR BB| Open rates'!M25*0.85+25</f>
        <v>40570</v>
      </c>
      <c r="N25" s="43">
        <f>'BAR BB| Open rates'!N25*0.85+25</f>
        <v>36150</v>
      </c>
      <c r="O25" s="43">
        <f>'BAR BB| Open rates'!O25*0.85+25</f>
        <v>40570</v>
      </c>
      <c r="P25" s="43">
        <f>'BAR BB| Open rates'!P25*0.85+25</f>
        <v>38020</v>
      </c>
      <c r="Q25" s="43">
        <f>'BAR BB| Open rates'!Q25*0.85+25</f>
        <v>34705</v>
      </c>
      <c r="R25" s="43">
        <f>'BAR BB| Open rates'!R25*0.85+25</f>
        <v>36150</v>
      </c>
      <c r="S25" s="43">
        <f>'BAR BB| Open rates'!S25*0.85+25</f>
        <v>34705</v>
      </c>
      <c r="T25" s="43">
        <f>'BAR BB| Open rates'!T25*0.85+25</f>
        <v>36150</v>
      </c>
      <c r="U25" s="43">
        <f>'BAR BB| Open rates'!U25*0.85+25</f>
        <v>34705</v>
      </c>
      <c r="V25" s="43">
        <f>'BAR BB| Open rates'!V25*0.85+25</f>
        <v>36150</v>
      </c>
      <c r="W25" s="43">
        <f>'BAR BB| Open rates'!W25*0.85+25</f>
        <v>42950</v>
      </c>
      <c r="X25" s="43">
        <f>'BAR BB| Open rates'!X25*0.85+25</f>
        <v>46520</v>
      </c>
      <c r="Y25" s="43">
        <f>'BAR BB| Open rates'!Y25*0.85+25</f>
        <v>62755</v>
      </c>
      <c r="Z25" s="43">
        <f>'BAR BB| Open rates'!Z25*0.85+25</f>
        <v>42950</v>
      </c>
      <c r="AA25" s="43">
        <f>'BAR BB| Open rates'!AA25*0.85+25</f>
        <v>44820</v>
      </c>
      <c r="AB25" s="43">
        <f>'BAR BB| Open rates'!AB25*0.85+25</f>
        <v>42950</v>
      </c>
      <c r="AC25" s="43">
        <f>'BAR BB| Open rates'!AC25*0.85+25</f>
        <v>46520</v>
      </c>
      <c r="AD25" s="43">
        <f>'BAR BB| Open rates'!AD25*0.85+25</f>
        <v>48220</v>
      </c>
      <c r="AE25" s="43">
        <f>'BAR BB| Open rates'!AE25*0.85+25</f>
        <v>46520</v>
      </c>
      <c r="AF25" s="43">
        <f>'BAR BB| Open rates'!AF25*0.85+25</f>
        <v>48220</v>
      </c>
      <c r="AG25" s="43">
        <f>'BAR BB| Open rates'!AG25*0.85+25</f>
        <v>46520</v>
      </c>
      <c r="AH25" s="43">
        <f>'BAR BB| Open rates'!AH25*0.85+25</f>
        <v>48220</v>
      </c>
      <c r="AI25" s="43">
        <f>'BAR BB| Open rates'!AI25*0.85+25</f>
        <v>46520</v>
      </c>
      <c r="AJ25" s="43">
        <f>'BAR BB| Open rates'!AJ25*0.85+25</f>
        <v>48220</v>
      </c>
      <c r="AK25" s="43">
        <f>'BAR BB| Open rates'!AK25*0.85+25</f>
        <v>46520</v>
      </c>
      <c r="AL25" s="43">
        <f>'BAR BB| Open rates'!AL25*0.85+25</f>
        <v>48220</v>
      </c>
      <c r="AM25" s="43">
        <f>'BAR BB| Open rates'!AM25*0.85+25</f>
        <v>46520</v>
      </c>
      <c r="AN25" s="43">
        <f>'BAR BB| Open rates'!AN25*0.85+25</f>
        <v>48220</v>
      </c>
      <c r="AO25" s="43">
        <f>'BAR BB| Open rates'!AO25*0.85+25</f>
        <v>46520</v>
      </c>
      <c r="AP25" s="43">
        <f>'BAR BB| Open rates'!AP25*0.85+25</f>
        <v>48220</v>
      </c>
      <c r="AQ25" s="43">
        <f>'BAR BB| Open rates'!AQ25*0.85+25</f>
        <v>46520</v>
      </c>
      <c r="AR25" s="43">
        <f>'BAR BB| Open rates'!AR25*0.85+25</f>
        <v>48220</v>
      </c>
      <c r="AS25" s="43">
        <f>'BAR BB| Open rates'!AS25*0.85+25</f>
        <v>42950</v>
      </c>
      <c r="AT25" s="43">
        <f>'BAR BB| Open rates'!AT25*0.85+25</f>
        <v>44820</v>
      </c>
      <c r="AU25" s="43">
        <f>'BAR BB| Open rates'!AU25*0.85+25</f>
        <v>42950</v>
      </c>
      <c r="AV25" s="43">
        <f>'BAR BB| Open rates'!AV25*0.85+25</f>
        <v>39720</v>
      </c>
      <c r="AW25" s="43">
        <f>'BAR BB| Open rates'!AW25*0.85+25</f>
        <v>39720</v>
      </c>
      <c r="AX25" s="43">
        <f>'BAR BB| Open rates'!AX25*0.85+25</f>
        <v>37850</v>
      </c>
      <c r="AY25" s="43">
        <f>'BAR BB| Open rates'!AY25*0.85+25</f>
        <v>39720</v>
      </c>
      <c r="AZ25" s="43">
        <f>'BAR BB| Open rates'!AZ25*0.85+25</f>
        <v>37850</v>
      </c>
      <c r="BA25" s="43">
        <f>'BAR BB| Open rates'!BA25*0.85+25</f>
        <v>39720</v>
      </c>
      <c r="BB25" s="43">
        <f>'BAR BB| Open rates'!BB25*0.85+25</f>
        <v>37850</v>
      </c>
      <c r="BC25" s="43">
        <f>'BAR BB| Open rates'!BC25*0.85+25</f>
        <v>39720</v>
      </c>
      <c r="BD25" s="43">
        <f>'BAR BB| Open rates'!BD25*0.85+25</f>
        <v>37850</v>
      </c>
      <c r="BE25" s="43">
        <f>'BAR BB| Open rates'!BE25*0.85+25</f>
        <v>36405</v>
      </c>
      <c r="BF25" s="43">
        <f>'BAR BB| Open rates'!BF25*0.85+25</f>
        <v>34705</v>
      </c>
      <c r="BG25" s="43">
        <f>'BAR BB| Open rates'!BG25*0.85+25</f>
        <v>36405</v>
      </c>
      <c r="BH25" s="43">
        <f>'BAR BB| Open rates'!BH25*0.85+25</f>
        <v>34705</v>
      </c>
      <c r="BI25" s="43">
        <f>'BAR BB| Open rates'!BI25*0.85+25</f>
        <v>36405</v>
      </c>
      <c r="BJ25" s="43">
        <f>'BAR BB| Open rates'!BJ25*0.85+25</f>
        <v>34705</v>
      </c>
      <c r="BK25" s="43">
        <f>'BAR BB| Open rates'!BK25*0.85+25</f>
        <v>36405</v>
      </c>
      <c r="BL25" s="43">
        <f>'BAR BB| Open rates'!BL25*0.85+25</f>
        <v>34705</v>
      </c>
      <c r="BM25" s="43">
        <f>'BAR BB| Open rates'!BM25*0.85+25</f>
        <v>36405</v>
      </c>
      <c r="BN25" s="43">
        <f>'BAR BB| Open rates'!BN25*0.85+25</f>
        <v>37850</v>
      </c>
      <c r="BO25" s="43">
        <f>'BAR BB| Open rates'!BO25*0.85+25</f>
        <v>39720</v>
      </c>
      <c r="BP25" s="43">
        <f>'BAR BB| Open rates'!BP25*0.85+25</f>
        <v>33855</v>
      </c>
      <c r="BQ25" s="43">
        <f>'BAR BB| Open rates'!BQ25*0.85+25</f>
        <v>32155</v>
      </c>
      <c r="BR25" s="43">
        <f>'BAR BB| Open rates'!BR25*0.85+25</f>
        <v>33005</v>
      </c>
      <c r="BS25" s="43">
        <f>'BAR BB| Open rates'!BS25*0.85+25</f>
        <v>32155</v>
      </c>
      <c r="BT25" s="43">
        <f>'BAR BB| Open rates'!BT25*0.85+25</f>
        <v>33005</v>
      </c>
      <c r="BU25" s="43">
        <f>'BAR BB| Open rates'!BU25*0.85+25</f>
        <v>32155</v>
      </c>
      <c r="BV25" s="43">
        <f>'BAR BB| Open rates'!BV25*0.85+25</f>
        <v>33005</v>
      </c>
      <c r="BW25" s="43">
        <f>'BAR BB| Open rates'!BW25*0.85+25</f>
        <v>32155</v>
      </c>
      <c r="BX25" s="43">
        <f>'BAR BB| Open rates'!BX25*0.85+25</f>
        <v>32155</v>
      </c>
      <c r="BY25" s="43">
        <f>'BAR BB| Open rates'!BY25*0.85+25</f>
        <v>33005</v>
      </c>
      <c r="BZ25" s="43">
        <f>'BAR BB| Open rates'!BZ25*0.85+25</f>
        <v>32155</v>
      </c>
      <c r="CA25" s="43">
        <f>'BAR BB| Open rates'!CA25*0.85+25</f>
        <v>33005</v>
      </c>
      <c r="CB25" s="43">
        <f>'BAR BB| Open rates'!CB25*0.85+25</f>
        <v>32155</v>
      </c>
      <c r="CC25" s="43">
        <f>'BAR BB| Open rates'!CC25*0.85+25</f>
        <v>33005</v>
      </c>
      <c r="CD25" s="43">
        <f>'BAR BB| Open rates'!CD25*0.85+25</f>
        <v>36150</v>
      </c>
      <c r="CE25" s="43">
        <f>'BAR BB| Open rates'!CE25*0.85+25</f>
        <v>38020</v>
      </c>
    </row>
    <row r="26" spans="1:83" s="36" customFormat="1" ht="12" customHeight="1" x14ac:dyDescent="0.2">
      <c r="A26" s="237">
        <v>3</v>
      </c>
      <c r="B26" s="43">
        <f>'BAR BB| Open rates'!B26*0.85+25</f>
        <v>44055</v>
      </c>
      <c r="C26" s="43">
        <f>'BAR BB| Open rates'!C26*0.85+25</f>
        <v>49070</v>
      </c>
      <c r="D26" s="43">
        <f>'BAR BB| Open rates'!D26*0.85+25</f>
        <v>45500</v>
      </c>
      <c r="E26" s="43">
        <f>'BAR BB| Open rates'!E26*0.85+25</f>
        <v>38700</v>
      </c>
      <c r="F26" s="43">
        <f>'BAR BB| Open rates'!F26*0.85+25</f>
        <v>37255</v>
      </c>
      <c r="G26" s="43">
        <f>'BAR BB| Open rates'!G26*0.85+25</f>
        <v>35555</v>
      </c>
      <c r="H26" s="43">
        <f>'BAR BB| Open rates'!H26*0.85+25</f>
        <v>35555</v>
      </c>
      <c r="I26" s="43">
        <f>'BAR BB| Open rates'!I26*0.85+25</f>
        <v>34705</v>
      </c>
      <c r="J26" s="43">
        <f>'BAR BB| Open rates'!J26*0.85+25</f>
        <v>35555</v>
      </c>
      <c r="K26" s="43">
        <f>'BAR BB| Open rates'!K26*0.85+25</f>
        <v>35555</v>
      </c>
      <c r="L26" s="43">
        <f>'BAR BB| Open rates'!L26*0.85+25</f>
        <v>35555</v>
      </c>
      <c r="M26" s="43">
        <f>'BAR BB| Open rates'!M26*0.85+25</f>
        <v>43120</v>
      </c>
      <c r="N26" s="43">
        <f>'BAR BB| Open rates'!N26*0.85+25</f>
        <v>38700</v>
      </c>
      <c r="O26" s="43">
        <f>'BAR BB| Open rates'!O26*0.85+25</f>
        <v>43120</v>
      </c>
      <c r="P26" s="43">
        <f>'BAR BB| Open rates'!P26*0.85+25</f>
        <v>40570</v>
      </c>
      <c r="Q26" s="43">
        <f>'BAR BB| Open rates'!Q26*0.85+25</f>
        <v>37255</v>
      </c>
      <c r="R26" s="43">
        <f>'BAR BB| Open rates'!R26*0.85+25</f>
        <v>38700</v>
      </c>
      <c r="S26" s="43">
        <f>'BAR BB| Open rates'!S26*0.85+25</f>
        <v>37255</v>
      </c>
      <c r="T26" s="43">
        <f>'BAR BB| Open rates'!T26*0.85+25</f>
        <v>38700</v>
      </c>
      <c r="U26" s="43">
        <f>'BAR BB| Open rates'!U26*0.85+25</f>
        <v>37255</v>
      </c>
      <c r="V26" s="43">
        <f>'BAR BB| Open rates'!V26*0.85+25</f>
        <v>38700</v>
      </c>
      <c r="W26" s="43">
        <f>'BAR BB| Open rates'!W26*0.85+25</f>
        <v>45500</v>
      </c>
      <c r="X26" s="43">
        <f>'BAR BB| Open rates'!X26*0.85+25</f>
        <v>49070</v>
      </c>
      <c r="Y26" s="43">
        <f>'BAR BB| Open rates'!Y26*0.85+25</f>
        <v>65305</v>
      </c>
      <c r="Z26" s="43">
        <f>'BAR BB| Open rates'!Z26*0.85+25</f>
        <v>45500</v>
      </c>
      <c r="AA26" s="43">
        <f>'BAR BB| Open rates'!AA26*0.85+25</f>
        <v>47370</v>
      </c>
      <c r="AB26" s="43">
        <f>'BAR BB| Open rates'!AB26*0.85+25</f>
        <v>45500</v>
      </c>
      <c r="AC26" s="43">
        <f>'BAR BB| Open rates'!AC26*0.85+25</f>
        <v>49070</v>
      </c>
      <c r="AD26" s="43">
        <f>'BAR BB| Open rates'!AD26*0.85+25</f>
        <v>50770</v>
      </c>
      <c r="AE26" s="43">
        <f>'BAR BB| Open rates'!AE26*0.85+25</f>
        <v>49070</v>
      </c>
      <c r="AF26" s="43">
        <f>'BAR BB| Open rates'!AF26*0.85+25</f>
        <v>50770</v>
      </c>
      <c r="AG26" s="43">
        <f>'BAR BB| Open rates'!AG26*0.85+25</f>
        <v>49070</v>
      </c>
      <c r="AH26" s="43">
        <f>'BAR BB| Open rates'!AH26*0.85+25</f>
        <v>50770</v>
      </c>
      <c r="AI26" s="43">
        <f>'BAR BB| Open rates'!AI26*0.85+25</f>
        <v>49070</v>
      </c>
      <c r="AJ26" s="43">
        <f>'BAR BB| Open rates'!AJ26*0.85+25</f>
        <v>50770</v>
      </c>
      <c r="AK26" s="43">
        <f>'BAR BB| Open rates'!AK26*0.85+25</f>
        <v>49070</v>
      </c>
      <c r="AL26" s="43">
        <f>'BAR BB| Open rates'!AL26*0.85+25</f>
        <v>50770</v>
      </c>
      <c r="AM26" s="43">
        <f>'BAR BB| Open rates'!AM26*0.85+25</f>
        <v>49070</v>
      </c>
      <c r="AN26" s="43">
        <f>'BAR BB| Open rates'!AN26*0.85+25</f>
        <v>50770</v>
      </c>
      <c r="AO26" s="43">
        <f>'BAR BB| Open rates'!AO26*0.85+25</f>
        <v>49070</v>
      </c>
      <c r="AP26" s="43">
        <f>'BAR BB| Open rates'!AP26*0.85+25</f>
        <v>50770</v>
      </c>
      <c r="AQ26" s="43">
        <f>'BAR BB| Open rates'!AQ26*0.85+25</f>
        <v>49070</v>
      </c>
      <c r="AR26" s="43">
        <f>'BAR BB| Open rates'!AR26*0.85+25</f>
        <v>50770</v>
      </c>
      <c r="AS26" s="43">
        <f>'BAR BB| Open rates'!AS26*0.85+25</f>
        <v>45500</v>
      </c>
      <c r="AT26" s="43">
        <f>'BAR BB| Open rates'!AT26*0.85+25</f>
        <v>47370</v>
      </c>
      <c r="AU26" s="43">
        <f>'BAR BB| Open rates'!AU26*0.85+25</f>
        <v>45500</v>
      </c>
      <c r="AV26" s="43">
        <f>'BAR BB| Open rates'!AV26*0.85+25</f>
        <v>42270</v>
      </c>
      <c r="AW26" s="43">
        <f>'BAR BB| Open rates'!AW26*0.85+25</f>
        <v>42270</v>
      </c>
      <c r="AX26" s="43">
        <f>'BAR BB| Open rates'!AX26*0.85+25</f>
        <v>40400</v>
      </c>
      <c r="AY26" s="43">
        <f>'BAR BB| Open rates'!AY26*0.85+25</f>
        <v>42270</v>
      </c>
      <c r="AZ26" s="43">
        <f>'BAR BB| Open rates'!AZ26*0.85+25</f>
        <v>40400</v>
      </c>
      <c r="BA26" s="43">
        <f>'BAR BB| Open rates'!BA26*0.85+25</f>
        <v>42270</v>
      </c>
      <c r="BB26" s="43">
        <f>'BAR BB| Open rates'!BB26*0.85+25</f>
        <v>40400</v>
      </c>
      <c r="BC26" s="43">
        <f>'BAR BB| Open rates'!BC26*0.85+25</f>
        <v>42270</v>
      </c>
      <c r="BD26" s="43">
        <f>'BAR BB| Open rates'!BD26*0.85+25</f>
        <v>40400</v>
      </c>
      <c r="BE26" s="43">
        <f>'BAR BB| Open rates'!BE26*0.85+25</f>
        <v>38955</v>
      </c>
      <c r="BF26" s="43">
        <f>'BAR BB| Open rates'!BF26*0.85+25</f>
        <v>37255</v>
      </c>
      <c r="BG26" s="43">
        <f>'BAR BB| Open rates'!BG26*0.85+25</f>
        <v>38955</v>
      </c>
      <c r="BH26" s="43">
        <f>'BAR BB| Open rates'!BH26*0.85+25</f>
        <v>37255</v>
      </c>
      <c r="BI26" s="43">
        <f>'BAR BB| Open rates'!BI26*0.85+25</f>
        <v>38955</v>
      </c>
      <c r="BJ26" s="43">
        <f>'BAR BB| Open rates'!BJ26*0.85+25</f>
        <v>37255</v>
      </c>
      <c r="BK26" s="43">
        <f>'BAR BB| Open rates'!BK26*0.85+25</f>
        <v>38955</v>
      </c>
      <c r="BL26" s="43">
        <f>'BAR BB| Open rates'!BL26*0.85+25</f>
        <v>37255</v>
      </c>
      <c r="BM26" s="43">
        <f>'BAR BB| Open rates'!BM26*0.85+25</f>
        <v>38955</v>
      </c>
      <c r="BN26" s="43">
        <f>'BAR BB| Open rates'!BN26*0.85+25</f>
        <v>40400</v>
      </c>
      <c r="BO26" s="43">
        <f>'BAR BB| Open rates'!BO26*0.85+25</f>
        <v>42270</v>
      </c>
      <c r="BP26" s="43">
        <f>'BAR BB| Open rates'!BP26*0.85+25</f>
        <v>36405</v>
      </c>
      <c r="BQ26" s="43">
        <f>'BAR BB| Open rates'!BQ26*0.85+25</f>
        <v>34705</v>
      </c>
      <c r="BR26" s="43">
        <f>'BAR BB| Open rates'!BR26*0.85+25</f>
        <v>35555</v>
      </c>
      <c r="BS26" s="43">
        <f>'BAR BB| Open rates'!BS26*0.85+25</f>
        <v>34705</v>
      </c>
      <c r="BT26" s="43">
        <f>'BAR BB| Open rates'!BT26*0.85+25</f>
        <v>35555</v>
      </c>
      <c r="BU26" s="43">
        <f>'BAR BB| Open rates'!BU26*0.85+25</f>
        <v>34705</v>
      </c>
      <c r="BV26" s="43">
        <f>'BAR BB| Open rates'!BV26*0.85+25</f>
        <v>35555</v>
      </c>
      <c r="BW26" s="43">
        <f>'BAR BB| Open rates'!BW26*0.85+25</f>
        <v>34705</v>
      </c>
      <c r="BX26" s="43">
        <f>'BAR BB| Open rates'!BX26*0.85+25</f>
        <v>34705</v>
      </c>
      <c r="BY26" s="43">
        <f>'BAR BB| Open rates'!BY26*0.85+25</f>
        <v>35555</v>
      </c>
      <c r="BZ26" s="43">
        <f>'BAR BB| Open rates'!BZ26*0.85+25</f>
        <v>34705</v>
      </c>
      <c r="CA26" s="43">
        <f>'BAR BB| Open rates'!CA26*0.85+25</f>
        <v>35555</v>
      </c>
      <c r="CB26" s="43">
        <f>'BAR BB| Open rates'!CB26*0.85+25</f>
        <v>34705</v>
      </c>
      <c r="CC26" s="43">
        <f>'BAR BB| Open rates'!CC26*0.85+25</f>
        <v>35555</v>
      </c>
      <c r="CD26" s="43">
        <f>'BAR BB| Open rates'!CD26*0.85+25</f>
        <v>38700</v>
      </c>
      <c r="CE26" s="43">
        <f>'BAR BB| Open rates'!CE26*0.85+25</f>
        <v>40570</v>
      </c>
    </row>
    <row r="27" spans="1:83" s="36" customFormat="1" ht="12" customHeight="1" x14ac:dyDescent="0.2">
      <c r="A27" s="237">
        <v>4</v>
      </c>
      <c r="B27" s="43">
        <f>'BAR BB| Open rates'!B27*0.85+25</f>
        <v>46605</v>
      </c>
      <c r="C27" s="43">
        <f>'BAR BB| Open rates'!C27*0.85+25</f>
        <v>51620</v>
      </c>
      <c r="D27" s="43">
        <f>'BAR BB| Open rates'!D27*0.85+25</f>
        <v>48050</v>
      </c>
      <c r="E27" s="43">
        <f>'BAR BB| Open rates'!E27*0.85+25</f>
        <v>41250</v>
      </c>
      <c r="F27" s="43">
        <f>'BAR BB| Open rates'!F27*0.85+25</f>
        <v>39805</v>
      </c>
      <c r="G27" s="43">
        <f>'BAR BB| Open rates'!G27*0.85+25</f>
        <v>38105</v>
      </c>
      <c r="H27" s="43">
        <f>'BAR BB| Open rates'!H27*0.85+25</f>
        <v>38105</v>
      </c>
      <c r="I27" s="43">
        <f>'BAR BB| Open rates'!I27*0.85+25</f>
        <v>37255</v>
      </c>
      <c r="J27" s="43">
        <f>'BAR BB| Open rates'!J27*0.85+25</f>
        <v>38105</v>
      </c>
      <c r="K27" s="43">
        <f>'BAR BB| Open rates'!K27*0.85+25</f>
        <v>38105</v>
      </c>
      <c r="L27" s="43">
        <f>'BAR BB| Open rates'!L27*0.85+25</f>
        <v>38105</v>
      </c>
      <c r="M27" s="43">
        <f>'BAR BB| Open rates'!M27*0.85+25</f>
        <v>45670</v>
      </c>
      <c r="N27" s="43">
        <f>'BAR BB| Open rates'!N27*0.85+25</f>
        <v>41250</v>
      </c>
      <c r="O27" s="43">
        <f>'BAR BB| Open rates'!O27*0.85+25</f>
        <v>45670</v>
      </c>
      <c r="P27" s="43">
        <f>'BAR BB| Open rates'!P27*0.85+25</f>
        <v>43120</v>
      </c>
      <c r="Q27" s="43">
        <f>'BAR BB| Open rates'!Q27*0.85+25</f>
        <v>39805</v>
      </c>
      <c r="R27" s="43">
        <f>'BAR BB| Open rates'!R27*0.85+25</f>
        <v>41250</v>
      </c>
      <c r="S27" s="43">
        <f>'BAR BB| Open rates'!S27*0.85+25</f>
        <v>39805</v>
      </c>
      <c r="T27" s="43">
        <f>'BAR BB| Open rates'!T27*0.85+25</f>
        <v>41250</v>
      </c>
      <c r="U27" s="43">
        <f>'BAR BB| Open rates'!U27*0.85+25</f>
        <v>39805</v>
      </c>
      <c r="V27" s="43">
        <f>'BAR BB| Open rates'!V27*0.85+25</f>
        <v>41250</v>
      </c>
      <c r="W27" s="43">
        <f>'BAR BB| Open rates'!W27*0.85+25</f>
        <v>48050</v>
      </c>
      <c r="X27" s="43">
        <f>'BAR BB| Open rates'!X27*0.85+25</f>
        <v>51620</v>
      </c>
      <c r="Y27" s="43">
        <f>'BAR BB| Open rates'!Y27*0.85+25</f>
        <v>67855</v>
      </c>
      <c r="Z27" s="43">
        <f>'BAR BB| Open rates'!Z27*0.85+25</f>
        <v>48050</v>
      </c>
      <c r="AA27" s="43">
        <f>'BAR BB| Open rates'!AA27*0.85+25</f>
        <v>49920</v>
      </c>
      <c r="AB27" s="43">
        <f>'BAR BB| Open rates'!AB27*0.85+25</f>
        <v>48050</v>
      </c>
      <c r="AC27" s="43">
        <f>'BAR BB| Open rates'!AC27*0.85+25</f>
        <v>51620</v>
      </c>
      <c r="AD27" s="43">
        <f>'BAR BB| Open rates'!AD27*0.85+25</f>
        <v>53320</v>
      </c>
      <c r="AE27" s="43">
        <f>'BAR BB| Open rates'!AE27*0.85+25</f>
        <v>51620</v>
      </c>
      <c r="AF27" s="43">
        <f>'BAR BB| Open rates'!AF27*0.85+25</f>
        <v>53320</v>
      </c>
      <c r="AG27" s="43">
        <f>'BAR BB| Open rates'!AG27*0.85+25</f>
        <v>51620</v>
      </c>
      <c r="AH27" s="43">
        <f>'BAR BB| Open rates'!AH27*0.85+25</f>
        <v>53320</v>
      </c>
      <c r="AI27" s="43">
        <f>'BAR BB| Open rates'!AI27*0.85+25</f>
        <v>51620</v>
      </c>
      <c r="AJ27" s="43">
        <f>'BAR BB| Open rates'!AJ27*0.85+25</f>
        <v>53320</v>
      </c>
      <c r="AK27" s="43">
        <f>'BAR BB| Open rates'!AK27*0.85+25</f>
        <v>51620</v>
      </c>
      <c r="AL27" s="43">
        <f>'BAR BB| Open rates'!AL27*0.85+25</f>
        <v>53320</v>
      </c>
      <c r="AM27" s="43">
        <f>'BAR BB| Open rates'!AM27*0.85+25</f>
        <v>51620</v>
      </c>
      <c r="AN27" s="43">
        <f>'BAR BB| Open rates'!AN27*0.85+25</f>
        <v>53320</v>
      </c>
      <c r="AO27" s="43">
        <f>'BAR BB| Open rates'!AO27*0.85+25</f>
        <v>51620</v>
      </c>
      <c r="AP27" s="43">
        <f>'BAR BB| Open rates'!AP27*0.85+25</f>
        <v>53320</v>
      </c>
      <c r="AQ27" s="43">
        <f>'BAR BB| Open rates'!AQ27*0.85+25</f>
        <v>51620</v>
      </c>
      <c r="AR27" s="43">
        <f>'BAR BB| Open rates'!AR27*0.85+25</f>
        <v>53320</v>
      </c>
      <c r="AS27" s="43">
        <f>'BAR BB| Open rates'!AS27*0.85+25</f>
        <v>48050</v>
      </c>
      <c r="AT27" s="43">
        <f>'BAR BB| Open rates'!AT27*0.85+25</f>
        <v>49920</v>
      </c>
      <c r="AU27" s="43">
        <f>'BAR BB| Open rates'!AU27*0.85+25</f>
        <v>48050</v>
      </c>
      <c r="AV27" s="43">
        <f>'BAR BB| Open rates'!AV27*0.85+25</f>
        <v>44820</v>
      </c>
      <c r="AW27" s="43">
        <f>'BAR BB| Open rates'!AW27*0.85+25</f>
        <v>44820</v>
      </c>
      <c r="AX27" s="43">
        <f>'BAR BB| Open rates'!AX27*0.85+25</f>
        <v>42950</v>
      </c>
      <c r="AY27" s="43">
        <f>'BAR BB| Open rates'!AY27*0.85+25</f>
        <v>44820</v>
      </c>
      <c r="AZ27" s="43">
        <f>'BAR BB| Open rates'!AZ27*0.85+25</f>
        <v>42950</v>
      </c>
      <c r="BA27" s="43">
        <f>'BAR BB| Open rates'!BA27*0.85+25</f>
        <v>44820</v>
      </c>
      <c r="BB27" s="43">
        <f>'BAR BB| Open rates'!BB27*0.85+25</f>
        <v>42950</v>
      </c>
      <c r="BC27" s="43">
        <f>'BAR BB| Open rates'!BC27*0.85+25</f>
        <v>44820</v>
      </c>
      <c r="BD27" s="43">
        <f>'BAR BB| Open rates'!BD27*0.85+25</f>
        <v>42950</v>
      </c>
      <c r="BE27" s="43">
        <f>'BAR BB| Open rates'!BE27*0.85+25</f>
        <v>41505</v>
      </c>
      <c r="BF27" s="43">
        <f>'BAR BB| Open rates'!BF27*0.85+25</f>
        <v>39805</v>
      </c>
      <c r="BG27" s="43">
        <f>'BAR BB| Open rates'!BG27*0.85+25</f>
        <v>41505</v>
      </c>
      <c r="BH27" s="43">
        <f>'BAR BB| Open rates'!BH27*0.85+25</f>
        <v>39805</v>
      </c>
      <c r="BI27" s="43">
        <f>'BAR BB| Open rates'!BI27*0.85+25</f>
        <v>41505</v>
      </c>
      <c r="BJ27" s="43">
        <f>'BAR BB| Open rates'!BJ27*0.85+25</f>
        <v>39805</v>
      </c>
      <c r="BK27" s="43">
        <f>'BAR BB| Open rates'!BK27*0.85+25</f>
        <v>41505</v>
      </c>
      <c r="BL27" s="43">
        <f>'BAR BB| Open rates'!BL27*0.85+25</f>
        <v>39805</v>
      </c>
      <c r="BM27" s="43">
        <f>'BAR BB| Open rates'!BM27*0.85+25</f>
        <v>41505</v>
      </c>
      <c r="BN27" s="43">
        <f>'BAR BB| Open rates'!BN27*0.85+25</f>
        <v>42950</v>
      </c>
      <c r="BO27" s="43">
        <f>'BAR BB| Open rates'!BO27*0.85+25</f>
        <v>44820</v>
      </c>
      <c r="BP27" s="43">
        <f>'BAR BB| Open rates'!BP27*0.85+25</f>
        <v>38955</v>
      </c>
      <c r="BQ27" s="43">
        <f>'BAR BB| Open rates'!BQ27*0.85+25</f>
        <v>37255</v>
      </c>
      <c r="BR27" s="43">
        <f>'BAR BB| Open rates'!BR27*0.85+25</f>
        <v>38105</v>
      </c>
      <c r="BS27" s="43">
        <f>'BAR BB| Open rates'!BS27*0.85+25</f>
        <v>37255</v>
      </c>
      <c r="BT27" s="43">
        <f>'BAR BB| Open rates'!BT27*0.85+25</f>
        <v>38105</v>
      </c>
      <c r="BU27" s="43">
        <f>'BAR BB| Open rates'!BU27*0.85+25</f>
        <v>37255</v>
      </c>
      <c r="BV27" s="43">
        <f>'BAR BB| Open rates'!BV27*0.85+25</f>
        <v>38105</v>
      </c>
      <c r="BW27" s="43">
        <f>'BAR BB| Open rates'!BW27*0.85+25</f>
        <v>37255</v>
      </c>
      <c r="BX27" s="43">
        <f>'BAR BB| Open rates'!BX27*0.85+25</f>
        <v>37255</v>
      </c>
      <c r="BY27" s="43">
        <f>'BAR BB| Open rates'!BY27*0.85+25</f>
        <v>38105</v>
      </c>
      <c r="BZ27" s="43">
        <f>'BAR BB| Open rates'!BZ27*0.85+25</f>
        <v>37255</v>
      </c>
      <c r="CA27" s="43">
        <f>'BAR BB| Open rates'!CA27*0.85+25</f>
        <v>38105</v>
      </c>
      <c r="CB27" s="43">
        <f>'BAR BB| Open rates'!CB27*0.85+25</f>
        <v>37255</v>
      </c>
      <c r="CC27" s="43">
        <f>'BAR BB| Open rates'!CC27*0.85+25</f>
        <v>38105</v>
      </c>
      <c r="CD27" s="43">
        <f>'BAR BB| Open rates'!CD27*0.85+25</f>
        <v>41250</v>
      </c>
      <c r="CE27" s="43">
        <f>'BAR BB| Open rates'!CE27*0.85+25</f>
        <v>43120</v>
      </c>
    </row>
    <row r="28" spans="1:83"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row>
    <row r="29" spans="1:83" s="36" customFormat="1" ht="12" customHeight="1" x14ac:dyDescent="0.2">
      <c r="A29" s="237">
        <v>1</v>
      </c>
      <c r="B29" s="43">
        <f>'BAR BB| Open rates'!B29*0.85+25</f>
        <v>40655</v>
      </c>
      <c r="C29" s="43">
        <f>'BAR BB| Open rates'!C29*0.85+25</f>
        <v>45670</v>
      </c>
      <c r="D29" s="43">
        <f>'BAR BB| Open rates'!D29*0.85+25</f>
        <v>42100</v>
      </c>
      <c r="E29" s="43">
        <f>'BAR BB| Open rates'!E29*0.85+25</f>
        <v>36150</v>
      </c>
      <c r="F29" s="43">
        <f>'BAR BB| Open rates'!F29*0.85+25</f>
        <v>34705</v>
      </c>
      <c r="G29" s="43">
        <f>'BAR BB| Open rates'!G29*0.85+25</f>
        <v>33005</v>
      </c>
      <c r="H29" s="43">
        <f>'BAR BB| Open rates'!H29*0.85+25</f>
        <v>33005</v>
      </c>
      <c r="I29" s="43">
        <f>'BAR BB| Open rates'!I29*0.85+25</f>
        <v>32155</v>
      </c>
      <c r="J29" s="43">
        <f>'BAR BB| Open rates'!J29*0.85+25</f>
        <v>33005</v>
      </c>
      <c r="K29" s="43">
        <f>'BAR BB| Open rates'!K29*0.85+25</f>
        <v>33005</v>
      </c>
      <c r="L29" s="43">
        <f>'BAR BB| Open rates'!L29*0.85+25</f>
        <v>33005</v>
      </c>
      <c r="M29" s="43">
        <f>'BAR BB| Open rates'!M29*0.85+25</f>
        <v>40570</v>
      </c>
      <c r="N29" s="43">
        <f>'BAR BB| Open rates'!N29*0.85+25</f>
        <v>36150</v>
      </c>
      <c r="O29" s="43">
        <f>'BAR BB| Open rates'!O29*0.85+25</f>
        <v>40570</v>
      </c>
      <c r="P29" s="43">
        <f>'BAR BB| Open rates'!P29*0.85+25</f>
        <v>38020</v>
      </c>
      <c r="Q29" s="43">
        <f>'BAR BB| Open rates'!Q29*0.85+25</f>
        <v>34705</v>
      </c>
      <c r="R29" s="43">
        <f>'BAR BB| Open rates'!R29*0.85+25</f>
        <v>36150</v>
      </c>
      <c r="S29" s="43">
        <f>'BAR BB| Open rates'!S29*0.85+25</f>
        <v>34705</v>
      </c>
      <c r="T29" s="43">
        <f>'BAR BB| Open rates'!T29*0.85+25</f>
        <v>36150</v>
      </c>
      <c r="U29" s="43">
        <f>'BAR BB| Open rates'!U29*0.85+25</f>
        <v>34705</v>
      </c>
      <c r="V29" s="43">
        <f>'BAR BB| Open rates'!V29*0.85+25</f>
        <v>36150</v>
      </c>
      <c r="W29" s="43">
        <f>'BAR BB| Open rates'!W29*0.85+25</f>
        <v>42100</v>
      </c>
      <c r="X29" s="43">
        <f>'BAR BB| Open rates'!X29*0.85+25</f>
        <v>45670</v>
      </c>
      <c r="Y29" s="43">
        <f>'BAR BB| Open rates'!Y29*0.85+25</f>
        <v>61905</v>
      </c>
      <c r="Z29" s="43">
        <f>'BAR BB| Open rates'!Z29*0.85+25</f>
        <v>42100</v>
      </c>
      <c r="AA29" s="43">
        <f>'BAR BB| Open rates'!AA29*0.85+25</f>
        <v>43970</v>
      </c>
      <c r="AB29" s="43">
        <f>'BAR BB| Open rates'!AB29*0.85+25</f>
        <v>42100</v>
      </c>
      <c r="AC29" s="43">
        <f>'BAR BB| Open rates'!AC29*0.85+25</f>
        <v>45670</v>
      </c>
      <c r="AD29" s="43">
        <f>'BAR BB| Open rates'!AD29*0.85+25</f>
        <v>47370</v>
      </c>
      <c r="AE29" s="43">
        <f>'BAR BB| Open rates'!AE29*0.85+25</f>
        <v>45670</v>
      </c>
      <c r="AF29" s="43">
        <f>'BAR BB| Open rates'!AF29*0.85+25</f>
        <v>47370</v>
      </c>
      <c r="AG29" s="43">
        <f>'BAR BB| Open rates'!AG29*0.85+25</f>
        <v>45670</v>
      </c>
      <c r="AH29" s="43">
        <f>'BAR BB| Open rates'!AH29*0.85+25</f>
        <v>47370</v>
      </c>
      <c r="AI29" s="43">
        <f>'BAR BB| Open rates'!AI29*0.85+25</f>
        <v>45670</v>
      </c>
      <c r="AJ29" s="43">
        <f>'BAR BB| Open rates'!AJ29*0.85+25</f>
        <v>47370</v>
      </c>
      <c r="AK29" s="43">
        <f>'BAR BB| Open rates'!AK29*0.85+25</f>
        <v>45670</v>
      </c>
      <c r="AL29" s="43">
        <f>'BAR BB| Open rates'!AL29*0.85+25</f>
        <v>47370</v>
      </c>
      <c r="AM29" s="43">
        <f>'BAR BB| Open rates'!AM29*0.85+25</f>
        <v>45670</v>
      </c>
      <c r="AN29" s="43">
        <f>'BAR BB| Open rates'!AN29*0.85+25</f>
        <v>47370</v>
      </c>
      <c r="AO29" s="43">
        <f>'BAR BB| Open rates'!AO29*0.85+25</f>
        <v>45670</v>
      </c>
      <c r="AP29" s="43">
        <f>'BAR BB| Open rates'!AP29*0.85+25</f>
        <v>47370</v>
      </c>
      <c r="AQ29" s="43">
        <f>'BAR BB| Open rates'!AQ29*0.85+25</f>
        <v>45670</v>
      </c>
      <c r="AR29" s="43">
        <f>'BAR BB| Open rates'!AR29*0.85+25</f>
        <v>47370</v>
      </c>
      <c r="AS29" s="43">
        <f>'BAR BB| Open rates'!AS29*0.85+25</f>
        <v>42100</v>
      </c>
      <c r="AT29" s="43">
        <f>'BAR BB| Open rates'!AT29*0.85+25</f>
        <v>43970</v>
      </c>
      <c r="AU29" s="43">
        <f>'BAR BB| Open rates'!AU29*0.85+25</f>
        <v>42100</v>
      </c>
      <c r="AV29" s="43">
        <f>'BAR BB| Open rates'!AV29*0.85+25</f>
        <v>40570</v>
      </c>
      <c r="AW29" s="43">
        <f>'BAR BB| Open rates'!AW29*0.85+25</f>
        <v>40570</v>
      </c>
      <c r="AX29" s="43">
        <f>'BAR BB| Open rates'!AX29*0.85+25</f>
        <v>38700</v>
      </c>
      <c r="AY29" s="43">
        <f>'BAR BB| Open rates'!AY29*0.85+25</f>
        <v>40570</v>
      </c>
      <c r="AZ29" s="43">
        <f>'BAR BB| Open rates'!AZ29*0.85+25</f>
        <v>38700</v>
      </c>
      <c r="BA29" s="43">
        <f>'BAR BB| Open rates'!BA29*0.85+25</f>
        <v>40570</v>
      </c>
      <c r="BB29" s="43">
        <f>'BAR BB| Open rates'!BB29*0.85+25</f>
        <v>38700</v>
      </c>
      <c r="BC29" s="43">
        <f>'BAR BB| Open rates'!BC29*0.85+25</f>
        <v>40570</v>
      </c>
      <c r="BD29" s="43">
        <f>'BAR BB| Open rates'!BD29*0.85+25</f>
        <v>38700</v>
      </c>
      <c r="BE29" s="43">
        <f>'BAR BB| Open rates'!BE29*0.85+25</f>
        <v>35555</v>
      </c>
      <c r="BF29" s="43">
        <f>'BAR BB| Open rates'!BF29*0.85+25</f>
        <v>33855</v>
      </c>
      <c r="BG29" s="43">
        <f>'BAR BB| Open rates'!BG29*0.85+25</f>
        <v>35555</v>
      </c>
      <c r="BH29" s="43">
        <f>'BAR BB| Open rates'!BH29*0.85+25</f>
        <v>33855</v>
      </c>
      <c r="BI29" s="43">
        <f>'BAR BB| Open rates'!BI29*0.85+25</f>
        <v>35555</v>
      </c>
      <c r="BJ29" s="43">
        <f>'BAR BB| Open rates'!BJ29*0.85+25</f>
        <v>33855</v>
      </c>
      <c r="BK29" s="43">
        <f>'BAR BB| Open rates'!BK29*0.85+25</f>
        <v>35555</v>
      </c>
      <c r="BL29" s="43">
        <f>'BAR BB| Open rates'!BL29*0.85+25</f>
        <v>33855</v>
      </c>
      <c r="BM29" s="43">
        <f>'BAR BB| Open rates'!BM29*0.85+25</f>
        <v>35555</v>
      </c>
      <c r="BN29" s="43">
        <f>'BAR BB| Open rates'!BN29*0.85+25</f>
        <v>37000</v>
      </c>
      <c r="BO29" s="43">
        <f>'BAR BB| Open rates'!BO29*0.85+25</f>
        <v>38870</v>
      </c>
      <c r="BP29" s="43">
        <f>'BAR BB| Open rates'!BP29*0.85+25</f>
        <v>33005</v>
      </c>
      <c r="BQ29" s="43">
        <f>'BAR BB| Open rates'!BQ29*0.85+25</f>
        <v>32155</v>
      </c>
      <c r="BR29" s="43">
        <f>'BAR BB| Open rates'!BR29*0.85+25</f>
        <v>33005</v>
      </c>
      <c r="BS29" s="43">
        <f>'BAR BB| Open rates'!BS29*0.85+25</f>
        <v>32155</v>
      </c>
      <c r="BT29" s="43">
        <f>'BAR BB| Open rates'!BT29*0.85+25</f>
        <v>33005</v>
      </c>
      <c r="BU29" s="43">
        <f>'BAR BB| Open rates'!BU29*0.85+25</f>
        <v>32155</v>
      </c>
      <c r="BV29" s="43">
        <f>'BAR BB| Open rates'!BV29*0.85+25</f>
        <v>33005</v>
      </c>
      <c r="BW29" s="43">
        <f>'BAR BB| Open rates'!BW29*0.85+25</f>
        <v>32155</v>
      </c>
      <c r="BX29" s="43">
        <f>'BAR BB| Open rates'!BX29*0.85+25</f>
        <v>32155</v>
      </c>
      <c r="BY29" s="43">
        <f>'BAR BB| Open rates'!BY29*0.85+25</f>
        <v>33005</v>
      </c>
      <c r="BZ29" s="43">
        <f>'BAR BB| Open rates'!BZ29*0.85+25</f>
        <v>32155</v>
      </c>
      <c r="CA29" s="43">
        <f>'BAR BB| Open rates'!CA29*0.85+25</f>
        <v>33005</v>
      </c>
      <c r="CB29" s="43">
        <f>'BAR BB| Open rates'!CB29*0.85+25</f>
        <v>32155</v>
      </c>
      <c r="CC29" s="43">
        <f>'BAR BB| Open rates'!CC29*0.85+25</f>
        <v>33005</v>
      </c>
      <c r="CD29" s="43">
        <f>'BAR BB| Open rates'!CD29*0.85+25</f>
        <v>36150</v>
      </c>
      <c r="CE29" s="43">
        <f>'BAR BB| Open rates'!CE29*0.85+25</f>
        <v>38020</v>
      </c>
    </row>
    <row r="30" spans="1:83" s="36" customFormat="1" ht="12" customHeight="1" x14ac:dyDescent="0.2">
      <c r="A30" s="237">
        <v>2</v>
      </c>
      <c r="B30" s="43">
        <f>'BAR BB| Open rates'!B30*0.85+25</f>
        <v>43205</v>
      </c>
      <c r="C30" s="43">
        <f>'BAR BB| Open rates'!C30*0.85+25</f>
        <v>48220</v>
      </c>
      <c r="D30" s="43">
        <f>'BAR BB| Open rates'!D30*0.85+25</f>
        <v>44650</v>
      </c>
      <c r="E30" s="43">
        <f>'BAR BB| Open rates'!E30*0.85+25</f>
        <v>38700</v>
      </c>
      <c r="F30" s="43">
        <f>'BAR BB| Open rates'!F30*0.85+25</f>
        <v>37255</v>
      </c>
      <c r="G30" s="43">
        <f>'BAR BB| Open rates'!G30*0.85+25</f>
        <v>35555</v>
      </c>
      <c r="H30" s="43">
        <f>'BAR BB| Open rates'!H30*0.85+25</f>
        <v>35555</v>
      </c>
      <c r="I30" s="43">
        <f>'BAR BB| Open rates'!I30*0.85+25</f>
        <v>34705</v>
      </c>
      <c r="J30" s="43">
        <f>'BAR BB| Open rates'!J30*0.85+25</f>
        <v>35555</v>
      </c>
      <c r="K30" s="43">
        <f>'BAR BB| Open rates'!K30*0.85+25</f>
        <v>35555</v>
      </c>
      <c r="L30" s="43">
        <f>'BAR BB| Open rates'!L30*0.85+25</f>
        <v>35555</v>
      </c>
      <c r="M30" s="43">
        <f>'BAR BB| Open rates'!M30*0.85+25</f>
        <v>43120</v>
      </c>
      <c r="N30" s="43">
        <f>'BAR BB| Open rates'!N30*0.85+25</f>
        <v>38700</v>
      </c>
      <c r="O30" s="43">
        <f>'BAR BB| Open rates'!O30*0.85+25</f>
        <v>43120</v>
      </c>
      <c r="P30" s="43">
        <f>'BAR BB| Open rates'!P30*0.85+25</f>
        <v>40570</v>
      </c>
      <c r="Q30" s="43">
        <f>'BAR BB| Open rates'!Q30*0.85+25</f>
        <v>37255</v>
      </c>
      <c r="R30" s="43">
        <f>'BAR BB| Open rates'!R30*0.85+25</f>
        <v>38700</v>
      </c>
      <c r="S30" s="43">
        <f>'BAR BB| Open rates'!S30*0.85+25</f>
        <v>37255</v>
      </c>
      <c r="T30" s="43">
        <f>'BAR BB| Open rates'!T30*0.85+25</f>
        <v>38700</v>
      </c>
      <c r="U30" s="43">
        <f>'BAR BB| Open rates'!U30*0.85+25</f>
        <v>37255</v>
      </c>
      <c r="V30" s="43">
        <f>'BAR BB| Open rates'!V30*0.85+25</f>
        <v>38700</v>
      </c>
      <c r="W30" s="43">
        <f>'BAR BB| Open rates'!W30*0.85+25</f>
        <v>44650</v>
      </c>
      <c r="X30" s="43">
        <f>'BAR BB| Open rates'!X30*0.85+25</f>
        <v>48220</v>
      </c>
      <c r="Y30" s="43">
        <f>'BAR BB| Open rates'!Y30*0.85+25</f>
        <v>64455</v>
      </c>
      <c r="Z30" s="43">
        <f>'BAR BB| Open rates'!Z30*0.85+25</f>
        <v>44650</v>
      </c>
      <c r="AA30" s="43">
        <f>'BAR BB| Open rates'!AA30*0.85+25</f>
        <v>46520</v>
      </c>
      <c r="AB30" s="43">
        <f>'BAR BB| Open rates'!AB30*0.85+25</f>
        <v>44650</v>
      </c>
      <c r="AC30" s="43">
        <f>'BAR BB| Open rates'!AC30*0.85+25</f>
        <v>48220</v>
      </c>
      <c r="AD30" s="43">
        <f>'BAR BB| Open rates'!AD30*0.85+25</f>
        <v>49920</v>
      </c>
      <c r="AE30" s="43">
        <f>'BAR BB| Open rates'!AE30*0.85+25</f>
        <v>48220</v>
      </c>
      <c r="AF30" s="43">
        <f>'BAR BB| Open rates'!AF30*0.85+25</f>
        <v>49920</v>
      </c>
      <c r="AG30" s="43">
        <f>'BAR BB| Open rates'!AG30*0.85+25</f>
        <v>48220</v>
      </c>
      <c r="AH30" s="43">
        <f>'BAR BB| Open rates'!AH30*0.85+25</f>
        <v>49920</v>
      </c>
      <c r="AI30" s="43">
        <f>'BAR BB| Open rates'!AI30*0.85+25</f>
        <v>48220</v>
      </c>
      <c r="AJ30" s="43">
        <f>'BAR BB| Open rates'!AJ30*0.85+25</f>
        <v>49920</v>
      </c>
      <c r="AK30" s="43">
        <f>'BAR BB| Open rates'!AK30*0.85+25</f>
        <v>48220</v>
      </c>
      <c r="AL30" s="43">
        <f>'BAR BB| Open rates'!AL30*0.85+25</f>
        <v>49920</v>
      </c>
      <c r="AM30" s="43">
        <f>'BAR BB| Open rates'!AM30*0.85+25</f>
        <v>48220</v>
      </c>
      <c r="AN30" s="43">
        <f>'BAR BB| Open rates'!AN30*0.85+25</f>
        <v>49920</v>
      </c>
      <c r="AO30" s="43">
        <f>'BAR BB| Open rates'!AO30*0.85+25</f>
        <v>48220</v>
      </c>
      <c r="AP30" s="43">
        <f>'BAR BB| Open rates'!AP30*0.85+25</f>
        <v>49920</v>
      </c>
      <c r="AQ30" s="43">
        <f>'BAR BB| Open rates'!AQ30*0.85+25</f>
        <v>48220</v>
      </c>
      <c r="AR30" s="43">
        <f>'BAR BB| Open rates'!AR30*0.85+25</f>
        <v>49920</v>
      </c>
      <c r="AS30" s="43">
        <f>'BAR BB| Open rates'!AS30*0.85+25</f>
        <v>44650</v>
      </c>
      <c r="AT30" s="43">
        <f>'BAR BB| Open rates'!AT30*0.85+25</f>
        <v>46520</v>
      </c>
      <c r="AU30" s="43">
        <f>'BAR BB| Open rates'!AU30*0.85+25</f>
        <v>44650</v>
      </c>
      <c r="AV30" s="43">
        <f>'BAR BB| Open rates'!AV30*0.85+25</f>
        <v>43120</v>
      </c>
      <c r="AW30" s="43">
        <f>'BAR BB| Open rates'!AW30*0.85+25</f>
        <v>43120</v>
      </c>
      <c r="AX30" s="43">
        <f>'BAR BB| Open rates'!AX30*0.85+25</f>
        <v>41250</v>
      </c>
      <c r="AY30" s="43">
        <f>'BAR BB| Open rates'!AY30*0.85+25</f>
        <v>43120</v>
      </c>
      <c r="AZ30" s="43">
        <f>'BAR BB| Open rates'!AZ30*0.85+25</f>
        <v>41250</v>
      </c>
      <c r="BA30" s="43">
        <f>'BAR BB| Open rates'!BA30*0.85+25</f>
        <v>43120</v>
      </c>
      <c r="BB30" s="43">
        <f>'BAR BB| Open rates'!BB30*0.85+25</f>
        <v>41250</v>
      </c>
      <c r="BC30" s="43">
        <f>'BAR BB| Open rates'!BC30*0.85+25</f>
        <v>43120</v>
      </c>
      <c r="BD30" s="43">
        <f>'BAR BB| Open rates'!BD30*0.85+25</f>
        <v>41250</v>
      </c>
      <c r="BE30" s="43">
        <f>'BAR BB| Open rates'!BE30*0.85+25</f>
        <v>38105</v>
      </c>
      <c r="BF30" s="43">
        <f>'BAR BB| Open rates'!BF30*0.85+25</f>
        <v>36405</v>
      </c>
      <c r="BG30" s="43">
        <f>'BAR BB| Open rates'!BG30*0.85+25</f>
        <v>38105</v>
      </c>
      <c r="BH30" s="43">
        <f>'BAR BB| Open rates'!BH30*0.85+25</f>
        <v>36405</v>
      </c>
      <c r="BI30" s="43">
        <f>'BAR BB| Open rates'!BI30*0.85+25</f>
        <v>38105</v>
      </c>
      <c r="BJ30" s="43">
        <f>'BAR BB| Open rates'!BJ30*0.85+25</f>
        <v>36405</v>
      </c>
      <c r="BK30" s="43">
        <f>'BAR BB| Open rates'!BK30*0.85+25</f>
        <v>38105</v>
      </c>
      <c r="BL30" s="43">
        <f>'BAR BB| Open rates'!BL30*0.85+25</f>
        <v>36405</v>
      </c>
      <c r="BM30" s="43">
        <f>'BAR BB| Open rates'!BM30*0.85+25</f>
        <v>38105</v>
      </c>
      <c r="BN30" s="43">
        <f>'BAR BB| Open rates'!BN30*0.85+25</f>
        <v>39550</v>
      </c>
      <c r="BO30" s="43">
        <f>'BAR BB| Open rates'!BO30*0.85+25</f>
        <v>41420</v>
      </c>
      <c r="BP30" s="43">
        <f>'BAR BB| Open rates'!BP30*0.85+25</f>
        <v>35555</v>
      </c>
      <c r="BQ30" s="43">
        <f>'BAR BB| Open rates'!BQ30*0.85+25</f>
        <v>34705</v>
      </c>
      <c r="BR30" s="43">
        <f>'BAR BB| Open rates'!BR30*0.85+25</f>
        <v>35555</v>
      </c>
      <c r="BS30" s="43">
        <f>'BAR BB| Open rates'!BS30*0.85+25</f>
        <v>34705</v>
      </c>
      <c r="BT30" s="43">
        <f>'BAR BB| Open rates'!BT30*0.85+25</f>
        <v>35555</v>
      </c>
      <c r="BU30" s="43">
        <f>'BAR BB| Open rates'!BU30*0.85+25</f>
        <v>34705</v>
      </c>
      <c r="BV30" s="43">
        <f>'BAR BB| Open rates'!BV30*0.85+25</f>
        <v>35555</v>
      </c>
      <c r="BW30" s="43">
        <f>'BAR BB| Open rates'!BW30*0.85+25</f>
        <v>34705</v>
      </c>
      <c r="BX30" s="43">
        <f>'BAR BB| Open rates'!BX30*0.85+25</f>
        <v>34705</v>
      </c>
      <c r="BY30" s="43">
        <f>'BAR BB| Open rates'!BY30*0.85+25</f>
        <v>35555</v>
      </c>
      <c r="BZ30" s="43">
        <f>'BAR BB| Open rates'!BZ30*0.85+25</f>
        <v>34705</v>
      </c>
      <c r="CA30" s="43">
        <f>'BAR BB| Open rates'!CA30*0.85+25</f>
        <v>35555</v>
      </c>
      <c r="CB30" s="43">
        <f>'BAR BB| Open rates'!CB30*0.85+25</f>
        <v>34705</v>
      </c>
      <c r="CC30" s="43">
        <f>'BAR BB| Open rates'!CC30*0.85+25</f>
        <v>35555</v>
      </c>
      <c r="CD30" s="43">
        <f>'BAR BB| Open rates'!CD30*0.85+25</f>
        <v>38700</v>
      </c>
      <c r="CE30" s="43">
        <f>'BAR BB| Open rates'!CE30*0.85+25</f>
        <v>40570</v>
      </c>
    </row>
    <row r="31" spans="1:83" s="36" customFormat="1" ht="12" customHeight="1" x14ac:dyDescent="0.2">
      <c r="A31" s="237">
        <v>3</v>
      </c>
      <c r="B31" s="43">
        <f>'BAR BB| Open rates'!B31*0.85+25</f>
        <v>45755</v>
      </c>
      <c r="C31" s="43">
        <f>'BAR BB| Open rates'!C31*0.85+25</f>
        <v>50770</v>
      </c>
      <c r="D31" s="43">
        <f>'BAR BB| Open rates'!D31*0.85+25</f>
        <v>47200</v>
      </c>
      <c r="E31" s="43">
        <f>'BAR BB| Open rates'!E31*0.85+25</f>
        <v>41250</v>
      </c>
      <c r="F31" s="43">
        <f>'BAR BB| Open rates'!F31*0.85+25</f>
        <v>39805</v>
      </c>
      <c r="G31" s="43">
        <f>'BAR BB| Open rates'!G31*0.85+25</f>
        <v>38105</v>
      </c>
      <c r="H31" s="43">
        <f>'BAR BB| Open rates'!H31*0.85+25</f>
        <v>38105</v>
      </c>
      <c r="I31" s="43">
        <f>'BAR BB| Open rates'!I31*0.85+25</f>
        <v>37255</v>
      </c>
      <c r="J31" s="43">
        <f>'BAR BB| Open rates'!J31*0.85+25</f>
        <v>38105</v>
      </c>
      <c r="K31" s="43">
        <f>'BAR BB| Open rates'!K31*0.85+25</f>
        <v>38105</v>
      </c>
      <c r="L31" s="43">
        <f>'BAR BB| Open rates'!L31*0.85+25</f>
        <v>38105</v>
      </c>
      <c r="M31" s="43">
        <f>'BAR BB| Open rates'!M31*0.85+25</f>
        <v>45670</v>
      </c>
      <c r="N31" s="43">
        <f>'BAR BB| Open rates'!N31*0.85+25</f>
        <v>41250</v>
      </c>
      <c r="O31" s="43">
        <f>'BAR BB| Open rates'!O31*0.85+25</f>
        <v>45670</v>
      </c>
      <c r="P31" s="43">
        <f>'BAR BB| Open rates'!P31*0.85+25</f>
        <v>43120</v>
      </c>
      <c r="Q31" s="43">
        <f>'BAR BB| Open rates'!Q31*0.85+25</f>
        <v>39805</v>
      </c>
      <c r="R31" s="43">
        <f>'BAR BB| Open rates'!R31*0.85+25</f>
        <v>41250</v>
      </c>
      <c r="S31" s="43">
        <f>'BAR BB| Open rates'!S31*0.85+25</f>
        <v>39805</v>
      </c>
      <c r="T31" s="43">
        <f>'BAR BB| Open rates'!T31*0.85+25</f>
        <v>41250</v>
      </c>
      <c r="U31" s="43">
        <f>'BAR BB| Open rates'!U31*0.85+25</f>
        <v>39805</v>
      </c>
      <c r="V31" s="43">
        <f>'BAR BB| Open rates'!V31*0.85+25</f>
        <v>41250</v>
      </c>
      <c r="W31" s="43">
        <f>'BAR BB| Open rates'!W31*0.85+25</f>
        <v>47200</v>
      </c>
      <c r="X31" s="43">
        <f>'BAR BB| Open rates'!X31*0.85+25</f>
        <v>50770</v>
      </c>
      <c r="Y31" s="43">
        <f>'BAR BB| Open rates'!Y31*0.85+25</f>
        <v>67005</v>
      </c>
      <c r="Z31" s="43">
        <f>'BAR BB| Open rates'!Z31*0.85+25</f>
        <v>47200</v>
      </c>
      <c r="AA31" s="43">
        <f>'BAR BB| Open rates'!AA31*0.85+25</f>
        <v>49070</v>
      </c>
      <c r="AB31" s="43">
        <f>'BAR BB| Open rates'!AB31*0.85+25</f>
        <v>47200</v>
      </c>
      <c r="AC31" s="43">
        <f>'BAR BB| Open rates'!AC31*0.85+25</f>
        <v>50770</v>
      </c>
      <c r="AD31" s="43">
        <f>'BAR BB| Open rates'!AD31*0.85+25</f>
        <v>52470</v>
      </c>
      <c r="AE31" s="43">
        <f>'BAR BB| Open rates'!AE31*0.85+25</f>
        <v>50770</v>
      </c>
      <c r="AF31" s="43">
        <f>'BAR BB| Open rates'!AF31*0.85+25</f>
        <v>52470</v>
      </c>
      <c r="AG31" s="43">
        <f>'BAR BB| Open rates'!AG31*0.85+25</f>
        <v>50770</v>
      </c>
      <c r="AH31" s="43">
        <f>'BAR BB| Open rates'!AH31*0.85+25</f>
        <v>52470</v>
      </c>
      <c r="AI31" s="43">
        <f>'BAR BB| Open rates'!AI31*0.85+25</f>
        <v>50770</v>
      </c>
      <c r="AJ31" s="43">
        <f>'BAR BB| Open rates'!AJ31*0.85+25</f>
        <v>52470</v>
      </c>
      <c r="AK31" s="43">
        <f>'BAR BB| Open rates'!AK31*0.85+25</f>
        <v>50770</v>
      </c>
      <c r="AL31" s="43">
        <f>'BAR BB| Open rates'!AL31*0.85+25</f>
        <v>52470</v>
      </c>
      <c r="AM31" s="43">
        <f>'BAR BB| Open rates'!AM31*0.85+25</f>
        <v>50770</v>
      </c>
      <c r="AN31" s="43">
        <f>'BAR BB| Open rates'!AN31*0.85+25</f>
        <v>52470</v>
      </c>
      <c r="AO31" s="43">
        <f>'BAR BB| Open rates'!AO31*0.85+25</f>
        <v>50770</v>
      </c>
      <c r="AP31" s="43">
        <f>'BAR BB| Open rates'!AP31*0.85+25</f>
        <v>52470</v>
      </c>
      <c r="AQ31" s="43">
        <f>'BAR BB| Open rates'!AQ31*0.85+25</f>
        <v>50770</v>
      </c>
      <c r="AR31" s="43">
        <f>'BAR BB| Open rates'!AR31*0.85+25</f>
        <v>52470</v>
      </c>
      <c r="AS31" s="43">
        <f>'BAR BB| Open rates'!AS31*0.85+25</f>
        <v>47200</v>
      </c>
      <c r="AT31" s="43">
        <f>'BAR BB| Open rates'!AT31*0.85+25</f>
        <v>49070</v>
      </c>
      <c r="AU31" s="43">
        <f>'BAR BB| Open rates'!AU31*0.85+25</f>
        <v>47200</v>
      </c>
      <c r="AV31" s="43">
        <f>'BAR BB| Open rates'!AV31*0.85+25</f>
        <v>45670</v>
      </c>
      <c r="AW31" s="43">
        <f>'BAR BB| Open rates'!AW31*0.85+25</f>
        <v>45670</v>
      </c>
      <c r="AX31" s="43">
        <f>'BAR BB| Open rates'!AX31*0.85+25</f>
        <v>43800</v>
      </c>
      <c r="AY31" s="43">
        <f>'BAR BB| Open rates'!AY31*0.85+25</f>
        <v>45670</v>
      </c>
      <c r="AZ31" s="43">
        <f>'BAR BB| Open rates'!AZ31*0.85+25</f>
        <v>43800</v>
      </c>
      <c r="BA31" s="43">
        <f>'BAR BB| Open rates'!BA31*0.85+25</f>
        <v>45670</v>
      </c>
      <c r="BB31" s="43">
        <f>'BAR BB| Open rates'!BB31*0.85+25</f>
        <v>43800</v>
      </c>
      <c r="BC31" s="43">
        <f>'BAR BB| Open rates'!BC31*0.85+25</f>
        <v>45670</v>
      </c>
      <c r="BD31" s="43">
        <f>'BAR BB| Open rates'!BD31*0.85+25</f>
        <v>43800</v>
      </c>
      <c r="BE31" s="43">
        <f>'BAR BB| Open rates'!BE31*0.85+25</f>
        <v>40655</v>
      </c>
      <c r="BF31" s="43">
        <f>'BAR BB| Open rates'!BF31*0.85+25</f>
        <v>38955</v>
      </c>
      <c r="BG31" s="43">
        <f>'BAR BB| Open rates'!BG31*0.85+25</f>
        <v>40655</v>
      </c>
      <c r="BH31" s="43">
        <f>'BAR BB| Open rates'!BH31*0.85+25</f>
        <v>38955</v>
      </c>
      <c r="BI31" s="43">
        <f>'BAR BB| Open rates'!BI31*0.85+25</f>
        <v>40655</v>
      </c>
      <c r="BJ31" s="43">
        <f>'BAR BB| Open rates'!BJ31*0.85+25</f>
        <v>38955</v>
      </c>
      <c r="BK31" s="43">
        <f>'BAR BB| Open rates'!BK31*0.85+25</f>
        <v>40655</v>
      </c>
      <c r="BL31" s="43">
        <f>'BAR BB| Open rates'!BL31*0.85+25</f>
        <v>38955</v>
      </c>
      <c r="BM31" s="43">
        <f>'BAR BB| Open rates'!BM31*0.85+25</f>
        <v>40655</v>
      </c>
      <c r="BN31" s="43">
        <f>'BAR BB| Open rates'!BN31*0.85+25</f>
        <v>42100</v>
      </c>
      <c r="BO31" s="43">
        <f>'BAR BB| Open rates'!BO31*0.85+25</f>
        <v>43970</v>
      </c>
      <c r="BP31" s="43">
        <f>'BAR BB| Open rates'!BP31*0.85+25</f>
        <v>38105</v>
      </c>
      <c r="BQ31" s="43">
        <f>'BAR BB| Open rates'!BQ31*0.85+25</f>
        <v>37255</v>
      </c>
      <c r="BR31" s="43">
        <f>'BAR BB| Open rates'!BR31*0.85+25</f>
        <v>38105</v>
      </c>
      <c r="BS31" s="43">
        <f>'BAR BB| Open rates'!BS31*0.85+25</f>
        <v>37255</v>
      </c>
      <c r="BT31" s="43">
        <f>'BAR BB| Open rates'!BT31*0.85+25</f>
        <v>38105</v>
      </c>
      <c r="BU31" s="43">
        <f>'BAR BB| Open rates'!BU31*0.85+25</f>
        <v>37255</v>
      </c>
      <c r="BV31" s="43">
        <f>'BAR BB| Open rates'!BV31*0.85+25</f>
        <v>38105</v>
      </c>
      <c r="BW31" s="43">
        <f>'BAR BB| Open rates'!BW31*0.85+25</f>
        <v>37255</v>
      </c>
      <c r="BX31" s="43">
        <f>'BAR BB| Open rates'!BX31*0.85+25</f>
        <v>37255</v>
      </c>
      <c r="BY31" s="43">
        <f>'BAR BB| Open rates'!BY31*0.85+25</f>
        <v>38105</v>
      </c>
      <c r="BZ31" s="43">
        <f>'BAR BB| Open rates'!BZ31*0.85+25</f>
        <v>37255</v>
      </c>
      <c r="CA31" s="43">
        <f>'BAR BB| Open rates'!CA31*0.85+25</f>
        <v>38105</v>
      </c>
      <c r="CB31" s="43">
        <f>'BAR BB| Open rates'!CB31*0.85+25</f>
        <v>37255</v>
      </c>
      <c r="CC31" s="43">
        <f>'BAR BB| Open rates'!CC31*0.85+25</f>
        <v>38105</v>
      </c>
      <c r="CD31" s="43">
        <f>'BAR BB| Open rates'!CD31*0.85+25</f>
        <v>41250</v>
      </c>
      <c r="CE31" s="43">
        <f>'BAR BB| Open rates'!CE31*0.85+25</f>
        <v>43120</v>
      </c>
    </row>
    <row r="32" spans="1:83" s="36" customFormat="1" ht="12" customHeight="1" x14ac:dyDescent="0.2">
      <c r="A32" s="237">
        <v>4</v>
      </c>
      <c r="B32" s="43">
        <f>'BAR BB| Open rates'!B32*0.85+25</f>
        <v>48305</v>
      </c>
      <c r="C32" s="43">
        <f>'BAR BB| Open rates'!C32*0.85+25</f>
        <v>53320</v>
      </c>
      <c r="D32" s="43">
        <f>'BAR BB| Open rates'!D32*0.85+25</f>
        <v>49750</v>
      </c>
      <c r="E32" s="43">
        <f>'BAR BB| Open rates'!E32*0.85+25</f>
        <v>43800</v>
      </c>
      <c r="F32" s="43">
        <f>'BAR BB| Open rates'!F32*0.85+25</f>
        <v>42355</v>
      </c>
      <c r="G32" s="43">
        <f>'BAR BB| Open rates'!G32*0.85+25</f>
        <v>40655</v>
      </c>
      <c r="H32" s="43">
        <f>'BAR BB| Open rates'!H32*0.85+25</f>
        <v>40655</v>
      </c>
      <c r="I32" s="43">
        <f>'BAR BB| Open rates'!I32*0.85+25</f>
        <v>39805</v>
      </c>
      <c r="J32" s="43">
        <f>'BAR BB| Open rates'!J32*0.85+25</f>
        <v>40655</v>
      </c>
      <c r="K32" s="43">
        <f>'BAR BB| Open rates'!K32*0.85+25</f>
        <v>40655</v>
      </c>
      <c r="L32" s="43">
        <f>'BAR BB| Open rates'!L32*0.85+25</f>
        <v>40655</v>
      </c>
      <c r="M32" s="43">
        <f>'BAR BB| Open rates'!M32*0.85+25</f>
        <v>48220</v>
      </c>
      <c r="N32" s="43">
        <f>'BAR BB| Open rates'!N32*0.85+25</f>
        <v>43800</v>
      </c>
      <c r="O32" s="43">
        <f>'BAR BB| Open rates'!O32*0.85+25</f>
        <v>48220</v>
      </c>
      <c r="P32" s="43">
        <f>'BAR BB| Open rates'!P32*0.85+25</f>
        <v>45670</v>
      </c>
      <c r="Q32" s="43">
        <f>'BAR BB| Open rates'!Q32*0.85+25</f>
        <v>42355</v>
      </c>
      <c r="R32" s="43">
        <f>'BAR BB| Open rates'!R32*0.85+25</f>
        <v>43800</v>
      </c>
      <c r="S32" s="43">
        <f>'BAR BB| Open rates'!S32*0.85+25</f>
        <v>42355</v>
      </c>
      <c r="T32" s="43">
        <f>'BAR BB| Open rates'!T32*0.85+25</f>
        <v>43800</v>
      </c>
      <c r="U32" s="43">
        <f>'BAR BB| Open rates'!U32*0.85+25</f>
        <v>42355</v>
      </c>
      <c r="V32" s="43">
        <f>'BAR BB| Open rates'!V32*0.85+25</f>
        <v>43800</v>
      </c>
      <c r="W32" s="43">
        <f>'BAR BB| Open rates'!W32*0.85+25</f>
        <v>49750</v>
      </c>
      <c r="X32" s="43">
        <f>'BAR BB| Open rates'!X32*0.85+25</f>
        <v>53320</v>
      </c>
      <c r="Y32" s="43">
        <f>'BAR BB| Open rates'!Y32*0.85+25</f>
        <v>69555</v>
      </c>
      <c r="Z32" s="43">
        <f>'BAR BB| Open rates'!Z32*0.85+25</f>
        <v>49750</v>
      </c>
      <c r="AA32" s="43">
        <f>'BAR BB| Open rates'!AA32*0.85+25</f>
        <v>51620</v>
      </c>
      <c r="AB32" s="43">
        <f>'BAR BB| Open rates'!AB32*0.85+25</f>
        <v>49750</v>
      </c>
      <c r="AC32" s="43">
        <f>'BAR BB| Open rates'!AC32*0.85+25</f>
        <v>53320</v>
      </c>
      <c r="AD32" s="43">
        <f>'BAR BB| Open rates'!AD32*0.85+25</f>
        <v>55020</v>
      </c>
      <c r="AE32" s="43">
        <f>'BAR BB| Open rates'!AE32*0.85+25</f>
        <v>53320</v>
      </c>
      <c r="AF32" s="43">
        <f>'BAR BB| Open rates'!AF32*0.85+25</f>
        <v>55020</v>
      </c>
      <c r="AG32" s="43">
        <f>'BAR BB| Open rates'!AG32*0.85+25</f>
        <v>53320</v>
      </c>
      <c r="AH32" s="43">
        <f>'BAR BB| Open rates'!AH32*0.85+25</f>
        <v>55020</v>
      </c>
      <c r="AI32" s="43">
        <f>'BAR BB| Open rates'!AI32*0.85+25</f>
        <v>53320</v>
      </c>
      <c r="AJ32" s="43">
        <f>'BAR BB| Open rates'!AJ32*0.85+25</f>
        <v>55020</v>
      </c>
      <c r="AK32" s="43">
        <f>'BAR BB| Open rates'!AK32*0.85+25</f>
        <v>53320</v>
      </c>
      <c r="AL32" s="43">
        <f>'BAR BB| Open rates'!AL32*0.85+25</f>
        <v>55020</v>
      </c>
      <c r="AM32" s="43">
        <f>'BAR BB| Open rates'!AM32*0.85+25</f>
        <v>53320</v>
      </c>
      <c r="AN32" s="43">
        <f>'BAR BB| Open rates'!AN32*0.85+25</f>
        <v>55020</v>
      </c>
      <c r="AO32" s="43">
        <f>'BAR BB| Open rates'!AO32*0.85+25</f>
        <v>53320</v>
      </c>
      <c r="AP32" s="43">
        <f>'BAR BB| Open rates'!AP32*0.85+25</f>
        <v>55020</v>
      </c>
      <c r="AQ32" s="43">
        <f>'BAR BB| Open rates'!AQ32*0.85+25</f>
        <v>53320</v>
      </c>
      <c r="AR32" s="43">
        <f>'BAR BB| Open rates'!AR32*0.85+25</f>
        <v>55020</v>
      </c>
      <c r="AS32" s="43">
        <f>'BAR BB| Open rates'!AS32*0.85+25</f>
        <v>49750</v>
      </c>
      <c r="AT32" s="43">
        <f>'BAR BB| Open rates'!AT32*0.85+25</f>
        <v>51620</v>
      </c>
      <c r="AU32" s="43">
        <f>'BAR BB| Open rates'!AU32*0.85+25</f>
        <v>49750</v>
      </c>
      <c r="AV32" s="43">
        <f>'BAR BB| Open rates'!AV32*0.85+25</f>
        <v>48220</v>
      </c>
      <c r="AW32" s="43">
        <f>'BAR BB| Open rates'!AW32*0.85+25</f>
        <v>48220</v>
      </c>
      <c r="AX32" s="43">
        <f>'BAR BB| Open rates'!AX32*0.85+25</f>
        <v>46350</v>
      </c>
      <c r="AY32" s="43">
        <f>'BAR BB| Open rates'!AY32*0.85+25</f>
        <v>48220</v>
      </c>
      <c r="AZ32" s="43">
        <f>'BAR BB| Open rates'!AZ32*0.85+25</f>
        <v>46350</v>
      </c>
      <c r="BA32" s="43">
        <f>'BAR BB| Open rates'!BA32*0.85+25</f>
        <v>48220</v>
      </c>
      <c r="BB32" s="43">
        <f>'BAR BB| Open rates'!BB32*0.85+25</f>
        <v>46350</v>
      </c>
      <c r="BC32" s="43">
        <f>'BAR BB| Open rates'!BC32*0.85+25</f>
        <v>48220</v>
      </c>
      <c r="BD32" s="43">
        <f>'BAR BB| Open rates'!BD32*0.85+25</f>
        <v>46350</v>
      </c>
      <c r="BE32" s="43">
        <f>'BAR BB| Open rates'!BE32*0.85+25</f>
        <v>43205</v>
      </c>
      <c r="BF32" s="43">
        <f>'BAR BB| Open rates'!BF32*0.85+25</f>
        <v>41505</v>
      </c>
      <c r="BG32" s="43">
        <f>'BAR BB| Open rates'!BG32*0.85+25</f>
        <v>43205</v>
      </c>
      <c r="BH32" s="43">
        <f>'BAR BB| Open rates'!BH32*0.85+25</f>
        <v>41505</v>
      </c>
      <c r="BI32" s="43">
        <f>'BAR BB| Open rates'!BI32*0.85+25</f>
        <v>43205</v>
      </c>
      <c r="BJ32" s="43">
        <f>'BAR BB| Open rates'!BJ32*0.85+25</f>
        <v>41505</v>
      </c>
      <c r="BK32" s="43">
        <f>'BAR BB| Open rates'!BK32*0.85+25</f>
        <v>43205</v>
      </c>
      <c r="BL32" s="43">
        <f>'BAR BB| Open rates'!BL32*0.85+25</f>
        <v>41505</v>
      </c>
      <c r="BM32" s="43">
        <f>'BAR BB| Open rates'!BM32*0.85+25</f>
        <v>43205</v>
      </c>
      <c r="BN32" s="43">
        <f>'BAR BB| Open rates'!BN32*0.85+25</f>
        <v>44650</v>
      </c>
      <c r="BO32" s="43">
        <f>'BAR BB| Open rates'!BO32*0.85+25</f>
        <v>46520</v>
      </c>
      <c r="BP32" s="43">
        <f>'BAR BB| Open rates'!BP32*0.85+25</f>
        <v>40655</v>
      </c>
      <c r="BQ32" s="43">
        <f>'BAR BB| Open rates'!BQ32*0.85+25</f>
        <v>39805</v>
      </c>
      <c r="BR32" s="43">
        <f>'BAR BB| Open rates'!BR32*0.85+25</f>
        <v>40655</v>
      </c>
      <c r="BS32" s="43">
        <f>'BAR BB| Open rates'!BS32*0.85+25</f>
        <v>39805</v>
      </c>
      <c r="BT32" s="43">
        <f>'BAR BB| Open rates'!BT32*0.85+25</f>
        <v>40655</v>
      </c>
      <c r="BU32" s="43">
        <f>'BAR BB| Open rates'!BU32*0.85+25</f>
        <v>39805</v>
      </c>
      <c r="BV32" s="43">
        <f>'BAR BB| Open rates'!BV32*0.85+25</f>
        <v>40655</v>
      </c>
      <c r="BW32" s="43">
        <f>'BAR BB| Open rates'!BW32*0.85+25</f>
        <v>39805</v>
      </c>
      <c r="BX32" s="43">
        <f>'BAR BB| Open rates'!BX32*0.85+25</f>
        <v>39805</v>
      </c>
      <c r="BY32" s="43">
        <f>'BAR BB| Open rates'!BY32*0.85+25</f>
        <v>40655</v>
      </c>
      <c r="BZ32" s="43">
        <f>'BAR BB| Open rates'!BZ32*0.85+25</f>
        <v>39805</v>
      </c>
      <c r="CA32" s="43">
        <f>'BAR BB| Open rates'!CA32*0.85+25</f>
        <v>40655</v>
      </c>
      <c r="CB32" s="43">
        <f>'BAR BB| Open rates'!CB32*0.85+25</f>
        <v>39805</v>
      </c>
      <c r="CC32" s="43">
        <f>'BAR BB| Open rates'!CC32*0.85+25</f>
        <v>40655</v>
      </c>
      <c r="CD32" s="43">
        <f>'BAR BB| Open rates'!CD32*0.85+25</f>
        <v>43800</v>
      </c>
      <c r="CE32" s="43">
        <f>'BAR BB| Open rates'!CE32*0.85+25</f>
        <v>45670</v>
      </c>
    </row>
    <row r="33" spans="1:83" ht="24"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row>
    <row r="34" spans="1:83" x14ac:dyDescent="0.2">
      <c r="A34" s="237">
        <v>1</v>
      </c>
      <c r="B34" s="43">
        <f>'BAR BB| Open rates'!B34*0.85+25</f>
        <v>59440</v>
      </c>
      <c r="C34" s="43">
        <f>'BAR BB| Open rates'!C34*0.85+25</f>
        <v>64455</v>
      </c>
      <c r="D34" s="43">
        <f>'BAR BB| Open rates'!D34*0.85+25</f>
        <v>60885</v>
      </c>
      <c r="E34" s="43">
        <f>'BAR BB| Open rates'!E34*0.85+25</f>
        <v>40400</v>
      </c>
      <c r="F34" s="43">
        <f>'BAR BB| Open rates'!F34*0.85+25</f>
        <v>38955</v>
      </c>
      <c r="G34" s="43">
        <f>'BAR BB| Open rates'!G34*0.85+25</f>
        <v>37255</v>
      </c>
      <c r="H34" s="43">
        <f>'BAR BB| Open rates'!H34*0.85+25</f>
        <v>37255</v>
      </c>
      <c r="I34" s="43">
        <f>'BAR BB| Open rates'!I34*0.85+25</f>
        <v>36405</v>
      </c>
      <c r="J34" s="43">
        <f>'BAR BB| Open rates'!J34*0.85+25</f>
        <v>37255</v>
      </c>
      <c r="K34" s="43">
        <f>'BAR BB| Open rates'!K34*0.85+25</f>
        <v>37255</v>
      </c>
      <c r="L34" s="43">
        <f>'BAR BB| Open rates'!L34*0.85+25</f>
        <v>37255</v>
      </c>
      <c r="M34" s="43">
        <f>'BAR BB| Open rates'!M34*0.85+25</f>
        <v>49070</v>
      </c>
      <c r="N34" s="43">
        <f>'BAR BB| Open rates'!N34*0.85+25</f>
        <v>44650</v>
      </c>
      <c r="O34" s="43">
        <f>'BAR BB| Open rates'!O34*0.85+25</f>
        <v>49070</v>
      </c>
      <c r="P34" s="43">
        <f>'BAR BB| Open rates'!P34*0.85+25</f>
        <v>46520</v>
      </c>
      <c r="Q34" s="43">
        <f>'BAR BB| Open rates'!Q34*0.85+25</f>
        <v>43205</v>
      </c>
      <c r="R34" s="43">
        <f>'BAR BB| Open rates'!R34*0.85+25</f>
        <v>44650</v>
      </c>
      <c r="S34" s="43">
        <f>'BAR BB| Open rates'!S34*0.85+25</f>
        <v>43205</v>
      </c>
      <c r="T34" s="43">
        <f>'BAR BB| Open rates'!T34*0.85+25</f>
        <v>44650</v>
      </c>
      <c r="U34" s="43">
        <f>'BAR BB| Open rates'!U34*0.85+25</f>
        <v>43205</v>
      </c>
      <c r="V34" s="43">
        <f>'BAR BB| Open rates'!V34*0.85+25</f>
        <v>44650</v>
      </c>
      <c r="W34" s="43">
        <f>'BAR BB| Open rates'!W34*0.85+25</f>
        <v>60885</v>
      </c>
      <c r="X34" s="43">
        <f>'BAR BB| Open rates'!X34*0.85+25</f>
        <v>64455</v>
      </c>
      <c r="Y34" s="43">
        <f>'BAR BB| Open rates'!Y34*0.85+25</f>
        <v>80690</v>
      </c>
      <c r="Z34" s="43">
        <f>'BAR BB| Open rates'!Z34*0.85+25</f>
        <v>60885</v>
      </c>
      <c r="AA34" s="43">
        <f>'BAR BB| Open rates'!AA34*0.85+25</f>
        <v>62755</v>
      </c>
      <c r="AB34" s="43">
        <f>'BAR BB| Open rates'!AB34*0.85+25</f>
        <v>60885</v>
      </c>
      <c r="AC34" s="43">
        <f>'BAR BB| Open rates'!AC34*0.85+25</f>
        <v>64455</v>
      </c>
      <c r="AD34" s="43">
        <f>'BAR BB| Open rates'!AD34*0.85+25</f>
        <v>66155</v>
      </c>
      <c r="AE34" s="43">
        <f>'BAR BB| Open rates'!AE34*0.85+25</f>
        <v>64455</v>
      </c>
      <c r="AF34" s="43">
        <f>'BAR BB| Open rates'!AF34*0.85+25</f>
        <v>66155</v>
      </c>
      <c r="AG34" s="43">
        <f>'BAR BB| Open rates'!AG34*0.85+25</f>
        <v>64455</v>
      </c>
      <c r="AH34" s="43">
        <f>'BAR BB| Open rates'!AH34*0.85+25</f>
        <v>66155</v>
      </c>
      <c r="AI34" s="43">
        <f>'BAR BB| Open rates'!AI34*0.85+25</f>
        <v>64455</v>
      </c>
      <c r="AJ34" s="43">
        <f>'BAR BB| Open rates'!AJ34*0.85+25</f>
        <v>66155</v>
      </c>
      <c r="AK34" s="43">
        <f>'BAR BB| Open rates'!AK34*0.85+25</f>
        <v>64455</v>
      </c>
      <c r="AL34" s="43">
        <f>'BAR BB| Open rates'!AL34*0.85+25</f>
        <v>66155</v>
      </c>
      <c r="AM34" s="43">
        <f>'BAR BB| Open rates'!AM34*0.85+25</f>
        <v>64455</v>
      </c>
      <c r="AN34" s="43">
        <f>'BAR BB| Open rates'!AN34*0.85+25</f>
        <v>66155</v>
      </c>
      <c r="AO34" s="43">
        <f>'BAR BB| Open rates'!AO34*0.85+25</f>
        <v>64455</v>
      </c>
      <c r="AP34" s="43">
        <f>'BAR BB| Open rates'!AP34*0.85+25</f>
        <v>66155</v>
      </c>
      <c r="AQ34" s="43">
        <f>'BAR BB| Open rates'!AQ34*0.85+25</f>
        <v>64455</v>
      </c>
      <c r="AR34" s="43">
        <f>'BAR BB| Open rates'!AR34*0.85+25</f>
        <v>66155</v>
      </c>
      <c r="AS34" s="43">
        <f>'BAR BB| Open rates'!AS34*0.85+25</f>
        <v>60885</v>
      </c>
      <c r="AT34" s="43">
        <f>'BAR BB| Open rates'!AT34*0.85+25</f>
        <v>62755</v>
      </c>
      <c r="AU34" s="43">
        <f>'BAR BB| Open rates'!AU34*0.85+25</f>
        <v>60885</v>
      </c>
      <c r="AV34" s="43">
        <f>'BAR BB| Open rates'!AV34*0.85+25</f>
        <v>46520</v>
      </c>
      <c r="AW34" s="43">
        <f>'BAR BB| Open rates'!AW34*0.85+25</f>
        <v>46520</v>
      </c>
      <c r="AX34" s="43">
        <f>'BAR BB| Open rates'!AX34*0.85+25</f>
        <v>44650</v>
      </c>
      <c r="AY34" s="43">
        <f>'BAR BB| Open rates'!AY34*0.85+25</f>
        <v>46520</v>
      </c>
      <c r="AZ34" s="43">
        <f>'BAR BB| Open rates'!AZ34*0.85+25</f>
        <v>44650</v>
      </c>
      <c r="BA34" s="43">
        <f>'BAR BB| Open rates'!BA34*0.85+25</f>
        <v>46520</v>
      </c>
      <c r="BB34" s="43">
        <f>'BAR BB| Open rates'!BB34*0.85+25</f>
        <v>44650</v>
      </c>
      <c r="BC34" s="43">
        <f>'BAR BB| Open rates'!BC34*0.85+25</f>
        <v>46520</v>
      </c>
      <c r="BD34" s="43">
        <f>'BAR BB| Open rates'!BD34*0.85+25</f>
        <v>44650</v>
      </c>
      <c r="BE34" s="43">
        <f>'BAR BB| Open rates'!BE34*0.85+25</f>
        <v>43205</v>
      </c>
      <c r="BF34" s="43">
        <f>'BAR BB| Open rates'!BF34*0.85+25</f>
        <v>41505</v>
      </c>
      <c r="BG34" s="43">
        <f>'BAR BB| Open rates'!BG34*0.85+25</f>
        <v>43205</v>
      </c>
      <c r="BH34" s="43">
        <f>'BAR BB| Open rates'!BH34*0.85+25</f>
        <v>41505</v>
      </c>
      <c r="BI34" s="43">
        <f>'BAR BB| Open rates'!BI34*0.85+25</f>
        <v>43205</v>
      </c>
      <c r="BJ34" s="43">
        <f>'BAR BB| Open rates'!BJ34*0.85+25</f>
        <v>41505</v>
      </c>
      <c r="BK34" s="43">
        <f>'BAR BB| Open rates'!BK34*0.85+25</f>
        <v>43205</v>
      </c>
      <c r="BL34" s="43">
        <f>'BAR BB| Open rates'!BL34*0.85+25</f>
        <v>41505</v>
      </c>
      <c r="BM34" s="43">
        <f>'BAR BB| Open rates'!BM34*0.85+25</f>
        <v>43205</v>
      </c>
      <c r="BN34" s="43">
        <f>'BAR BB| Open rates'!BN34*0.85+25</f>
        <v>44650</v>
      </c>
      <c r="BO34" s="43">
        <f>'BAR BB| Open rates'!BO34*0.85+25</f>
        <v>46520</v>
      </c>
      <c r="BP34" s="43">
        <f>'BAR BB| Open rates'!BP34*0.85+25</f>
        <v>40655</v>
      </c>
      <c r="BQ34" s="43">
        <f>'BAR BB| Open rates'!BQ34*0.85+25</f>
        <v>36405</v>
      </c>
      <c r="BR34" s="43">
        <f>'BAR BB| Open rates'!BR34*0.85+25</f>
        <v>37255</v>
      </c>
      <c r="BS34" s="43">
        <f>'BAR BB| Open rates'!BS34*0.85+25</f>
        <v>36405</v>
      </c>
      <c r="BT34" s="43">
        <f>'BAR BB| Open rates'!BT34*0.85+25</f>
        <v>37255</v>
      </c>
      <c r="BU34" s="43">
        <f>'BAR BB| Open rates'!BU34*0.85+25</f>
        <v>36405</v>
      </c>
      <c r="BV34" s="43">
        <f>'BAR BB| Open rates'!BV34*0.85+25</f>
        <v>37255</v>
      </c>
      <c r="BW34" s="43">
        <f>'BAR BB| Open rates'!BW34*0.85+25</f>
        <v>36405</v>
      </c>
      <c r="BX34" s="43">
        <f>'BAR BB| Open rates'!BX34*0.85+25</f>
        <v>36405</v>
      </c>
      <c r="BY34" s="43">
        <f>'BAR BB| Open rates'!BY34*0.85+25</f>
        <v>37255</v>
      </c>
      <c r="BZ34" s="43">
        <f>'BAR BB| Open rates'!BZ34*0.85+25</f>
        <v>36405</v>
      </c>
      <c r="CA34" s="43">
        <f>'BAR BB| Open rates'!CA34*0.85+25</f>
        <v>37255</v>
      </c>
      <c r="CB34" s="43">
        <f>'BAR BB| Open rates'!CB34*0.85+25</f>
        <v>36405</v>
      </c>
      <c r="CC34" s="43">
        <f>'BAR BB| Open rates'!CC34*0.85+25</f>
        <v>37255</v>
      </c>
      <c r="CD34" s="43">
        <f>'BAR BB| Open rates'!CD34*0.85+25</f>
        <v>40400</v>
      </c>
      <c r="CE34" s="43">
        <f>'BAR BB| Open rates'!CE34*0.85+25</f>
        <v>42270</v>
      </c>
    </row>
    <row r="35" spans="1:83" x14ac:dyDescent="0.2">
      <c r="A35" s="237">
        <v>2</v>
      </c>
      <c r="B35" s="43">
        <f>'BAR BB| Open rates'!B35*0.85+25</f>
        <v>61990</v>
      </c>
      <c r="C35" s="43">
        <f>'BAR BB| Open rates'!C35*0.85+25</f>
        <v>67005</v>
      </c>
      <c r="D35" s="43">
        <f>'BAR BB| Open rates'!D35*0.85+25</f>
        <v>63435</v>
      </c>
      <c r="E35" s="43">
        <f>'BAR BB| Open rates'!E35*0.85+25</f>
        <v>42950</v>
      </c>
      <c r="F35" s="43">
        <f>'BAR BB| Open rates'!F35*0.85+25</f>
        <v>41505</v>
      </c>
      <c r="G35" s="43">
        <f>'BAR BB| Open rates'!G35*0.85+25</f>
        <v>39805</v>
      </c>
      <c r="H35" s="43">
        <f>'BAR BB| Open rates'!H35*0.85+25</f>
        <v>39805</v>
      </c>
      <c r="I35" s="43">
        <f>'BAR BB| Open rates'!I35*0.85+25</f>
        <v>38955</v>
      </c>
      <c r="J35" s="43">
        <f>'BAR BB| Open rates'!J35*0.85+25</f>
        <v>39805</v>
      </c>
      <c r="K35" s="43">
        <f>'BAR BB| Open rates'!K35*0.85+25</f>
        <v>39805</v>
      </c>
      <c r="L35" s="43">
        <f>'BAR BB| Open rates'!L35*0.85+25</f>
        <v>39805</v>
      </c>
      <c r="M35" s="43">
        <f>'BAR BB| Open rates'!M35*0.85+25</f>
        <v>51620</v>
      </c>
      <c r="N35" s="43">
        <f>'BAR BB| Open rates'!N35*0.85+25</f>
        <v>47200</v>
      </c>
      <c r="O35" s="43">
        <f>'BAR BB| Open rates'!O35*0.85+25</f>
        <v>51620</v>
      </c>
      <c r="P35" s="43">
        <f>'BAR BB| Open rates'!P35*0.85+25</f>
        <v>49070</v>
      </c>
      <c r="Q35" s="43">
        <f>'BAR BB| Open rates'!Q35*0.85+25</f>
        <v>45755</v>
      </c>
      <c r="R35" s="43">
        <f>'BAR BB| Open rates'!R35*0.85+25</f>
        <v>47200</v>
      </c>
      <c r="S35" s="43">
        <f>'BAR BB| Open rates'!S35*0.85+25</f>
        <v>45755</v>
      </c>
      <c r="T35" s="43">
        <f>'BAR BB| Open rates'!T35*0.85+25</f>
        <v>47200</v>
      </c>
      <c r="U35" s="43">
        <f>'BAR BB| Open rates'!U35*0.85+25</f>
        <v>45755</v>
      </c>
      <c r="V35" s="43">
        <f>'BAR BB| Open rates'!V35*0.85+25</f>
        <v>47200</v>
      </c>
      <c r="W35" s="43">
        <f>'BAR BB| Open rates'!W35*0.85+25</f>
        <v>63435</v>
      </c>
      <c r="X35" s="43">
        <f>'BAR BB| Open rates'!X35*0.85+25</f>
        <v>67005</v>
      </c>
      <c r="Y35" s="43">
        <f>'BAR BB| Open rates'!Y35*0.85+25</f>
        <v>83240</v>
      </c>
      <c r="Z35" s="43">
        <f>'BAR BB| Open rates'!Z35*0.85+25</f>
        <v>63435</v>
      </c>
      <c r="AA35" s="43">
        <f>'BAR BB| Open rates'!AA35*0.85+25</f>
        <v>65305</v>
      </c>
      <c r="AB35" s="43">
        <f>'BAR BB| Open rates'!AB35*0.85+25</f>
        <v>63435</v>
      </c>
      <c r="AC35" s="43">
        <f>'BAR BB| Open rates'!AC35*0.85+25</f>
        <v>67005</v>
      </c>
      <c r="AD35" s="43">
        <f>'BAR BB| Open rates'!AD35*0.85+25</f>
        <v>68705</v>
      </c>
      <c r="AE35" s="43">
        <f>'BAR BB| Open rates'!AE35*0.85+25</f>
        <v>67005</v>
      </c>
      <c r="AF35" s="43">
        <f>'BAR BB| Open rates'!AF35*0.85+25</f>
        <v>68705</v>
      </c>
      <c r="AG35" s="43">
        <f>'BAR BB| Open rates'!AG35*0.85+25</f>
        <v>67005</v>
      </c>
      <c r="AH35" s="43">
        <f>'BAR BB| Open rates'!AH35*0.85+25</f>
        <v>68705</v>
      </c>
      <c r="AI35" s="43">
        <f>'BAR BB| Open rates'!AI35*0.85+25</f>
        <v>67005</v>
      </c>
      <c r="AJ35" s="43">
        <f>'BAR BB| Open rates'!AJ35*0.85+25</f>
        <v>68705</v>
      </c>
      <c r="AK35" s="43">
        <f>'BAR BB| Open rates'!AK35*0.85+25</f>
        <v>67005</v>
      </c>
      <c r="AL35" s="43">
        <f>'BAR BB| Open rates'!AL35*0.85+25</f>
        <v>68705</v>
      </c>
      <c r="AM35" s="43">
        <f>'BAR BB| Open rates'!AM35*0.85+25</f>
        <v>67005</v>
      </c>
      <c r="AN35" s="43">
        <f>'BAR BB| Open rates'!AN35*0.85+25</f>
        <v>68705</v>
      </c>
      <c r="AO35" s="43">
        <f>'BAR BB| Open rates'!AO35*0.85+25</f>
        <v>67005</v>
      </c>
      <c r="AP35" s="43">
        <f>'BAR BB| Open rates'!AP35*0.85+25</f>
        <v>68705</v>
      </c>
      <c r="AQ35" s="43">
        <f>'BAR BB| Open rates'!AQ35*0.85+25</f>
        <v>67005</v>
      </c>
      <c r="AR35" s="43">
        <f>'BAR BB| Open rates'!AR35*0.85+25</f>
        <v>68705</v>
      </c>
      <c r="AS35" s="43">
        <f>'BAR BB| Open rates'!AS35*0.85+25</f>
        <v>63435</v>
      </c>
      <c r="AT35" s="43">
        <f>'BAR BB| Open rates'!AT35*0.85+25</f>
        <v>65305</v>
      </c>
      <c r="AU35" s="43">
        <f>'BAR BB| Open rates'!AU35*0.85+25</f>
        <v>63435</v>
      </c>
      <c r="AV35" s="43">
        <f>'BAR BB| Open rates'!AV35*0.85+25</f>
        <v>49070</v>
      </c>
      <c r="AW35" s="43">
        <f>'BAR BB| Open rates'!AW35*0.85+25</f>
        <v>49070</v>
      </c>
      <c r="AX35" s="43">
        <f>'BAR BB| Open rates'!AX35*0.85+25</f>
        <v>47200</v>
      </c>
      <c r="AY35" s="43">
        <f>'BAR BB| Open rates'!AY35*0.85+25</f>
        <v>49070</v>
      </c>
      <c r="AZ35" s="43">
        <f>'BAR BB| Open rates'!AZ35*0.85+25</f>
        <v>47200</v>
      </c>
      <c r="BA35" s="43">
        <f>'BAR BB| Open rates'!BA35*0.85+25</f>
        <v>49070</v>
      </c>
      <c r="BB35" s="43">
        <f>'BAR BB| Open rates'!BB35*0.85+25</f>
        <v>47200</v>
      </c>
      <c r="BC35" s="43">
        <f>'BAR BB| Open rates'!BC35*0.85+25</f>
        <v>49070</v>
      </c>
      <c r="BD35" s="43">
        <f>'BAR BB| Open rates'!BD35*0.85+25</f>
        <v>47200</v>
      </c>
      <c r="BE35" s="43">
        <f>'BAR BB| Open rates'!BE35*0.85+25</f>
        <v>45755</v>
      </c>
      <c r="BF35" s="43">
        <f>'BAR BB| Open rates'!BF35*0.85+25</f>
        <v>44055</v>
      </c>
      <c r="BG35" s="43">
        <f>'BAR BB| Open rates'!BG35*0.85+25</f>
        <v>45755</v>
      </c>
      <c r="BH35" s="43">
        <f>'BAR BB| Open rates'!BH35*0.85+25</f>
        <v>44055</v>
      </c>
      <c r="BI35" s="43">
        <f>'BAR BB| Open rates'!BI35*0.85+25</f>
        <v>45755</v>
      </c>
      <c r="BJ35" s="43">
        <f>'BAR BB| Open rates'!BJ35*0.85+25</f>
        <v>44055</v>
      </c>
      <c r="BK35" s="43">
        <f>'BAR BB| Open rates'!BK35*0.85+25</f>
        <v>45755</v>
      </c>
      <c r="BL35" s="43">
        <f>'BAR BB| Open rates'!BL35*0.85+25</f>
        <v>44055</v>
      </c>
      <c r="BM35" s="43">
        <f>'BAR BB| Open rates'!BM35*0.85+25</f>
        <v>45755</v>
      </c>
      <c r="BN35" s="43">
        <f>'BAR BB| Open rates'!BN35*0.85+25</f>
        <v>47200</v>
      </c>
      <c r="BO35" s="43">
        <f>'BAR BB| Open rates'!BO35*0.85+25</f>
        <v>49070</v>
      </c>
      <c r="BP35" s="43">
        <f>'BAR BB| Open rates'!BP35*0.85+25</f>
        <v>43205</v>
      </c>
      <c r="BQ35" s="43">
        <f>'BAR BB| Open rates'!BQ35*0.85+25</f>
        <v>38955</v>
      </c>
      <c r="BR35" s="43">
        <f>'BAR BB| Open rates'!BR35*0.85+25</f>
        <v>39805</v>
      </c>
      <c r="BS35" s="43">
        <f>'BAR BB| Open rates'!BS35*0.85+25</f>
        <v>38955</v>
      </c>
      <c r="BT35" s="43">
        <f>'BAR BB| Open rates'!BT35*0.85+25</f>
        <v>39805</v>
      </c>
      <c r="BU35" s="43">
        <f>'BAR BB| Open rates'!BU35*0.85+25</f>
        <v>38955</v>
      </c>
      <c r="BV35" s="43">
        <f>'BAR BB| Open rates'!BV35*0.85+25</f>
        <v>39805</v>
      </c>
      <c r="BW35" s="43">
        <f>'BAR BB| Open rates'!BW35*0.85+25</f>
        <v>38955</v>
      </c>
      <c r="BX35" s="43">
        <f>'BAR BB| Open rates'!BX35*0.85+25</f>
        <v>38955</v>
      </c>
      <c r="BY35" s="43">
        <f>'BAR BB| Open rates'!BY35*0.85+25</f>
        <v>39805</v>
      </c>
      <c r="BZ35" s="43">
        <f>'BAR BB| Open rates'!BZ35*0.85+25</f>
        <v>38955</v>
      </c>
      <c r="CA35" s="43">
        <f>'BAR BB| Open rates'!CA35*0.85+25</f>
        <v>39805</v>
      </c>
      <c r="CB35" s="43">
        <f>'BAR BB| Open rates'!CB35*0.85+25</f>
        <v>38955</v>
      </c>
      <c r="CC35" s="43">
        <f>'BAR BB| Open rates'!CC35*0.85+25</f>
        <v>39805</v>
      </c>
      <c r="CD35" s="43">
        <f>'BAR BB| Open rates'!CD35*0.85+25</f>
        <v>42950</v>
      </c>
      <c r="CE35" s="43">
        <f>'BAR BB| Open rates'!CE35*0.85+25</f>
        <v>44820</v>
      </c>
    </row>
    <row r="36" spans="1:83" x14ac:dyDescent="0.2">
      <c r="A36" s="237">
        <v>3</v>
      </c>
      <c r="B36" s="43">
        <f>'BAR BB| Open rates'!B36*0.85+25</f>
        <v>64540</v>
      </c>
      <c r="C36" s="43">
        <f>'BAR BB| Open rates'!C36*0.85+25</f>
        <v>69555</v>
      </c>
      <c r="D36" s="43">
        <f>'BAR BB| Open rates'!D36*0.85+25</f>
        <v>65985</v>
      </c>
      <c r="E36" s="43">
        <f>'BAR BB| Open rates'!E36*0.85+25</f>
        <v>45500</v>
      </c>
      <c r="F36" s="43">
        <f>'BAR BB| Open rates'!F36*0.85+25</f>
        <v>44055</v>
      </c>
      <c r="G36" s="43">
        <f>'BAR BB| Open rates'!G36*0.85+25</f>
        <v>42355</v>
      </c>
      <c r="H36" s="43">
        <f>'BAR BB| Open rates'!H36*0.85+25</f>
        <v>42355</v>
      </c>
      <c r="I36" s="43">
        <f>'BAR BB| Open rates'!I36*0.85+25</f>
        <v>41505</v>
      </c>
      <c r="J36" s="43">
        <f>'BAR BB| Open rates'!J36*0.85+25</f>
        <v>42355</v>
      </c>
      <c r="K36" s="43">
        <f>'BAR BB| Open rates'!K36*0.85+25</f>
        <v>42355</v>
      </c>
      <c r="L36" s="43">
        <f>'BAR BB| Open rates'!L36*0.85+25</f>
        <v>42355</v>
      </c>
      <c r="M36" s="43">
        <f>'BAR BB| Open rates'!M36*0.85+25</f>
        <v>54170</v>
      </c>
      <c r="N36" s="43">
        <f>'BAR BB| Open rates'!N36*0.85+25</f>
        <v>49750</v>
      </c>
      <c r="O36" s="43">
        <f>'BAR BB| Open rates'!O36*0.85+25</f>
        <v>54170</v>
      </c>
      <c r="P36" s="43">
        <f>'BAR BB| Open rates'!P36*0.85+25</f>
        <v>51620</v>
      </c>
      <c r="Q36" s="43">
        <f>'BAR BB| Open rates'!Q36*0.85+25</f>
        <v>48305</v>
      </c>
      <c r="R36" s="43">
        <f>'BAR BB| Open rates'!R36*0.85+25</f>
        <v>49750</v>
      </c>
      <c r="S36" s="43">
        <f>'BAR BB| Open rates'!S36*0.85+25</f>
        <v>48305</v>
      </c>
      <c r="T36" s="43">
        <f>'BAR BB| Open rates'!T36*0.85+25</f>
        <v>49750</v>
      </c>
      <c r="U36" s="43">
        <f>'BAR BB| Open rates'!U36*0.85+25</f>
        <v>48305</v>
      </c>
      <c r="V36" s="43">
        <f>'BAR BB| Open rates'!V36*0.85+25</f>
        <v>49750</v>
      </c>
      <c r="W36" s="43">
        <f>'BAR BB| Open rates'!W36*0.85+25</f>
        <v>65985</v>
      </c>
      <c r="X36" s="43">
        <f>'BAR BB| Open rates'!X36*0.85+25</f>
        <v>69555</v>
      </c>
      <c r="Y36" s="43">
        <f>'BAR BB| Open rates'!Y36*0.85+25</f>
        <v>85790</v>
      </c>
      <c r="Z36" s="43">
        <f>'BAR BB| Open rates'!Z36*0.85+25</f>
        <v>65985</v>
      </c>
      <c r="AA36" s="43">
        <f>'BAR BB| Open rates'!AA36*0.85+25</f>
        <v>67855</v>
      </c>
      <c r="AB36" s="43">
        <f>'BAR BB| Open rates'!AB36*0.85+25</f>
        <v>65985</v>
      </c>
      <c r="AC36" s="43">
        <f>'BAR BB| Open rates'!AC36*0.85+25</f>
        <v>69555</v>
      </c>
      <c r="AD36" s="43">
        <f>'BAR BB| Open rates'!AD36*0.85+25</f>
        <v>71255</v>
      </c>
      <c r="AE36" s="43">
        <f>'BAR BB| Open rates'!AE36*0.85+25</f>
        <v>69555</v>
      </c>
      <c r="AF36" s="43">
        <f>'BAR BB| Open rates'!AF36*0.85+25</f>
        <v>71255</v>
      </c>
      <c r="AG36" s="43">
        <f>'BAR BB| Open rates'!AG36*0.85+25</f>
        <v>69555</v>
      </c>
      <c r="AH36" s="43">
        <f>'BAR BB| Open rates'!AH36*0.85+25</f>
        <v>71255</v>
      </c>
      <c r="AI36" s="43">
        <f>'BAR BB| Open rates'!AI36*0.85+25</f>
        <v>69555</v>
      </c>
      <c r="AJ36" s="43">
        <f>'BAR BB| Open rates'!AJ36*0.85+25</f>
        <v>71255</v>
      </c>
      <c r="AK36" s="43">
        <f>'BAR BB| Open rates'!AK36*0.85+25</f>
        <v>69555</v>
      </c>
      <c r="AL36" s="43">
        <f>'BAR BB| Open rates'!AL36*0.85+25</f>
        <v>71255</v>
      </c>
      <c r="AM36" s="43">
        <f>'BAR BB| Open rates'!AM36*0.85+25</f>
        <v>69555</v>
      </c>
      <c r="AN36" s="43">
        <f>'BAR BB| Open rates'!AN36*0.85+25</f>
        <v>71255</v>
      </c>
      <c r="AO36" s="43">
        <f>'BAR BB| Open rates'!AO36*0.85+25</f>
        <v>69555</v>
      </c>
      <c r="AP36" s="43">
        <f>'BAR BB| Open rates'!AP36*0.85+25</f>
        <v>71255</v>
      </c>
      <c r="AQ36" s="43">
        <f>'BAR BB| Open rates'!AQ36*0.85+25</f>
        <v>69555</v>
      </c>
      <c r="AR36" s="43">
        <f>'BAR BB| Open rates'!AR36*0.85+25</f>
        <v>71255</v>
      </c>
      <c r="AS36" s="43">
        <f>'BAR BB| Open rates'!AS36*0.85+25</f>
        <v>65985</v>
      </c>
      <c r="AT36" s="43">
        <f>'BAR BB| Open rates'!AT36*0.85+25</f>
        <v>67855</v>
      </c>
      <c r="AU36" s="43">
        <f>'BAR BB| Open rates'!AU36*0.85+25</f>
        <v>65985</v>
      </c>
      <c r="AV36" s="43">
        <f>'BAR BB| Open rates'!AV36*0.85+25</f>
        <v>51620</v>
      </c>
      <c r="AW36" s="43">
        <f>'BAR BB| Open rates'!AW36*0.85+25</f>
        <v>51620</v>
      </c>
      <c r="AX36" s="43">
        <f>'BAR BB| Open rates'!AX36*0.85+25</f>
        <v>49750</v>
      </c>
      <c r="AY36" s="43">
        <f>'BAR BB| Open rates'!AY36*0.85+25</f>
        <v>51620</v>
      </c>
      <c r="AZ36" s="43">
        <f>'BAR BB| Open rates'!AZ36*0.85+25</f>
        <v>49750</v>
      </c>
      <c r="BA36" s="43">
        <f>'BAR BB| Open rates'!BA36*0.85+25</f>
        <v>51620</v>
      </c>
      <c r="BB36" s="43">
        <f>'BAR BB| Open rates'!BB36*0.85+25</f>
        <v>49750</v>
      </c>
      <c r="BC36" s="43">
        <f>'BAR BB| Open rates'!BC36*0.85+25</f>
        <v>51620</v>
      </c>
      <c r="BD36" s="43">
        <f>'BAR BB| Open rates'!BD36*0.85+25</f>
        <v>49750</v>
      </c>
      <c r="BE36" s="43">
        <f>'BAR BB| Open rates'!BE36*0.85+25</f>
        <v>48305</v>
      </c>
      <c r="BF36" s="43">
        <f>'BAR BB| Open rates'!BF36*0.85+25</f>
        <v>46605</v>
      </c>
      <c r="BG36" s="43">
        <f>'BAR BB| Open rates'!BG36*0.85+25</f>
        <v>48305</v>
      </c>
      <c r="BH36" s="43">
        <f>'BAR BB| Open rates'!BH36*0.85+25</f>
        <v>46605</v>
      </c>
      <c r="BI36" s="43">
        <f>'BAR BB| Open rates'!BI36*0.85+25</f>
        <v>48305</v>
      </c>
      <c r="BJ36" s="43">
        <f>'BAR BB| Open rates'!BJ36*0.85+25</f>
        <v>46605</v>
      </c>
      <c r="BK36" s="43">
        <f>'BAR BB| Open rates'!BK36*0.85+25</f>
        <v>48305</v>
      </c>
      <c r="BL36" s="43">
        <f>'BAR BB| Open rates'!BL36*0.85+25</f>
        <v>46605</v>
      </c>
      <c r="BM36" s="43">
        <f>'BAR BB| Open rates'!BM36*0.85+25</f>
        <v>48305</v>
      </c>
      <c r="BN36" s="43">
        <f>'BAR BB| Open rates'!BN36*0.85+25</f>
        <v>49750</v>
      </c>
      <c r="BO36" s="43">
        <f>'BAR BB| Open rates'!BO36*0.85+25</f>
        <v>51620</v>
      </c>
      <c r="BP36" s="43">
        <f>'BAR BB| Open rates'!BP36*0.85+25</f>
        <v>45755</v>
      </c>
      <c r="BQ36" s="43">
        <f>'BAR BB| Open rates'!BQ36*0.85+25</f>
        <v>41505</v>
      </c>
      <c r="BR36" s="43">
        <f>'BAR BB| Open rates'!BR36*0.85+25</f>
        <v>42355</v>
      </c>
      <c r="BS36" s="43">
        <f>'BAR BB| Open rates'!BS36*0.85+25</f>
        <v>41505</v>
      </c>
      <c r="BT36" s="43">
        <f>'BAR BB| Open rates'!BT36*0.85+25</f>
        <v>42355</v>
      </c>
      <c r="BU36" s="43">
        <f>'BAR BB| Open rates'!BU36*0.85+25</f>
        <v>41505</v>
      </c>
      <c r="BV36" s="43">
        <f>'BAR BB| Open rates'!BV36*0.85+25</f>
        <v>42355</v>
      </c>
      <c r="BW36" s="43">
        <f>'BAR BB| Open rates'!BW36*0.85+25</f>
        <v>41505</v>
      </c>
      <c r="BX36" s="43">
        <f>'BAR BB| Open rates'!BX36*0.85+25</f>
        <v>41505</v>
      </c>
      <c r="BY36" s="43">
        <f>'BAR BB| Open rates'!BY36*0.85+25</f>
        <v>42355</v>
      </c>
      <c r="BZ36" s="43">
        <f>'BAR BB| Open rates'!BZ36*0.85+25</f>
        <v>41505</v>
      </c>
      <c r="CA36" s="43">
        <f>'BAR BB| Open rates'!CA36*0.85+25</f>
        <v>42355</v>
      </c>
      <c r="CB36" s="43">
        <f>'BAR BB| Open rates'!CB36*0.85+25</f>
        <v>41505</v>
      </c>
      <c r="CC36" s="43">
        <f>'BAR BB| Open rates'!CC36*0.85+25</f>
        <v>42355</v>
      </c>
      <c r="CD36" s="43">
        <f>'BAR BB| Open rates'!CD36*0.85+25</f>
        <v>45500</v>
      </c>
      <c r="CE36" s="43">
        <f>'BAR BB| Open rates'!CE36*0.85+25</f>
        <v>47370</v>
      </c>
    </row>
    <row r="37" spans="1:83" x14ac:dyDescent="0.2">
      <c r="A37" s="237">
        <v>4</v>
      </c>
      <c r="B37" s="43">
        <f>'BAR BB| Open rates'!B37*0.85+25</f>
        <v>67090</v>
      </c>
      <c r="C37" s="43">
        <f>'BAR BB| Open rates'!C37*0.85+25</f>
        <v>72105</v>
      </c>
      <c r="D37" s="43">
        <f>'BAR BB| Open rates'!D37*0.85+25</f>
        <v>68535</v>
      </c>
      <c r="E37" s="43">
        <f>'BAR BB| Open rates'!E37*0.85+25</f>
        <v>48050</v>
      </c>
      <c r="F37" s="43">
        <f>'BAR BB| Open rates'!F37*0.85+25</f>
        <v>46605</v>
      </c>
      <c r="G37" s="43">
        <f>'BAR BB| Open rates'!G37*0.85+25</f>
        <v>44905</v>
      </c>
      <c r="H37" s="43">
        <f>'BAR BB| Open rates'!H37*0.85+25</f>
        <v>44905</v>
      </c>
      <c r="I37" s="43">
        <f>'BAR BB| Open rates'!I37*0.85+25</f>
        <v>44055</v>
      </c>
      <c r="J37" s="43">
        <f>'BAR BB| Open rates'!J37*0.85+25</f>
        <v>44905</v>
      </c>
      <c r="K37" s="43">
        <f>'BAR BB| Open rates'!K37*0.85+25</f>
        <v>44905</v>
      </c>
      <c r="L37" s="43">
        <f>'BAR BB| Open rates'!L37*0.85+25</f>
        <v>44905</v>
      </c>
      <c r="M37" s="43">
        <f>'BAR BB| Open rates'!M37*0.85+25</f>
        <v>56720</v>
      </c>
      <c r="N37" s="43">
        <f>'BAR BB| Open rates'!N37*0.85+25</f>
        <v>52300</v>
      </c>
      <c r="O37" s="43">
        <f>'BAR BB| Open rates'!O37*0.85+25</f>
        <v>56720</v>
      </c>
      <c r="P37" s="43">
        <f>'BAR BB| Open rates'!P37*0.85+25</f>
        <v>54170</v>
      </c>
      <c r="Q37" s="43">
        <f>'BAR BB| Open rates'!Q37*0.85+25</f>
        <v>50855</v>
      </c>
      <c r="R37" s="43">
        <f>'BAR BB| Open rates'!R37*0.85+25</f>
        <v>52300</v>
      </c>
      <c r="S37" s="43">
        <f>'BAR BB| Open rates'!S37*0.85+25</f>
        <v>50855</v>
      </c>
      <c r="T37" s="43">
        <f>'BAR BB| Open rates'!T37*0.85+25</f>
        <v>52300</v>
      </c>
      <c r="U37" s="43">
        <f>'BAR BB| Open rates'!U37*0.85+25</f>
        <v>50855</v>
      </c>
      <c r="V37" s="43">
        <f>'BAR BB| Open rates'!V37*0.85+25</f>
        <v>52300</v>
      </c>
      <c r="W37" s="43">
        <f>'BAR BB| Open rates'!W37*0.85+25</f>
        <v>68535</v>
      </c>
      <c r="X37" s="43">
        <f>'BAR BB| Open rates'!X37*0.85+25</f>
        <v>72105</v>
      </c>
      <c r="Y37" s="43">
        <f>'BAR BB| Open rates'!Y37*0.85+25</f>
        <v>88340</v>
      </c>
      <c r="Z37" s="43">
        <f>'BAR BB| Open rates'!Z37*0.85+25</f>
        <v>68535</v>
      </c>
      <c r="AA37" s="43">
        <f>'BAR BB| Open rates'!AA37*0.85+25</f>
        <v>70405</v>
      </c>
      <c r="AB37" s="43">
        <f>'BAR BB| Open rates'!AB37*0.85+25</f>
        <v>68535</v>
      </c>
      <c r="AC37" s="43">
        <f>'BAR BB| Open rates'!AC37*0.85+25</f>
        <v>72105</v>
      </c>
      <c r="AD37" s="43">
        <f>'BAR BB| Open rates'!AD37*0.85+25</f>
        <v>73805</v>
      </c>
      <c r="AE37" s="43">
        <f>'BAR BB| Open rates'!AE37*0.85+25</f>
        <v>72105</v>
      </c>
      <c r="AF37" s="43">
        <f>'BAR BB| Open rates'!AF37*0.85+25</f>
        <v>73805</v>
      </c>
      <c r="AG37" s="43">
        <f>'BAR BB| Open rates'!AG37*0.85+25</f>
        <v>72105</v>
      </c>
      <c r="AH37" s="43">
        <f>'BAR BB| Open rates'!AH37*0.85+25</f>
        <v>73805</v>
      </c>
      <c r="AI37" s="43">
        <f>'BAR BB| Open rates'!AI37*0.85+25</f>
        <v>72105</v>
      </c>
      <c r="AJ37" s="43">
        <f>'BAR BB| Open rates'!AJ37*0.85+25</f>
        <v>73805</v>
      </c>
      <c r="AK37" s="43">
        <f>'BAR BB| Open rates'!AK37*0.85+25</f>
        <v>72105</v>
      </c>
      <c r="AL37" s="43">
        <f>'BAR BB| Open rates'!AL37*0.85+25</f>
        <v>73805</v>
      </c>
      <c r="AM37" s="43">
        <f>'BAR BB| Open rates'!AM37*0.85+25</f>
        <v>72105</v>
      </c>
      <c r="AN37" s="43">
        <f>'BAR BB| Open rates'!AN37*0.85+25</f>
        <v>73805</v>
      </c>
      <c r="AO37" s="43">
        <f>'BAR BB| Open rates'!AO37*0.85+25</f>
        <v>72105</v>
      </c>
      <c r="AP37" s="43">
        <f>'BAR BB| Open rates'!AP37*0.85+25</f>
        <v>73805</v>
      </c>
      <c r="AQ37" s="43">
        <f>'BAR BB| Open rates'!AQ37*0.85+25</f>
        <v>72105</v>
      </c>
      <c r="AR37" s="43">
        <f>'BAR BB| Open rates'!AR37*0.85+25</f>
        <v>73805</v>
      </c>
      <c r="AS37" s="43">
        <f>'BAR BB| Open rates'!AS37*0.85+25</f>
        <v>68535</v>
      </c>
      <c r="AT37" s="43">
        <f>'BAR BB| Open rates'!AT37*0.85+25</f>
        <v>70405</v>
      </c>
      <c r="AU37" s="43">
        <f>'BAR BB| Open rates'!AU37*0.85+25</f>
        <v>68535</v>
      </c>
      <c r="AV37" s="43">
        <f>'BAR BB| Open rates'!AV37*0.85+25</f>
        <v>54170</v>
      </c>
      <c r="AW37" s="43">
        <f>'BAR BB| Open rates'!AW37*0.85+25</f>
        <v>54170</v>
      </c>
      <c r="AX37" s="43">
        <f>'BAR BB| Open rates'!AX37*0.85+25</f>
        <v>52300</v>
      </c>
      <c r="AY37" s="43">
        <f>'BAR BB| Open rates'!AY37*0.85+25</f>
        <v>54170</v>
      </c>
      <c r="AZ37" s="43">
        <f>'BAR BB| Open rates'!AZ37*0.85+25</f>
        <v>52300</v>
      </c>
      <c r="BA37" s="43">
        <f>'BAR BB| Open rates'!BA37*0.85+25</f>
        <v>54170</v>
      </c>
      <c r="BB37" s="43">
        <f>'BAR BB| Open rates'!BB37*0.85+25</f>
        <v>52300</v>
      </c>
      <c r="BC37" s="43">
        <f>'BAR BB| Open rates'!BC37*0.85+25</f>
        <v>54170</v>
      </c>
      <c r="BD37" s="43">
        <f>'BAR BB| Open rates'!BD37*0.85+25</f>
        <v>52300</v>
      </c>
      <c r="BE37" s="43">
        <f>'BAR BB| Open rates'!BE37*0.85+25</f>
        <v>50855</v>
      </c>
      <c r="BF37" s="43">
        <f>'BAR BB| Open rates'!BF37*0.85+25</f>
        <v>49155</v>
      </c>
      <c r="BG37" s="43">
        <f>'BAR BB| Open rates'!BG37*0.85+25</f>
        <v>50855</v>
      </c>
      <c r="BH37" s="43">
        <f>'BAR BB| Open rates'!BH37*0.85+25</f>
        <v>49155</v>
      </c>
      <c r="BI37" s="43">
        <f>'BAR BB| Open rates'!BI37*0.85+25</f>
        <v>50855</v>
      </c>
      <c r="BJ37" s="43">
        <f>'BAR BB| Open rates'!BJ37*0.85+25</f>
        <v>49155</v>
      </c>
      <c r="BK37" s="43">
        <f>'BAR BB| Open rates'!BK37*0.85+25</f>
        <v>50855</v>
      </c>
      <c r="BL37" s="43">
        <f>'BAR BB| Open rates'!BL37*0.85+25</f>
        <v>49155</v>
      </c>
      <c r="BM37" s="43">
        <f>'BAR BB| Open rates'!BM37*0.85+25</f>
        <v>50855</v>
      </c>
      <c r="BN37" s="43">
        <f>'BAR BB| Open rates'!BN37*0.85+25</f>
        <v>52300</v>
      </c>
      <c r="BO37" s="43">
        <f>'BAR BB| Open rates'!BO37*0.85+25</f>
        <v>54170</v>
      </c>
      <c r="BP37" s="43">
        <f>'BAR BB| Open rates'!BP37*0.85+25</f>
        <v>48305</v>
      </c>
      <c r="BQ37" s="43">
        <f>'BAR BB| Open rates'!BQ37*0.85+25</f>
        <v>44055</v>
      </c>
      <c r="BR37" s="43">
        <f>'BAR BB| Open rates'!BR37*0.85+25</f>
        <v>44905</v>
      </c>
      <c r="BS37" s="43">
        <f>'BAR BB| Open rates'!BS37*0.85+25</f>
        <v>44055</v>
      </c>
      <c r="BT37" s="43">
        <f>'BAR BB| Open rates'!BT37*0.85+25</f>
        <v>44905</v>
      </c>
      <c r="BU37" s="43">
        <f>'BAR BB| Open rates'!BU37*0.85+25</f>
        <v>44055</v>
      </c>
      <c r="BV37" s="43">
        <f>'BAR BB| Open rates'!BV37*0.85+25</f>
        <v>44905</v>
      </c>
      <c r="BW37" s="43">
        <f>'BAR BB| Open rates'!BW37*0.85+25</f>
        <v>44055</v>
      </c>
      <c r="BX37" s="43">
        <f>'BAR BB| Open rates'!BX37*0.85+25</f>
        <v>44055</v>
      </c>
      <c r="BY37" s="43">
        <f>'BAR BB| Open rates'!BY37*0.85+25</f>
        <v>44905</v>
      </c>
      <c r="BZ37" s="43">
        <f>'BAR BB| Open rates'!BZ37*0.85+25</f>
        <v>44055</v>
      </c>
      <c r="CA37" s="43">
        <f>'BAR BB| Open rates'!CA37*0.85+25</f>
        <v>44905</v>
      </c>
      <c r="CB37" s="43">
        <f>'BAR BB| Open rates'!CB37*0.85+25</f>
        <v>44055</v>
      </c>
      <c r="CC37" s="43">
        <f>'BAR BB| Open rates'!CC37*0.85+25</f>
        <v>44905</v>
      </c>
      <c r="CD37" s="43">
        <f>'BAR BB| Open rates'!CD37*0.85+25</f>
        <v>48050</v>
      </c>
      <c r="CE37" s="43">
        <f>'BAR BB| Open rates'!CE37*0.85+25</f>
        <v>49920</v>
      </c>
    </row>
    <row r="38" spans="1:83" x14ac:dyDescent="0.2">
      <c r="A38" s="237">
        <v>5</v>
      </c>
      <c r="B38" s="43">
        <f>'BAR BB| Open rates'!B38*0.85+25</f>
        <v>69640</v>
      </c>
      <c r="C38" s="43">
        <f>'BAR BB| Open rates'!C38*0.85+25</f>
        <v>74655</v>
      </c>
      <c r="D38" s="43">
        <f>'BAR BB| Open rates'!D38*0.85+25</f>
        <v>71085</v>
      </c>
      <c r="E38" s="43">
        <f>'BAR BB| Open rates'!E38*0.85+25</f>
        <v>50600</v>
      </c>
      <c r="F38" s="43">
        <f>'BAR BB| Open rates'!F38*0.85+25</f>
        <v>49155</v>
      </c>
      <c r="G38" s="43">
        <f>'BAR BB| Open rates'!G38*0.85+25</f>
        <v>47455</v>
      </c>
      <c r="H38" s="43">
        <f>'BAR BB| Open rates'!H38*0.85+25</f>
        <v>47455</v>
      </c>
      <c r="I38" s="43">
        <f>'BAR BB| Open rates'!I38*0.85+25</f>
        <v>46605</v>
      </c>
      <c r="J38" s="43">
        <f>'BAR BB| Open rates'!J38*0.85+25</f>
        <v>47455</v>
      </c>
      <c r="K38" s="43">
        <f>'BAR BB| Open rates'!K38*0.85+25</f>
        <v>47455</v>
      </c>
      <c r="L38" s="43">
        <f>'BAR BB| Open rates'!L38*0.85+25</f>
        <v>47455</v>
      </c>
      <c r="M38" s="43">
        <f>'BAR BB| Open rates'!M38*0.85+25</f>
        <v>59270</v>
      </c>
      <c r="N38" s="43">
        <f>'BAR BB| Open rates'!N38*0.85+25</f>
        <v>54850</v>
      </c>
      <c r="O38" s="43">
        <f>'BAR BB| Open rates'!O38*0.85+25</f>
        <v>59270</v>
      </c>
      <c r="P38" s="43">
        <f>'BAR BB| Open rates'!P38*0.85+25</f>
        <v>56720</v>
      </c>
      <c r="Q38" s="43">
        <f>'BAR BB| Open rates'!Q38*0.85+25</f>
        <v>53405</v>
      </c>
      <c r="R38" s="43">
        <f>'BAR BB| Open rates'!R38*0.85+25</f>
        <v>54850</v>
      </c>
      <c r="S38" s="43">
        <f>'BAR BB| Open rates'!S38*0.85+25</f>
        <v>53405</v>
      </c>
      <c r="T38" s="43">
        <f>'BAR BB| Open rates'!T38*0.85+25</f>
        <v>54850</v>
      </c>
      <c r="U38" s="43">
        <f>'BAR BB| Open rates'!U38*0.85+25</f>
        <v>53405</v>
      </c>
      <c r="V38" s="43">
        <f>'BAR BB| Open rates'!V38*0.85+25</f>
        <v>54850</v>
      </c>
      <c r="W38" s="43">
        <f>'BAR BB| Open rates'!W38*0.85+25</f>
        <v>71085</v>
      </c>
      <c r="X38" s="43">
        <f>'BAR BB| Open rates'!X38*0.85+25</f>
        <v>74655</v>
      </c>
      <c r="Y38" s="43">
        <f>'BAR BB| Open rates'!Y38*0.85+25</f>
        <v>90890</v>
      </c>
      <c r="Z38" s="43">
        <f>'BAR BB| Open rates'!Z38*0.85+25</f>
        <v>71085</v>
      </c>
      <c r="AA38" s="43">
        <f>'BAR BB| Open rates'!AA38*0.85+25</f>
        <v>72955</v>
      </c>
      <c r="AB38" s="43">
        <f>'BAR BB| Open rates'!AB38*0.85+25</f>
        <v>71085</v>
      </c>
      <c r="AC38" s="43">
        <f>'BAR BB| Open rates'!AC38*0.85+25</f>
        <v>74655</v>
      </c>
      <c r="AD38" s="43">
        <f>'BAR BB| Open rates'!AD38*0.85+25</f>
        <v>76355</v>
      </c>
      <c r="AE38" s="43">
        <f>'BAR BB| Open rates'!AE38*0.85+25</f>
        <v>74655</v>
      </c>
      <c r="AF38" s="43">
        <f>'BAR BB| Open rates'!AF38*0.85+25</f>
        <v>76355</v>
      </c>
      <c r="AG38" s="43">
        <f>'BAR BB| Open rates'!AG38*0.85+25</f>
        <v>74655</v>
      </c>
      <c r="AH38" s="43">
        <f>'BAR BB| Open rates'!AH38*0.85+25</f>
        <v>76355</v>
      </c>
      <c r="AI38" s="43">
        <f>'BAR BB| Open rates'!AI38*0.85+25</f>
        <v>74655</v>
      </c>
      <c r="AJ38" s="43">
        <f>'BAR BB| Open rates'!AJ38*0.85+25</f>
        <v>76355</v>
      </c>
      <c r="AK38" s="43">
        <f>'BAR BB| Open rates'!AK38*0.85+25</f>
        <v>74655</v>
      </c>
      <c r="AL38" s="43">
        <f>'BAR BB| Open rates'!AL38*0.85+25</f>
        <v>76355</v>
      </c>
      <c r="AM38" s="43">
        <f>'BAR BB| Open rates'!AM38*0.85+25</f>
        <v>74655</v>
      </c>
      <c r="AN38" s="43">
        <f>'BAR BB| Open rates'!AN38*0.85+25</f>
        <v>76355</v>
      </c>
      <c r="AO38" s="43">
        <f>'BAR BB| Open rates'!AO38*0.85+25</f>
        <v>74655</v>
      </c>
      <c r="AP38" s="43">
        <f>'BAR BB| Open rates'!AP38*0.85+25</f>
        <v>76355</v>
      </c>
      <c r="AQ38" s="43">
        <f>'BAR BB| Open rates'!AQ38*0.85+25</f>
        <v>74655</v>
      </c>
      <c r="AR38" s="43">
        <f>'BAR BB| Open rates'!AR38*0.85+25</f>
        <v>76355</v>
      </c>
      <c r="AS38" s="43">
        <f>'BAR BB| Open rates'!AS38*0.85+25</f>
        <v>71085</v>
      </c>
      <c r="AT38" s="43">
        <f>'BAR BB| Open rates'!AT38*0.85+25</f>
        <v>72955</v>
      </c>
      <c r="AU38" s="43">
        <f>'BAR BB| Open rates'!AU38*0.85+25</f>
        <v>71085</v>
      </c>
      <c r="AV38" s="43">
        <f>'BAR BB| Open rates'!AV38*0.85+25</f>
        <v>56720</v>
      </c>
      <c r="AW38" s="43">
        <f>'BAR BB| Open rates'!AW38*0.85+25</f>
        <v>56720</v>
      </c>
      <c r="AX38" s="43">
        <f>'BAR BB| Open rates'!AX38*0.85+25</f>
        <v>54850</v>
      </c>
      <c r="AY38" s="43">
        <f>'BAR BB| Open rates'!AY38*0.85+25</f>
        <v>56720</v>
      </c>
      <c r="AZ38" s="43">
        <f>'BAR BB| Open rates'!AZ38*0.85+25</f>
        <v>54850</v>
      </c>
      <c r="BA38" s="43">
        <f>'BAR BB| Open rates'!BA38*0.85+25</f>
        <v>56720</v>
      </c>
      <c r="BB38" s="43">
        <f>'BAR BB| Open rates'!BB38*0.85+25</f>
        <v>54850</v>
      </c>
      <c r="BC38" s="43">
        <f>'BAR BB| Open rates'!BC38*0.85+25</f>
        <v>56720</v>
      </c>
      <c r="BD38" s="43">
        <f>'BAR BB| Open rates'!BD38*0.85+25</f>
        <v>54850</v>
      </c>
      <c r="BE38" s="43">
        <f>'BAR BB| Open rates'!BE38*0.85+25</f>
        <v>53405</v>
      </c>
      <c r="BF38" s="43">
        <f>'BAR BB| Open rates'!BF38*0.85+25</f>
        <v>51705</v>
      </c>
      <c r="BG38" s="43">
        <f>'BAR BB| Open rates'!BG38*0.85+25</f>
        <v>53405</v>
      </c>
      <c r="BH38" s="43">
        <f>'BAR BB| Open rates'!BH38*0.85+25</f>
        <v>51705</v>
      </c>
      <c r="BI38" s="43">
        <f>'BAR BB| Open rates'!BI38*0.85+25</f>
        <v>53405</v>
      </c>
      <c r="BJ38" s="43">
        <f>'BAR BB| Open rates'!BJ38*0.85+25</f>
        <v>51705</v>
      </c>
      <c r="BK38" s="43">
        <f>'BAR BB| Open rates'!BK38*0.85+25</f>
        <v>53405</v>
      </c>
      <c r="BL38" s="43">
        <f>'BAR BB| Open rates'!BL38*0.85+25</f>
        <v>51705</v>
      </c>
      <c r="BM38" s="43">
        <f>'BAR BB| Open rates'!BM38*0.85+25</f>
        <v>53405</v>
      </c>
      <c r="BN38" s="43">
        <f>'BAR BB| Open rates'!BN38*0.85+25</f>
        <v>54850</v>
      </c>
      <c r="BO38" s="43">
        <f>'BAR BB| Open rates'!BO38*0.85+25</f>
        <v>56720</v>
      </c>
      <c r="BP38" s="43">
        <f>'BAR BB| Open rates'!BP38*0.85+25</f>
        <v>50855</v>
      </c>
      <c r="BQ38" s="43">
        <f>'BAR BB| Open rates'!BQ38*0.85+25</f>
        <v>46605</v>
      </c>
      <c r="BR38" s="43">
        <f>'BAR BB| Open rates'!BR38*0.85+25</f>
        <v>47455</v>
      </c>
      <c r="BS38" s="43">
        <f>'BAR BB| Open rates'!BS38*0.85+25</f>
        <v>46605</v>
      </c>
      <c r="BT38" s="43">
        <f>'BAR BB| Open rates'!BT38*0.85+25</f>
        <v>47455</v>
      </c>
      <c r="BU38" s="43">
        <f>'BAR BB| Open rates'!BU38*0.85+25</f>
        <v>46605</v>
      </c>
      <c r="BV38" s="43">
        <f>'BAR BB| Open rates'!BV38*0.85+25</f>
        <v>47455</v>
      </c>
      <c r="BW38" s="43">
        <f>'BAR BB| Open rates'!BW38*0.85+25</f>
        <v>46605</v>
      </c>
      <c r="BX38" s="43">
        <f>'BAR BB| Open rates'!BX38*0.85+25</f>
        <v>46605</v>
      </c>
      <c r="BY38" s="43">
        <f>'BAR BB| Open rates'!BY38*0.85+25</f>
        <v>47455</v>
      </c>
      <c r="BZ38" s="43">
        <f>'BAR BB| Open rates'!BZ38*0.85+25</f>
        <v>46605</v>
      </c>
      <c r="CA38" s="43">
        <f>'BAR BB| Open rates'!CA38*0.85+25</f>
        <v>47455</v>
      </c>
      <c r="CB38" s="43">
        <f>'BAR BB| Open rates'!CB38*0.85+25</f>
        <v>46605</v>
      </c>
      <c r="CC38" s="43">
        <f>'BAR BB| Open rates'!CC38*0.85+25</f>
        <v>47455</v>
      </c>
      <c r="CD38" s="43">
        <f>'BAR BB| Open rates'!CD38*0.85+25</f>
        <v>50600</v>
      </c>
      <c r="CE38" s="43">
        <f>'BAR BB| Open rates'!CE38*0.85+25</f>
        <v>52470</v>
      </c>
    </row>
    <row r="39" spans="1:83" x14ac:dyDescent="0.2">
      <c r="A39" s="237">
        <v>6</v>
      </c>
      <c r="B39" s="43">
        <f>'BAR BB| Open rates'!B39*0.85+25</f>
        <v>72190</v>
      </c>
      <c r="C39" s="43">
        <f>'BAR BB| Open rates'!C39*0.85+25</f>
        <v>77205</v>
      </c>
      <c r="D39" s="43">
        <f>'BAR BB| Open rates'!D39*0.85+25</f>
        <v>73635</v>
      </c>
      <c r="E39" s="43">
        <f>'BAR BB| Open rates'!E39*0.85+25</f>
        <v>53150</v>
      </c>
      <c r="F39" s="43">
        <f>'BAR BB| Open rates'!F39*0.85+25</f>
        <v>51705</v>
      </c>
      <c r="G39" s="43">
        <f>'BAR BB| Open rates'!G39*0.85+25</f>
        <v>50005</v>
      </c>
      <c r="H39" s="43">
        <f>'BAR BB| Open rates'!H39*0.85+25</f>
        <v>50005</v>
      </c>
      <c r="I39" s="43">
        <f>'BAR BB| Open rates'!I39*0.85+25</f>
        <v>49155</v>
      </c>
      <c r="J39" s="43">
        <f>'BAR BB| Open rates'!J39*0.85+25</f>
        <v>50005</v>
      </c>
      <c r="K39" s="43">
        <f>'BAR BB| Open rates'!K39*0.85+25</f>
        <v>50005</v>
      </c>
      <c r="L39" s="43">
        <f>'BAR BB| Open rates'!L39*0.85+25</f>
        <v>50005</v>
      </c>
      <c r="M39" s="43">
        <f>'BAR BB| Open rates'!M39*0.85+25</f>
        <v>61820</v>
      </c>
      <c r="N39" s="43">
        <f>'BAR BB| Open rates'!N39*0.85+25</f>
        <v>57400</v>
      </c>
      <c r="O39" s="43">
        <f>'BAR BB| Open rates'!O39*0.85+25</f>
        <v>61820</v>
      </c>
      <c r="P39" s="43">
        <f>'BAR BB| Open rates'!P39*0.85+25</f>
        <v>59270</v>
      </c>
      <c r="Q39" s="43">
        <f>'BAR BB| Open rates'!Q39*0.85+25</f>
        <v>55955</v>
      </c>
      <c r="R39" s="43">
        <f>'BAR BB| Open rates'!R39*0.85+25</f>
        <v>57400</v>
      </c>
      <c r="S39" s="43">
        <f>'BAR BB| Open rates'!S39*0.85+25</f>
        <v>55955</v>
      </c>
      <c r="T39" s="43">
        <f>'BAR BB| Open rates'!T39*0.85+25</f>
        <v>57400</v>
      </c>
      <c r="U39" s="43">
        <f>'BAR BB| Open rates'!U39*0.85+25</f>
        <v>55955</v>
      </c>
      <c r="V39" s="43">
        <f>'BAR BB| Open rates'!V39*0.85+25</f>
        <v>57400</v>
      </c>
      <c r="W39" s="43">
        <f>'BAR BB| Open rates'!W39*0.85+25</f>
        <v>73635</v>
      </c>
      <c r="X39" s="43">
        <f>'BAR BB| Open rates'!X39*0.85+25</f>
        <v>77205</v>
      </c>
      <c r="Y39" s="43">
        <f>'BAR BB| Open rates'!Y39*0.85+25</f>
        <v>93440</v>
      </c>
      <c r="Z39" s="43">
        <f>'BAR BB| Open rates'!Z39*0.85+25</f>
        <v>73635</v>
      </c>
      <c r="AA39" s="43">
        <f>'BAR BB| Open rates'!AA39*0.85+25</f>
        <v>75505</v>
      </c>
      <c r="AB39" s="43">
        <f>'BAR BB| Open rates'!AB39*0.85+25</f>
        <v>73635</v>
      </c>
      <c r="AC39" s="43">
        <f>'BAR BB| Open rates'!AC39*0.85+25</f>
        <v>77205</v>
      </c>
      <c r="AD39" s="43">
        <f>'BAR BB| Open rates'!AD39*0.85+25</f>
        <v>78905</v>
      </c>
      <c r="AE39" s="43">
        <f>'BAR BB| Open rates'!AE39*0.85+25</f>
        <v>77205</v>
      </c>
      <c r="AF39" s="43">
        <f>'BAR BB| Open rates'!AF39*0.85+25</f>
        <v>78905</v>
      </c>
      <c r="AG39" s="43">
        <f>'BAR BB| Open rates'!AG39*0.85+25</f>
        <v>77205</v>
      </c>
      <c r="AH39" s="43">
        <f>'BAR BB| Open rates'!AH39*0.85+25</f>
        <v>78905</v>
      </c>
      <c r="AI39" s="43">
        <f>'BAR BB| Open rates'!AI39*0.85+25</f>
        <v>77205</v>
      </c>
      <c r="AJ39" s="43">
        <f>'BAR BB| Open rates'!AJ39*0.85+25</f>
        <v>78905</v>
      </c>
      <c r="AK39" s="43">
        <f>'BAR BB| Open rates'!AK39*0.85+25</f>
        <v>77205</v>
      </c>
      <c r="AL39" s="43">
        <f>'BAR BB| Open rates'!AL39*0.85+25</f>
        <v>78905</v>
      </c>
      <c r="AM39" s="43">
        <f>'BAR BB| Open rates'!AM39*0.85+25</f>
        <v>77205</v>
      </c>
      <c r="AN39" s="43">
        <f>'BAR BB| Open rates'!AN39*0.85+25</f>
        <v>78905</v>
      </c>
      <c r="AO39" s="43">
        <f>'BAR BB| Open rates'!AO39*0.85+25</f>
        <v>77205</v>
      </c>
      <c r="AP39" s="43">
        <f>'BAR BB| Open rates'!AP39*0.85+25</f>
        <v>78905</v>
      </c>
      <c r="AQ39" s="43">
        <f>'BAR BB| Open rates'!AQ39*0.85+25</f>
        <v>77205</v>
      </c>
      <c r="AR39" s="43">
        <f>'BAR BB| Open rates'!AR39*0.85+25</f>
        <v>78905</v>
      </c>
      <c r="AS39" s="43">
        <f>'BAR BB| Open rates'!AS39*0.85+25</f>
        <v>73635</v>
      </c>
      <c r="AT39" s="43">
        <f>'BAR BB| Open rates'!AT39*0.85+25</f>
        <v>75505</v>
      </c>
      <c r="AU39" s="43">
        <f>'BAR BB| Open rates'!AU39*0.85+25</f>
        <v>73635</v>
      </c>
      <c r="AV39" s="43">
        <f>'BAR BB| Open rates'!AV39*0.85+25</f>
        <v>59270</v>
      </c>
      <c r="AW39" s="43">
        <f>'BAR BB| Open rates'!AW39*0.85+25</f>
        <v>59270</v>
      </c>
      <c r="AX39" s="43">
        <f>'BAR BB| Open rates'!AX39*0.85+25</f>
        <v>57400</v>
      </c>
      <c r="AY39" s="43">
        <f>'BAR BB| Open rates'!AY39*0.85+25</f>
        <v>59270</v>
      </c>
      <c r="AZ39" s="43">
        <f>'BAR BB| Open rates'!AZ39*0.85+25</f>
        <v>57400</v>
      </c>
      <c r="BA39" s="43">
        <f>'BAR BB| Open rates'!BA39*0.85+25</f>
        <v>59270</v>
      </c>
      <c r="BB39" s="43">
        <f>'BAR BB| Open rates'!BB39*0.85+25</f>
        <v>57400</v>
      </c>
      <c r="BC39" s="43">
        <f>'BAR BB| Open rates'!BC39*0.85+25</f>
        <v>59270</v>
      </c>
      <c r="BD39" s="43">
        <f>'BAR BB| Open rates'!BD39*0.85+25</f>
        <v>57400</v>
      </c>
      <c r="BE39" s="43">
        <f>'BAR BB| Open rates'!BE39*0.85+25</f>
        <v>55955</v>
      </c>
      <c r="BF39" s="43">
        <f>'BAR BB| Open rates'!BF39*0.85+25</f>
        <v>54255</v>
      </c>
      <c r="BG39" s="43">
        <f>'BAR BB| Open rates'!BG39*0.85+25</f>
        <v>55955</v>
      </c>
      <c r="BH39" s="43">
        <f>'BAR BB| Open rates'!BH39*0.85+25</f>
        <v>54255</v>
      </c>
      <c r="BI39" s="43">
        <f>'BAR BB| Open rates'!BI39*0.85+25</f>
        <v>55955</v>
      </c>
      <c r="BJ39" s="43">
        <f>'BAR BB| Open rates'!BJ39*0.85+25</f>
        <v>54255</v>
      </c>
      <c r="BK39" s="43">
        <f>'BAR BB| Open rates'!BK39*0.85+25</f>
        <v>55955</v>
      </c>
      <c r="BL39" s="43">
        <f>'BAR BB| Open rates'!BL39*0.85+25</f>
        <v>54255</v>
      </c>
      <c r="BM39" s="43">
        <f>'BAR BB| Open rates'!BM39*0.85+25</f>
        <v>55955</v>
      </c>
      <c r="BN39" s="43">
        <f>'BAR BB| Open rates'!BN39*0.85+25</f>
        <v>57400</v>
      </c>
      <c r="BO39" s="43">
        <f>'BAR BB| Open rates'!BO39*0.85+25</f>
        <v>59270</v>
      </c>
      <c r="BP39" s="43">
        <f>'BAR BB| Open rates'!BP39*0.85+25</f>
        <v>53405</v>
      </c>
      <c r="BQ39" s="43">
        <f>'BAR BB| Open rates'!BQ39*0.85+25</f>
        <v>49155</v>
      </c>
      <c r="BR39" s="43">
        <f>'BAR BB| Open rates'!BR39*0.85+25</f>
        <v>50005</v>
      </c>
      <c r="BS39" s="43">
        <f>'BAR BB| Open rates'!BS39*0.85+25</f>
        <v>49155</v>
      </c>
      <c r="BT39" s="43">
        <f>'BAR BB| Open rates'!BT39*0.85+25</f>
        <v>50005</v>
      </c>
      <c r="BU39" s="43">
        <f>'BAR BB| Open rates'!BU39*0.85+25</f>
        <v>49155</v>
      </c>
      <c r="BV39" s="43">
        <f>'BAR BB| Open rates'!BV39*0.85+25</f>
        <v>50005</v>
      </c>
      <c r="BW39" s="43">
        <f>'BAR BB| Open rates'!BW39*0.85+25</f>
        <v>49155</v>
      </c>
      <c r="BX39" s="43">
        <f>'BAR BB| Open rates'!BX39*0.85+25</f>
        <v>49155</v>
      </c>
      <c r="BY39" s="43">
        <f>'BAR BB| Open rates'!BY39*0.85+25</f>
        <v>50005</v>
      </c>
      <c r="BZ39" s="43">
        <f>'BAR BB| Open rates'!BZ39*0.85+25</f>
        <v>49155</v>
      </c>
      <c r="CA39" s="43">
        <f>'BAR BB| Open rates'!CA39*0.85+25</f>
        <v>50005</v>
      </c>
      <c r="CB39" s="43">
        <f>'BAR BB| Open rates'!CB39*0.85+25</f>
        <v>49155</v>
      </c>
      <c r="CC39" s="43">
        <f>'BAR BB| Open rates'!CC39*0.85+25</f>
        <v>50005</v>
      </c>
      <c r="CD39" s="43">
        <f>'BAR BB| Open rates'!CD39*0.85+25</f>
        <v>53150</v>
      </c>
      <c r="CE39" s="43">
        <f>'BAR BB| Open rates'!CE39*0.85+25</f>
        <v>55020</v>
      </c>
    </row>
    <row r="40" spans="1:83" ht="24"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row>
    <row r="41" spans="1:83" x14ac:dyDescent="0.2">
      <c r="A41" s="237">
        <v>1</v>
      </c>
      <c r="B41" s="43">
        <f>'BAR BB| Open rates'!B41*0.85+25</f>
        <v>76440</v>
      </c>
      <c r="C41" s="43">
        <f>'BAR BB| Open rates'!C41*0.85+25</f>
        <v>81455</v>
      </c>
      <c r="D41" s="43">
        <f>'BAR BB| Open rates'!D41*0.85+25</f>
        <v>77885</v>
      </c>
      <c r="E41" s="43">
        <f>'BAR BB| Open rates'!E41*0.85+25</f>
        <v>51195</v>
      </c>
      <c r="F41" s="43">
        <f>'BAR BB| Open rates'!F41*0.85+25</f>
        <v>49750</v>
      </c>
      <c r="G41" s="43">
        <f>'BAR BB| Open rates'!G41*0.85+25</f>
        <v>48050</v>
      </c>
      <c r="H41" s="43">
        <f>'BAR BB| Open rates'!H41*0.85+25</f>
        <v>48050</v>
      </c>
      <c r="I41" s="43">
        <f>'BAR BB| Open rates'!I41*0.85+25</f>
        <v>47200</v>
      </c>
      <c r="J41" s="43">
        <f>'BAR BB| Open rates'!J41*0.85+25</f>
        <v>48050</v>
      </c>
      <c r="K41" s="43">
        <f>'BAR BB| Open rates'!K41*0.85+25</f>
        <v>48050</v>
      </c>
      <c r="L41" s="43">
        <f>'BAR BB| Open rates'!L41*0.85+25</f>
        <v>48050</v>
      </c>
      <c r="M41" s="43">
        <f>'BAR BB| Open rates'!M41*0.85+25</f>
        <v>55615</v>
      </c>
      <c r="N41" s="43">
        <f>'BAR BB| Open rates'!N41*0.85+25</f>
        <v>51195</v>
      </c>
      <c r="O41" s="43">
        <f>'BAR BB| Open rates'!O41*0.85+25</f>
        <v>55615</v>
      </c>
      <c r="P41" s="43">
        <f>'BAR BB| Open rates'!P41*0.85+25</f>
        <v>53065</v>
      </c>
      <c r="Q41" s="43">
        <f>'BAR BB| Open rates'!Q41*0.85+25</f>
        <v>49750</v>
      </c>
      <c r="R41" s="43">
        <f>'BAR BB| Open rates'!R41*0.85+25</f>
        <v>51195</v>
      </c>
      <c r="S41" s="43">
        <f>'BAR BB| Open rates'!S41*0.85+25</f>
        <v>49750</v>
      </c>
      <c r="T41" s="43">
        <f>'BAR BB| Open rates'!T41*0.85+25</f>
        <v>51195</v>
      </c>
      <c r="U41" s="43">
        <f>'BAR BB| Open rates'!U41*0.85+25</f>
        <v>49750</v>
      </c>
      <c r="V41" s="43">
        <f>'BAR BB| Open rates'!V41*0.85+25</f>
        <v>51195</v>
      </c>
      <c r="W41" s="43">
        <f>'BAR BB| Open rates'!W41*0.85+25</f>
        <v>69385</v>
      </c>
      <c r="X41" s="43">
        <f>'BAR BB| Open rates'!X41*0.85+25</f>
        <v>72955</v>
      </c>
      <c r="Y41" s="43">
        <f>'BAR BB| Open rates'!Y41*0.85+25</f>
        <v>89190</v>
      </c>
      <c r="Z41" s="43">
        <f>'BAR BB| Open rates'!Z41*0.85+25</f>
        <v>69385</v>
      </c>
      <c r="AA41" s="43">
        <f>'BAR BB| Open rates'!AA41*0.85+25</f>
        <v>71255</v>
      </c>
      <c r="AB41" s="43">
        <f>'BAR BB| Open rates'!AB41*0.85+25</f>
        <v>69385</v>
      </c>
      <c r="AC41" s="43">
        <f>'BAR BB| Open rates'!AC41*0.85+25</f>
        <v>72955</v>
      </c>
      <c r="AD41" s="43">
        <f>'BAR BB| Open rates'!AD41*0.85+25</f>
        <v>74655</v>
      </c>
      <c r="AE41" s="43">
        <f>'BAR BB| Open rates'!AE41*0.85+25</f>
        <v>72955</v>
      </c>
      <c r="AF41" s="43">
        <f>'BAR BB| Open rates'!AF41*0.85+25</f>
        <v>74655</v>
      </c>
      <c r="AG41" s="43">
        <f>'BAR BB| Open rates'!AG41*0.85+25</f>
        <v>72955</v>
      </c>
      <c r="AH41" s="43">
        <f>'BAR BB| Open rates'!AH41*0.85+25</f>
        <v>74655</v>
      </c>
      <c r="AI41" s="43">
        <f>'BAR BB| Open rates'!AI41*0.85+25</f>
        <v>72955</v>
      </c>
      <c r="AJ41" s="43">
        <f>'BAR BB| Open rates'!AJ41*0.85+25</f>
        <v>74655</v>
      </c>
      <c r="AK41" s="43">
        <f>'BAR BB| Open rates'!AK41*0.85+25</f>
        <v>72955</v>
      </c>
      <c r="AL41" s="43">
        <f>'BAR BB| Open rates'!AL41*0.85+25</f>
        <v>74655</v>
      </c>
      <c r="AM41" s="43">
        <f>'BAR BB| Open rates'!AM41*0.85+25</f>
        <v>72955</v>
      </c>
      <c r="AN41" s="43">
        <f>'BAR BB| Open rates'!AN41*0.85+25</f>
        <v>74655</v>
      </c>
      <c r="AO41" s="43">
        <f>'BAR BB| Open rates'!AO41*0.85+25</f>
        <v>72955</v>
      </c>
      <c r="AP41" s="43">
        <f>'BAR BB| Open rates'!AP41*0.85+25</f>
        <v>74655</v>
      </c>
      <c r="AQ41" s="43">
        <f>'BAR BB| Open rates'!AQ41*0.85+25</f>
        <v>72955</v>
      </c>
      <c r="AR41" s="43">
        <f>'BAR BB| Open rates'!AR41*0.85+25</f>
        <v>74655</v>
      </c>
      <c r="AS41" s="43">
        <f>'BAR BB| Open rates'!AS41*0.85+25</f>
        <v>69385</v>
      </c>
      <c r="AT41" s="43">
        <f>'BAR BB| Open rates'!AT41*0.85+25</f>
        <v>71255</v>
      </c>
      <c r="AU41" s="43">
        <f>'BAR BB| Open rates'!AU41*0.85+25</f>
        <v>69385</v>
      </c>
      <c r="AV41" s="43">
        <f>'BAR BB| Open rates'!AV41*0.85+25</f>
        <v>58505</v>
      </c>
      <c r="AW41" s="43">
        <f>'BAR BB| Open rates'!AW41*0.85+25</f>
        <v>58505</v>
      </c>
      <c r="AX41" s="43">
        <f>'BAR BB| Open rates'!AX41*0.85+25</f>
        <v>56635</v>
      </c>
      <c r="AY41" s="43">
        <f>'BAR BB| Open rates'!AY41*0.85+25</f>
        <v>58505</v>
      </c>
      <c r="AZ41" s="43">
        <f>'BAR BB| Open rates'!AZ41*0.85+25</f>
        <v>56635</v>
      </c>
      <c r="BA41" s="43">
        <f>'BAR BB| Open rates'!BA41*0.85+25</f>
        <v>58505</v>
      </c>
      <c r="BB41" s="43">
        <f>'BAR BB| Open rates'!BB41*0.85+25</f>
        <v>56635</v>
      </c>
      <c r="BC41" s="43">
        <f>'BAR BB| Open rates'!BC41*0.85+25</f>
        <v>58505</v>
      </c>
      <c r="BD41" s="43">
        <f>'BAR BB| Open rates'!BD41*0.85+25</f>
        <v>56635</v>
      </c>
      <c r="BE41" s="43">
        <f>'BAR BB| Open rates'!BE41*0.85+25</f>
        <v>49750</v>
      </c>
      <c r="BF41" s="43">
        <f>'BAR BB| Open rates'!BF41*0.85+25</f>
        <v>48050</v>
      </c>
      <c r="BG41" s="43">
        <f>'BAR BB| Open rates'!BG41*0.85+25</f>
        <v>49750</v>
      </c>
      <c r="BH41" s="43">
        <f>'BAR BB| Open rates'!BH41*0.85+25</f>
        <v>48050</v>
      </c>
      <c r="BI41" s="43">
        <f>'BAR BB| Open rates'!BI41*0.85+25</f>
        <v>49750</v>
      </c>
      <c r="BJ41" s="43">
        <f>'BAR BB| Open rates'!BJ41*0.85+25</f>
        <v>48050</v>
      </c>
      <c r="BK41" s="43">
        <f>'BAR BB| Open rates'!BK41*0.85+25</f>
        <v>49750</v>
      </c>
      <c r="BL41" s="43">
        <f>'BAR BB| Open rates'!BL41*0.85+25</f>
        <v>48050</v>
      </c>
      <c r="BM41" s="43">
        <f>'BAR BB| Open rates'!BM41*0.85+25</f>
        <v>49750</v>
      </c>
      <c r="BN41" s="43">
        <f>'BAR BB| Open rates'!BN41*0.85+25</f>
        <v>51195</v>
      </c>
      <c r="BO41" s="43">
        <f>'BAR BB| Open rates'!BO41*0.85+25</f>
        <v>53065</v>
      </c>
      <c r="BP41" s="43">
        <f>'BAR BB| Open rates'!BP41*0.85+25</f>
        <v>47200</v>
      </c>
      <c r="BQ41" s="43">
        <f>'BAR BB| Open rates'!BQ41*0.85+25</f>
        <v>47200</v>
      </c>
      <c r="BR41" s="43">
        <f>'BAR BB| Open rates'!BR41*0.85+25</f>
        <v>48050</v>
      </c>
      <c r="BS41" s="43">
        <f>'BAR BB| Open rates'!BS41*0.85+25</f>
        <v>47200</v>
      </c>
      <c r="BT41" s="43">
        <f>'BAR BB| Open rates'!BT41*0.85+25</f>
        <v>48050</v>
      </c>
      <c r="BU41" s="43">
        <f>'BAR BB| Open rates'!BU41*0.85+25</f>
        <v>47200</v>
      </c>
      <c r="BV41" s="43">
        <f>'BAR BB| Open rates'!BV41*0.85+25</f>
        <v>48050</v>
      </c>
      <c r="BW41" s="43">
        <f>'BAR BB| Open rates'!BW41*0.85+25</f>
        <v>47200</v>
      </c>
      <c r="BX41" s="43">
        <f>'BAR BB| Open rates'!BX41*0.85+25</f>
        <v>47200</v>
      </c>
      <c r="BY41" s="43">
        <f>'BAR BB| Open rates'!BY41*0.85+25</f>
        <v>48050</v>
      </c>
      <c r="BZ41" s="43">
        <f>'BAR BB| Open rates'!BZ41*0.85+25</f>
        <v>47200</v>
      </c>
      <c r="CA41" s="43">
        <f>'BAR BB| Open rates'!CA41*0.85+25</f>
        <v>48050</v>
      </c>
      <c r="CB41" s="43">
        <f>'BAR BB| Open rates'!CB41*0.85+25</f>
        <v>47200</v>
      </c>
      <c r="CC41" s="43">
        <f>'BAR BB| Open rates'!CC41*0.85+25</f>
        <v>48050</v>
      </c>
      <c r="CD41" s="43">
        <f>'BAR BB| Open rates'!CD41*0.85+25</f>
        <v>51195</v>
      </c>
      <c r="CE41" s="43">
        <f>'BAR BB| Open rates'!CE41*0.85+25</f>
        <v>53065</v>
      </c>
    </row>
    <row r="42" spans="1:83" x14ac:dyDescent="0.2">
      <c r="A42" s="237">
        <v>2</v>
      </c>
      <c r="B42" s="43">
        <f>'BAR BB| Open rates'!B42*0.85+25</f>
        <v>78990</v>
      </c>
      <c r="C42" s="43">
        <f>'BAR BB| Open rates'!C42*0.85+25</f>
        <v>84005</v>
      </c>
      <c r="D42" s="43">
        <f>'BAR BB| Open rates'!D42*0.85+25</f>
        <v>80435</v>
      </c>
      <c r="E42" s="43">
        <f>'BAR BB| Open rates'!E42*0.85+25</f>
        <v>53745</v>
      </c>
      <c r="F42" s="43">
        <f>'BAR BB| Open rates'!F42*0.85+25</f>
        <v>52300</v>
      </c>
      <c r="G42" s="43">
        <f>'BAR BB| Open rates'!G42*0.85+25</f>
        <v>50600</v>
      </c>
      <c r="H42" s="43">
        <f>'BAR BB| Open rates'!H42*0.85+25</f>
        <v>50600</v>
      </c>
      <c r="I42" s="43">
        <f>'BAR BB| Open rates'!I42*0.85+25</f>
        <v>49750</v>
      </c>
      <c r="J42" s="43">
        <f>'BAR BB| Open rates'!J42*0.85+25</f>
        <v>50600</v>
      </c>
      <c r="K42" s="43">
        <f>'BAR BB| Open rates'!K42*0.85+25</f>
        <v>50600</v>
      </c>
      <c r="L42" s="43">
        <f>'BAR BB| Open rates'!L42*0.85+25</f>
        <v>50600</v>
      </c>
      <c r="M42" s="43">
        <f>'BAR BB| Open rates'!M42*0.85+25</f>
        <v>58165</v>
      </c>
      <c r="N42" s="43">
        <f>'BAR BB| Open rates'!N42*0.85+25</f>
        <v>53745</v>
      </c>
      <c r="O42" s="43">
        <f>'BAR BB| Open rates'!O42*0.85+25</f>
        <v>58165</v>
      </c>
      <c r="P42" s="43">
        <f>'BAR BB| Open rates'!P42*0.85+25</f>
        <v>55615</v>
      </c>
      <c r="Q42" s="43">
        <f>'BAR BB| Open rates'!Q42*0.85+25</f>
        <v>52300</v>
      </c>
      <c r="R42" s="43">
        <f>'BAR BB| Open rates'!R42*0.85+25</f>
        <v>53745</v>
      </c>
      <c r="S42" s="43">
        <f>'BAR BB| Open rates'!S42*0.85+25</f>
        <v>52300</v>
      </c>
      <c r="T42" s="43">
        <f>'BAR BB| Open rates'!T42*0.85+25</f>
        <v>53745</v>
      </c>
      <c r="U42" s="43">
        <f>'BAR BB| Open rates'!U42*0.85+25</f>
        <v>52300</v>
      </c>
      <c r="V42" s="43">
        <f>'BAR BB| Open rates'!V42*0.85+25</f>
        <v>53745</v>
      </c>
      <c r="W42" s="43">
        <f>'BAR BB| Open rates'!W42*0.85+25</f>
        <v>71935</v>
      </c>
      <c r="X42" s="43">
        <f>'BAR BB| Open rates'!X42*0.85+25</f>
        <v>75505</v>
      </c>
      <c r="Y42" s="43">
        <f>'BAR BB| Open rates'!Y42*0.85+25</f>
        <v>91740</v>
      </c>
      <c r="Z42" s="43">
        <f>'BAR BB| Open rates'!Z42*0.85+25</f>
        <v>71935</v>
      </c>
      <c r="AA42" s="43">
        <f>'BAR BB| Open rates'!AA42*0.85+25</f>
        <v>73805</v>
      </c>
      <c r="AB42" s="43">
        <f>'BAR BB| Open rates'!AB42*0.85+25</f>
        <v>71935</v>
      </c>
      <c r="AC42" s="43">
        <f>'BAR BB| Open rates'!AC42*0.85+25</f>
        <v>75505</v>
      </c>
      <c r="AD42" s="43">
        <f>'BAR BB| Open rates'!AD42*0.85+25</f>
        <v>77205</v>
      </c>
      <c r="AE42" s="43">
        <f>'BAR BB| Open rates'!AE42*0.85+25</f>
        <v>75505</v>
      </c>
      <c r="AF42" s="43">
        <f>'BAR BB| Open rates'!AF42*0.85+25</f>
        <v>77205</v>
      </c>
      <c r="AG42" s="43">
        <f>'BAR BB| Open rates'!AG42*0.85+25</f>
        <v>75505</v>
      </c>
      <c r="AH42" s="43">
        <f>'BAR BB| Open rates'!AH42*0.85+25</f>
        <v>77205</v>
      </c>
      <c r="AI42" s="43">
        <f>'BAR BB| Open rates'!AI42*0.85+25</f>
        <v>75505</v>
      </c>
      <c r="AJ42" s="43">
        <f>'BAR BB| Open rates'!AJ42*0.85+25</f>
        <v>77205</v>
      </c>
      <c r="AK42" s="43">
        <f>'BAR BB| Open rates'!AK42*0.85+25</f>
        <v>75505</v>
      </c>
      <c r="AL42" s="43">
        <f>'BAR BB| Open rates'!AL42*0.85+25</f>
        <v>77205</v>
      </c>
      <c r="AM42" s="43">
        <f>'BAR BB| Open rates'!AM42*0.85+25</f>
        <v>75505</v>
      </c>
      <c r="AN42" s="43">
        <f>'BAR BB| Open rates'!AN42*0.85+25</f>
        <v>77205</v>
      </c>
      <c r="AO42" s="43">
        <f>'BAR BB| Open rates'!AO42*0.85+25</f>
        <v>75505</v>
      </c>
      <c r="AP42" s="43">
        <f>'BAR BB| Open rates'!AP42*0.85+25</f>
        <v>77205</v>
      </c>
      <c r="AQ42" s="43">
        <f>'BAR BB| Open rates'!AQ42*0.85+25</f>
        <v>75505</v>
      </c>
      <c r="AR42" s="43">
        <f>'BAR BB| Open rates'!AR42*0.85+25</f>
        <v>77205</v>
      </c>
      <c r="AS42" s="43">
        <f>'BAR BB| Open rates'!AS42*0.85+25</f>
        <v>71935</v>
      </c>
      <c r="AT42" s="43">
        <f>'BAR BB| Open rates'!AT42*0.85+25</f>
        <v>73805</v>
      </c>
      <c r="AU42" s="43">
        <f>'BAR BB| Open rates'!AU42*0.85+25</f>
        <v>71935</v>
      </c>
      <c r="AV42" s="43">
        <f>'BAR BB| Open rates'!AV42*0.85+25</f>
        <v>61055</v>
      </c>
      <c r="AW42" s="43">
        <f>'BAR BB| Open rates'!AW42*0.85+25</f>
        <v>61055</v>
      </c>
      <c r="AX42" s="43">
        <f>'BAR BB| Open rates'!AX42*0.85+25</f>
        <v>59185</v>
      </c>
      <c r="AY42" s="43">
        <f>'BAR BB| Open rates'!AY42*0.85+25</f>
        <v>61055</v>
      </c>
      <c r="AZ42" s="43">
        <f>'BAR BB| Open rates'!AZ42*0.85+25</f>
        <v>59185</v>
      </c>
      <c r="BA42" s="43">
        <f>'BAR BB| Open rates'!BA42*0.85+25</f>
        <v>61055</v>
      </c>
      <c r="BB42" s="43">
        <f>'BAR BB| Open rates'!BB42*0.85+25</f>
        <v>59185</v>
      </c>
      <c r="BC42" s="43">
        <f>'BAR BB| Open rates'!BC42*0.85+25</f>
        <v>61055</v>
      </c>
      <c r="BD42" s="43">
        <f>'BAR BB| Open rates'!BD42*0.85+25</f>
        <v>59185</v>
      </c>
      <c r="BE42" s="43">
        <f>'BAR BB| Open rates'!BE42*0.85+25</f>
        <v>52300</v>
      </c>
      <c r="BF42" s="43">
        <f>'BAR BB| Open rates'!BF42*0.85+25</f>
        <v>50600</v>
      </c>
      <c r="BG42" s="43">
        <f>'BAR BB| Open rates'!BG42*0.85+25</f>
        <v>52300</v>
      </c>
      <c r="BH42" s="43">
        <f>'BAR BB| Open rates'!BH42*0.85+25</f>
        <v>50600</v>
      </c>
      <c r="BI42" s="43">
        <f>'BAR BB| Open rates'!BI42*0.85+25</f>
        <v>52300</v>
      </c>
      <c r="BJ42" s="43">
        <f>'BAR BB| Open rates'!BJ42*0.85+25</f>
        <v>50600</v>
      </c>
      <c r="BK42" s="43">
        <f>'BAR BB| Open rates'!BK42*0.85+25</f>
        <v>52300</v>
      </c>
      <c r="BL42" s="43">
        <f>'BAR BB| Open rates'!BL42*0.85+25</f>
        <v>50600</v>
      </c>
      <c r="BM42" s="43">
        <f>'BAR BB| Open rates'!BM42*0.85+25</f>
        <v>52300</v>
      </c>
      <c r="BN42" s="43">
        <f>'BAR BB| Open rates'!BN42*0.85+25</f>
        <v>53745</v>
      </c>
      <c r="BO42" s="43">
        <f>'BAR BB| Open rates'!BO42*0.85+25</f>
        <v>55615</v>
      </c>
      <c r="BP42" s="43">
        <f>'BAR BB| Open rates'!BP42*0.85+25</f>
        <v>49750</v>
      </c>
      <c r="BQ42" s="43">
        <f>'BAR BB| Open rates'!BQ42*0.85+25</f>
        <v>49750</v>
      </c>
      <c r="BR42" s="43">
        <f>'BAR BB| Open rates'!BR42*0.85+25</f>
        <v>50600</v>
      </c>
      <c r="BS42" s="43">
        <f>'BAR BB| Open rates'!BS42*0.85+25</f>
        <v>49750</v>
      </c>
      <c r="BT42" s="43">
        <f>'BAR BB| Open rates'!BT42*0.85+25</f>
        <v>50600</v>
      </c>
      <c r="BU42" s="43">
        <f>'BAR BB| Open rates'!BU42*0.85+25</f>
        <v>49750</v>
      </c>
      <c r="BV42" s="43">
        <f>'BAR BB| Open rates'!BV42*0.85+25</f>
        <v>50600</v>
      </c>
      <c r="BW42" s="43">
        <f>'BAR BB| Open rates'!BW42*0.85+25</f>
        <v>49750</v>
      </c>
      <c r="BX42" s="43">
        <f>'BAR BB| Open rates'!BX42*0.85+25</f>
        <v>49750</v>
      </c>
      <c r="BY42" s="43">
        <f>'BAR BB| Open rates'!BY42*0.85+25</f>
        <v>50600</v>
      </c>
      <c r="BZ42" s="43">
        <f>'BAR BB| Open rates'!BZ42*0.85+25</f>
        <v>49750</v>
      </c>
      <c r="CA42" s="43">
        <f>'BAR BB| Open rates'!CA42*0.85+25</f>
        <v>50600</v>
      </c>
      <c r="CB42" s="43">
        <f>'BAR BB| Open rates'!CB42*0.85+25</f>
        <v>49750</v>
      </c>
      <c r="CC42" s="43">
        <f>'BAR BB| Open rates'!CC42*0.85+25</f>
        <v>50600</v>
      </c>
      <c r="CD42" s="43">
        <f>'BAR BB| Open rates'!CD42*0.85+25</f>
        <v>53745</v>
      </c>
      <c r="CE42" s="43">
        <f>'BAR BB| Open rates'!CE42*0.85+25</f>
        <v>55615</v>
      </c>
    </row>
    <row r="43" spans="1:83" x14ac:dyDescent="0.2">
      <c r="A43" s="237">
        <v>3</v>
      </c>
      <c r="B43" s="43">
        <f>'BAR BB| Open rates'!B43*0.85+25</f>
        <v>81540</v>
      </c>
      <c r="C43" s="43">
        <f>'BAR BB| Open rates'!C43*0.85+25</f>
        <v>86555</v>
      </c>
      <c r="D43" s="43">
        <f>'BAR BB| Open rates'!D43*0.85+25</f>
        <v>82985</v>
      </c>
      <c r="E43" s="43">
        <f>'BAR BB| Open rates'!E43*0.85+25</f>
        <v>56295</v>
      </c>
      <c r="F43" s="43">
        <f>'BAR BB| Open rates'!F43*0.85+25</f>
        <v>54850</v>
      </c>
      <c r="G43" s="43">
        <f>'BAR BB| Open rates'!G43*0.85+25</f>
        <v>53150</v>
      </c>
      <c r="H43" s="43">
        <f>'BAR BB| Open rates'!H43*0.85+25</f>
        <v>53150</v>
      </c>
      <c r="I43" s="43">
        <f>'BAR BB| Open rates'!I43*0.85+25</f>
        <v>52300</v>
      </c>
      <c r="J43" s="43">
        <f>'BAR BB| Open rates'!J43*0.85+25</f>
        <v>53150</v>
      </c>
      <c r="K43" s="43">
        <f>'BAR BB| Open rates'!K43*0.85+25</f>
        <v>53150</v>
      </c>
      <c r="L43" s="43">
        <f>'BAR BB| Open rates'!L43*0.85+25</f>
        <v>53150</v>
      </c>
      <c r="M43" s="43">
        <f>'BAR BB| Open rates'!M43*0.85+25</f>
        <v>60715</v>
      </c>
      <c r="N43" s="43">
        <f>'BAR BB| Open rates'!N43*0.85+25</f>
        <v>56295</v>
      </c>
      <c r="O43" s="43">
        <f>'BAR BB| Open rates'!O43*0.85+25</f>
        <v>60715</v>
      </c>
      <c r="P43" s="43">
        <f>'BAR BB| Open rates'!P43*0.85+25</f>
        <v>58165</v>
      </c>
      <c r="Q43" s="43">
        <f>'BAR BB| Open rates'!Q43*0.85+25</f>
        <v>54850</v>
      </c>
      <c r="R43" s="43">
        <f>'BAR BB| Open rates'!R43*0.85+25</f>
        <v>56295</v>
      </c>
      <c r="S43" s="43">
        <f>'BAR BB| Open rates'!S43*0.85+25</f>
        <v>54850</v>
      </c>
      <c r="T43" s="43">
        <f>'BAR BB| Open rates'!T43*0.85+25</f>
        <v>56295</v>
      </c>
      <c r="U43" s="43">
        <f>'BAR BB| Open rates'!U43*0.85+25</f>
        <v>54850</v>
      </c>
      <c r="V43" s="43">
        <f>'BAR BB| Open rates'!V43*0.85+25</f>
        <v>56295</v>
      </c>
      <c r="W43" s="43">
        <f>'BAR BB| Open rates'!W43*0.85+25</f>
        <v>74485</v>
      </c>
      <c r="X43" s="43">
        <f>'BAR BB| Open rates'!X43*0.85+25</f>
        <v>78055</v>
      </c>
      <c r="Y43" s="43">
        <f>'BAR BB| Open rates'!Y43*0.85+25</f>
        <v>94290</v>
      </c>
      <c r="Z43" s="43">
        <f>'BAR BB| Open rates'!Z43*0.85+25</f>
        <v>74485</v>
      </c>
      <c r="AA43" s="43">
        <f>'BAR BB| Open rates'!AA43*0.85+25</f>
        <v>76355</v>
      </c>
      <c r="AB43" s="43">
        <f>'BAR BB| Open rates'!AB43*0.85+25</f>
        <v>74485</v>
      </c>
      <c r="AC43" s="43">
        <f>'BAR BB| Open rates'!AC43*0.85+25</f>
        <v>78055</v>
      </c>
      <c r="AD43" s="43">
        <f>'BAR BB| Open rates'!AD43*0.85+25</f>
        <v>79755</v>
      </c>
      <c r="AE43" s="43">
        <f>'BAR BB| Open rates'!AE43*0.85+25</f>
        <v>78055</v>
      </c>
      <c r="AF43" s="43">
        <f>'BAR BB| Open rates'!AF43*0.85+25</f>
        <v>79755</v>
      </c>
      <c r="AG43" s="43">
        <f>'BAR BB| Open rates'!AG43*0.85+25</f>
        <v>78055</v>
      </c>
      <c r="AH43" s="43">
        <f>'BAR BB| Open rates'!AH43*0.85+25</f>
        <v>79755</v>
      </c>
      <c r="AI43" s="43">
        <f>'BAR BB| Open rates'!AI43*0.85+25</f>
        <v>78055</v>
      </c>
      <c r="AJ43" s="43">
        <f>'BAR BB| Open rates'!AJ43*0.85+25</f>
        <v>79755</v>
      </c>
      <c r="AK43" s="43">
        <f>'BAR BB| Open rates'!AK43*0.85+25</f>
        <v>78055</v>
      </c>
      <c r="AL43" s="43">
        <f>'BAR BB| Open rates'!AL43*0.85+25</f>
        <v>79755</v>
      </c>
      <c r="AM43" s="43">
        <f>'BAR BB| Open rates'!AM43*0.85+25</f>
        <v>78055</v>
      </c>
      <c r="AN43" s="43">
        <f>'BAR BB| Open rates'!AN43*0.85+25</f>
        <v>79755</v>
      </c>
      <c r="AO43" s="43">
        <f>'BAR BB| Open rates'!AO43*0.85+25</f>
        <v>78055</v>
      </c>
      <c r="AP43" s="43">
        <f>'BAR BB| Open rates'!AP43*0.85+25</f>
        <v>79755</v>
      </c>
      <c r="AQ43" s="43">
        <f>'BAR BB| Open rates'!AQ43*0.85+25</f>
        <v>78055</v>
      </c>
      <c r="AR43" s="43">
        <f>'BAR BB| Open rates'!AR43*0.85+25</f>
        <v>79755</v>
      </c>
      <c r="AS43" s="43">
        <f>'BAR BB| Open rates'!AS43*0.85+25</f>
        <v>74485</v>
      </c>
      <c r="AT43" s="43">
        <f>'BAR BB| Open rates'!AT43*0.85+25</f>
        <v>76355</v>
      </c>
      <c r="AU43" s="43">
        <f>'BAR BB| Open rates'!AU43*0.85+25</f>
        <v>74485</v>
      </c>
      <c r="AV43" s="43">
        <f>'BAR BB| Open rates'!AV43*0.85+25</f>
        <v>63605</v>
      </c>
      <c r="AW43" s="43">
        <f>'BAR BB| Open rates'!AW43*0.85+25</f>
        <v>63605</v>
      </c>
      <c r="AX43" s="43">
        <f>'BAR BB| Open rates'!AX43*0.85+25</f>
        <v>61735</v>
      </c>
      <c r="AY43" s="43">
        <f>'BAR BB| Open rates'!AY43*0.85+25</f>
        <v>63605</v>
      </c>
      <c r="AZ43" s="43">
        <f>'BAR BB| Open rates'!AZ43*0.85+25</f>
        <v>61735</v>
      </c>
      <c r="BA43" s="43">
        <f>'BAR BB| Open rates'!BA43*0.85+25</f>
        <v>63605</v>
      </c>
      <c r="BB43" s="43">
        <f>'BAR BB| Open rates'!BB43*0.85+25</f>
        <v>61735</v>
      </c>
      <c r="BC43" s="43">
        <f>'BAR BB| Open rates'!BC43*0.85+25</f>
        <v>63605</v>
      </c>
      <c r="BD43" s="43">
        <f>'BAR BB| Open rates'!BD43*0.85+25</f>
        <v>61735</v>
      </c>
      <c r="BE43" s="43">
        <f>'BAR BB| Open rates'!BE43*0.85+25</f>
        <v>54850</v>
      </c>
      <c r="BF43" s="43">
        <f>'BAR BB| Open rates'!BF43*0.85+25</f>
        <v>53150</v>
      </c>
      <c r="BG43" s="43">
        <f>'BAR BB| Open rates'!BG43*0.85+25</f>
        <v>54850</v>
      </c>
      <c r="BH43" s="43">
        <f>'BAR BB| Open rates'!BH43*0.85+25</f>
        <v>53150</v>
      </c>
      <c r="BI43" s="43">
        <f>'BAR BB| Open rates'!BI43*0.85+25</f>
        <v>54850</v>
      </c>
      <c r="BJ43" s="43">
        <f>'BAR BB| Open rates'!BJ43*0.85+25</f>
        <v>53150</v>
      </c>
      <c r="BK43" s="43">
        <f>'BAR BB| Open rates'!BK43*0.85+25</f>
        <v>54850</v>
      </c>
      <c r="BL43" s="43">
        <f>'BAR BB| Open rates'!BL43*0.85+25</f>
        <v>53150</v>
      </c>
      <c r="BM43" s="43">
        <f>'BAR BB| Open rates'!BM43*0.85+25</f>
        <v>54850</v>
      </c>
      <c r="BN43" s="43">
        <f>'BAR BB| Open rates'!BN43*0.85+25</f>
        <v>56295</v>
      </c>
      <c r="BO43" s="43">
        <f>'BAR BB| Open rates'!BO43*0.85+25</f>
        <v>58165</v>
      </c>
      <c r="BP43" s="43">
        <f>'BAR BB| Open rates'!BP43*0.85+25</f>
        <v>52300</v>
      </c>
      <c r="BQ43" s="43">
        <f>'BAR BB| Open rates'!BQ43*0.85+25</f>
        <v>52300</v>
      </c>
      <c r="BR43" s="43">
        <f>'BAR BB| Open rates'!BR43*0.85+25</f>
        <v>53150</v>
      </c>
      <c r="BS43" s="43">
        <f>'BAR BB| Open rates'!BS43*0.85+25</f>
        <v>52300</v>
      </c>
      <c r="BT43" s="43">
        <f>'BAR BB| Open rates'!BT43*0.85+25</f>
        <v>53150</v>
      </c>
      <c r="BU43" s="43">
        <f>'BAR BB| Open rates'!BU43*0.85+25</f>
        <v>52300</v>
      </c>
      <c r="BV43" s="43">
        <f>'BAR BB| Open rates'!BV43*0.85+25</f>
        <v>53150</v>
      </c>
      <c r="BW43" s="43">
        <f>'BAR BB| Open rates'!BW43*0.85+25</f>
        <v>52300</v>
      </c>
      <c r="BX43" s="43">
        <f>'BAR BB| Open rates'!BX43*0.85+25</f>
        <v>52300</v>
      </c>
      <c r="BY43" s="43">
        <f>'BAR BB| Open rates'!BY43*0.85+25</f>
        <v>53150</v>
      </c>
      <c r="BZ43" s="43">
        <f>'BAR BB| Open rates'!BZ43*0.85+25</f>
        <v>52300</v>
      </c>
      <c r="CA43" s="43">
        <f>'BAR BB| Open rates'!CA43*0.85+25</f>
        <v>53150</v>
      </c>
      <c r="CB43" s="43">
        <f>'BAR BB| Open rates'!CB43*0.85+25</f>
        <v>52300</v>
      </c>
      <c r="CC43" s="43">
        <f>'BAR BB| Open rates'!CC43*0.85+25</f>
        <v>53150</v>
      </c>
      <c r="CD43" s="43">
        <f>'BAR BB| Open rates'!CD43*0.85+25</f>
        <v>56295</v>
      </c>
      <c r="CE43" s="43">
        <f>'BAR BB| Open rates'!CE43*0.85+25</f>
        <v>58165</v>
      </c>
    </row>
    <row r="44" spans="1:83" x14ac:dyDescent="0.2">
      <c r="A44" s="237">
        <v>4</v>
      </c>
      <c r="B44" s="43">
        <f>'BAR BB| Open rates'!B44*0.85+25</f>
        <v>84090</v>
      </c>
      <c r="C44" s="43">
        <f>'BAR BB| Open rates'!C44*0.85+25</f>
        <v>89105</v>
      </c>
      <c r="D44" s="43">
        <f>'BAR BB| Open rates'!D44*0.85+25</f>
        <v>85535</v>
      </c>
      <c r="E44" s="43">
        <f>'BAR BB| Open rates'!E44*0.85+25</f>
        <v>58845</v>
      </c>
      <c r="F44" s="43">
        <f>'BAR BB| Open rates'!F44*0.85+25</f>
        <v>57400</v>
      </c>
      <c r="G44" s="43">
        <f>'BAR BB| Open rates'!G44*0.85+25</f>
        <v>55700</v>
      </c>
      <c r="H44" s="43">
        <f>'BAR BB| Open rates'!H44*0.85+25</f>
        <v>55700</v>
      </c>
      <c r="I44" s="43">
        <f>'BAR BB| Open rates'!I44*0.85+25</f>
        <v>54850</v>
      </c>
      <c r="J44" s="43">
        <f>'BAR BB| Open rates'!J44*0.85+25</f>
        <v>55700</v>
      </c>
      <c r="K44" s="43">
        <f>'BAR BB| Open rates'!K44*0.85+25</f>
        <v>55700</v>
      </c>
      <c r="L44" s="43">
        <f>'BAR BB| Open rates'!L44*0.85+25</f>
        <v>55700</v>
      </c>
      <c r="M44" s="43">
        <f>'BAR BB| Open rates'!M44*0.85+25</f>
        <v>63265</v>
      </c>
      <c r="N44" s="43">
        <f>'BAR BB| Open rates'!N44*0.85+25</f>
        <v>58845</v>
      </c>
      <c r="O44" s="43">
        <f>'BAR BB| Open rates'!O44*0.85+25</f>
        <v>63265</v>
      </c>
      <c r="P44" s="43">
        <f>'BAR BB| Open rates'!P44*0.85+25</f>
        <v>60715</v>
      </c>
      <c r="Q44" s="43">
        <f>'BAR BB| Open rates'!Q44*0.85+25</f>
        <v>57400</v>
      </c>
      <c r="R44" s="43">
        <f>'BAR BB| Open rates'!R44*0.85+25</f>
        <v>58845</v>
      </c>
      <c r="S44" s="43">
        <f>'BAR BB| Open rates'!S44*0.85+25</f>
        <v>57400</v>
      </c>
      <c r="T44" s="43">
        <f>'BAR BB| Open rates'!T44*0.85+25</f>
        <v>58845</v>
      </c>
      <c r="U44" s="43">
        <f>'BAR BB| Open rates'!U44*0.85+25</f>
        <v>57400</v>
      </c>
      <c r="V44" s="43">
        <f>'BAR BB| Open rates'!V44*0.85+25</f>
        <v>58845</v>
      </c>
      <c r="W44" s="43">
        <f>'BAR BB| Open rates'!W44*0.85+25</f>
        <v>77035</v>
      </c>
      <c r="X44" s="43">
        <f>'BAR BB| Open rates'!X44*0.85+25</f>
        <v>80605</v>
      </c>
      <c r="Y44" s="43">
        <f>'BAR BB| Open rates'!Y44*0.85+25</f>
        <v>96840</v>
      </c>
      <c r="Z44" s="43">
        <f>'BAR BB| Open rates'!Z44*0.85+25</f>
        <v>77035</v>
      </c>
      <c r="AA44" s="43">
        <f>'BAR BB| Open rates'!AA44*0.85+25</f>
        <v>78905</v>
      </c>
      <c r="AB44" s="43">
        <f>'BAR BB| Open rates'!AB44*0.85+25</f>
        <v>77035</v>
      </c>
      <c r="AC44" s="43">
        <f>'BAR BB| Open rates'!AC44*0.85+25</f>
        <v>80605</v>
      </c>
      <c r="AD44" s="43">
        <f>'BAR BB| Open rates'!AD44*0.85+25</f>
        <v>82305</v>
      </c>
      <c r="AE44" s="43">
        <f>'BAR BB| Open rates'!AE44*0.85+25</f>
        <v>80605</v>
      </c>
      <c r="AF44" s="43">
        <f>'BAR BB| Open rates'!AF44*0.85+25</f>
        <v>82305</v>
      </c>
      <c r="AG44" s="43">
        <f>'BAR BB| Open rates'!AG44*0.85+25</f>
        <v>80605</v>
      </c>
      <c r="AH44" s="43">
        <f>'BAR BB| Open rates'!AH44*0.85+25</f>
        <v>82305</v>
      </c>
      <c r="AI44" s="43">
        <f>'BAR BB| Open rates'!AI44*0.85+25</f>
        <v>80605</v>
      </c>
      <c r="AJ44" s="43">
        <f>'BAR BB| Open rates'!AJ44*0.85+25</f>
        <v>82305</v>
      </c>
      <c r="AK44" s="43">
        <f>'BAR BB| Open rates'!AK44*0.85+25</f>
        <v>80605</v>
      </c>
      <c r="AL44" s="43">
        <f>'BAR BB| Open rates'!AL44*0.85+25</f>
        <v>82305</v>
      </c>
      <c r="AM44" s="43">
        <f>'BAR BB| Open rates'!AM44*0.85+25</f>
        <v>80605</v>
      </c>
      <c r="AN44" s="43">
        <f>'BAR BB| Open rates'!AN44*0.85+25</f>
        <v>82305</v>
      </c>
      <c r="AO44" s="43">
        <f>'BAR BB| Open rates'!AO44*0.85+25</f>
        <v>80605</v>
      </c>
      <c r="AP44" s="43">
        <f>'BAR BB| Open rates'!AP44*0.85+25</f>
        <v>82305</v>
      </c>
      <c r="AQ44" s="43">
        <f>'BAR BB| Open rates'!AQ44*0.85+25</f>
        <v>80605</v>
      </c>
      <c r="AR44" s="43">
        <f>'BAR BB| Open rates'!AR44*0.85+25</f>
        <v>82305</v>
      </c>
      <c r="AS44" s="43">
        <f>'BAR BB| Open rates'!AS44*0.85+25</f>
        <v>77035</v>
      </c>
      <c r="AT44" s="43">
        <f>'BAR BB| Open rates'!AT44*0.85+25</f>
        <v>78905</v>
      </c>
      <c r="AU44" s="43">
        <f>'BAR BB| Open rates'!AU44*0.85+25</f>
        <v>77035</v>
      </c>
      <c r="AV44" s="43">
        <f>'BAR BB| Open rates'!AV44*0.85+25</f>
        <v>66155</v>
      </c>
      <c r="AW44" s="43">
        <f>'BAR BB| Open rates'!AW44*0.85+25</f>
        <v>66155</v>
      </c>
      <c r="AX44" s="43">
        <f>'BAR BB| Open rates'!AX44*0.85+25</f>
        <v>64285</v>
      </c>
      <c r="AY44" s="43">
        <f>'BAR BB| Open rates'!AY44*0.85+25</f>
        <v>66155</v>
      </c>
      <c r="AZ44" s="43">
        <f>'BAR BB| Open rates'!AZ44*0.85+25</f>
        <v>64285</v>
      </c>
      <c r="BA44" s="43">
        <f>'BAR BB| Open rates'!BA44*0.85+25</f>
        <v>66155</v>
      </c>
      <c r="BB44" s="43">
        <f>'BAR BB| Open rates'!BB44*0.85+25</f>
        <v>64285</v>
      </c>
      <c r="BC44" s="43">
        <f>'BAR BB| Open rates'!BC44*0.85+25</f>
        <v>66155</v>
      </c>
      <c r="BD44" s="43">
        <f>'BAR BB| Open rates'!BD44*0.85+25</f>
        <v>64285</v>
      </c>
      <c r="BE44" s="43">
        <f>'BAR BB| Open rates'!BE44*0.85+25</f>
        <v>57400</v>
      </c>
      <c r="BF44" s="43">
        <f>'BAR BB| Open rates'!BF44*0.85+25</f>
        <v>55700</v>
      </c>
      <c r="BG44" s="43">
        <f>'BAR BB| Open rates'!BG44*0.85+25</f>
        <v>57400</v>
      </c>
      <c r="BH44" s="43">
        <f>'BAR BB| Open rates'!BH44*0.85+25</f>
        <v>55700</v>
      </c>
      <c r="BI44" s="43">
        <f>'BAR BB| Open rates'!BI44*0.85+25</f>
        <v>57400</v>
      </c>
      <c r="BJ44" s="43">
        <f>'BAR BB| Open rates'!BJ44*0.85+25</f>
        <v>55700</v>
      </c>
      <c r="BK44" s="43">
        <f>'BAR BB| Open rates'!BK44*0.85+25</f>
        <v>57400</v>
      </c>
      <c r="BL44" s="43">
        <f>'BAR BB| Open rates'!BL44*0.85+25</f>
        <v>55700</v>
      </c>
      <c r="BM44" s="43">
        <f>'BAR BB| Open rates'!BM44*0.85+25</f>
        <v>57400</v>
      </c>
      <c r="BN44" s="43">
        <f>'BAR BB| Open rates'!BN44*0.85+25</f>
        <v>58845</v>
      </c>
      <c r="BO44" s="43">
        <f>'BAR BB| Open rates'!BO44*0.85+25</f>
        <v>60715</v>
      </c>
      <c r="BP44" s="43">
        <f>'BAR BB| Open rates'!BP44*0.85+25</f>
        <v>54850</v>
      </c>
      <c r="BQ44" s="43">
        <f>'BAR BB| Open rates'!BQ44*0.85+25</f>
        <v>54850</v>
      </c>
      <c r="BR44" s="43">
        <f>'BAR BB| Open rates'!BR44*0.85+25</f>
        <v>55700</v>
      </c>
      <c r="BS44" s="43">
        <f>'BAR BB| Open rates'!BS44*0.85+25</f>
        <v>54850</v>
      </c>
      <c r="BT44" s="43">
        <f>'BAR BB| Open rates'!BT44*0.85+25</f>
        <v>55700</v>
      </c>
      <c r="BU44" s="43">
        <f>'BAR BB| Open rates'!BU44*0.85+25</f>
        <v>54850</v>
      </c>
      <c r="BV44" s="43">
        <f>'BAR BB| Open rates'!BV44*0.85+25</f>
        <v>55700</v>
      </c>
      <c r="BW44" s="43">
        <f>'BAR BB| Open rates'!BW44*0.85+25</f>
        <v>54850</v>
      </c>
      <c r="BX44" s="43">
        <f>'BAR BB| Open rates'!BX44*0.85+25</f>
        <v>54850</v>
      </c>
      <c r="BY44" s="43">
        <f>'BAR BB| Open rates'!BY44*0.85+25</f>
        <v>55700</v>
      </c>
      <c r="BZ44" s="43">
        <f>'BAR BB| Open rates'!BZ44*0.85+25</f>
        <v>54850</v>
      </c>
      <c r="CA44" s="43">
        <f>'BAR BB| Open rates'!CA44*0.85+25</f>
        <v>55700</v>
      </c>
      <c r="CB44" s="43">
        <f>'BAR BB| Open rates'!CB44*0.85+25</f>
        <v>54850</v>
      </c>
      <c r="CC44" s="43">
        <f>'BAR BB| Open rates'!CC44*0.85+25</f>
        <v>55700</v>
      </c>
      <c r="CD44" s="43">
        <f>'BAR BB| Open rates'!CD44*0.85+25</f>
        <v>58845</v>
      </c>
      <c r="CE44" s="43">
        <f>'BAR BB| Open rates'!CE44*0.85+25</f>
        <v>60715</v>
      </c>
    </row>
    <row r="45" spans="1:83" x14ac:dyDescent="0.2">
      <c r="A45" s="237">
        <v>5</v>
      </c>
      <c r="B45" s="43">
        <f>'BAR BB| Open rates'!B45*0.85+25</f>
        <v>86640</v>
      </c>
      <c r="C45" s="43">
        <f>'BAR BB| Open rates'!C45*0.85+25</f>
        <v>91655</v>
      </c>
      <c r="D45" s="43">
        <f>'BAR BB| Open rates'!D45*0.85+25</f>
        <v>88085</v>
      </c>
      <c r="E45" s="43">
        <f>'BAR BB| Open rates'!E45*0.85+25</f>
        <v>61395</v>
      </c>
      <c r="F45" s="43">
        <f>'BAR BB| Open rates'!F45*0.85+25</f>
        <v>59950</v>
      </c>
      <c r="G45" s="43">
        <f>'BAR BB| Open rates'!G45*0.85+25</f>
        <v>58250</v>
      </c>
      <c r="H45" s="43">
        <f>'BAR BB| Open rates'!H45*0.85+25</f>
        <v>58250</v>
      </c>
      <c r="I45" s="43">
        <f>'BAR BB| Open rates'!I45*0.85+25</f>
        <v>57400</v>
      </c>
      <c r="J45" s="43">
        <f>'BAR BB| Open rates'!J45*0.85+25</f>
        <v>58250</v>
      </c>
      <c r="K45" s="43">
        <f>'BAR BB| Open rates'!K45*0.85+25</f>
        <v>58250</v>
      </c>
      <c r="L45" s="43">
        <f>'BAR BB| Open rates'!L45*0.85+25</f>
        <v>58250</v>
      </c>
      <c r="M45" s="43">
        <f>'BAR BB| Open rates'!M45*0.85+25</f>
        <v>65815</v>
      </c>
      <c r="N45" s="43">
        <f>'BAR BB| Open rates'!N45*0.85+25</f>
        <v>61395</v>
      </c>
      <c r="O45" s="43">
        <f>'BAR BB| Open rates'!O45*0.85+25</f>
        <v>65815</v>
      </c>
      <c r="P45" s="43">
        <f>'BAR BB| Open rates'!P45*0.85+25</f>
        <v>63265</v>
      </c>
      <c r="Q45" s="43">
        <f>'BAR BB| Open rates'!Q45*0.85+25</f>
        <v>59950</v>
      </c>
      <c r="R45" s="43">
        <f>'BAR BB| Open rates'!R45*0.85+25</f>
        <v>61395</v>
      </c>
      <c r="S45" s="43">
        <f>'BAR BB| Open rates'!S45*0.85+25</f>
        <v>59950</v>
      </c>
      <c r="T45" s="43">
        <f>'BAR BB| Open rates'!T45*0.85+25</f>
        <v>61395</v>
      </c>
      <c r="U45" s="43">
        <f>'BAR BB| Open rates'!U45*0.85+25</f>
        <v>59950</v>
      </c>
      <c r="V45" s="43">
        <f>'BAR BB| Open rates'!V45*0.85+25</f>
        <v>61395</v>
      </c>
      <c r="W45" s="43">
        <f>'BAR BB| Open rates'!W45*0.85+25</f>
        <v>79585</v>
      </c>
      <c r="X45" s="43">
        <f>'BAR BB| Open rates'!X45*0.85+25</f>
        <v>83155</v>
      </c>
      <c r="Y45" s="43">
        <f>'BAR BB| Open rates'!Y45*0.85+25</f>
        <v>99390</v>
      </c>
      <c r="Z45" s="43">
        <f>'BAR BB| Open rates'!Z45*0.85+25</f>
        <v>79585</v>
      </c>
      <c r="AA45" s="43">
        <f>'BAR BB| Open rates'!AA45*0.85+25</f>
        <v>81455</v>
      </c>
      <c r="AB45" s="43">
        <f>'BAR BB| Open rates'!AB45*0.85+25</f>
        <v>79585</v>
      </c>
      <c r="AC45" s="43">
        <f>'BAR BB| Open rates'!AC45*0.85+25</f>
        <v>83155</v>
      </c>
      <c r="AD45" s="43">
        <f>'BAR BB| Open rates'!AD45*0.85+25</f>
        <v>84855</v>
      </c>
      <c r="AE45" s="43">
        <f>'BAR BB| Open rates'!AE45*0.85+25</f>
        <v>83155</v>
      </c>
      <c r="AF45" s="43">
        <f>'BAR BB| Open rates'!AF45*0.85+25</f>
        <v>84855</v>
      </c>
      <c r="AG45" s="43">
        <f>'BAR BB| Open rates'!AG45*0.85+25</f>
        <v>83155</v>
      </c>
      <c r="AH45" s="43">
        <f>'BAR BB| Open rates'!AH45*0.85+25</f>
        <v>84855</v>
      </c>
      <c r="AI45" s="43">
        <f>'BAR BB| Open rates'!AI45*0.85+25</f>
        <v>83155</v>
      </c>
      <c r="AJ45" s="43">
        <f>'BAR BB| Open rates'!AJ45*0.85+25</f>
        <v>84855</v>
      </c>
      <c r="AK45" s="43">
        <f>'BAR BB| Open rates'!AK45*0.85+25</f>
        <v>83155</v>
      </c>
      <c r="AL45" s="43">
        <f>'BAR BB| Open rates'!AL45*0.85+25</f>
        <v>84855</v>
      </c>
      <c r="AM45" s="43">
        <f>'BAR BB| Open rates'!AM45*0.85+25</f>
        <v>83155</v>
      </c>
      <c r="AN45" s="43">
        <f>'BAR BB| Open rates'!AN45*0.85+25</f>
        <v>84855</v>
      </c>
      <c r="AO45" s="43">
        <f>'BAR BB| Open rates'!AO45*0.85+25</f>
        <v>83155</v>
      </c>
      <c r="AP45" s="43">
        <f>'BAR BB| Open rates'!AP45*0.85+25</f>
        <v>84855</v>
      </c>
      <c r="AQ45" s="43">
        <f>'BAR BB| Open rates'!AQ45*0.85+25</f>
        <v>83155</v>
      </c>
      <c r="AR45" s="43">
        <f>'BAR BB| Open rates'!AR45*0.85+25</f>
        <v>84855</v>
      </c>
      <c r="AS45" s="43">
        <f>'BAR BB| Open rates'!AS45*0.85+25</f>
        <v>79585</v>
      </c>
      <c r="AT45" s="43">
        <f>'BAR BB| Open rates'!AT45*0.85+25</f>
        <v>81455</v>
      </c>
      <c r="AU45" s="43">
        <f>'BAR BB| Open rates'!AU45*0.85+25</f>
        <v>79585</v>
      </c>
      <c r="AV45" s="43">
        <f>'BAR BB| Open rates'!AV45*0.85+25</f>
        <v>68705</v>
      </c>
      <c r="AW45" s="43">
        <f>'BAR BB| Open rates'!AW45*0.85+25</f>
        <v>68705</v>
      </c>
      <c r="AX45" s="43">
        <f>'BAR BB| Open rates'!AX45*0.85+25</f>
        <v>66835</v>
      </c>
      <c r="AY45" s="43">
        <f>'BAR BB| Open rates'!AY45*0.85+25</f>
        <v>68705</v>
      </c>
      <c r="AZ45" s="43">
        <f>'BAR BB| Open rates'!AZ45*0.85+25</f>
        <v>66835</v>
      </c>
      <c r="BA45" s="43">
        <f>'BAR BB| Open rates'!BA45*0.85+25</f>
        <v>68705</v>
      </c>
      <c r="BB45" s="43">
        <f>'BAR BB| Open rates'!BB45*0.85+25</f>
        <v>66835</v>
      </c>
      <c r="BC45" s="43">
        <f>'BAR BB| Open rates'!BC45*0.85+25</f>
        <v>68705</v>
      </c>
      <c r="BD45" s="43">
        <f>'BAR BB| Open rates'!BD45*0.85+25</f>
        <v>66835</v>
      </c>
      <c r="BE45" s="43">
        <f>'BAR BB| Open rates'!BE45*0.85+25</f>
        <v>59950</v>
      </c>
      <c r="BF45" s="43">
        <f>'BAR BB| Open rates'!BF45*0.85+25</f>
        <v>58250</v>
      </c>
      <c r="BG45" s="43">
        <f>'BAR BB| Open rates'!BG45*0.85+25</f>
        <v>59950</v>
      </c>
      <c r="BH45" s="43">
        <f>'BAR BB| Open rates'!BH45*0.85+25</f>
        <v>58250</v>
      </c>
      <c r="BI45" s="43">
        <f>'BAR BB| Open rates'!BI45*0.85+25</f>
        <v>59950</v>
      </c>
      <c r="BJ45" s="43">
        <f>'BAR BB| Open rates'!BJ45*0.85+25</f>
        <v>58250</v>
      </c>
      <c r="BK45" s="43">
        <f>'BAR BB| Open rates'!BK45*0.85+25</f>
        <v>59950</v>
      </c>
      <c r="BL45" s="43">
        <f>'BAR BB| Open rates'!BL45*0.85+25</f>
        <v>58250</v>
      </c>
      <c r="BM45" s="43">
        <f>'BAR BB| Open rates'!BM45*0.85+25</f>
        <v>59950</v>
      </c>
      <c r="BN45" s="43">
        <f>'BAR BB| Open rates'!BN45*0.85+25</f>
        <v>61395</v>
      </c>
      <c r="BO45" s="43">
        <f>'BAR BB| Open rates'!BO45*0.85+25</f>
        <v>63265</v>
      </c>
      <c r="BP45" s="43">
        <f>'BAR BB| Open rates'!BP45*0.85+25</f>
        <v>57400</v>
      </c>
      <c r="BQ45" s="43">
        <f>'BAR BB| Open rates'!BQ45*0.85+25</f>
        <v>57400</v>
      </c>
      <c r="BR45" s="43">
        <f>'BAR BB| Open rates'!BR45*0.85+25</f>
        <v>58250</v>
      </c>
      <c r="BS45" s="43">
        <f>'BAR BB| Open rates'!BS45*0.85+25</f>
        <v>57400</v>
      </c>
      <c r="BT45" s="43">
        <f>'BAR BB| Open rates'!BT45*0.85+25</f>
        <v>58250</v>
      </c>
      <c r="BU45" s="43">
        <f>'BAR BB| Open rates'!BU45*0.85+25</f>
        <v>57400</v>
      </c>
      <c r="BV45" s="43">
        <f>'BAR BB| Open rates'!BV45*0.85+25</f>
        <v>58250</v>
      </c>
      <c r="BW45" s="43">
        <f>'BAR BB| Open rates'!BW45*0.85+25</f>
        <v>57400</v>
      </c>
      <c r="BX45" s="43">
        <f>'BAR BB| Open rates'!BX45*0.85+25</f>
        <v>57400</v>
      </c>
      <c r="BY45" s="43">
        <f>'BAR BB| Open rates'!BY45*0.85+25</f>
        <v>58250</v>
      </c>
      <c r="BZ45" s="43">
        <f>'BAR BB| Open rates'!BZ45*0.85+25</f>
        <v>57400</v>
      </c>
      <c r="CA45" s="43">
        <f>'BAR BB| Open rates'!CA45*0.85+25</f>
        <v>58250</v>
      </c>
      <c r="CB45" s="43">
        <f>'BAR BB| Open rates'!CB45*0.85+25</f>
        <v>57400</v>
      </c>
      <c r="CC45" s="43">
        <f>'BAR BB| Open rates'!CC45*0.85+25</f>
        <v>58250</v>
      </c>
      <c r="CD45" s="43">
        <f>'BAR BB| Open rates'!CD45*0.85+25</f>
        <v>61395</v>
      </c>
      <c r="CE45" s="43">
        <f>'BAR BB| Open rates'!CE45*0.85+25</f>
        <v>63265</v>
      </c>
    </row>
    <row r="46" spans="1:83" x14ac:dyDescent="0.2">
      <c r="A46" s="237">
        <v>6</v>
      </c>
      <c r="B46" s="43">
        <f>'BAR BB| Open rates'!B46*0.85+25</f>
        <v>89190</v>
      </c>
      <c r="C46" s="43">
        <f>'BAR BB| Open rates'!C46*0.85+25</f>
        <v>94205</v>
      </c>
      <c r="D46" s="43">
        <f>'BAR BB| Open rates'!D46*0.85+25</f>
        <v>90635</v>
      </c>
      <c r="E46" s="43">
        <f>'BAR BB| Open rates'!E46*0.85+25</f>
        <v>63945</v>
      </c>
      <c r="F46" s="43">
        <f>'BAR BB| Open rates'!F46*0.85+25</f>
        <v>62500</v>
      </c>
      <c r="G46" s="43">
        <f>'BAR BB| Open rates'!G46*0.85+25</f>
        <v>60800</v>
      </c>
      <c r="H46" s="43">
        <f>'BAR BB| Open rates'!H46*0.85+25</f>
        <v>60800</v>
      </c>
      <c r="I46" s="43">
        <f>'BAR BB| Open rates'!I46*0.85+25</f>
        <v>59950</v>
      </c>
      <c r="J46" s="43">
        <f>'BAR BB| Open rates'!J46*0.85+25</f>
        <v>60800</v>
      </c>
      <c r="K46" s="43">
        <f>'BAR BB| Open rates'!K46*0.85+25</f>
        <v>60800</v>
      </c>
      <c r="L46" s="43">
        <f>'BAR BB| Open rates'!L46*0.85+25</f>
        <v>60800</v>
      </c>
      <c r="M46" s="43">
        <f>'BAR BB| Open rates'!M46*0.85+25</f>
        <v>68365</v>
      </c>
      <c r="N46" s="43">
        <f>'BAR BB| Open rates'!N46*0.85+25</f>
        <v>63945</v>
      </c>
      <c r="O46" s="43">
        <f>'BAR BB| Open rates'!O46*0.85+25</f>
        <v>68365</v>
      </c>
      <c r="P46" s="43">
        <f>'BAR BB| Open rates'!P46*0.85+25</f>
        <v>65815</v>
      </c>
      <c r="Q46" s="43">
        <f>'BAR BB| Open rates'!Q46*0.85+25</f>
        <v>62500</v>
      </c>
      <c r="R46" s="43">
        <f>'BAR BB| Open rates'!R46*0.85+25</f>
        <v>63945</v>
      </c>
      <c r="S46" s="43">
        <f>'BAR BB| Open rates'!S46*0.85+25</f>
        <v>62500</v>
      </c>
      <c r="T46" s="43">
        <f>'BAR BB| Open rates'!T46*0.85+25</f>
        <v>63945</v>
      </c>
      <c r="U46" s="43">
        <f>'BAR BB| Open rates'!U46*0.85+25</f>
        <v>62500</v>
      </c>
      <c r="V46" s="43">
        <f>'BAR BB| Open rates'!V46*0.85+25</f>
        <v>63945</v>
      </c>
      <c r="W46" s="43">
        <f>'BAR BB| Open rates'!W46*0.85+25</f>
        <v>82135</v>
      </c>
      <c r="X46" s="43">
        <f>'BAR BB| Open rates'!X46*0.85+25</f>
        <v>85705</v>
      </c>
      <c r="Y46" s="43">
        <f>'BAR BB| Open rates'!Y46*0.85+25</f>
        <v>101940</v>
      </c>
      <c r="Z46" s="43">
        <f>'BAR BB| Open rates'!Z46*0.85+25</f>
        <v>82135</v>
      </c>
      <c r="AA46" s="43">
        <f>'BAR BB| Open rates'!AA46*0.85+25</f>
        <v>84005</v>
      </c>
      <c r="AB46" s="43">
        <f>'BAR BB| Open rates'!AB46*0.85+25</f>
        <v>82135</v>
      </c>
      <c r="AC46" s="43">
        <f>'BAR BB| Open rates'!AC46*0.85+25</f>
        <v>85705</v>
      </c>
      <c r="AD46" s="43">
        <f>'BAR BB| Open rates'!AD46*0.85+25</f>
        <v>87405</v>
      </c>
      <c r="AE46" s="43">
        <f>'BAR BB| Open rates'!AE46*0.85+25</f>
        <v>85705</v>
      </c>
      <c r="AF46" s="43">
        <f>'BAR BB| Open rates'!AF46*0.85+25</f>
        <v>87405</v>
      </c>
      <c r="AG46" s="43">
        <f>'BAR BB| Open rates'!AG46*0.85+25</f>
        <v>85705</v>
      </c>
      <c r="AH46" s="43">
        <f>'BAR BB| Open rates'!AH46*0.85+25</f>
        <v>87405</v>
      </c>
      <c r="AI46" s="43">
        <f>'BAR BB| Open rates'!AI46*0.85+25</f>
        <v>85705</v>
      </c>
      <c r="AJ46" s="43">
        <f>'BAR BB| Open rates'!AJ46*0.85+25</f>
        <v>87405</v>
      </c>
      <c r="AK46" s="43">
        <f>'BAR BB| Open rates'!AK46*0.85+25</f>
        <v>85705</v>
      </c>
      <c r="AL46" s="43">
        <f>'BAR BB| Open rates'!AL46*0.85+25</f>
        <v>87405</v>
      </c>
      <c r="AM46" s="43">
        <f>'BAR BB| Open rates'!AM46*0.85+25</f>
        <v>85705</v>
      </c>
      <c r="AN46" s="43">
        <f>'BAR BB| Open rates'!AN46*0.85+25</f>
        <v>87405</v>
      </c>
      <c r="AO46" s="43">
        <f>'BAR BB| Open rates'!AO46*0.85+25</f>
        <v>85705</v>
      </c>
      <c r="AP46" s="43">
        <f>'BAR BB| Open rates'!AP46*0.85+25</f>
        <v>87405</v>
      </c>
      <c r="AQ46" s="43">
        <f>'BAR BB| Open rates'!AQ46*0.85+25</f>
        <v>85705</v>
      </c>
      <c r="AR46" s="43">
        <f>'BAR BB| Open rates'!AR46*0.85+25</f>
        <v>87405</v>
      </c>
      <c r="AS46" s="43">
        <f>'BAR BB| Open rates'!AS46*0.85+25</f>
        <v>82135</v>
      </c>
      <c r="AT46" s="43">
        <f>'BAR BB| Open rates'!AT46*0.85+25</f>
        <v>84005</v>
      </c>
      <c r="AU46" s="43">
        <f>'BAR BB| Open rates'!AU46*0.85+25</f>
        <v>82135</v>
      </c>
      <c r="AV46" s="43">
        <f>'BAR BB| Open rates'!AV46*0.85+25</f>
        <v>71255</v>
      </c>
      <c r="AW46" s="43">
        <f>'BAR BB| Open rates'!AW46*0.85+25</f>
        <v>71255</v>
      </c>
      <c r="AX46" s="43">
        <f>'BAR BB| Open rates'!AX46*0.85+25</f>
        <v>69385</v>
      </c>
      <c r="AY46" s="43">
        <f>'BAR BB| Open rates'!AY46*0.85+25</f>
        <v>71255</v>
      </c>
      <c r="AZ46" s="43">
        <f>'BAR BB| Open rates'!AZ46*0.85+25</f>
        <v>69385</v>
      </c>
      <c r="BA46" s="43">
        <f>'BAR BB| Open rates'!BA46*0.85+25</f>
        <v>71255</v>
      </c>
      <c r="BB46" s="43">
        <f>'BAR BB| Open rates'!BB46*0.85+25</f>
        <v>69385</v>
      </c>
      <c r="BC46" s="43">
        <f>'BAR BB| Open rates'!BC46*0.85+25</f>
        <v>71255</v>
      </c>
      <c r="BD46" s="43">
        <f>'BAR BB| Open rates'!BD46*0.85+25</f>
        <v>69385</v>
      </c>
      <c r="BE46" s="43">
        <f>'BAR BB| Open rates'!BE46*0.85+25</f>
        <v>62500</v>
      </c>
      <c r="BF46" s="43">
        <f>'BAR BB| Open rates'!BF46*0.85+25</f>
        <v>60800</v>
      </c>
      <c r="BG46" s="43">
        <f>'BAR BB| Open rates'!BG46*0.85+25</f>
        <v>62500</v>
      </c>
      <c r="BH46" s="43">
        <f>'BAR BB| Open rates'!BH46*0.85+25</f>
        <v>60800</v>
      </c>
      <c r="BI46" s="43">
        <f>'BAR BB| Open rates'!BI46*0.85+25</f>
        <v>62500</v>
      </c>
      <c r="BJ46" s="43">
        <f>'BAR BB| Open rates'!BJ46*0.85+25</f>
        <v>60800</v>
      </c>
      <c r="BK46" s="43">
        <f>'BAR BB| Open rates'!BK46*0.85+25</f>
        <v>62500</v>
      </c>
      <c r="BL46" s="43">
        <f>'BAR BB| Open rates'!BL46*0.85+25</f>
        <v>60800</v>
      </c>
      <c r="BM46" s="43">
        <f>'BAR BB| Open rates'!BM46*0.85+25</f>
        <v>62500</v>
      </c>
      <c r="BN46" s="43">
        <f>'BAR BB| Open rates'!BN46*0.85+25</f>
        <v>63945</v>
      </c>
      <c r="BO46" s="43">
        <f>'BAR BB| Open rates'!BO46*0.85+25</f>
        <v>65815</v>
      </c>
      <c r="BP46" s="43">
        <f>'BAR BB| Open rates'!BP46*0.85+25</f>
        <v>59950</v>
      </c>
      <c r="BQ46" s="43">
        <f>'BAR BB| Open rates'!BQ46*0.85+25</f>
        <v>59950</v>
      </c>
      <c r="BR46" s="43">
        <f>'BAR BB| Open rates'!BR46*0.85+25</f>
        <v>60800</v>
      </c>
      <c r="BS46" s="43">
        <f>'BAR BB| Open rates'!BS46*0.85+25</f>
        <v>59950</v>
      </c>
      <c r="BT46" s="43">
        <f>'BAR BB| Open rates'!BT46*0.85+25</f>
        <v>60800</v>
      </c>
      <c r="BU46" s="43">
        <f>'BAR BB| Open rates'!BU46*0.85+25</f>
        <v>59950</v>
      </c>
      <c r="BV46" s="43">
        <f>'BAR BB| Open rates'!BV46*0.85+25</f>
        <v>60800</v>
      </c>
      <c r="BW46" s="43">
        <f>'BAR BB| Open rates'!BW46*0.85+25</f>
        <v>59950</v>
      </c>
      <c r="BX46" s="43">
        <f>'BAR BB| Open rates'!BX46*0.85+25</f>
        <v>59950</v>
      </c>
      <c r="BY46" s="43">
        <f>'BAR BB| Open rates'!BY46*0.85+25</f>
        <v>60800</v>
      </c>
      <c r="BZ46" s="43">
        <f>'BAR BB| Open rates'!BZ46*0.85+25</f>
        <v>59950</v>
      </c>
      <c r="CA46" s="43">
        <f>'BAR BB| Open rates'!CA46*0.85+25</f>
        <v>60800</v>
      </c>
      <c r="CB46" s="43">
        <f>'BAR BB| Open rates'!CB46*0.85+25</f>
        <v>59950</v>
      </c>
      <c r="CC46" s="43">
        <f>'BAR BB| Open rates'!CC46*0.85+25</f>
        <v>60800</v>
      </c>
      <c r="CD46" s="43">
        <f>'BAR BB| Open rates'!CD46*0.85+25</f>
        <v>63945</v>
      </c>
      <c r="CE46" s="43">
        <f>'BAR BB| Open rates'!CE46*0.85+25</f>
        <v>65815</v>
      </c>
    </row>
    <row r="47" spans="1:83" x14ac:dyDescent="0.2">
      <c r="A47" s="237">
        <v>7</v>
      </c>
      <c r="B47" s="43">
        <f>'BAR BB| Open rates'!B47*0.85+25</f>
        <v>91740</v>
      </c>
      <c r="C47" s="43">
        <f>'BAR BB| Open rates'!C47*0.85+25</f>
        <v>96755</v>
      </c>
      <c r="D47" s="43">
        <f>'BAR BB| Open rates'!D47*0.85+25</f>
        <v>93185</v>
      </c>
      <c r="E47" s="43">
        <f>'BAR BB| Open rates'!E47*0.85+25</f>
        <v>66495</v>
      </c>
      <c r="F47" s="43">
        <f>'BAR BB| Open rates'!F47*0.85+25</f>
        <v>65050</v>
      </c>
      <c r="G47" s="43">
        <f>'BAR BB| Open rates'!G47*0.85+25</f>
        <v>63350</v>
      </c>
      <c r="H47" s="43">
        <f>'BAR BB| Open rates'!H47*0.85+25</f>
        <v>63350</v>
      </c>
      <c r="I47" s="43">
        <f>'BAR BB| Open rates'!I47*0.85+25</f>
        <v>62500</v>
      </c>
      <c r="J47" s="43">
        <f>'BAR BB| Open rates'!J47*0.85+25</f>
        <v>63350</v>
      </c>
      <c r="K47" s="43">
        <f>'BAR BB| Open rates'!K47*0.85+25</f>
        <v>63350</v>
      </c>
      <c r="L47" s="43">
        <f>'BAR BB| Open rates'!L47*0.85+25</f>
        <v>63350</v>
      </c>
      <c r="M47" s="43">
        <f>'BAR BB| Open rates'!M47*0.85+25</f>
        <v>70915</v>
      </c>
      <c r="N47" s="43">
        <f>'BAR BB| Open rates'!N47*0.85+25</f>
        <v>66495</v>
      </c>
      <c r="O47" s="43">
        <f>'BAR BB| Open rates'!O47*0.85+25</f>
        <v>70915</v>
      </c>
      <c r="P47" s="43">
        <f>'BAR BB| Open rates'!P47*0.85+25</f>
        <v>68365</v>
      </c>
      <c r="Q47" s="43">
        <f>'BAR BB| Open rates'!Q47*0.85+25</f>
        <v>65050</v>
      </c>
      <c r="R47" s="43">
        <f>'BAR BB| Open rates'!R47*0.85+25</f>
        <v>66495</v>
      </c>
      <c r="S47" s="43">
        <f>'BAR BB| Open rates'!S47*0.85+25</f>
        <v>65050</v>
      </c>
      <c r="T47" s="43">
        <f>'BAR BB| Open rates'!T47*0.85+25</f>
        <v>66495</v>
      </c>
      <c r="U47" s="43">
        <f>'BAR BB| Open rates'!U47*0.85+25</f>
        <v>65050</v>
      </c>
      <c r="V47" s="43">
        <f>'BAR BB| Open rates'!V47*0.85+25</f>
        <v>66495</v>
      </c>
      <c r="W47" s="43">
        <f>'BAR BB| Open rates'!W47*0.85+25</f>
        <v>84685</v>
      </c>
      <c r="X47" s="43">
        <f>'BAR BB| Open rates'!X47*0.85+25</f>
        <v>88255</v>
      </c>
      <c r="Y47" s="43">
        <f>'BAR BB| Open rates'!Y47*0.85+25</f>
        <v>104490</v>
      </c>
      <c r="Z47" s="43">
        <f>'BAR BB| Open rates'!Z47*0.85+25</f>
        <v>84685</v>
      </c>
      <c r="AA47" s="43">
        <f>'BAR BB| Open rates'!AA47*0.85+25</f>
        <v>86555</v>
      </c>
      <c r="AB47" s="43">
        <f>'BAR BB| Open rates'!AB47*0.85+25</f>
        <v>84685</v>
      </c>
      <c r="AC47" s="43">
        <f>'BAR BB| Open rates'!AC47*0.85+25</f>
        <v>88255</v>
      </c>
      <c r="AD47" s="43">
        <f>'BAR BB| Open rates'!AD47*0.85+25</f>
        <v>89955</v>
      </c>
      <c r="AE47" s="43">
        <f>'BAR BB| Open rates'!AE47*0.85+25</f>
        <v>88255</v>
      </c>
      <c r="AF47" s="43">
        <f>'BAR BB| Open rates'!AF47*0.85+25</f>
        <v>89955</v>
      </c>
      <c r="AG47" s="43">
        <f>'BAR BB| Open rates'!AG47*0.85+25</f>
        <v>88255</v>
      </c>
      <c r="AH47" s="43">
        <f>'BAR BB| Open rates'!AH47*0.85+25</f>
        <v>89955</v>
      </c>
      <c r="AI47" s="43">
        <f>'BAR BB| Open rates'!AI47*0.85+25</f>
        <v>88255</v>
      </c>
      <c r="AJ47" s="43">
        <f>'BAR BB| Open rates'!AJ47*0.85+25</f>
        <v>89955</v>
      </c>
      <c r="AK47" s="43">
        <f>'BAR BB| Open rates'!AK47*0.85+25</f>
        <v>88255</v>
      </c>
      <c r="AL47" s="43">
        <f>'BAR BB| Open rates'!AL47*0.85+25</f>
        <v>89955</v>
      </c>
      <c r="AM47" s="43">
        <f>'BAR BB| Open rates'!AM47*0.85+25</f>
        <v>88255</v>
      </c>
      <c r="AN47" s="43">
        <f>'BAR BB| Open rates'!AN47*0.85+25</f>
        <v>89955</v>
      </c>
      <c r="AO47" s="43">
        <f>'BAR BB| Open rates'!AO47*0.85+25</f>
        <v>88255</v>
      </c>
      <c r="AP47" s="43">
        <f>'BAR BB| Open rates'!AP47*0.85+25</f>
        <v>89955</v>
      </c>
      <c r="AQ47" s="43">
        <f>'BAR BB| Open rates'!AQ47*0.85+25</f>
        <v>88255</v>
      </c>
      <c r="AR47" s="43">
        <f>'BAR BB| Open rates'!AR47*0.85+25</f>
        <v>89955</v>
      </c>
      <c r="AS47" s="43">
        <f>'BAR BB| Open rates'!AS47*0.85+25</f>
        <v>84685</v>
      </c>
      <c r="AT47" s="43">
        <f>'BAR BB| Open rates'!AT47*0.85+25</f>
        <v>86555</v>
      </c>
      <c r="AU47" s="43">
        <f>'BAR BB| Open rates'!AU47*0.85+25</f>
        <v>84685</v>
      </c>
      <c r="AV47" s="43">
        <f>'BAR BB| Open rates'!AV47*0.85+25</f>
        <v>73805</v>
      </c>
      <c r="AW47" s="43">
        <f>'BAR BB| Open rates'!AW47*0.85+25</f>
        <v>73805</v>
      </c>
      <c r="AX47" s="43">
        <f>'BAR BB| Open rates'!AX47*0.85+25</f>
        <v>71935</v>
      </c>
      <c r="AY47" s="43">
        <f>'BAR BB| Open rates'!AY47*0.85+25</f>
        <v>73805</v>
      </c>
      <c r="AZ47" s="43">
        <f>'BAR BB| Open rates'!AZ47*0.85+25</f>
        <v>71935</v>
      </c>
      <c r="BA47" s="43">
        <f>'BAR BB| Open rates'!BA47*0.85+25</f>
        <v>73805</v>
      </c>
      <c r="BB47" s="43">
        <f>'BAR BB| Open rates'!BB47*0.85+25</f>
        <v>71935</v>
      </c>
      <c r="BC47" s="43">
        <f>'BAR BB| Open rates'!BC47*0.85+25</f>
        <v>73805</v>
      </c>
      <c r="BD47" s="43">
        <f>'BAR BB| Open rates'!BD47*0.85+25</f>
        <v>71935</v>
      </c>
      <c r="BE47" s="43">
        <f>'BAR BB| Open rates'!BE47*0.85+25</f>
        <v>65050</v>
      </c>
      <c r="BF47" s="43">
        <f>'BAR BB| Open rates'!BF47*0.85+25</f>
        <v>63350</v>
      </c>
      <c r="BG47" s="43">
        <f>'BAR BB| Open rates'!BG47*0.85+25</f>
        <v>65050</v>
      </c>
      <c r="BH47" s="43">
        <f>'BAR BB| Open rates'!BH47*0.85+25</f>
        <v>63350</v>
      </c>
      <c r="BI47" s="43">
        <f>'BAR BB| Open rates'!BI47*0.85+25</f>
        <v>65050</v>
      </c>
      <c r="BJ47" s="43">
        <f>'BAR BB| Open rates'!BJ47*0.85+25</f>
        <v>63350</v>
      </c>
      <c r="BK47" s="43">
        <f>'BAR BB| Open rates'!BK47*0.85+25</f>
        <v>65050</v>
      </c>
      <c r="BL47" s="43">
        <f>'BAR BB| Open rates'!BL47*0.85+25</f>
        <v>63350</v>
      </c>
      <c r="BM47" s="43">
        <f>'BAR BB| Open rates'!BM47*0.85+25</f>
        <v>65050</v>
      </c>
      <c r="BN47" s="43">
        <f>'BAR BB| Open rates'!BN47*0.85+25</f>
        <v>66495</v>
      </c>
      <c r="BO47" s="43">
        <f>'BAR BB| Open rates'!BO47*0.85+25</f>
        <v>68365</v>
      </c>
      <c r="BP47" s="43">
        <f>'BAR BB| Open rates'!BP47*0.85+25</f>
        <v>62500</v>
      </c>
      <c r="BQ47" s="43">
        <f>'BAR BB| Open rates'!BQ47*0.85+25</f>
        <v>62500</v>
      </c>
      <c r="BR47" s="43">
        <f>'BAR BB| Open rates'!BR47*0.85+25</f>
        <v>63350</v>
      </c>
      <c r="BS47" s="43">
        <f>'BAR BB| Open rates'!BS47*0.85+25</f>
        <v>62500</v>
      </c>
      <c r="BT47" s="43">
        <f>'BAR BB| Open rates'!BT47*0.85+25</f>
        <v>63350</v>
      </c>
      <c r="BU47" s="43">
        <f>'BAR BB| Open rates'!BU47*0.85+25</f>
        <v>62500</v>
      </c>
      <c r="BV47" s="43">
        <f>'BAR BB| Open rates'!BV47*0.85+25</f>
        <v>63350</v>
      </c>
      <c r="BW47" s="43">
        <f>'BAR BB| Open rates'!BW47*0.85+25</f>
        <v>62500</v>
      </c>
      <c r="BX47" s="43">
        <f>'BAR BB| Open rates'!BX47*0.85+25</f>
        <v>62500</v>
      </c>
      <c r="BY47" s="43">
        <f>'BAR BB| Open rates'!BY47*0.85+25</f>
        <v>63350</v>
      </c>
      <c r="BZ47" s="43">
        <f>'BAR BB| Open rates'!BZ47*0.85+25</f>
        <v>62500</v>
      </c>
      <c r="CA47" s="43">
        <f>'BAR BB| Open rates'!CA47*0.85+25</f>
        <v>63350</v>
      </c>
      <c r="CB47" s="43">
        <f>'BAR BB| Open rates'!CB47*0.85+25</f>
        <v>62500</v>
      </c>
      <c r="CC47" s="43">
        <f>'BAR BB| Open rates'!CC47*0.85+25</f>
        <v>63350</v>
      </c>
      <c r="CD47" s="43">
        <f>'BAR BB| Open rates'!CD47*0.85+25</f>
        <v>66495</v>
      </c>
      <c r="CE47" s="43">
        <f>'BAR BB| Open rates'!CE47*0.85+25</f>
        <v>68365</v>
      </c>
    </row>
    <row r="48" spans="1:83" x14ac:dyDescent="0.2">
      <c r="A48" s="237">
        <v>8</v>
      </c>
      <c r="B48" s="43">
        <f>'BAR BB| Open rates'!B48*0.85+25</f>
        <v>94290</v>
      </c>
      <c r="C48" s="43">
        <f>'BAR BB| Open rates'!C48*0.85+25</f>
        <v>99305</v>
      </c>
      <c r="D48" s="43">
        <f>'BAR BB| Open rates'!D48*0.85+25</f>
        <v>95735</v>
      </c>
      <c r="E48" s="43">
        <f>'BAR BB| Open rates'!E48*0.85+25</f>
        <v>69045</v>
      </c>
      <c r="F48" s="43">
        <f>'BAR BB| Open rates'!F48*0.85+25</f>
        <v>67600</v>
      </c>
      <c r="G48" s="43">
        <f>'BAR BB| Open rates'!G48*0.85+25</f>
        <v>65900</v>
      </c>
      <c r="H48" s="43">
        <f>'BAR BB| Open rates'!H48*0.85+25</f>
        <v>65900</v>
      </c>
      <c r="I48" s="43">
        <f>'BAR BB| Open rates'!I48*0.85+25</f>
        <v>65050</v>
      </c>
      <c r="J48" s="43">
        <f>'BAR BB| Open rates'!J48*0.85+25</f>
        <v>65900</v>
      </c>
      <c r="K48" s="43">
        <f>'BAR BB| Open rates'!K48*0.85+25</f>
        <v>65900</v>
      </c>
      <c r="L48" s="43">
        <f>'BAR BB| Open rates'!L48*0.85+25</f>
        <v>65900</v>
      </c>
      <c r="M48" s="43">
        <f>'BAR BB| Open rates'!M48*0.85+25</f>
        <v>73465</v>
      </c>
      <c r="N48" s="43">
        <f>'BAR BB| Open rates'!N48*0.85+25</f>
        <v>69045</v>
      </c>
      <c r="O48" s="43">
        <f>'BAR BB| Open rates'!O48*0.85+25</f>
        <v>73465</v>
      </c>
      <c r="P48" s="43">
        <f>'BAR BB| Open rates'!P48*0.85+25</f>
        <v>70915</v>
      </c>
      <c r="Q48" s="43">
        <f>'BAR BB| Open rates'!Q48*0.85+25</f>
        <v>67600</v>
      </c>
      <c r="R48" s="43">
        <f>'BAR BB| Open rates'!R48*0.85+25</f>
        <v>69045</v>
      </c>
      <c r="S48" s="43">
        <f>'BAR BB| Open rates'!S48*0.85+25</f>
        <v>67600</v>
      </c>
      <c r="T48" s="43">
        <f>'BAR BB| Open rates'!T48*0.85+25</f>
        <v>69045</v>
      </c>
      <c r="U48" s="43">
        <f>'BAR BB| Open rates'!U48*0.85+25</f>
        <v>67600</v>
      </c>
      <c r="V48" s="43">
        <f>'BAR BB| Open rates'!V48*0.85+25</f>
        <v>69045</v>
      </c>
      <c r="W48" s="43">
        <f>'BAR BB| Open rates'!W48*0.85+25</f>
        <v>87235</v>
      </c>
      <c r="X48" s="43">
        <f>'BAR BB| Open rates'!X48*0.85+25</f>
        <v>90805</v>
      </c>
      <c r="Y48" s="43">
        <f>'BAR BB| Open rates'!Y48*0.85+25</f>
        <v>107040</v>
      </c>
      <c r="Z48" s="43">
        <f>'BAR BB| Open rates'!Z48*0.85+25</f>
        <v>87235</v>
      </c>
      <c r="AA48" s="43">
        <f>'BAR BB| Open rates'!AA48*0.85+25</f>
        <v>89105</v>
      </c>
      <c r="AB48" s="43">
        <f>'BAR BB| Open rates'!AB48*0.85+25</f>
        <v>87235</v>
      </c>
      <c r="AC48" s="43">
        <f>'BAR BB| Open rates'!AC48*0.85+25</f>
        <v>90805</v>
      </c>
      <c r="AD48" s="43">
        <f>'BAR BB| Open rates'!AD48*0.85+25</f>
        <v>92505</v>
      </c>
      <c r="AE48" s="43">
        <f>'BAR BB| Open rates'!AE48*0.85+25</f>
        <v>90805</v>
      </c>
      <c r="AF48" s="43">
        <f>'BAR BB| Open rates'!AF48*0.85+25</f>
        <v>92505</v>
      </c>
      <c r="AG48" s="43">
        <f>'BAR BB| Open rates'!AG48*0.85+25</f>
        <v>90805</v>
      </c>
      <c r="AH48" s="43">
        <f>'BAR BB| Open rates'!AH48*0.85+25</f>
        <v>92505</v>
      </c>
      <c r="AI48" s="43">
        <f>'BAR BB| Open rates'!AI48*0.85+25</f>
        <v>90805</v>
      </c>
      <c r="AJ48" s="43">
        <f>'BAR BB| Open rates'!AJ48*0.85+25</f>
        <v>92505</v>
      </c>
      <c r="AK48" s="43">
        <f>'BAR BB| Open rates'!AK48*0.85+25</f>
        <v>90805</v>
      </c>
      <c r="AL48" s="43">
        <f>'BAR BB| Open rates'!AL48*0.85+25</f>
        <v>92505</v>
      </c>
      <c r="AM48" s="43">
        <f>'BAR BB| Open rates'!AM48*0.85+25</f>
        <v>90805</v>
      </c>
      <c r="AN48" s="43">
        <f>'BAR BB| Open rates'!AN48*0.85+25</f>
        <v>92505</v>
      </c>
      <c r="AO48" s="43">
        <f>'BAR BB| Open rates'!AO48*0.85+25</f>
        <v>90805</v>
      </c>
      <c r="AP48" s="43">
        <f>'BAR BB| Open rates'!AP48*0.85+25</f>
        <v>92505</v>
      </c>
      <c r="AQ48" s="43">
        <f>'BAR BB| Open rates'!AQ48*0.85+25</f>
        <v>90805</v>
      </c>
      <c r="AR48" s="43">
        <f>'BAR BB| Open rates'!AR48*0.85+25</f>
        <v>92505</v>
      </c>
      <c r="AS48" s="43">
        <f>'BAR BB| Open rates'!AS48*0.85+25</f>
        <v>87235</v>
      </c>
      <c r="AT48" s="43">
        <f>'BAR BB| Open rates'!AT48*0.85+25</f>
        <v>89105</v>
      </c>
      <c r="AU48" s="43">
        <f>'BAR BB| Open rates'!AU48*0.85+25</f>
        <v>87235</v>
      </c>
      <c r="AV48" s="43">
        <f>'BAR BB| Open rates'!AV48*0.85+25</f>
        <v>76355</v>
      </c>
      <c r="AW48" s="43">
        <f>'BAR BB| Open rates'!AW48*0.85+25</f>
        <v>76355</v>
      </c>
      <c r="AX48" s="43">
        <f>'BAR BB| Open rates'!AX48*0.85+25</f>
        <v>74485</v>
      </c>
      <c r="AY48" s="43">
        <f>'BAR BB| Open rates'!AY48*0.85+25</f>
        <v>76355</v>
      </c>
      <c r="AZ48" s="43">
        <f>'BAR BB| Open rates'!AZ48*0.85+25</f>
        <v>74485</v>
      </c>
      <c r="BA48" s="43">
        <f>'BAR BB| Open rates'!BA48*0.85+25</f>
        <v>76355</v>
      </c>
      <c r="BB48" s="43">
        <f>'BAR BB| Open rates'!BB48*0.85+25</f>
        <v>74485</v>
      </c>
      <c r="BC48" s="43">
        <f>'BAR BB| Open rates'!BC48*0.85+25</f>
        <v>76355</v>
      </c>
      <c r="BD48" s="43">
        <f>'BAR BB| Open rates'!BD48*0.85+25</f>
        <v>74485</v>
      </c>
      <c r="BE48" s="43">
        <f>'BAR BB| Open rates'!BE48*0.85+25</f>
        <v>67600</v>
      </c>
      <c r="BF48" s="43">
        <f>'BAR BB| Open rates'!BF48*0.85+25</f>
        <v>65900</v>
      </c>
      <c r="BG48" s="43">
        <f>'BAR BB| Open rates'!BG48*0.85+25</f>
        <v>67600</v>
      </c>
      <c r="BH48" s="43">
        <f>'BAR BB| Open rates'!BH48*0.85+25</f>
        <v>65900</v>
      </c>
      <c r="BI48" s="43">
        <f>'BAR BB| Open rates'!BI48*0.85+25</f>
        <v>67600</v>
      </c>
      <c r="BJ48" s="43">
        <f>'BAR BB| Open rates'!BJ48*0.85+25</f>
        <v>65900</v>
      </c>
      <c r="BK48" s="43">
        <f>'BAR BB| Open rates'!BK48*0.85+25</f>
        <v>67600</v>
      </c>
      <c r="BL48" s="43">
        <f>'BAR BB| Open rates'!BL48*0.85+25</f>
        <v>65900</v>
      </c>
      <c r="BM48" s="43">
        <f>'BAR BB| Open rates'!BM48*0.85+25</f>
        <v>67600</v>
      </c>
      <c r="BN48" s="43">
        <f>'BAR BB| Open rates'!BN48*0.85+25</f>
        <v>69045</v>
      </c>
      <c r="BO48" s="43">
        <f>'BAR BB| Open rates'!BO48*0.85+25</f>
        <v>70915</v>
      </c>
      <c r="BP48" s="43">
        <f>'BAR BB| Open rates'!BP48*0.85+25</f>
        <v>65050</v>
      </c>
      <c r="BQ48" s="43">
        <f>'BAR BB| Open rates'!BQ48*0.85+25</f>
        <v>65050</v>
      </c>
      <c r="BR48" s="43">
        <f>'BAR BB| Open rates'!BR48*0.85+25</f>
        <v>65900</v>
      </c>
      <c r="BS48" s="43">
        <f>'BAR BB| Open rates'!BS48*0.85+25</f>
        <v>65050</v>
      </c>
      <c r="BT48" s="43">
        <f>'BAR BB| Open rates'!BT48*0.85+25</f>
        <v>65900</v>
      </c>
      <c r="BU48" s="43">
        <f>'BAR BB| Open rates'!BU48*0.85+25</f>
        <v>65050</v>
      </c>
      <c r="BV48" s="43">
        <f>'BAR BB| Open rates'!BV48*0.85+25</f>
        <v>65900</v>
      </c>
      <c r="BW48" s="43">
        <f>'BAR BB| Open rates'!BW48*0.85+25</f>
        <v>65050</v>
      </c>
      <c r="BX48" s="43">
        <f>'BAR BB| Open rates'!BX48*0.85+25</f>
        <v>65050</v>
      </c>
      <c r="BY48" s="43">
        <f>'BAR BB| Open rates'!BY48*0.85+25</f>
        <v>65900</v>
      </c>
      <c r="BZ48" s="43">
        <f>'BAR BB| Open rates'!BZ48*0.85+25</f>
        <v>65050</v>
      </c>
      <c r="CA48" s="43">
        <f>'BAR BB| Open rates'!CA48*0.85+25</f>
        <v>65900</v>
      </c>
      <c r="CB48" s="43">
        <f>'BAR BB| Open rates'!CB48*0.85+25</f>
        <v>65050</v>
      </c>
      <c r="CC48" s="43">
        <f>'BAR BB| Open rates'!CC48*0.85+25</f>
        <v>65900</v>
      </c>
      <c r="CD48" s="43">
        <f>'BAR BB| Open rates'!CD48*0.85+25</f>
        <v>69045</v>
      </c>
      <c r="CE48" s="43">
        <f>'BAR BB| Open rates'!CE48*0.85+25</f>
        <v>70915</v>
      </c>
    </row>
    <row r="49" spans="1:83"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row>
    <row r="50" spans="1:83" x14ac:dyDescent="0.2">
      <c r="A50" s="237">
        <v>1</v>
      </c>
      <c r="B50" s="43">
        <f>'BAR BB| Open rates'!B50*0.85+25</f>
        <v>97775</v>
      </c>
      <c r="C50" s="43">
        <f>'BAR BB| Open rates'!C50*0.85+25</f>
        <v>97775</v>
      </c>
      <c r="D50" s="43">
        <f>'BAR BB| Open rates'!D50*0.85+25</f>
        <v>97775</v>
      </c>
      <c r="E50" s="43">
        <f>'BAR BB| Open rates'!E50*0.85+25</f>
        <v>76525</v>
      </c>
      <c r="F50" s="43">
        <f>'BAR BB| Open rates'!F50*0.85+25</f>
        <v>76525</v>
      </c>
      <c r="G50" s="43">
        <f>'BAR BB| Open rates'!G50*0.85+25</f>
        <v>76525</v>
      </c>
      <c r="H50" s="43">
        <f>'BAR BB| Open rates'!H50*0.85+25</f>
        <v>76525</v>
      </c>
      <c r="I50" s="43">
        <f>'BAR BB| Open rates'!I50*0.85+25</f>
        <v>76525</v>
      </c>
      <c r="J50" s="43">
        <f>'BAR BB| Open rates'!J50*0.85+25</f>
        <v>76525</v>
      </c>
      <c r="K50" s="43">
        <f>'BAR BB| Open rates'!K50*0.85+25</f>
        <v>76525</v>
      </c>
      <c r="L50" s="43">
        <f>'BAR BB| Open rates'!L50*0.85+25</f>
        <v>76525</v>
      </c>
      <c r="M50" s="43">
        <f>'BAR BB| Open rates'!M50*0.85+25</f>
        <v>76525</v>
      </c>
      <c r="N50" s="43">
        <f>'BAR BB| Open rates'!N50*0.85+25</f>
        <v>76525</v>
      </c>
      <c r="O50" s="43">
        <f>'BAR BB| Open rates'!O50*0.85+25</f>
        <v>76525</v>
      </c>
      <c r="P50" s="43">
        <f>'BAR BB| Open rates'!P50*0.85+25</f>
        <v>76525</v>
      </c>
      <c r="Q50" s="43">
        <f>'BAR BB| Open rates'!Q50*0.85+25</f>
        <v>76525</v>
      </c>
      <c r="R50" s="43">
        <f>'BAR BB| Open rates'!R50*0.85+25</f>
        <v>76525</v>
      </c>
      <c r="S50" s="43">
        <f>'BAR BB| Open rates'!S50*0.85+25</f>
        <v>76525</v>
      </c>
      <c r="T50" s="43">
        <f>'BAR BB| Open rates'!T50*0.85+25</f>
        <v>76525</v>
      </c>
      <c r="U50" s="43">
        <f>'BAR BB| Open rates'!U50*0.85+25</f>
        <v>76525</v>
      </c>
      <c r="V50" s="43">
        <f>'BAR BB| Open rates'!V50*0.85+25</f>
        <v>76525</v>
      </c>
      <c r="W50" s="43">
        <f>'BAR BB| Open rates'!W50*0.85+25</f>
        <v>76525</v>
      </c>
      <c r="X50" s="43">
        <f>'BAR BB| Open rates'!X50*0.85+25</f>
        <v>76525</v>
      </c>
      <c r="Y50" s="43">
        <f>'BAR BB| Open rates'!Y50*0.85+25</f>
        <v>76525</v>
      </c>
      <c r="Z50" s="43">
        <f>'BAR BB| Open rates'!Z50*0.85+25</f>
        <v>76525</v>
      </c>
      <c r="AA50" s="43">
        <f>'BAR BB| Open rates'!AA50*0.85+25</f>
        <v>76525</v>
      </c>
      <c r="AB50" s="43">
        <f>'BAR BB| Open rates'!AB50*0.85+25</f>
        <v>76525</v>
      </c>
      <c r="AC50" s="43">
        <f>'BAR BB| Open rates'!AC50*0.85+25</f>
        <v>76525</v>
      </c>
      <c r="AD50" s="43">
        <f>'BAR BB| Open rates'!AD50*0.85+25</f>
        <v>76525</v>
      </c>
      <c r="AE50" s="43">
        <f>'BAR BB| Open rates'!AE50*0.85+25</f>
        <v>76525</v>
      </c>
      <c r="AF50" s="43">
        <f>'BAR BB| Open rates'!AF50*0.85+25</f>
        <v>76525</v>
      </c>
      <c r="AG50" s="43">
        <f>'BAR BB| Open rates'!AG50*0.85+25</f>
        <v>76525</v>
      </c>
      <c r="AH50" s="43">
        <f>'BAR BB| Open rates'!AH50*0.85+25</f>
        <v>76525</v>
      </c>
      <c r="AI50" s="43">
        <f>'BAR BB| Open rates'!AI50*0.85+25</f>
        <v>76525</v>
      </c>
      <c r="AJ50" s="43">
        <f>'BAR BB| Open rates'!AJ50*0.85+25</f>
        <v>76525</v>
      </c>
      <c r="AK50" s="43">
        <f>'BAR BB| Open rates'!AK50*0.85+25</f>
        <v>76525</v>
      </c>
      <c r="AL50" s="43">
        <f>'BAR BB| Open rates'!AL50*0.85+25</f>
        <v>76525</v>
      </c>
      <c r="AM50" s="43">
        <f>'BAR BB| Open rates'!AM50*0.85+25</f>
        <v>76525</v>
      </c>
      <c r="AN50" s="43">
        <f>'BAR BB| Open rates'!AN50*0.85+25</f>
        <v>76525</v>
      </c>
      <c r="AO50" s="43">
        <f>'BAR BB| Open rates'!AO50*0.85+25</f>
        <v>76525</v>
      </c>
      <c r="AP50" s="43">
        <f>'BAR BB| Open rates'!AP50*0.85+25</f>
        <v>76525</v>
      </c>
      <c r="AQ50" s="43">
        <f>'BAR BB| Open rates'!AQ50*0.85+25</f>
        <v>76525</v>
      </c>
      <c r="AR50" s="43">
        <f>'BAR BB| Open rates'!AR50*0.85+25</f>
        <v>76525</v>
      </c>
      <c r="AS50" s="43">
        <f>'BAR BB| Open rates'!AS50*0.85+25</f>
        <v>76525</v>
      </c>
      <c r="AT50" s="43">
        <f>'BAR BB| Open rates'!AT50*0.85+25</f>
        <v>76525</v>
      </c>
      <c r="AU50" s="43">
        <f>'BAR BB| Open rates'!AU50*0.85+25</f>
        <v>76525</v>
      </c>
      <c r="AV50" s="43">
        <f>'BAR BB| Open rates'!AV50*0.85+25</f>
        <v>76525</v>
      </c>
      <c r="AW50" s="43">
        <f>'BAR BB| Open rates'!AW50*0.85+25</f>
        <v>76525</v>
      </c>
      <c r="AX50" s="43">
        <f>'BAR BB| Open rates'!AX50*0.85+25</f>
        <v>76525</v>
      </c>
      <c r="AY50" s="43">
        <f>'BAR BB| Open rates'!AY50*0.85+25</f>
        <v>76525</v>
      </c>
      <c r="AZ50" s="43">
        <f>'BAR BB| Open rates'!AZ50*0.85+25</f>
        <v>76525</v>
      </c>
      <c r="BA50" s="43">
        <f>'BAR BB| Open rates'!BA50*0.85+25</f>
        <v>76525</v>
      </c>
      <c r="BB50" s="43">
        <f>'BAR BB| Open rates'!BB50*0.85+25</f>
        <v>76525</v>
      </c>
      <c r="BC50" s="43">
        <f>'BAR BB| Open rates'!BC50*0.85+25</f>
        <v>76525</v>
      </c>
      <c r="BD50" s="43">
        <f>'BAR BB| Open rates'!BD50*0.85+25</f>
        <v>76525</v>
      </c>
      <c r="BE50" s="43">
        <f>'BAR BB| Open rates'!BE50*0.85+25</f>
        <v>76525</v>
      </c>
      <c r="BF50" s="43">
        <f>'BAR BB| Open rates'!BF50*0.85+25</f>
        <v>76525</v>
      </c>
      <c r="BG50" s="43">
        <f>'BAR BB| Open rates'!BG50*0.85+25</f>
        <v>76525</v>
      </c>
      <c r="BH50" s="43">
        <f>'BAR BB| Open rates'!BH50*0.85+25</f>
        <v>76525</v>
      </c>
      <c r="BI50" s="43">
        <f>'BAR BB| Open rates'!BI50*0.85+25</f>
        <v>76525</v>
      </c>
      <c r="BJ50" s="43">
        <f>'BAR BB| Open rates'!BJ50*0.85+25</f>
        <v>76525</v>
      </c>
      <c r="BK50" s="43">
        <f>'BAR BB| Open rates'!BK50*0.85+25</f>
        <v>76525</v>
      </c>
      <c r="BL50" s="43">
        <f>'BAR BB| Open rates'!BL50*0.85+25</f>
        <v>76525</v>
      </c>
      <c r="BM50" s="43">
        <f>'BAR BB| Open rates'!BM50*0.85+25</f>
        <v>76525</v>
      </c>
      <c r="BN50" s="43">
        <f>'BAR BB| Open rates'!BN50*0.85+25</f>
        <v>76525</v>
      </c>
      <c r="BO50" s="43">
        <f>'BAR BB| Open rates'!BO50*0.85+25</f>
        <v>76525</v>
      </c>
      <c r="BP50" s="43">
        <f>'BAR BB| Open rates'!BP50*0.85+25</f>
        <v>76525</v>
      </c>
      <c r="BQ50" s="43">
        <f>'BAR BB| Open rates'!BQ50*0.85+25</f>
        <v>76525</v>
      </c>
      <c r="BR50" s="43">
        <f>'BAR BB| Open rates'!BR50*0.85+25</f>
        <v>76525</v>
      </c>
      <c r="BS50" s="43">
        <f>'BAR BB| Open rates'!BS50*0.85+25</f>
        <v>76525</v>
      </c>
      <c r="BT50" s="43">
        <f>'BAR BB| Open rates'!BT50*0.85+25</f>
        <v>76525</v>
      </c>
      <c r="BU50" s="43">
        <f>'BAR BB| Open rates'!BU50*0.85+25</f>
        <v>76525</v>
      </c>
      <c r="BV50" s="43">
        <f>'BAR BB| Open rates'!BV50*0.85+25</f>
        <v>76525</v>
      </c>
      <c r="BW50" s="43">
        <f>'BAR BB| Open rates'!BW50*0.85+25</f>
        <v>76525</v>
      </c>
      <c r="BX50" s="43">
        <f>'BAR BB| Open rates'!BX50*0.85+25</f>
        <v>76525</v>
      </c>
      <c r="BY50" s="43">
        <f>'BAR BB| Open rates'!BY50*0.85+25</f>
        <v>76525</v>
      </c>
      <c r="BZ50" s="43">
        <f>'BAR BB| Open rates'!BZ50*0.85+25</f>
        <v>76525</v>
      </c>
      <c r="CA50" s="43">
        <f>'BAR BB| Open rates'!CA50*0.85+25</f>
        <v>76525</v>
      </c>
      <c r="CB50" s="43">
        <f>'BAR BB| Open rates'!CB50*0.85+25</f>
        <v>76525</v>
      </c>
      <c r="CC50" s="43">
        <f>'BAR BB| Open rates'!CC50*0.85+25</f>
        <v>76525</v>
      </c>
      <c r="CD50" s="43">
        <f>'BAR BB| Open rates'!CD50*0.85+25</f>
        <v>76525</v>
      </c>
      <c r="CE50" s="43">
        <f>'BAR BB| Open rates'!CE50*0.85+25</f>
        <v>76525</v>
      </c>
    </row>
    <row r="51" spans="1:83" x14ac:dyDescent="0.2">
      <c r="A51" s="237">
        <v>2</v>
      </c>
      <c r="B51" s="43">
        <f>'BAR BB| Open rates'!B51*0.85+25</f>
        <v>100325</v>
      </c>
      <c r="C51" s="43">
        <f>'BAR BB| Open rates'!C51*0.85+25</f>
        <v>100325</v>
      </c>
      <c r="D51" s="43">
        <f>'BAR BB| Open rates'!D51*0.85+25</f>
        <v>100325</v>
      </c>
      <c r="E51" s="43">
        <f>'BAR BB| Open rates'!E51*0.85+25</f>
        <v>79075</v>
      </c>
      <c r="F51" s="43">
        <f>'BAR BB| Open rates'!F51*0.85+25</f>
        <v>79075</v>
      </c>
      <c r="G51" s="43">
        <f>'BAR BB| Open rates'!G51*0.85+25</f>
        <v>79075</v>
      </c>
      <c r="H51" s="43">
        <f>'BAR BB| Open rates'!H51*0.85+25</f>
        <v>79075</v>
      </c>
      <c r="I51" s="43">
        <f>'BAR BB| Open rates'!I51*0.85+25</f>
        <v>79075</v>
      </c>
      <c r="J51" s="43">
        <f>'BAR BB| Open rates'!J51*0.85+25</f>
        <v>79075</v>
      </c>
      <c r="K51" s="43">
        <f>'BAR BB| Open rates'!K51*0.85+25</f>
        <v>79075</v>
      </c>
      <c r="L51" s="43">
        <f>'BAR BB| Open rates'!L51*0.85+25</f>
        <v>79075</v>
      </c>
      <c r="M51" s="43">
        <f>'BAR BB| Open rates'!M51*0.85+25</f>
        <v>79075</v>
      </c>
      <c r="N51" s="43">
        <f>'BAR BB| Open rates'!N51*0.85+25</f>
        <v>79075</v>
      </c>
      <c r="O51" s="43">
        <f>'BAR BB| Open rates'!O51*0.85+25</f>
        <v>79075</v>
      </c>
      <c r="P51" s="43">
        <f>'BAR BB| Open rates'!P51*0.85+25</f>
        <v>79075</v>
      </c>
      <c r="Q51" s="43">
        <f>'BAR BB| Open rates'!Q51*0.85+25</f>
        <v>79075</v>
      </c>
      <c r="R51" s="43">
        <f>'BAR BB| Open rates'!R51*0.85+25</f>
        <v>79075</v>
      </c>
      <c r="S51" s="43">
        <f>'BAR BB| Open rates'!S51*0.85+25</f>
        <v>79075</v>
      </c>
      <c r="T51" s="43">
        <f>'BAR BB| Open rates'!T51*0.85+25</f>
        <v>79075</v>
      </c>
      <c r="U51" s="43">
        <f>'BAR BB| Open rates'!U51*0.85+25</f>
        <v>79075</v>
      </c>
      <c r="V51" s="43">
        <f>'BAR BB| Open rates'!V51*0.85+25</f>
        <v>79075</v>
      </c>
      <c r="W51" s="43">
        <f>'BAR BB| Open rates'!W51*0.85+25</f>
        <v>79075</v>
      </c>
      <c r="X51" s="43">
        <f>'BAR BB| Open rates'!X51*0.85+25</f>
        <v>79075</v>
      </c>
      <c r="Y51" s="43">
        <f>'BAR BB| Open rates'!Y51*0.85+25</f>
        <v>79075</v>
      </c>
      <c r="Z51" s="43">
        <f>'BAR BB| Open rates'!Z51*0.85+25</f>
        <v>79075</v>
      </c>
      <c r="AA51" s="43">
        <f>'BAR BB| Open rates'!AA51*0.85+25</f>
        <v>79075</v>
      </c>
      <c r="AB51" s="43">
        <f>'BAR BB| Open rates'!AB51*0.85+25</f>
        <v>79075</v>
      </c>
      <c r="AC51" s="43">
        <f>'BAR BB| Open rates'!AC51*0.85+25</f>
        <v>79075</v>
      </c>
      <c r="AD51" s="43">
        <f>'BAR BB| Open rates'!AD51*0.85+25</f>
        <v>79075</v>
      </c>
      <c r="AE51" s="43">
        <f>'BAR BB| Open rates'!AE51*0.85+25</f>
        <v>79075</v>
      </c>
      <c r="AF51" s="43">
        <f>'BAR BB| Open rates'!AF51*0.85+25</f>
        <v>79075</v>
      </c>
      <c r="AG51" s="43">
        <f>'BAR BB| Open rates'!AG51*0.85+25</f>
        <v>79075</v>
      </c>
      <c r="AH51" s="43">
        <f>'BAR BB| Open rates'!AH51*0.85+25</f>
        <v>79075</v>
      </c>
      <c r="AI51" s="43">
        <f>'BAR BB| Open rates'!AI51*0.85+25</f>
        <v>79075</v>
      </c>
      <c r="AJ51" s="43">
        <f>'BAR BB| Open rates'!AJ51*0.85+25</f>
        <v>79075</v>
      </c>
      <c r="AK51" s="43">
        <f>'BAR BB| Open rates'!AK51*0.85+25</f>
        <v>79075</v>
      </c>
      <c r="AL51" s="43">
        <f>'BAR BB| Open rates'!AL51*0.85+25</f>
        <v>79075</v>
      </c>
      <c r="AM51" s="43">
        <f>'BAR BB| Open rates'!AM51*0.85+25</f>
        <v>79075</v>
      </c>
      <c r="AN51" s="43">
        <f>'BAR BB| Open rates'!AN51*0.85+25</f>
        <v>79075</v>
      </c>
      <c r="AO51" s="43">
        <f>'BAR BB| Open rates'!AO51*0.85+25</f>
        <v>79075</v>
      </c>
      <c r="AP51" s="43">
        <f>'BAR BB| Open rates'!AP51*0.85+25</f>
        <v>79075</v>
      </c>
      <c r="AQ51" s="43">
        <f>'BAR BB| Open rates'!AQ51*0.85+25</f>
        <v>79075</v>
      </c>
      <c r="AR51" s="43">
        <f>'BAR BB| Open rates'!AR51*0.85+25</f>
        <v>79075</v>
      </c>
      <c r="AS51" s="43">
        <f>'BAR BB| Open rates'!AS51*0.85+25</f>
        <v>79075</v>
      </c>
      <c r="AT51" s="43">
        <f>'BAR BB| Open rates'!AT51*0.85+25</f>
        <v>79075</v>
      </c>
      <c r="AU51" s="43">
        <f>'BAR BB| Open rates'!AU51*0.85+25</f>
        <v>79075</v>
      </c>
      <c r="AV51" s="43">
        <f>'BAR BB| Open rates'!AV51*0.85+25</f>
        <v>79075</v>
      </c>
      <c r="AW51" s="43">
        <f>'BAR BB| Open rates'!AW51*0.85+25</f>
        <v>79075</v>
      </c>
      <c r="AX51" s="43">
        <f>'BAR BB| Open rates'!AX51*0.85+25</f>
        <v>79075</v>
      </c>
      <c r="AY51" s="43">
        <f>'BAR BB| Open rates'!AY51*0.85+25</f>
        <v>79075</v>
      </c>
      <c r="AZ51" s="43">
        <f>'BAR BB| Open rates'!AZ51*0.85+25</f>
        <v>79075</v>
      </c>
      <c r="BA51" s="43">
        <f>'BAR BB| Open rates'!BA51*0.85+25</f>
        <v>79075</v>
      </c>
      <c r="BB51" s="43">
        <f>'BAR BB| Open rates'!BB51*0.85+25</f>
        <v>79075</v>
      </c>
      <c r="BC51" s="43">
        <f>'BAR BB| Open rates'!BC51*0.85+25</f>
        <v>79075</v>
      </c>
      <c r="BD51" s="43">
        <f>'BAR BB| Open rates'!BD51*0.85+25</f>
        <v>79075</v>
      </c>
      <c r="BE51" s="43">
        <f>'BAR BB| Open rates'!BE51*0.85+25</f>
        <v>79075</v>
      </c>
      <c r="BF51" s="43">
        <f>'BAR BB| Open rates'!BF51*0.85+25</f>
        <v>79075</v>
      </c>
      <c r="BG51" s="43">
        <f>'BAR BB| Open rates'!BG51*0.85+25</f>
        <v>79075</v>
      </c>
      <c r="BH51" s="43">
        <f>'BAR BB| Open rates'!BH51*0.85+25</f>
        <v>79075</v>
      </c>
      <c r="BI51" s="43">
        <f>'BAR BB| Open rates'!BI51*0.85+25</f>
        <v>79075</v>
      </c>
      <c r="BJ51" s="43">
        <f>'BAR BB| Open rates'!BJ51*0.85+25</f>
        <v>79075</v>
      </c>
      <c r="BK51" s="43">
        <f>'BAR BB| Open rates'!BK51*0.85+25</f>
        <v>79075</v>
      </c>
      <c r="BL51" s="43">
        <f>'BAR BB| Open rates'!BL51*0.85+25</f>
        <v>79075</v>
      </c>
      <c r="BM51" s="43">
        <f>'BAR BB| Open rates'!BM51*0.85+25</f>
        <v>79075</v>
      </c>
      <c r="BN51" s="43">
        <f>'BAR BB| Open rates'!BN51*0.85+25</f>
        <v>79075</v>
      </c>
      <c r="BO51" s="43">
        <f>'BAR BB| Open rates'!BO51*0.85+25</f>
        <v>79075</v>
      </c>
      <c r="BP51" s="43">
        <f>'BAR BB| Open rates'!BP51*0.85+25</f>
        <v>79075</v>
      </c>
      <c r="BQ51" s="43">
        <f>'BAR BB| Open rates'!BQ51*0.85+25</f>
        <v>79075</v>
      </c>
      <c r="BR51" s="43">
        <f>'BAR BB| Open rates'!BR51*0.85+25</f>
        <v>79075</v>
      </c>
      <c r="BS51" s="43">
        <f>'BAR BB| Open rates'!BS51*0.85+25</f>
        <v>79075</v>
      </c>
      <c r="BT51" s="43">
        <f>'BAR BB| Open rates'!BT51*0.85+25</f>
        <v>79075</v>
      </c>
      <c r="BU51" s="43">
        <f>'BAR BB| Open rates'!BU51*0.85+25</f>
        <v>79075</v>
      </c>
      <c r="BV51" s="43">
        <f>'BAR BB| Open rates'!BV51*0.85+25</f>
        <v>79075</v>
      </c>
      <c r="BW51" s="43">
        <f>'BAR BB| Open rates'!BW51*0.85+25</f>
        <v>79075</v>
      </c>
      <c r="BX51" s="43">
        <f>'BAR BB| Open rates'!BX51*0.85+25</f>
        <v>79075</v>
      </c>
      <c r="BY51" s="43">
        <f>'BAR BB| Open rates'!BY51*0.85+25</f>
        <v>79075</v>
      </c>
      <c r="BZ51" s="43">
        <f>'BAR BB| Open rates'!BZ51*0.85+25</f>
        <v>79075</v>
      </c>
      <c r="CA51" s="43">
        <f>'BAR BB| Open rates'!CA51*0.85+25</f>
        <v>79075</v>
      </c>
      <c r="CB51" s="43">
        <f>'BAR BB| Open rates'!CB51*0.85+25</f>
        <v>79075</v>
      </c>
      <c r="CC51" s="43">
        <f>'BAR BB| Open rates'!CC51*0.85+25</f>
        <v>79075</v>
      </c>
      <c r="CD51" s="43">
        <f>'BAR BB| Open rates'!CD51*0.85+25</f>
        <v>79075</v>
      </c>
      <c r="CE51" s="43">
        <f>'BAR BB| Open rates'!CE51*0.85+25</f>
        <v>79075</v>
      </c>
    </row>
    <row r="52" spans="1:83" ht="24"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row>
    <row r="53" spans="1:83" x14ac:dyDescent="0.2">
      <c r="A53" s="237">
        <v>1</v>
      </c>
      <c r="B53" s="43">
        <f>'BAR BB| Open rates'!B53*0.85+25</f>
        <v>85025</v>
      </c>
      <c r="C53" s="43">
        <f>'BAR BB| Open rates'!C53*0.85+25</f>
        <v>85025</v>
      </c>
      <c r="D53" s="43">
        <f>'BAR BB| Open rates'!D53*0.85+25</f>
        <v>85025</v>
      </c>
      <c r="E53" s="43">
        <f>'BAR BB| Open rates'!E53*0.85+25</f>
        <v>68025</v>
      </c>
      <c r="F53" s="43">
        <f>'BAR BB| Open rates'!F53*0.85+25</f>
        <v>68025</v>
      </c>
      <c r="G53" s="43">
        <f>'BAR BB| Open rates'!G53*0.85+25</f>
        <v>68025</v>
      </c>
      <c r="H53" s="43">
        <f>'BAR BB| Open rates'!H53*0.85+25</f>
        <v>68025</v>
      </c>
      <c r="I53" s="43">
        <f>'BAR BB| Open rates'!I53*0.85+25</f>
        <v>68025</v>
      </c>
      <c r="J53" s="43">
        <f>'BAR BB| Open rates'!J53*0.85+25</f>
        <v>68025</v>
      </c>
      <c r="K53" s="43">
        <f>'BAR BB| Open rates'!K53*0.85+25</f>
        <v>68025</v>
      </c>
      <c r="L53" s="43">
        <f>'BAR BB| Open rates'!L53*0.85+25</f>
        <v>68025</v>
      </c>
      <c r="M53" s="43">
        <f>'BAR BB| Open rates'!M53*0.85+25</f>
        <v>68025</v>
      </c>
      <c r="N53" s="43">
        <f>'BAR BB| Open rates'!N53*0.85+25</f>
        <v>68025</v>
      </c>
      <c r="O53" s="43">
        <f>'BAR BB| Open rates'!O53*0.85+25</f>
        <v>68025</v>
      </c>
      <c r="P53" s="43">
        <f>'BAR BB| Open rates'!P53*0.85+25</f>
        <v>68025</v>
      </c>
      <c r="Q53" s="43">
        <f>'BAR BB| Open rates'!Q53*0.85+25</f>
        <v>68025</v>
      </c>
      <c r="R53" s="43">
        <f>'BAR BB| Open rates'!R53*0.85+25</f>
        <v>68025</v>
      </c>
      <c r="S53" s="43">
        <f>'BAR BB| Open rates'!S53*0.85+25</f>
        <v>68025</v>
      </c>
      <c r="T53" s="43">
        <f>'BAR BB| Open rates'!T53*0.85+25</f>
        <v>68025</v>
      </c>
      <c r="U53" s="43">
        <f>'BAR BB| Open rates'!U53*0.85+25</f>
        <v>68025</v>
      </c>
      <c r="V53" s="43">
        <f>'BAR BB| Open rates'!V53*0.85+25</f>
        <v>68025</v>
      </c>
      <c r="W53" s="43">
        <f>'BAR BB| Open rates'!W53*0.85+25</f>
        <v>85025</v>
      </c>
      <c r="X53" s="43">
        <f>'BAR BB| Open rates'!X53*0.85+25</f>
        <v>85025</v>
      </c>
      <c r="Y53" s="43">
        <f>'BAR BB| Open rates'!Y53*0.85+25</f>
        <v>85025</v>
      </c>
      <c r="Z53" s="43">
        <f>'BAR BB| Open rates'!Z53*0.85+25</f>
        <v>85025</v>
      </c>
      <c r="AA53" s="43">
        <f>'BAR BB| Open rates'!AA53*0.85+25</f>
        <v>85025</v>
      </c>
      <c r="AB53" s="43">
        <f>'BAR BB| Open rates'!AB53*0.85+25</f>
        <v>85025</v>
      </c>
      <c r="AC53" s="43">
        <f>'BAR BB| Open rates'!AC53*0.85+25</f>
        <v>85025</v>
      </c>
      <c r="AD53" s="43">
        <f>'BAR BB| Open rates'!AD53*0.85+25</f>
        <v>85025</v>
      </c>
      <c r="AE53" s="43">
        <f>'BAR BB| Open rates'!AE53*0.85+25</f>
        <v>85025</v>
      </c>
      <c r="AF53" s="43">
        <f>'BAR BB| Open rates'!AF53*0.85+25</f>
        <v>85025</v>
      </c>
      <c r="AG53" s="43">
        <f>'BAR BB| Open rates'!AG53*0.85+25</f>
        <v>85025</v>
      </c>
      <c r="AH53" s="43">
        <f>'BAR BB| Open rates'!AH53*0.85+25</f>
        <v>85025</v>
      </c>
      <c r="AI53" s="43">
        <f>'BAR BB| Open rates'!AI53*0.85+25</f>
        <v>85025</v>
      </c>
      <c r="AJ53" s="43">
        <f>'BAR BB| Open rates'!AJ53*0.85+25</f>
        <v>85025</v>
      </c>
      <c r="AK53" s="43">
        <f>'BAR BB| Open rates'!AK53*0.85+25</f>
        <v>85025</v>
      </c>
      <c r="AL53" s="43">
        <f>'BAR BB| Open rates'!AL53*0.85+25</f>
        <v>85025</v>
      </c>
      <c r="AM53" s="43">
        <f>'BAR BB| Open rates'!AM53*0.85+25</f>
        <v>85025</v>
      </c>
      <c r="AN53" s="43">
        <f>'BAR BB| Open rates'!AN53*0.85+25</f>
        <v>85025</v>
      </c>
      <c r="AO53" s="43">
        <f>'BAR BB| Open rates'!AO53*0.85+25</f>
        <v>85025</v>
      </c>
      <c r="AP53" s="43">
        <f>'BAR BB| Open rates'!AP53*0.85+25</f>
        <v>85025</v>
      </c>
      <c r="AQ53" s="43">
        <f>'BAR BB| Open rates'!AQ53*0.85+25</f>
        <v>85025</v>
      </c>
      <c r="AR53" s="43">
        <f>'BAR BB| Open rates'!AR53*0.85+25</f>
        <v>85025</v>
      </c>
      <c r="AS53" s="43">
        <f>'BAR BB| Open rates'!AS53*0.85+25</f>
        <v>85025</v>
      </c>
      <c r="AT53" s="43">
        <f>'BAR BB| Open rates'!AT53*0.85+25</f>
        <v>85025</v>
      </c>
      <c r="AU53" s="43">
        <f>'BAR BB| Open rates'!AU53*0.85+25</f>
        <v>85025</v>
      </c>
      <c r="AV53" s="43">
        <f>'BAR BB| Open rates'!AV53*0.85+25</f>
        <v>68025</v>
      </c>
      <c r="AW53" s="43">
        <f>'BAR BB| Open rates'!AW53*0.85+25</f>
        <v>68025</v>
      </c>
      <c r="AX53" s="43">
        <f>'BAR BB| Open rates'!AX53*0.85+25</f>
        <v>68025</v>
      </c>
      <c r="AY53" s="43">
        <f>'BAR BB| Open rates'!AY53*0.85+25</f>
        <v>68025</v>
      </c>
      <c r="AZ53" s="43">
        <f>'BAR BB| Open rates'!AZ53*0.85+25</f>
        <v>68025</v>
      </c>
      <c r="BA53" s="43">
        <f>'BAR BB| Open rates'!BA53*0.85+25</f>
        <v>68025</v>
      </c>
      <c r="BB53" s="43">
        <f>'BAR BB| Open rates'!BB53*0.85+25</f>
        <v>68025</v>
      </c>
      <c r="BC53" s="43">
        <f>'BAR BB| Open rates'!BC53*0.85+25</f>
        <v>68025</v>
      </c>
      <c r="BD53" s="43">
        <f>'BAR BB| Open rates'!BD53*0.85+25</f>
        <v>68025</v>
      </c>
      <c r="BE53" s="43">
        <f>'BAR BB| Open rates'!BE53*0.85+25</f>
        <v>68025</v>
      </c>
      <c r="BF53" s="43">
        <f>'BAR BB| Open rates'!BF53*0.85+25</f>
        <v>68025</v>
      </c>
      <c r="BG53" s="43">
        <f>'BAR BB| Open rates'!BG53*0.85+25</f>
        <v>68025</v>
      </c>
      <c r="BH53" s="43">
        <f>'BAR BB| Open rates'!BH53*0.85+25</f>
        <v>68025</v>
      </c>
      <c r="BI53" s="43">
        <f>'BAR BB| Open rates'!BI53*0.85+25</f>
        <v>68025</v>
      </c>
      <c r="BJ53" s="43">
        <f>'BAR BB| Open rates'!BJ53*0.85+25</f>
        <v>68025</v>
      </c>
      <c r="BK53" s="43">
        <f>'BAR BB| Open rates'!BK53*0.85+25</f>
        <v>68025</v>
      </c>
      <c r="BL53" s="43">
        <f>'BAR BB| Open rates'!BL53*0.85+25</f>
        <v>68025</v>
      </c>
      <c r="BM53" s="43">
        <f>'BAR BB| Open rates'!BM53*0.85+25</f>
        <v>68025</v>
      </c>
      <c r="BN53" s="43">
        <f>'BAR BB| Open rates'!BN53*0.85+25</f>
        <v>68025</v>
      </c>
      <c r="BO53" s="43">
        <f>'BAR BB| Open rates'!BO53*0.85+25</f>
        <v>68025</v>
      </c>
      <c r="BP53" s="43">
        <f>'BAR BB| Open rates'!BP53*0.85+25</f>
        <v>68025</v>
      </c>
      <c r="BQ53" s="43">
        <f>'BAR BB| Open rates'!BQ53*0.85+25</f>
        <v>68025</v>
      </c>
      <c r="BR53" s="43">
        <f>'BAR BB| Open rates'!BR53*0.85+25</f>
        <v>68025</v>
      </c>
      <c r="BS53" s="43">
        <f>'BAR BB| Open rates'!BS53*0.85+25</f>
        <v>68025</v>
      </c>
      <c r="BT53" s="43">
        <f>'BAR BB| Open rates'!BT53*0.85+25</f>
        <v>68025</v>
      </c>
      <c r="BU53" s="43">
        <f>'BAR BB| Open rates'!BU53*0.85+25</f>
        <v>68025</v>
      </c>
      <c r="BV53" s="43">
        <f>'BAR BB| Open rates'!BV53*0.85+25</f>
        <v>68025</v>
      </c>
      <c r="BW53" s="43">
        <f>'BAR BB| Open rates'!BW53*0.85+25</f>
        <v>68025</v>
      </c>
      <c r="BX53" s="43">
        <f>'BAR BB| Open rates'!BX53*0.85+25</f>
        <v>68025</v>
      </c>
      <c r="BY53" s="43">
        <f>'BAR BB| Open rates'!BY53*0.85+25</f>
        <v>68025</v>
      </c>
      <c r="BZ53" s="43">
        <f>'BAR BB| Open rates'!BZ53*0.85+25</f>
        <v>68025</v>
      </c>
      <c r="CA53" s="43">
        <f>'BAR BB| Open rates'!CA53*0.85+25</f>
        <v>68025</v>
      </c>
      <c r="CB53" s="43">
        <f>'BAR BB| Open rates'!CB53*0.85+25</f>
        <v>68025</v>
      </c>
      <c r="CC53" s="43">
        <f>'BAR BB| Open rates'!CC53*0.85+25</f>
        <v>68025</v>
      </c>
      <c r="CD53" s="43">
        <f>'BAR BB| Open rates'!CD53*0.85+25</f>
        <v>68025</v>
      </c>
      <c r="CE53" s="43">
        <f>'BAR BB| Open rates'!CE53*0.85+25</f>
        <v>68025</v>
      </c>
    </row>
    <row r="54" spans="1:83" x14ac:dyDescent="0.2">
      <c r="A54" s="237">
        <v>2</v>
      </c>
      <c r="B54" s="43">
        <f>'BAR BB| Open rates'!B54*0.85+25</f>
        <v>87575</v>
      </c>
      <c r="C54" s="43">
        <f>'BAR BB| Open rates'!C54*0.85+25</f>
        <v>87575</v>
      </c>
      <c r="D54" s="43">
        <f>'BAR BB| Open rates'!D54*0.85+25</f>
        <v>87575</v>
      </c>
      <c r="E54" s="43">
        <f>'BAR BB| Open rates'!E54*0.85+25</f>
        <v>70575</v>
      </c>
      <c r="F54" s="43">
        <f>'BAR BB| Open rates'!F54*0.85+25</f>
        <v>70575</v>
      </c>
      <c r="G54" s="43">
        <f>'BAR BB| Open rates'!G54*0.85+25</f>
        <v>70575</v>
      </c>
      <c r="H54" s="43">
        <f>'BAR BB| Open rates'!H54*0.85+25</f>
        <v>70575</v>
      </c>
      <c r="I54" s="43">
        <f>'BAR BB| Open rates'!I54*0.85+25</f>
        <v>70575</v>
      </c>
      <c r="J54" s="43">
        <f>'BAR BB| Open rates'!J54*0.85+25</f>
        <v>70575</v>
      </c>
      <c r="K54" s="43">
        <f>'BAR BB| Open rates'!K54*0.85+25</f>
        <v>70575</v>
      </c>
      <c r="L54" s="43">
        <f>'BAR BB| Open rates'!L54*0.85+25</f>
        <v>70575</v>
      </c>
      <c r="M54" s="43">
        <f>'BAR BB| Open rates'!M54*0.85+25</f>
        <v>70575</v>
      </c>
      <c r="N54" s="43">
        <f>'BAR BB| Open rates'!N54*0.85+25</f>
        <v>70575</v>
      </c>
      <c r="O54" s="43">
        <f>'BAR BB| Open rates'!O54*0.85+25</f>
        <v>70575</v>
      </c>
      <c r="P54" s="43">
        <f>'BAR BB| Open rates'!P54*0.85+25</f>
        <v>70575</v>
      </c>
      <c r="Q54" s="43">
        <f>'BAR BB| Open rates'!Q54*0.85+25</f>
        <v>70575</v>
      </c>
      <c r="R54" s="43">
        <f>'BAR BB| Open rates'!R54*0.85+25</f>
        <v>70575</v>
      </c>
      <c r="S54" s="43">
        <f>'BAR BB| Open rates'!S54*0.85+25</f>
        <v>70575</v>
      </c>
      <c r="T54" s="43">
        <f>'BAR BB| Open rates'!T54*0.85+25</f>
        <v>70575</v>
      </c>
      <c r="U54" s="43">
        <f>'BAR BB| Open rates'!U54*0.85+25</f>
        <v>70575</v>
      </c>
      <c r="V54" s="43">
        <f>'BAR BB| Open rates'!V54*0.85+25</f>
        <v>70575</v>
      </c>
      <c r="W54" s="43">
        <f>'BAR BB| Open rates'!W54*0.85+25</f>
        <v>87575</v>
      </c>
      <c r="X54" s="43">
        <f>'BAR BB| Open rates'!X54*0.85+25</f>
        <v>87575</v>
      </c>
      <c r="Y54" s="43">
        <f>'BAR BB| Open rates'!Y54*0.85+25</f>
        <v>87575</v>
      </c>
      <c r="Z54" s="43">
        <f>'BAR BB| Open rates'!Z54*0.85+25</f>
        <v>87575</v>
      </c>
      <c r="AA54" s="43">
        <f>'BAR BB| Open rates'!AA54*0.85+25</f>
        <v>87575</v>
      </c>
      <c r="AB54" s="43">
        <f>'BAR BB| Open rates'!AB54*0.85+25</f>
        <v>87575</v>
      </c>
      <c r="AC54" s="43">
        <f>'BAR BB| Open rates'!AC54*0.85+25</f>
        <v>87575</v>
      </c>
      <c r="AD54" s="43">
        <f>'BAR BB| Open rates'!AD54*0.85+25</f>
        <v>87575</v>
      </c>
      <c r="AE54" s="43">
        <f>'BAR BB| Open rates'!AE54*0.85+25</f>
        <v>87575</v>
      </c>
      <c r="AF54" s="43">
        <f>'BAR BB| Open rates'!AF54*0.85+25</f>
        <v>87575</v>
      </c>
      <c r="AG54" s="43">
        <f>'BAR BB| Open rates'!AG54*0.85+25</f>
        <v>87575</v>
      </c>
      <c r="AH54" s="43">
        <f>'BAR BB| Open rates'!AH54*0.85+25</f>
        <v>87575</v>
      </c>
      <c r="AI54" s="43">
        <f>'BAR BB| Open rates'!AI54*0.85+25</f>
        <v>87575</v>
      </c>
      <c r="AJ54" s="43">
        <f>'BAR BB| Open rates'!AJ54*0.85+25</f>
        <v>87575</v>
      </c>
      <c r="AK54" s="43">
        <f>'BAR BB| Open rates'!AK54*0.85+25</f>
        <v>87575</v>
      </c>
      <c r="AL54" s="43">
        <f>'BAR BB| Open rates'!AL54*0.85+25</f>
        <v>87575</v>
      </c>
      <c r="AM54" s="43">
        <f>'BAR BB| Open rates'!AM54*0.85+25</f>
        <v>87575</v>
      </c>
      <c r="AN54" s="43">
        <f>'BAR BB| Open rates'!AN54*0.85+25</f>
        <v>87575</v>
      </c>
      <c r="AO54" s="43">
        <f>'BAR BB| Open rates'!AO54*0.85+25</f>
        <v>87575</v>
      </c>
      <c r="AP54" s="43">
        <f>'BAR BB| Open rates'!AP54*0.85+25</f>
        <v>87575</v>
      </c>
      <c r="AQ54" s="43">
        <f>'BAR BB| Open rates'!AQ54*0.85+25</f>
        <v>87575</v>
      </c>
      <c r="AR54" s="43">
        <f>'BAR BB| Open rates'!AR54*0.85+25</f>
        <v>87575</v>
      </c>
      <c r="AS54" s="43">
        <f>'BAR BB| Open rates'!AS54*0.85+25</f>
        <v>87575</v>
      </c>
      <c r="AT54" s="43">
        <f>'BAR BB| Open rates'!AT54*0.85+25</f>
        <v>87575</v>
      </c>
      <c r="AU54" s="43">
        <f>'BAR BB| Open rates'!AU54*0.85+25</f>
        <v>87575</v>
      </c>
      <c r="AV54" s="43">
        <f>'BAR BB| Open rates'!AV54*0.85+25</f>
        <v>70575</v>
      </c>
      <c r="AW54" s="43">
        <f>'BAR BB| Open rates'!AW54*0.85+25</f>
        <v>70575</v>
      </c>
      <c r="AX54" s="43">
        <f>'BAR BB| Open rates'!AX54*0.85+25</f>
        <v>70575</v>
      </c>
      <c r="AY54" s="43">
        <f>'BAR BB| Open rates'!AY54*0.85+25</f>
        <v>70575</v>
      </c>
      <c r="AZ54" s="43">
        <f>'BAR BB| Open rates'!AZ54*0.85+25</f>
        <v>70575</v>
      </c>
      <c r="BA54" s="43">
        <f>'BAR BB| Open rates'!BA54*0.85+25</f>
        <v>70575</v>
      </c>
      <c r="BB54" s="43">
        <f>'BAR BB| Open rates'!BB54*0.85+25</f>
        <v>70575</v>
      </c>
      <c r="BC54" s="43">
        <f>'BAR BB| Open rates'!BC54*0.85+25</f>
        <v>70575</v>
      </c>
      <c r="BD54" s="43">
        <f>'BAR BB| Open rates'!BD54*0.85+25</f>
        <v>70575</v>
      </c>
      <c r="BE54" s="43">
        <f>'BAR BB| Open rates'!BE54*0.85+25</f>
        <v>70575</v>
      </c>
      <c r="BF54" s="43">
        <f>'BAR BB| Open rates'!BF54*0.85+25</f>
        <v>70575</v>
      </c>
      <c r="BG54" s="43">
        <f>'BAR BB| Open rates'!BG54*0.85+25</f>
        <v>70575</v>
      </c>
      <c r="BH54" s="43">
        <f>'BAR BB| Open rates'!BH54*0.85+25</f>
        <v>70575</v>
      </c>
      <c r="BI54" s="43">
        <f>'BAR BB| Open rates'!BI54*0.85+25</f>
        <v>70575</v>
      </c>
      <c r="BJ54" s="43">
        <f>'BAR BB| Open rates'!BJ54*0.85+25</f>
        <v>70575</v>
      </c>
      <c r="BK54" s="43">
        <f>'BAR BB| Open rates'!BK54*0.85+25</f>
        <v>70575</v>
      </c>
      <c r="BL54" s="43">
        <f>'BAR BB| Open rates'!BL54*0.85+25</f>
        <v>70575</v>
      </c>
      <c r="BM54" s="43">
        <f>'BAR BB| Open rates'!BM54*0.85+25</f>
        <v>70575</v>
      </c>
      <c r="BN54" s="43">
        <f>'BAR BB| Open rates'!BN54*0.85+25</f>
        <v>70575</v>
      </c>
      <c r="BO54" s="43">
        <f>'BAR BB| Open rates'!BO54*0.85+25</f>
        <v>70575</v>
      </c>
      <c r="BP54" s="43">
        <f>'BAR BB| Open rates'!BP54*0.85+25</f>
        <v>70575</v>
      </c>
      <c r="BQ54" s="43">
        <f>'BAR BB| Open rates'!BQ54*0.85+25</f>
        <v>70575</v>
      </c>
      <c r="BR54" s="43">
        <f>'BAR BB| Open rates'!BR54*0.85+25</f>
        <v>70575</v>
      </c>
      <c r="BS54" s="43">
        <f>'BAR BB| Open rates'!BS54*0.85+25</f>
        <v>70575</v>
      </c>
      <c r="BT54" s="43">
        <f>'BAR BB| Open rates'!BT54*0.85+25</f>
        <v>70575</v>
      </c>
      <c r="BU54" s="43">
        <f>'BAR BB| Open rates'!BU54*0.85+25</f>
        <v>70575</v>
      </c>
      <c r="BV54" s="43">
        <f>'BAR BB| Open rates'!BV54*0.85+25</f>
        <v>70575</v>
      </c>
      <c r="BW54" s="43">
        <f>'BAR BB| Open rates'!BW54*0.85+25</f>
        <v>70575</v>
      </c>
      <c r="BX54" s="43">
        <f>'BAR BB| Open rates'!BX54*0.85+25</f>
        <v>70575</v>
      </c>
      <c r="BY54" s="43">
        <f>'BAR BB| Open rates'!BY54*0.85+25</f>
        <v>70575</v>
      </c>
      <c r="BZ54" s="43">
        <f>'BAR BB| Open rates'!BZ54*0.85+25</f>
        <v>70575</v>
      </c>
      <c r="CA54" s="43">
        <f>'BAR BB| Open rates'!CA54*0.85+25</f>
        <v>70575</v>
      </c>
      <c r="CB54" s="43">
        <f>'BAR BB| Open rates'!CB54*0.85+25</f>
        <v>70575</v>
      </c>
      <c r="CC54" s="43">
        <f>'BAR BB| Open rates'!CC54*0.85+25</f>
        <v>70575</v>
      </c>
      <c r="CD54" s="43">
        <f>'BAR BB| Open rates'!CD54*0.85+25</f>
        <v>70575</v>
      </c>
      <c r="CE54" s="43">
        <f>'BAR BB| Open rates'!CE54*0.85+25</f>
        <v>70575</v>
      </c>
    </row>
    <row r="55" spans="1:83" x14ac:dyDescent="0.2">
      <c r="A55" s="237">
        <v>3</v>
      </c>
      <c r="B55" s="43">
        <f>'BAR BB| Open rates'!B55*0.85+25</f>
        <v>90125</v>
      </c>
      <c r="C55" s="43">
        <f>'BAR BB| Open rates'!C55*0.85+25</f>
        <v>90125</v>
      </c>
      <c r="D55" s="43">
        <f>'BAR BB| Open rates'!D55*0.85+25</f>
        <v>90125</v>
      </c>
      <c r="E55" s="43">
        <f>'BAR BB| Open rates'!E55*0.85+25</f>
        <v>73125</v>
      </c>
      <c r="F55" s="43">
        <f>'BAR BB| Open rates'!F55*0.85+25</f>
        <v>73125</v>
      </c>
      <c r="G55" s="43">
        <f>'BAR BB| Open rates'!G55*0.85+25</f>
        <v>73125</v>
      </c>
      <c r="H55" s="43">
        <f>'BAR BB| Open rates'!H55*0.85+25</f>
        <v>73125</v>
      </c>
      <c r="I55" s="43">
        <f>'BAR BB| Open rates'!I55*0.85+25</f>
        <v>73125</v>
      </c>
      <c r="J55" s="43">
        <f>'BAR BB| Open rates'!J55*0.85+25</f>
        <v>73125</v>
      </c>
      <c r="K55" s="43">
        <f>'BAR BB| Open rates'!K55*0.85+25</f>
        <v>73125</v>
      </c>
      <c r="L55" s="43">
        <f>'BAR BB| Open rates'!L55*0.85+25</f>
        <v>73125</v>
      </c>
      <c r="M55" s="43">
        <f>'BAR BB| Open rates'!M55*0.85+25</f>
        <v>73125</v>
      </c>
      <c r="N55" s="43">
        <f>'BAR BB| Open rates'!N55*0.85+25</f>
        <v>73125</v>
      </c>
      <c r="O55" s="43">
        <f>'BAR BB| Open rates'!O55*0.85+25</f>
        <v>73125</v>
      </c>
      <c r="P55" s="43">
        <f>'BAR BB| Open rates'!P55*0.85+25</f>
        <v>73125</v>
      </c>
      <c r="Q55" s="43">
        <f>'BAR BB| Open rates'!Q55*0.85+25</f>
        <v>73125</v>
      </c>
      <c r="R55" s="43">
        <f>'BAR BB| Open rates'!R55*0.85+25</f>
        <v>73125</v>
      </c>
      <c r="S55" s="43">
        <f>'BAR BB| Open rates'!S55*0.85+25</f>
        <v>73125</v>
      </c>
      <c r="T55" s="43">
        <f>'BAR BB| Open rates'!T55*0.85+25</f>
        <v>73125</v>
      </c>
      <c r="U55" s="43">
        <f>'BAR BB| Open rates'!U55*0.85+25</f>
        <v>73125</v>
      </c>
      <c r="V55" s="43">
        <f>'BAR BB| Open rates'!V55*0.85+25</f>
        <v>73125</v>
      </c>
      <c r="W55" s="43">
        <f>'BAR BB| Open rates'!W55*0.85+25</f>
        <v>90125</v>
      </c>
      <c r="X55" s="43">
        <f>'BAR BB| Open rates'!X55*0.85+25</f>
        <v>90125</v>
      </c>
      <c r="Y55" s="43">
        <f>'BAR BB| Open rates'!Y55*0.85+25</f>
        <v>90125</v>
      </c>
      <c r="Z55" s="43">
        <f>'BAR BB| Open rates'!Z55*0.85+25</f>
        <v>90125</v>
      </c>
      <c r="AA55" s="43">
        <f>'BAR BB| Open rates'!AA55*0.85+25</f>
        <v>90125</v>
      </c>
      <c r="AB55" s="43">
        <f>'BAR BB| Open rates'!AB55*0.85+25</f>
        <v>90125</v>
      </c>
      <c r="AC55" s="43">
        <f>'BAR BB| Open rates'!AC55*0.85+25</f>
        <v>90125</v>
      </c>
      <c r="AD55" s="43">
        <f>'BAR BB| Open rates'!AD55*0.85+25</f>
        <v>90125</v>
      </c>
      <c r="AE55" s="43">
        <f>'BAR BB| Open rates'!AE55*0.85+25</f>
        <v>90125</v>
      </c>
      <c r="AF55" s="43">
        <f>'BAR BB| Open rates'!AF55*0.85+25</f>
        <v>90125</v>
      </c>
      <c r="AG55" s="43">
        <f>'BAR BB| Open rates'!AG55*0.85+25</f>
        <v>90125</v>
      </c>
      <c r="AH55" s="43">
        <f>'BAR BB| Open rates'!AH55*0.85+25</f>
        <v>90125</v>
      </c>
      <c r="AI55" s="43">
        <f>'BAR BB| Open rates'!AI55*0.85+25</f>
        <v>90125</v>
      </c>
      <c r="AJ55" s="43">
        <f>'BAR BB| Open rates'!AJ55*0.85+25</f>
        <v>90125</v>
      </c>
      <c r="AK55" s="43">
        <f>'BAR BB| Open rates'!AK55*0.85+25</f>
        <v>90125</v>
      </c>
      <c r="AL55" s="43">
        <f>'BAR BB| Open rates'!AL55*0.85+25</f>
        <v>90125</v>
      </c>
      <c r="AM55" s="43">
        <f>'BAR BB| Open rates'!AM55*0.85+25</f>
        <v>90125</v>
      </c>
      <c r="AN55" s="43">
        <f>'BAR BB| Open rates'!AN55*0.85+25</f>
        <v>90125</v>
      </c>
      <c r="AO55" s="43">
        <f>'BAR BB| Open rates'!AO55*0.85+25</f>
        <v>90125</v>
      </c>
      <c r="AP55" s="43">
        <f>'BAR BB| Open rates'!AP55*0.85+25</f>
        <v>90125</v>
      </c>
      <c r="AQ55" s="43">
        <f>'BAR BB| Open rates'!AQ55*0.85+25</f>
        <v>90125</v>
      </c>
      <c r="AR55" s="43">
        <f>'BAR BB| Open rates'!AR55*0.85+25</f>
        <v>90125</v>
      </c>
      <c r="AS55" s="43">
        <f>'BAR BB| Open rates'!AS55*0.85+25</f>
        <v>90125</v>
      </c>
      <c r="AT55" s="43">
        <f>'BAR BB| Open rates'!AT55*0.85+25</f>
        <v>90125</v>
      </c>
      <c r="AU55" s="43">
        <f>'BAR BB| Open rates'!AU55*0.85+25</f>
        <v>90125</v>
      </c>
      <c r="AV55" s="43">
        <f>'BAR BB| Open rates'!AV55*0.85+25</f>
        <v>73125</v>
      </c>
      <c r="AW55" s="43">
        <f>'BAR BB| Open rates'!AW55*0.85+25</f>
        <v>73125</v>
      </c>
      <c r="AX55" s="43">
        <f>'BAR BB| Open rates'!AX55*0.85+25</f>
        <v>73125</v>
      </c>
      <c r="AY55" s="43">
        <f>'BAR BB| Open rates'!AY55*0.85+25</f>
        <v>73125</v>
      </c>
      <c r="AZ55" s="43">
        <f>'BAR BB| Open rates'!AZ55*0.85+25</f>
        <v>73125</v>
      </c>
      <c r="BA55" s="43">
        <f>'BAR BB| Open rates'!BA55*0.85+25</f>
        <v>73125</v>
      </c>
      <c r="BB55" s="43">
        <f>'BAR BB| Open rates'!BB55*0.85+25</f>
        <v>73125</v>
      </c>
      <c r="BC55" s="43">
        <f>'BAR BB| Open rates'!BC55*0.85+25</f>
        <v>73125</v>
      </c>
      <c r="BD55" s="43">
        <f>'BAR BB| Open rates'!BD55*0.85+25</f>
        <v>73125</v>
      </c>
      <c r="BE55" s="43">
        <f>'BAR BB| Open rates'!BE55*0.85+25</f>
        <v>73125</v>
      </c>
      <c r="BF55" s="43">
        <f>'BAR BB| Open rates'!BF55*0.85+25</f>
        <v>73125</v>
      </c>
      <c r="BG55" s="43">
        <f>'BAR BB| Open rates'!BG55*0.85+25</f>
        <v>73125</v>
      </c>
      <c r="BH55" s="43">
        <f>'BAR BB| Open rates'!BH55*0.85+25</f>
        <v>73125</v>
      </c>
      <c r="BI55" s="43">
        <f>'BAR BB| Open rates'!BI55*0.85+25</f>
        <v>73125</v>
      </c>
      <c r="BJ55" s="43">
        <f>'BAR BB| Open rates'!BJ55*0.85+25</f>
        <v>73125</v>
      </c>
      <c r="BK55" s="43">
        <f>'BAR BB| Open rates'!BK55*0.85+25</f>
        <v>73125</v>
      </c>
      <c r="BL55" s="43">
        <f>'BAR BB| Open rates'!BL55*0.85+25</f>
        <v>73125</v>
      </c>
      <c r="BM55" s="43">
        <f>'BAR BB| Open rates'!BM55*0.85+25</f>
        <v>73125</v>
      </c>
      <c r="BN55" s="43">
        <f>'BAR BB| Open rates'!BN55*0.85+25</f>
        <v>73125</v>
      </c>
      <c r="BO55" s="43">
        <f>'BAR BB| Open rates'!BO55*0.85+25</f>
        <v>73125</v>
      </c>
      <c r="BP55" s="43">
        <f>'BAR BB| Open rates'!BP55*0.85+25</f>
        <v>73125</v>
      </c>
      <c r="BQ55" s="43">
        <f>'BAR BB| Open rates'!BQ55*0.85+25</f>
        <v>73125</v>
      </c>
      <c r="BR55" s="43">
        <f>'BAR BB| Open rates'!BR55*0.85+25</f>
        <v>73125</v>
      </c>
      <c r="BS55" s="43">
        <f>'BAR BB| Open rates'!BS55*0.85+25</f>
        <v>73125</v>
      </c>
      <c r="BT55" s="43">
        <f>'BAR BB| Open rates'!BT55*0.85+25</f>
        <v>73125</v>
      </c>
      <c r="BU55" s="43">
        <f>'BAR BB| Open rates'!BU55*0.85+25</f>
        <v>73125</v>
      </c>
      <c r="BV55" s="43">
        <f>'BAR BB| Open rates'!BV55*0.85+25</f>
        <v>73125</v>
      </c>
      <c r="BW55" s="43">
        <f>'BAR BB| Open rates'!BW55*0.85+25</f>
        <v>73125</v>
      </c>
      <c r="BX55" s="43">
        <f>'BAR BB| Open rates'!BX55*0.85+25</f>
        <v>73125</v>
      </c>
      <c r="BY55" s="43">
        <f>'BAR BB| Open rates'!BY55*0.85+25</f>
        <v>73125</v>
      </c>
      <c r="BZ55" s="43">
        <f>'BAR BB| Open rates'!BZ55*0.85+25</f>
        <v>73125</v>
      </c>
      <c r="CA55" s="43">
        <f>'BAR BB| Open rates'!CA55*0.85+25</f>
        <v>73125</v>
      </c>
      <c r="CB55" s="43">
        <f>'BAR BB| Open rates'!CB55*0.85+25</f>
        <v>73125</v>
      </c>
      <c r="CC55" s="43">
        <f>'BAR BB| Open rates'!CC55*0.85+25</f>
        <v>73125</v>
      </c>
      <c r="CD55" s="43">
        <f>'BAR BB| Open rates'!CD55*0.85+25</f>
        <v>73125</v>
      </c>
      <c r="CE55" s="43">
        <f>'BAR BB| Open rates'!CE55*0.85+25</f>
        <v>73125</v>
      </c>
    </row>
    <row r="56" spans="1:83" x14ac:dyDescent="0.2">
      <c r="A56" s="237">
        <v>4</v>
      </c>
      <c r="B56" s="43">
        <f>'BAR BB| Open rates'!B56*0.85+25</f>
        <v>92675</v>
      </c>
      <c r="C56" s="43">
        <f>'BAR BB| Open rates'!C56*0.85+25</f>
        <v>92675</v>
      </c>
      <c r="D56" s="43">
        <f>'BAR BB| Open rates'!D56*0.85+25</f>
        <v>92675</v>
      </c>
      <c r="E56" s="43">
        <f>'BAR BB| Open rates'!E56*0.85+25</f>
        <v>75675</v>
      </c>
      <c r="F56" s="43">
        <f>'BAR BB| Open rates'!F56*0.85+25</f>
        <v>75675</v>
      </c>
      <c r="G56" s="43">
        <f>'BAR BB| Open rates'!G56*0.85+25</f>
        <v>75675</v>
      </c>
      <c r="H56" s="43">
        <f>'BAR BB| Open rates'!H56*0.85+25</f>
        <v>75675</v>
      </c>
      <c r="I56" s="43">
        <f>'BAR BB| Open rates'!I56*0.85+25</f>
        <v>75675</v>
      </c>
      <c r="J56" s="43">
        <f>'BAR BB| Open rates'!J56*0.85+25</f>
        <v>75675</v>
      </c>
      <c r="K56" s="43">
        <f>'BAR BB| Open rates'!K56*0.85+25</f>
        <v>75675</v>
      </c>
      <c r="L56" s="43">
        <f>'BAR BB| Open rates'!L56*0.85+25</f>
        <v>75675</v>
      </c>
      <c r="M56" s="43">
        <f>'BAR BB| Open rates'!M56*0.85+25</f>
        <v>75675</v>
      </c>
      <c r="N56" s="43">
        <f>'BAR BB| Open rates'!N56*0.85+25</f>
        <v>75675</v>
      </c>
      <c r="O56" s="43">
        <f>'BAR BB| Open rates'!O56*0.85+25</f>
        <v>75675</v>
      </c>
      <c r="P56" s="43">
        <f>'BAR BB| Open rates'!P56*0.85+25</f>
        <v>75675</v>
      </c>
      <c r="Q56" s="43">
        <f>'BAR BB| Open rates'!Q56*0.85+25</f>
        <v>75675</v>
      </c>
      <c r="R56" s="43">
        <f>'BAR BB| Open rates'!R56*0.85+25</f>
        <v>75675</v>
      </c>
      <c r="S56" s="43">
        <f>'BAR BB| Open rates'!S56*0.85+25</f>
        <v>75675</v>
      </c>
      <c r="T56" s="43">
        <f>'BAR BB| Open rates'!T56*0.85+25</f>
        <v>75675</v>
      </c>
      <c r="U56" s="43">
        <f>'BAR BB| Open rates'!U56*0.85+25</f>
        <v>75675</v>
      </c>
      <c r="V56" s="43">
        <f>'BAR BB| Open rates'!V56*0.85+25</f>
        <v>75675</v>
      </c>
      <c r="W56" s="43">
        <f>'BAR BB| Open rates'!W56*0.85+25</f>
        <v>92675</v>
      </c>
      <c r="X56" s="43">
        <f>'BAR BB| Open rates'!X56*0.85+25</f>
        <v>92675</v>
      </c>
      <c r="Y56" s="43">
        <f>'BAR BB| Open rates'!Y56*0.85+25</f>
        <v>92675</v>
      </c>
      <c r="Z56" s="43">
        <f>'BAR BB| Open rates'!Z56*0.85+25</f>
        <v>92675</v>
      </c>
      <c r="AA56" s="43">
        <f>'BAR BB| Open rates'!AA56*0.85+25</f>
        <v>92675</v>
      </c>
      <c r="AB56" s="43">
        <f>'BAR BB| Open rates'!AB56*0.85+25</f>
        <v>92675</v>
      </c>
      <c r="AC56" s="43">
        <f>'BAR BB| Open rates'!AC56*0.85+25</f>
        <v>92675</v>
      </c>
      <c r="AD56" s="43">
        <f>'BAR BB| Open rates'!AD56*0.85+25</f>
        <v>92675</v>
      </c>
      <c r="AE56" s="43">
        <f>'BAR BB| Open rates'!AE56*0.85+25</f>
        <v>92675</v>
      </c>
      <c r="AF56" s="43">
        <f>'BAR BB| Open rates'!AF56*0.85+25</f>
        <v>92675</v>
      </c>
      <c r="AG56" s="43">
        <f>'BAR BB| Open rates'!AG56*0.85+25</f>
        <v>92675</v>
      </c>
      <c r="AH56" s="43">
        <f>'BAR BB| Open rates'!AH56*0.85+25</f>
        <v>92675</v>
      </c>
      <c r="AI56" s="43">
        <f>'BAR BB| Open rates'!AI56*0.85+25</f>
        <v>92675</v>
      </c>
      <c r="AJ56" s="43">
        <f>'BAR BB| Open rates'!AJ56*0.85+25</f>
        <v>92675</v>
      </c>
      <c r="AK56" s="43">
        <f>'BAR BB| Open rates'!AK56*0.85+25</f>
        <v>92675</v>
      </c>
      <c r="AL56" s="43">
        <f>'BAR BB| Open rates'!AL56*0.85+25</f>
        <v>92675</v>
      </c>
      <c r="AM56" s="43">
        <f>'BAR BB| Open rates'!AM56*0.85+25</f>
        <v>92675</v>
      </c>
      <c r="AN56" s="43">
        <f>'BAR BB| Open rates'!AN56*0.85+25</f>
        <v>92675</v>
      </c>
      <c r="AO56" s="43">
        <f>'BAR BB| Open rates'!AO56*0.85+25</f>
        <v>92675</v>
      </c>
      <c r="AP56" s="43">
        <f>'BAR BB| Open rates'!AP56*0.85+25</f>
        <v>92675</v>
      </c>
      <c r="AQ56" s="43">
        <f>'BAR BB| Open rates'!AQ56*0.85+25</f>
        <v>92675</v>
      </c>
      <c r="AR56" s="43">
        <f>'BAR BB| Open rates'!AR56*0.85+25</f>
        <v>92675</v>
      </c>
      <c r="AS56" s="43">
        <f>'BAR BB| Open rates'!AS56*0.85+25</f>
        <v>92675</v>
      </c>
      <c r="AT56" s="43">
        <f>'BAR BB| Open rates'!AT56*0.85+25</f>
        <v>92675</v>
      </c>
      <c r="AU56" s="43">
        <f>'BAR BB| Open rates'!AU56*0.85+25</f>
        <v>92675</v>
      </c>
      <c r="AV56" s="43">
        <f>'BAR BB| Open rates'!AV56*0.85+25</f>
        <v>75675</v>
      </c>
      <c r="AW56" s="43">
        <f>'BAR BB| Open rates'!AW56*0.85+25</f>
        <v>75675</v>
      </c>
      <c r="AX56" s="43">
        <f>'BAR BB| Open rates'!AX56*0.85+25</f>
        <v>75675</v>
      </c>
      <c r="AY56" s="43">
        <f>'BAR BB| Open rates'!AY56*0.85+25</f>
        <v>75675</v>
      </c>
      <c r="AZ56" s="43">
        <f>'BAR BB| Open rates'!AZ56*0.85+25</f>
        <v>75675</v>
      </c>
      <c r="BA56" s="43">
        <f>'BAR BB| Open rates'!BA56*0.85+25</f>
        <v>75675</v>
      </c>
      <c r="BB56" s="43">
        <f>'BAR BB| Open rates'!BB56*0.85+25</f>
        <v>75675</v>
      </c>
      <c r="BC56" s="43">
        <f>'BAR BB| Open rates'!BC56*0.85+25</f>
        <v>75675</v>
      </c>
      <c r="BD56" s="43">
        <f>'BAR BB| Open rates'!BD56*0.85+25</f>
        <v>75675</v>
      </c>
      <c r="BE56" s="43">
        <f>'BAR BB| Open rates'!BE56*0.85+25</f>
        <v>75675</v>
      </c>
      <c r="BF56" s="43">
        <f>'BAR BB| Open rates'!BF56*0.85+25</f>
        <v>75675</v>
      </c>
      <c r="BG56" s="43">
        <f>'BAR BB| Open rates'!BG56*0.85+25</f>
        <v>75675</v>
      </c>
      <c r="BH56" s="43">
        <f>'BAR BB| Open rates'!BH56*0.85+25</f>
        <v>75675</v>
      </c>
      <c r="BI56" s="43">
        <f>'BAR BB| Open rates'!BI56*0.85+25</f>
        <v>75675</v>
      </c>
      <c r="BJ56" s="43">
        <f>'BAR BB| Open rates'!BJ56*0.85+25</f>
        <v>75675</v>
      </c>
      <c r="BK56" s="43">
        <f>'BAR BB| Open rates'!BK56*0.85+25</f>
        <v>75675</v>
      </c>
      <c r="BL56" s="43">
        <f>'BAR BB| Open rates'!BL56*0.85+25</f>
        <v>75675</v>
      </c>
      <c r="BM56" s="43">
        <f>'BAR BB| Open rates'!BM56*0.85+25</f>
        <v>75675</v>
      </c>
      <c r="BN56" s="43">
        <f>'BAR BB| Open rates'!BN56*0.85+25</f>
        <v>75675</v>
      </c>
      <c r="BO56" s="43">
        <f>'BAR BB| Open rates'!BO56*0.85+25</f>
        <v>75675</v>
      </c>
      <c r="BP56" s="43">
        <f>'BAR BB| Open rates'!BP56*0.85+25</f>
        <v>75675</v>
      </c>
      <c r="BQ56" s="43">
        <f>'BAR BB| Open rates'!BQ56*0.85+25</f>
        <v>75675</v>
      </c>
      <c r="BR56" s="43">
        <f>'BAR BB| Open rates'!BR56*0.85+25</f>
        <v>75675</v>
      </c>
      <c r="BS56" s="43">
        <f>'BAR BB| Open rates'!BS56*0.85+25</f>
        <v>75675</v>
      </c>
      <c r="BT56" s="43">
        <f>'BAR BB| Open rates'!BT56*0.85+25</f>
        <v>75675</v>
      </c>
      <c r="BU56" s="43">
        <f>'BAR BB| Open rates'!BU56*0.85+25</f>
        <v>75675</v>
      </c>
      <c r="BV56" s="43">
        <f>'BAR BB| Open rates'!BV56*0.85+25</f>
        <v>75675</v>
      </c>
      <c r="BW56" s="43">
        <f>'BAR BB| Open rates'!BW56*0.85+25</f>
        <v>75675</v>
      </c>
      <c r="BX56" s="43">
        <f>'BAR BB| Open rates'!BX56*0.85+25</f>
        <v>75675</v>
      </c>
      <c r="BY56" s="43">
        <f>'BAR BB| Open rates'!BY56*0.85+25</f>
        <v>75675</v>
      </c>
      <c r="BZ56" s="43">
        <f>'BAR BB| Open rates'!BZ56*0.85+25</f>
        <v>75675</v>
      </c>
      <c r="CA56" s="43">
        <f>'BAR BB| Open rates'!CA56*0.85+25</f>
        <v>75675</v>
      </c>
      <c r="CB56" s="43">
        <f>'BAR BB| Open rates'!CB56*0.85+25</f>
        <v>75675</v>
      </c>
      <c r="CC56" s="43">
        <f>'BAR BB| Open rates'!CC56*0.85+25</f>
        <v>75675</v>
      </c>
      <c r="CD56" s="43">
        <f>'BAR BB| Open rates'!CD56*0.85+25</f>
        <v>75675</v>
      </c>
      <c r="CE56" s="43">
        <f>'BAR BB| Open rates'!CE56*0.85+25</f>
        <v>75675</v>
      </c>
    </row>
    <row r="57" spans="1:83" x14ac:dyDescent="0.2">
      <c r="A57" s="237">
        <v>5</v>
      </c>
      <c r="B57" s="43">
        <f>'BAR BB| Open rates'!B57*0.85+25</f>
        <v>95225</v>
      </c>
      <c r="C57" s="43">
        <f>'BAR BB| Open rates'!C57*0.85+25</f>
        <v>95225</v>
      </c>
      <c r="D57" s="43">
        <f>'BAR BB| Open rates'!D57*0.85+25</f>
        <v>95225</v>
      </c>
      <c r="E57" s="43">
        <f>'BAR BB| Open rates'!E57*0.85+25</f>
        <v>78225</v>
      </c>
      <c r="F57" s="43">
        <f>'BAR BB| Open rates'!F57*0.85+25</f>
        <v>78225</v>
      </c>
      <c r="G57" s="43">
        <f>'BAR BB| Open rates'!G57*0.85+25</f>
        <v>78225</v>
      </c>
      <c r="H57" s="43">
        <f>'BAR BB| Open rates'!H57*0.85+25</f>
        <v>78225</v>
      </c>
      <c r="I57" s="43">
        <f>'BAR BB| Open rates'!I57*0.85+25</f>
        <v>78225</v>
      </c>
      <c r="J57" s="43">
        <f>'BAR BB| Open rates'!J57*0.85+25</f>
        <v>78225</v>
      </c>
      <c r="K57" s="43">
        <f>'BAR BB| Open rates'!K57*0.85+25</f>
        <v>78225</v>
      </c>
      <c r="L57" s="43">
        <f>'BAR BB| Open rates'!L57*0.85+25</f>
        <v>78225</v>
      </c>
      <c r="M57" s="43">
        <f>'BAR BB| Open rates'!M57*0.85+25</f>
        <v>78225</v>
      </c>
      <c r="N57" s="43">
        <f>'BAR BB| Open rates'!N57*0.85+25</f>
        <v>78225</v>
      </c>
      <c r="O57" s="43">
        <f>'BAR BB| Open rates'!O57*0.85+25</f>
        <v>78225</v>
      </c>
      <c r="P57" s="43">
        <f>'BAR BB| Open rates'!P57*0.85+25</f>
        <v>78225</v>
      </c>
      <c r="Q57" s="43">
        <f>'BAR BB| Open rates'!Q57*0.85+25</f>
        <v>78225</v>
      </c>
      <c r="R57" s="43">
        <f>'BAR BB| Open rates'!R57*0.85+25</f>
        <v>78225</v>
      </c>
      <c r="S57" s="43">
        <f>'BAR BB| Open rates'!S57*0.85+25</f>
        <v>78225</v>
      </c>
      <c r="T57" s="43">
        <f>'BAR BB| Open rates'!T57*0.85+25</f>
        <v>78225</v>
      </c>
      <c r="U57" s="43">
        <f>'BAR BB| Open rates'!U57*0.85+25</f>
        <v>78225</v>
      </c>
      <c r="V57" s="43">
        <f>'BAR BB| Open rates'!V57*0.85+25</f>
        <v>78225</v>
      </c>
      <c r="W57" s="43">
        <f>'BAR BB| Open rates'!W57*0.85+25</f>
        <v>95225</v>
      </c>
      <c r="X57" s="43">
        <f>'BAR BB| Open rates'!X57*0.85+25</f>
        <v>95225</v>
      </c>
      <c r="Y57" s="43">
        <f>'BAR BB| Open rates'!Y57*0.85+25</f>
        <v>95225</v>
      </c>
      <c r="Z57" s="43">
        <f>'BAR BB| Open rates'!Z57*0.85+25</f>
        <v>95225</v>
      </c>
      <c r="AA57" s="43">
        <f>'BAR BB| Open rates'!AA57*0.85+25</f>
        <v>95225</v>
      </c>
      <c r="AB57" s="43">
        <f>'BAR BB| Open rates'!AB57*0.85+25</f>
        <v>95225</v>
      </c>
      <c r="AC57" s="43">
        <f>'BAR BB| Open rates'!AC57*0.85+25</f>
        <v>95225</v>
      </c>
      <c r="AD57" s="43">
        <f>'BAR BB| Open rates'!AD57*0.85+25</f>
        <v>95225</v>
      </c>
      <c r="AE57" s="43">
        <f>'BAR BB| Open rates'!AE57*0.85+25</f>
        <v>95225</v>
      </c>
      <c r="AF57" s="43">
        <f>'BAR BB| Open rates'!AF57*0.85+25</f>
        <v>95225</v>
      </c>
      <c r="AG57" s="43">
        <f>'BAR BB| Open rates'!AG57*0.85+25</f>
        <v>95225</v>
      </c>
      <c r="AH57" s="43">
        <f>'BAR BB| Open rates'!AH57*0.85+25</f>
        <v>95225</v>
      </c>
      <c r="AI57" s="43">
        <f>'BAR BB| Open rates'!AI57*0.85+25</f>
        <v>95225</v>
      </c>
      <c r="AJ57" s="43">
        <f>'BAR BB| Open rates'!AJ57*0.85+25</f>
        <v>95225</v>
      </c>
      <c r="AK57" s="43">
        <f>'BAR BB| Open rates'!AK57*0.85+25</f>
        <v>95225</v>
      </c>
      <c r="AL57" s="43">
        <f>'BAR BB| Open rates'!AL57*0.85+25</f>
        <v>95225</v>
      </c>
      <c r="AM57" s="43">
        <f>'BAR BB| Open rates'!AM57*0.85+25</f>
        <v>95225</v>
      </c>
      <c r="AN57" s="43">
        <f>'BAR BB| Open rates'!AN57*0.85+25</f>
        <v>95225</v>
      </c>
      <c r="AO57" s="43">
        <f>'BAR BB| Open rates'!AO57*0.85+25</f>
        <v>95225</v>
      </c>
      <c r="AP57" s="43">
        <f>'BAR BB| Open rates'!AP57*0.85+25</f>
        <v>95225</v>
      </c>
      <c r="AQ57" s="43">
        <f>'BAR BB| Open rates'!AQ57*0.85+25</f>
        <v>95225</v>
      </c>
      <c r="AR57" s="43">
        <f>'BAR BB| Open rates'!AR57*0.85+25</f>
        <v>95225</v>
      </c>
      <c r="AS57" s="43">
        <f>'BAR BB| Open rates'!AS57*0.85+25</f>
        <v>95225</v>
      </c>
      <c r="AT57" s="43">
        <f>'BAR BB| Open rates'!AT57*0.85+25</f>
        <v>95225</v>
      </c>
      <c r="AU57" s="43">
        <f>'BAR BB| Open rates'!AU57*0.85+25</f>
        <v>95225</v>
      </c>
      <c r="AV57" s="43">
        <f>'BAR BB| Open rates'!AV57*0.85+25</f>
        <v>78225</v>
      </c>
      <c r="AW57" s="43">
        <f>'BAR BB| Open rates'!AW57*0.85+25</f>
        <v>78225</v>
      </c>
      <c r="AX57" s="43">
        <f>'BAR BB| Open rates'!AX57*0.85+25</f>
        <v>78225</v>
      </c>
      <c r="AY57" s="43">
        <f>'BAR BB| Open rates'!AY57*0.85+25</f>
        <v>78225</v>
      </c>
      <c r="AZ57" s="43">
        <f>'BAR BB| Open rates'!AZ57*0.85+25</f>
        <v>78225</v>
      </c>
      <c r="BA57" s="43">
        <f>'BAR BB| Open rates'!BA57*0.85+25</f>
        <v>78225</v>
      </c>
      <c r="BB57" s="43">
        <f>'BAR BB| Open rates'!BB57*0.85+25</f>
        <v>78225</v>
      </c>
      <c r="BC57" s="43">
        <f>'BAR BB| Open rates'!BC57*0.85+25</f>
        <v>78225</v>
      </c>
      <c r="BD57" s="43">
        <f>'BAR BB| Open rates'!BD57*0.85+25</f>
        <v>78225</v>
      </c>
      <c r="BE57" s="43">
        <f>'BAR BB| Open rates'!BE57*0.85+25</f>
        <v>78225</v>
      </c>
      <c r="BF57" s="43">
        <f>'BAR BB| Open rates'!BF57*0.85+25</f>
        <v>78225</v>
      </c>
      <c r="BG57" s="43">
        <f>'BAR BB| Open rates'!BG57*0.85+25</f>
        <v>78225</v>
      </c>
      <c r="BH57" s="43">
        <f>'BAR BB| Open rates'!BH57*0.85+25</f>
        <v>78225</v>
      </c>
      <c r="BI57" s="43">
        <f>'BAR BB| Open rates'!BI57*0.85+25</f>
        <v>78225</v>
      </c>
      <c r="BJ57" s="43">
        <f>'BAR BB| Open rates'!BJ57*0.85+25</f>
        <v>78225</v>
      </c>
      <c r="BK57" s="43">
        <f>'BAR BB| Open rates'!BK57*0.85+25</f>
        <v>78225</v>
      </c>
      <c r="BL57" s="43">
        <f>'BAR BB| Open rates'!BL57*0.85+25</f>
        <v>78225</v>
      </c>
      <c r="BM57" s="43">
        <f>'BAR BB| Open rates'!BM57*0.85+25</f>
        <v>78225</v>
      </c>
      <c r="BN57" s="43">
        <f>'BAR BB| Open rates'!BN57*0.85+25</f>
        <v>78225</v>
      </c>
      <c r="BO57" s="43">
        <f>'BAR BB| Open rates'!BO57*0.85+25</f>
        <v>78225</v>
      </c>
      <c r="BP57" s="43">
        <f>'BAR BB| Open rates'!BP57*0.85+25</f>
        <v>78225</v>
      </c>
      <c r="BQ57" s="43">
        <f>'BAR BB| Open rates'!BQ57*0.85+25</f>
        <v>78225</v>
      </c>
      <c r="BR57" s="43">
        <f>'BAR BB| Open rates'!BR57*0.85+25</f>
        <v>78225</v>
      </c>
      <c r="BS57" s="43">
        <f>'BAR BB| Open rates'!BS57*0.85+25</f>
        <v>78225</v>
      </c>
      <c r="BT57" s="43">
        <f>'BAR BB| Open rates'!BT57*0.85+25</f>
        <v>78225</v>
      </c>
      <c r="BU57" s="43">
        <f>'BAR BB| Open rates'!BU57*0.85+25</f>
        <v>78225</v>
      </c>
      <c r="BV57" s="43">
        <f>'BAR BB| Open rates'!BV57*0.85+25</f>
        <v>78225</v>
      </c>
      <c r="BW57" s="43">
        <f>'BAR BB| Open rates'!BW57*0.85+25</f>
        <v>78225</v>
      </c>
      <c r="BX57" s="43">
        <f>'BAR BB| Open rates'!BX57*0.85+25</f>
        <v>78225</v>
      </c>
      <c r="BY57" s="43">
        <f>'BAR BB| Open rates'!BY57*0.85+25</f>
        <v>78225</v>
      </c>
      <c r="BZ57" s="43">
        <f>'BAR BB| Open rates'!BZ57*0.85+25</f>
        <v>78225</v>
      </c>
      <c r="CA57" s="43">
        <f>'BAR BB| Open rates'!CA57*0.85+25</f>
        <v>78225</v>
      </c>
      <c r="CB57" s="43">
        <f>'BAR BB| Open rates'!CB57*0.85+25</f>
        <v>78225</v>
      </c>
      <c r="CC57" s="43">
        <f>'BAR BB| Open rates'!CC57*0.85+25</f>
        <v>78225</v>
      </c>
      <c r="CD57" s="43">
        <f>'BAR BB| Open rates'!CD57*0.85+25</f>
        <v>78225</v>
      </c>
      <c r="CE57" s="43">
        <f>'BAR BB| Open rates'!CE57*0.85+25</f>
        <v>78225</v>
      </c>
    </row>
    <row r="58" spans="1:83" x14ac:dyDescent="0.2">
      <c r="A58" s="237">
        <v>6</v>
      </c>
      <c r="B58" s="43">
        <f>'BAR BB| Open rates'!B58*0.85+25</f>
        <v>97775</v>
      </c>
      <c r="C58" s="43">
        <f>'BAR BB| Open rates'!C58*0.85+25</f>
        <v>97775</v>
      </c>
      <c r="D58" s="43">
        <f>'BAR BB| Open rates'!D58*0.85+25</f>
        <v>97775</v>
      </c>
      <c r="E58" s="43">
        <f>'BAR BB| Open rates'!E58*0.85+25</f>
        <v>80775</v>
      </c>
      <c r="F58" s="43">
        <f>'BAR BB| Open rates'!F58*0.85+25</f>
        <v>80775</v>
      </c>
      <c r="G58" s="43">
        <f>'BAR BB| Open rates'!G58*0.85+25</f>
        <v>80775</v>
      </c>
      <c r="H58" s="43">
        <f>'BAR BB| Open rates'!H58*0.85+25</f>
        <v>80775</v>
      </c>
      <c r="I58" s="43">
        <f>'BAR BB| Open rates'!I58*0.85+25</f>
        <v>80775</v>
      </c>
      <c r="J58" s="43">
        <f>'BAR BB| Open rates'!J58*0.85+25</f>
        <v>80775</v>
      </c>
      <c r="K58" s="43">
        <f>'BAR BB| Open rates'!K58*0.85+25</f>
        <v>80775</v>
      </c>
      <c r="L58" s="43">
        <f>'BAR BB| Open rates'!L58*0.85+25</f>
        <v>80775</v>
      </c>
      <c r="M58" s="43">
        <f>'BAR BB| Open rates'!M58*0.85+25</f>
        <v>80775</v>
      </c>
      <c r="N58" s="43">
        <f>'BAR BB| Open rates'!N58*0.85+25</f>
        <v>80775</v>
      </c>
      <c r="O58" s="43">
        <f>'BAR BB| Open rates'!O58*0.85+25</f>
        <v>80775</v>
      </c>
      <c r="P58" s="43">
        <f>'BAR BB| Open rates'!P58*0.85+25</f>
        <v>80775</v>
      </c>
      <c r="Q58" s="43">
        <f>'BAR BB| Open rates'!Q58*0.85+25</f>
        <v>80775</v>
      </c>
      <c r="R58" s="43">
        <f>'BAR BB| Open rates'!R58*0.85+25</f>
        <v>80775</v>
      </c>
      <c r="S58" s="43">
        <f>'BAR BB| Open rates'!S58*0.85+25</f>
        <v>80775</v>
      </c>
      <c r="T58" s="43">
        <f>'BAR BB| Open rates'!T58*0.85+25</f>
        <v>80775</v>
      </c>
      <c r="U58" s="43">
        <f>'BAR BB| Open rates'!U58*0.85+25</f>
        <v>80775</v>
      </c>
      <c r="V58" s="43">
        <f>'BAR BB| Open rates'!V58*0.85+25</f>
        <v>80775</v>
      </c>
      <c r="W58" s="43">
        <f>'BAR BB| Open rates'!W58*0.85+25</f>
        <v>97775</v>
      </c>
      <c r="X58" s="43">
        <f>'BAR BB| Open rates'!X58*0.85+25</f>
        <v>97775</v>
      </c>
      <c r="Y58" s="43">
        <f>'BAR BB| Open rates'!Y58*0.85+25</f>
        <v>97775</v>
      </c>
      <c r="Z58" s="43">
        <f>'BAR BB| Open rates'!Z58*0.85+25</f>
        <v>97775</v>
      </c>
      <c r="AA58" s="43">
        <f>'BAR BB| Open rates'!AA58*0.85+25</f>
        <v>97775</v>
      </c>
      <c r="AB58" s="43">
        <f>'BAR BB| Open rates'!AB58*0.85+25</f>
        <v>97775</v>
      </c>
      <c r="AC58" s="43">
        <f>'BAR BB| Open rates'!AC58*0.85+25</f>
        <v>97775</v>
      </c>
      <c r="AD58" s="43">
        <f>'BAR BB| Open rates'!AD58*0.85+25</f>
        <v>97775</v>
      </c>
      <c r="AE58" s="43">
        <f>'BAR BB| Open rates'!AE58*0.85+25</f>
        <v>97775</v>
      </c>
      <c r="AF58" s="43">
        <f>'BAR BB| Open rates'!AF58*0.85+25</f>
        <v>97775</v>
      </c>
      <c r="AG58" s="43">
        <f>'BAR BB| Open rates'!AG58*0.85+25</f>
        <v>97775</v>
      </c>
      <c r="AH58" s="43">
        <f>'BAR BB| Open rates'!AH58*0.85+25</f>
        <v>97775</v>
      </c>
      <c r="AI58" s="43">
        <f>'BAR BB| Open rates'!AI58*0.85+25</f>
        <v>97775</v>
      </c>
      <c r="AJ58" s="43">
        <f>'BAR BB| Open rates'!AJ58*0.85+25</f>
        <v>97775</v>
      </c>
      <c r="AK58" s="43">
        <f>'BAR BB| Open rates'!AK58*0.85+25</f>
        <v>97775</v>
      </c>
      <c r="AL58" s="43">
        <f>'BAR BB| Open rates'!AL58*0.85+25</f>
        <v>97775</v>
      </c>
      <c r="AM58" s="43">
        <f>'BAR BB| Open rates'!AM58*0.85+25</f>
        <v>97775</v>
      </c>
      <c r="AN58" s="43">
        <f>'BAR BB| Open rates'!AN58*0.85+25</f>
        <v>97775</v>
      </c>
      <c r="AO58" s="43">
        <f>'BAR BB| Open rates'!AO58*0.85+25</f>
        <v>97775</v>
      </c>
      <c r="AP58" s="43">
        <f>'BAR BB| Open rates'!AP58*0.85+25</f>
        <v>97775</v>
      </c>
      <c r="AQ58" s="43">
        <f>'BAR BB| Open rates'!AQ58*0.85+25</f>
        <v>97775</v>
      </c>
      <c r="AR58" s="43">
        <f>'BAR BB| Open rates'!AR58*0.85+25</f>
        <v>97775</v>
      </c>
      <c r="AS58" s="43">
        <f>'BAR BB| Open rates'!AS58*0.85+25</f>
        <v>97775</v>
      </c>
      <c r="AT58" s="43">
        <f>'BAR BB| Open rates'!AT58*0.85+25</f>
        <v>97775</v>
      </c>
      <c r="AU58" s="43">
        <f>'BAR BB| Open rates'!AU58*0.85+25</f>
        <v>97775</v>
      </c>
      <c r="AV58" s="43">
        <f>'BAR BB| Open rates'!AV58*0.85+25</f>
        <v>80775</v>
      </c>
      <c r="AW58" s="43">
        <f>'BAR BB| Open rates'!AW58*0.85+25</f>
        <v>80775</v>
      </c>
      <c r="AX58" s="43">
        <f>'BAR BB| Open rates'!AX58*0.85+25</f>
        <v>80775</v>
      </c>
      <c r="AY58" s="43">
        <f>'BAR BB| Open rates'!AY58*0.85+25</f>
        <v>80775</v>
      </c>
      <c r="AZ58" s="43">
        <f>'BAR BB| Open rates'!AZ58*0.85+25</f>
        <v>80775</v>
      </c>
      <c r="BA58" s="43">
        <f>'BAR BB| Open rates'!BA58*0.85+25</f>
        <v>80775</v>
      </c>
      <c r="BB58" s="43">
        <f>'BAR BB| Open rates'!BB58*0.85+25</f>
        <v>80775</v>
      </c>
      <c r="BC58" s="43">
        <f>'BAR BB| Open rates'!BC58*0.85+25</f>
        <v>80775</v>
      </c>
      <c r="BD58" s="43">
        <f>'BAR BB| Open rates'!BD58*0.85+25</f>
        <v>80775</v>
      </c>
      <c r="BE58" s="43">
        <f>'BAR BB| Open rates'!BE58*0.85+25</f>
        <v>80775</v>
      </c>
      <c r="BF58" s="43">
        <f>'BAR BB| Open rates'!BF58*0.85+25</f>
        <v>80775</v>
      </c>
      <c r="BG58" s="43">
        <f>'BAR BB| Open rates'!BG58*0.85+25</f>
        <v>80775</v>
      </c>
      <c r="BH58" s="43">
        <f>'BAR BB| Open rates'!BH58*0.85+25</f>
        <v>80775</v>
      </c>
      <c r="BI58" s="43">
        <f>'BAR BB| Open rates'!BI58*0.85+25</f>
        <v>80775</v>
      </c>
      <c r="BJ58" s="43">
        <f>'BAR BB| Open rates'!BJ58*0.85+25</f>
        <v>80775</v>
      </c>
      <c r="BK58" s="43">
        <f>'BAR BB| Open rates'!BK58*0.85+25</f>
        <v>80775</v>
      </c>
      <c r="BL58" s="43">
        <f>'BAR BB| Open rates'!BL58*0.85+25</f>
        <v>80775</v>
      </c>
      <c r="BM58" s="43">
        <f>'BAR BB| Open rates'!BM58*0.85+25</f>
        <v>80775</v>
      </c>
      <c r="BN58" s="43">
        <f>'BAR BB| Open rates'!BN58*0.85+25</f>
        <v>80775</v>
      </c>
      <c r="BO58" s="43">
        <f>'BAR BB| Open rates'!BO58*0.85+25</f>
        <v>80775</v>
      </c>
      <c r="BP58" s="43">
        <f>'BAR BB| Open rates'!BP58*0.85+25</f>
        <v>80775</v>
      </c>
      <c r="BQ58" s="43">
        <f>'BAR BB| Open rates'!BQ58*0.85+25</f>
        <v>80775</v>
      </c>
      <c r="BR58" s="43">
        <f>'BAR BB| Open rates'!BR58*0.85+25</f>
        <v>80775</v>
      </c>
      <c r="BS58" s="43">
        <f>'BAR BB| Open rates'!BS58*0.85+25</f>
        <v>80775</v>
      </c>
      <c r="BT58" s="43">
        <f>'BAR BB| Open rates'!BT58*0.85+25</f>
        <v>80775</v>
      </c>
      <c r="BU58" s="43">
        <f>'BAR BB| Open rates'!BU58*0.85+25</f>
        <v>80775</v>
      </c>
      <c r="BV58" s="43">
        <f>'BAR BB| Open rates'!BV58*0.85+25</f>
        <v>80775</v>
      </c>
      <c r="BW58" s="43">
        <f>'BAR BB| Open rates'!BW58*0.85+25</f>
        <v>80775</v>
      </c>
      <c r="BX58" s="43">
        <f>'BAR BB| Open rates'!BX58*0.85+25</f>
        <v>80775</v>
      </c>
      <c r="BY58" s="43">
        <f>'BAR BB| Open rates'!BY58*0.85+25</f>
        <v>80775</v>
      </c>
      <c r="BZ58" s="43">
        <f>'BAR BB| Open rates'!BZ58*0.85+25</f>
        <v>80775</v>
      </c>
      <c r="CA58" s="43">
        <f>'BAR BB| Open rates'!CA58*0.85+25</f>
        <v>80775</v>
      </c>
      <c r="CB58" s="43">
        <f>'BAR BB| Open rates'!CB58*0.85+25</f>
        <v>80775</v>
      </c>
      <c r="CC58" s="43">
        <f>'BAR BB| Open rates'!CC58*0.85+25</f>
        <v>80775</v>
      </c>
      <c r="CD58" s="43">
        <f>'BAR BB| Open rates'!CD58*0.85+25</f>
        <v>80775</v>
      </c>
      <c r="CE58" s="43">
        <f>'BAR BB| Open rates'!CE58*0.85+25</f>
        <v>80775</v>
      </c>
    </row>
    <row r="60" spans="1:83" x14ac:dyDescent="0.2">
      <c r="A60" s="371" t="s">
        <v>172</v>
      </c>
    </row>
    <row r="61" spans="1:83" x14ac:dyDescent="0.2">
      <c r="A61" s="371"/>
    </row>
    <row r="63" spans="1:83" s="6" customFormat="1" ht="12.75" customHeight="1" x14ac:dyDescent="0.2">
      <c r="A63" s="174" t="s">
        <v>74</v>
      </c>
    </row>
    <row r="64" spans="1:83" s="6" customFormat="1" ht="12.75" customHeight="1" x14ac:dyDescent="0.2">
      <c r="A64" s="172" t="s">
        <v>75</v>
      </c>
    </row>
    <row r="65" spans="1:1" s="6" customFormat="1" ht="17.25" customHeight="1" x14ac:dyDescent="0.2">
      <c r="A65" s="173" t="s">
        <v>76</v>
      </c>
    </row>
    <row r="66" spans="1:1" s="6" customFormat="1" ht="21" customHeight="1" x14ac:dyDescent="0.2">
      <c r="A66" s="173" t="s">
        <v>77</v>
      </c>
    </row>
    <row r="67" spans="1:1" s="6" customFormat="1" ht="21" customHeight="1" x14ac:dyDescent="0.2">
      <c r="A67" s="173" t="s">
        <v>78</v>
      </c>
    </row>
    <row r="68" spans="1:1" s="6" customFormat="1" ht="21.75" customHeight="1" x14ac:dyDescent="0.2">
      <c r="A68" s="173" t="s">
        <v>79</v>
      </c>
    </row>
    <row r="69" spans="1:1" s="6" customFormat="1" ht="23.25" customHeight="1" x14ac:dyDescent="0.2">
      <c r="A69" s="175" t="s">
        <v>187</v>
      </c>
    </row>
    <row r="70" spans="1:1" s="6" customFormat="1" ht="12.75" customHeight="1" x14ac:dyDescent="0.2"/>
    <row r="71" spans="1:1" s="6" customFormat="1" ht="13.5" thickBot="1" x14ac:dyDescent="0.25">
      <c r="A71" s="238" t="s">
        <v>81</v>
      </c>
    </row>
    <row r="72" spans="1:1" s="36" customFormat="1" ht="108" customHeight="1" x14ac:dyDescent="0.2">
      <c r="A72" s="375" t="s">
        <v>448</v>
      </c>
    </row>
    <row r="73" spans="1:1" x14ac:dyDescent="0.2">
      <c r="A73" s="376"/>
    </row>
    <row r="74" spans="1:1" ht="16.5" customHeight="1" x14ac:dyDescent="0.2">
      <c r="A74" s="376"/>
    </row>
    <row r="75" spans="1:1" ht="193.5" customHeight="1" x14ac:dyDescent="0.2">
      <c r="A75" s="376"/>
    </row>
    <row r="76" spans="1:1" ht="47.25" customHeight="1" thickBot="1" x14ac:dyDescent="0.25">
      <c r="A76" s="377"/>
    </row>
  </sheetData>
  <mergeCells count="2">
    <mergeCell ref="A60:A61"/>
    <mergeCell ref="A72:A76"/>
  </mergeCells>
  <pageMargins left="0.75" right="0.75" top="1" bottom="1" header="0.5" footer="0.5"/>
  <pageSetup paperSize="9" orientation="portrait" horizontalDpi="4294967295" verticalDpi="4294967295"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E93"/>
  <sheetViews>
    <sheetView workbookViewId="0">
      <pane xSplit="1" ySplit="4" topLeftCell="BN60" activePane="bottomRight" state="frozen"/>
      <selection pane="topRight" activeCell="B1" sqref="B1"/>
      <selection pane="bottomLeft" activeCell="A5" sqref="A5"/>
      <selection pane="bottomRight" activeCell="CF1" sqref="CF1:CF1048576"/>
    </sheetView>
  </sheetViews>
  <sheetFormatPr defaultColWidth="9.7109375" defaultRowHeight="12.75" x14ac:dyDescent="0.2"/>
  <cols>
    <col min="1" max="1" width="36.7109375" style="32" customWidth="1"/>
    <col min="2" max="16384" width="9.7109375" style="32"/>
  </cols>
  <sheetData>
    <row r="1" spans="1:83" x14ac:dyDescent="0.2">
      <c r="A1" s="63" t="s">
        <v>61</v>
      </c>
    </row>
    <row r="2" spans="1:83" x14ac:dyDescent="0.2">
      <c r="A2" s="11" t="s">
        <v>51</v>
      </c>
    </row>
    <row r="3" spans="1:83" s="33" customFormat="1" ht="26.25" customHeight="1" x14ac:dyDescent="0.2">
      <c r="A3" s="64" t="s">
        <v>97</v>
      </c>
      <c r="B3" s="113">
        <f>'BAR BB| Open rates'!B3</f>
        <v>46105</v>
      </c>
      <c r="C3" s="113">
        <f>'BAR BB| Open rates'!C3</f>
        <v>46108</v>
      </c>
      <c r="D3" s="113">
        <f>'BAR BB| Open rates'!D3</f>
        <v>46110</v>
      </c>
      <c r="E3" s="113">
        <f>'BAR BB| Open rates'!E3</f>
        <v>46113</v>
      </c>
      <c r="F3" s="113">
        <f>'BAR BB| Open rates'!F3</f>
        <v>46118</v>
      </c>
      <c r="G3" s="113">
        <f>'BAR BB| Open rates'!G3</f>
        <v>46124</v>
      </c>
      <c r="H3" s="113">
        <f>'BAR BB| Open rates'!H3</f>
        <v>46125</v>
      </c>
      <c r="I3" s="113">
        <f>'BAR BB| Open rates'!I3</f>
        <v>46131</v>
      </c>
      <c r="J3" s="113">
        <f>'BAR BB| Open rates'!J3</f>
        <v>46136</v>
      </c>
      <c r="K3" s="113">
        <f>'BAR BB| Open rates'!K3</f>
        <v>46138</v>
      </c>
      <c r="L3" s="113">
        <f>'BAR BB| Open rates'!L3</f>
        <v>46142</v>
      </c>
      <c r="M3" s="113">
        <f>'BAR BB| Open rates'!M3</f>
        <v>46143</v>
      </c>
      <c r="N3" s="113">
        <f>'BAR BB| Open rates'!N3</f>
        <v>46146</v>
      </c>
      <c r="O3" s="113">
        <f>'BAR BB| Open rates'!O3</f>
        <v>46150</v>
      </c>
      <c r="P3" s="113">
        <f>'BAR BB| Open rates'!P3</f>
        <v>46153</v>
      </c>
      <c r="Q3" s="113">
        <f>'BAR BB| Open rates'!Q3</f>
        <v>46154</v>
      </c>
      <c r="R3" s="113">
        <f>'BAR BB| Open rates'!R3</f>
        <v>46157</v>
      </c>
      <c r="S3" s="113">
        <f>'BAR BB| Open rates'!S3</f>
        <v>46159</v>
      </c>
      <c r="T3" s="113">
        <f>'BAR BB| Open rates'!T3</f>
        <v>46164</v>
      </c>
      <c r="U3" s="113">
        <f>'BAR BB| Open rates'!U3</f>
        <v>46166</v>
      </c>
      <c r="V3" s="113">
        <f>'BAR BB| Open rates'!V3</f>
        <v>46171</v>
      </c>
      <c r="W3" s="113">
        <f>'BAR BB| Open rates'!W3</f>
        <v>46174</v>
      </c>
      <c r="X3" s="113">
        <f>'BAR BB| Open rates'!X3</f>
        <v>46178</v>
      </c>
      <c r="Y3" s="113">
        <f>'BAR BB| Open rates'!Y3</f>
        <v>46188</v>
      </c>
      <c r="Z3" s="113">
        <f>'BAR BB| Open rates'!Z3</f>
        <v>46194</v>
      </c>
      <c r="AA3" s="113">
        <f>'BAR BB| Open rates'!AA3</f>
        <v>46199</v>
      </c>
      <c r="AB3" s="113">
        <f>'BAR BB| Open rates'!AB3</f>
        <v>46201</v>
      </c>
      <c r="AC3" s="113">
        <f>'BAR BB| Open rates'!AC3</f>
        <v>46204</v>
      </c>
      <c r="AD3" s="113">
        <f>'BAR BB| Open rates'!AD3</f>
        <v>46206</v>
      </c>
      <c r="AE3" s="113">
        <f>'BAR BB| Open rates'!AE3</f>
        <v>46208</v>
      </c>
      <c r="AF3" s="113">
        <f>'BAR BB| Open rates'!AF3</f>
        <v>46213</v>
      </c>
      <c r="AG3" s="113">
        <f>'BAR BB| Open rates'!AG3</f>
        <v>46215</v>
      </c>
      <c r="AH3" s="113">
        <f>'BAR BB| Open rates'!AH3</f>
        <v>46220</v>
      </c>
      <c r="AI3" s="113">
        <f>'BAR BB| Open rates'!AI3</f>
        <v>46222</v>
      </c>
      <c r="AJ3" s="113">
        <f>'BAR BB| Open rates'!AJ3</f>
        <v>46227</v>
      </c>
      <c r="AK3" s="113">
        <f>'BAR BB| Open rates'!AK3</f>
        <v>46229</v>
      </c>
      <c r="AL3" s="113">
        <f>'BAR BB| Open rates'!AL3</f>
        <v>46234</v>
      </c>
      <c r="AM3" s="113">
        <f>'BAR BB| Open rates'!AM3</f>
        <v>46236</v>
      </c>
      <c r="AN3" s="113">
        <f>'BAR BB| Open rates'!AN3</f>
        <v>46241</v>
      </c>
      <c r="AO3" s="113">
        <f>'BAR BB| Open rates'!AO3</f>
        <v>46243</v>
      </c>
      <c r="AP3" s="113">
        <f>'BAR BB| Open rates'!AP3</f>
        <v>46248</v>
      </c>
      <c r="AQ3" s="113">
        <f>'BAR BB| Open rates'!AQ3</f>
        <v>46250</v>
      </c>
      <c r="AR3" s="113">
        <f>'BAR BB| Open rates'!AR3</f>
        <v>46255</v>
      </c>
      <c r="AS3" s="113">
        <f>'BAR BB| Open rates'!AS3</f>
        <v>46257</v>
      </c>
      <c r="AT3" s="113">
        <f>'BAR BB| Open rates'!AT3</f>
        <v>46262</v>
      </c>
      <c r="AU3" s="113">
        <f>'BAR BB| Open rates'!AU3</f>
        <v>46264</v>
      </c>
      <c r="AV3" s="113">
        <f>'BAR BB| Open rates'!AV3</f>
        <v>46266</v>
      </c>
      <c r="AW3" s="113">
        <f>'BAR BB| Open rates'!AW3</f>
        <v>46269</v>
      </c>
      <c r="AX3" s="113">
        <f>'BAR BB| Open rates'!AX3</f>
        <v>46271</v>
      </c>
      <c r="AY3" s="113">
        <f>'BAR BB| Open rates'!AY3</f>
        <v>46276</v>
      </c>
      <c r="AZ3" s="113">
        <f>'BAR BB| Open rates'!AZ3</f>
        <v>46278</v>
      </c>
      <c r="BA3" s="113">
        <f>'BAR BB| Open rates'!BA3</f>
        <v>46283</v>
      </c>
      <c r="BB3" s="113">
        <f>'BAR BB| Open rates'!BB3</f>
        <v>46285</v>
      </c>
      <c r="BC3" s="113">
        <f>'BAR BB| Open rates'!BC3</f>
        <v>46290</v>
      </c>
      <c r="BD3" s="113">
        <f>'BAR BB| Open rates'!BD3</f>
        <v>46292</v>
      </c>
      <c r="BE3" s="113">
        <f>'BAR BB| Open rates'!BE3</f>
        <v>46296</v>
      </c>
      <c r="BF3" s="113">
        <f>'BAR BB| Open rates'!BF3</f>
        <v>46299</v>
      </c>
      <c r="BG3" s="113">
        <f>'BAR BB| Open rates'!BG3</f>
        <v>46304</v>
      </c>
      <c r="BH3" s="113">
        <f>'BAR BB| Open rates'!BH3</f>
        <v>46306</v>
      </c>
      <c r="BI3" s="113">
        <f>'BAR BB| Open rates'!BI3</f>
        <v>46311</v>
      </c>
      <c r="BJ3" s="113">
        <f>'BAR BB| Open rates'!BJ3</f>
        <v>46313</v>
      </c>
      <c r="BK3" s="113">
        <f>'BAR BB| Open rates'!BK3</f>
        <v>46318</v>
      </c>
      <c r="BL3" s="113">
        <f>'BAR BB| Open rates'!BL3</f>
        <v>46320</v>
      </c>
      <c r="BM3" s="113">
        <f>'BAR BB| Open rates'!BM3</f>
        <v>46325</v>
      </c>
      <c r="BN3" s="113">
        <f>'BAR BB| Open rates'!BN3</f>
        <v>46327</v>
      </c>
      <c r="BO3" s="113">
        <f>'BAR BB| Open rates'!BO3</f>
        <v>46330</v>
      </c>
      <c r="BP3" s="113">
        <f>'BAR BB| Open rates'!BP3</f>
        <v>46334</v>
      </c>
      <c r="BQ3" s="113">
        <f>'BAR BB| Open rates'!BQ3</f>
        <v>46335</v>
      </c>
      <c r="BR3" s="113">
        <f>'BAR BB| Open rates'!BR3</f>
        <v>46339</v>
      </c>
      <c r="BS3" s="113">
        <f>'BAR BB| Open rates'!BS3</f>
        <v>46341</v>
      </c>
      <c r="BT3" s="113">
        <f>'BAR BB| Open rates'!BT3</f>
        <v>46346</v>
      </c>
      <c r="BU3" s="113">
        <f>'BAR BB| Open rates'!BU3</f>
        <v>46348</v>
      </c>
      <c r="BV3" s="113">
        <f>'BAR BB| Open rates'!BV3</f>
        <v>46353</v>
      </c>
      <c r="BW3" s="113">
        <f>'BAR BB| Open rates'!BW3</f>
        <v>46355</v>
      </c>
      <c r="BX3" s="113">
        <f>'BAR BB| Open rates'!BX3</f>
        <v>46357</v>
      </c>
      <c r="BY3" s="113">
        <f>'BAR BB| Open rates'!BY3</f>
        <v>46360</v>
      </c>
      <c r="BZ3" s="113">
        <f>'BAR BB| Open rates'!BZ3</f>
        <v>46362</v>
      </c>
      <c r="CA3" s="113">
        <f>'BAR BB| Open rates'!CA3</f>
        <v>46367</v>
      </c>
      <c r="CB3" s="113">
        <f>'BAR BB| Open rates'!CB3</f>
        <v>46369</v>
      </c>
      <c r="CC3" s="113">
        <f>'BAR BB| Open rates'!CC3</f>
        <v>46374</v>
      </c>
      <c r="CD3" s="113">
        <f>'BAR BB| Open rates'!CD3</f>
        <v>46376</v>
      </c>
      <c r="CE3" s="113">
        <f>'BAR BB| Open rates'!CE3</f>
        <v>46381</v>
      </c>
    </row>
    <row r="4" spans="1:83" s="33" customFormat="1" ht="26.25" customHeight="1" x14ac:dyDescent="0.2">
      <c r="A4" s="104"/>
      <c r="B4" s="115">
        <f>'BAR BB| Open rates'!B4</f>
        <v>46107</v>
      </c>
      <c r="C4" s="115">
        <f>'BAR BB| Open rates'!C4</f>
        <v>46109</v>
      </c>
      <c r="D4" s="115">
        <f>'BAR BB| Open rates'!D4</f>
        <v>46112</v>
      </c>
      <c r="E4" s="115">
        <f>'BAR BB| Open rates'!E4</f>
        <v>46117</v>
      </c>
      <c r="F4" s="115">
        <f>'BAR BB| Open rates'!F4</f>
        <v>46123</v>
      </c>
      <c r="G4" s="115">
        <f>'BAR BB| Open rates'!G4</f>
        <v>46124</v>
      </c>
      <c r="H4" s="115">
        <f>'BAR BB| Open rates'!H4</f>
        <v>46130</v>
      </c>
      <c r="I4" s="115">
        <f>'BAR BB| Open rates'!I4</f>
        <v>46135</v>
      </c>
      <c r="J4" s="115">
        <f>'BAR BB| Open rates'!J4</f>
        <v>46137</v>
      </c>
      <c r="K4" s="115">
        <f>'BAR BB| Open rates'!K4</f>
        <v>46141</v>
      </c>
      <c r="L4" s="115">
        <f>'BAR BB| Open rates'!L4</f>
        <v>46142</v>
      </c>
      <c r="M4" s="115">
        <f>'BAR BB| Open rates'!M4</f>
        <v>46145</v>
      </c>
      <c r="N4" s="115">
        <f>'BAR BB| Open rates'!N4</f>
        <v>46149</v>
      </c>
      <c r="O4" s="115">
        <f>'BAR BB| Open rates'!O4</f>
        <v>46152</v>
      </c>
      <c r="P4" s="115">
        <f>'BAR BB| Open rates'!P4</f>
        <v>46153</v>
      </c>
      <c r="Q4" s="115">
        <f>'BAR BB| Open rates'!Q4</f>
        <v>46156</v>
      </c>
      <c r="R4" s="115">
        <f>'BAR BB| Open rates'!R4</f>
        <v>46158</v>
      </c>
      <c r="S4" s="115">
        <f>'BAR BB| Open rates'!S4</f>
        <v>46163</v>
      </c>
      <c r="T4" s="115">
        <f>'BAR BB| Open rates'!T4</f>
        <v>46165</v>
      </c>
      <c r="U4" s="115">
        <f>'BAR BB| Open rates'!U4</f>
        <v>46170</v>
      </c>
      <c r="V4" s="115">
        <f>'BAR BB| Open rates'!V4</f>
        <v>46173</v>
      </c>
      <c r="W4" s="115">
        <f>'BAR BB| Open rates'!W4</f>
        <v>46177</v>
      </c>
      <c r="X4" s="115">
        <f>'BAR BB| Open rates'!X4</f>
        <v>46187</v>
      </c>
      <c r="Y4" s="115">
        <f>'BAR BB| Open rates'!Y4</f>
        <v>46193</v>
      </c>
      <c r="Z4" s="115">
        <f>'BAR BB| Open rates'!Z4</f>
        <v>46198</v>
      </c>
      <c r="AA4" s="115">
        <f>'BAR BB| Open rates'!AA4</f>
        <v>46200</v>
      </c>
      <c r="AB4" s="115">
        <f>'BAR BB| Open rates'!AB4</f>
        <v>46203</v>
      </c>
      <c r="AC4" s="115">
        <f>'BAR BB| Open rates'!AC4</f>
        <v>46205</v>
      </c>
      <c r="AD4" s="115">
        <f>'BAR BB| Open rates'!AD4</f>
        <v>46207</v>
      </c>
      <c r="AE4" s="115">
        <f>'BAR BB| Open rates'!AE4</f>
        <v>46212</v>
      </c>
      <c r="AF4" s="115">
        <f>'BAR BB| Open rates'!AF4</f>
        <v>46214</v>
      </c>
      <c r="AG4" s="115">
        <f>'BAR BB| Open rates'!AG4</f>
        <v>46219</v>
      </c>
      <c r="AH4" s="115">
        <f>'BAR BB| Open rates'!AH4</f>
        <v>46221</v>
      </c>
      <c r="AI4" s="115">
        <f>'BAR BB| Open rates'!AI4</f>
        <v>46226</v>
      </c>
      <c r="AJ4" s="115">
        <f>'BAR BB| Open rates'!AJ4</f>
        <v>46228</v>
      </c>
      <c r="AK4" s="115">
        <f>'BAR BB| Open rates'!AK4</f>
        <v>46233</v>
      </c>
      <c r="AL4" s="115">
        <f>'BAR BB| Open rates'!AL4</f>
        <v>46235</v>
      </c>
      <c r="AM4" s="115">
        <f>'BAR BB| Open rates'!AM4</f>
        <v>46240</v>
      </c>
      <c r="AN4" s="115">
        <f>'BAR BB| Open rates'!AN4</f>
        <v>46242</v>
      </c>
      <c r="AO4" s="115">
        <f>'BAR BB| Open rates'!AO4</f>
        <v>46247</v>
      </c>
      <c r="AP4" s="115">
        <f>'BAR BB| Open rates'!AP4</f>
        <v>46249</v>
      </c>
      <c r="AQ4" s="115">
        <f>'BAR BB| Open rates'!AQ4</f>
        <v>46254</v>
      </c>
      <c r="AR4" s="115">
        <f>'BAR BB| Open rates'!AR4</f>
        <v>46256</v>
      </c>
      <c r="AS4" s="115">
        <f>'BAR BB| Open rates'!AS4</f>
        <v>46261</v>
      </c>
      <c r="AT4" s="115">
        <f>'BAR BB| Open rates'!AT4</f>
        <v>46263</v>
      </c>
      <c r="AU4" s="115">
        <f>'BAR BB| Open rates'!AU4</f>
        <v>46265</v>
      </c>
      <c r="AV4" s="115">
        <f>'BAR BB| Open rates'!AV4</f>
        <v>46268</v>
      </c>
      <c r="AW4" s="115">
        <f>'BAR BB| Open rates'!AW4</f>
        <v>46270</v>
      </c>
      <c r="AX4" s="115">
        <f>'BAR BB| Open rates'!AX4</f>
        <v>46275</v>
      </c>
      <c r="AY4" s="115">
        <f>'BAR BB| Open rates'!AY4</f>
        <v>46277</v>
      </c>
      <c r="AZ4" s="115">
        <f>'BAR BB| Open rates'!AZ4</f>
        <v>46282</v>
      </c>
      <c r="BA4" s="115">
        <f>'BAR BB| Open rates'!BA4</f>
        <v>46284</v>
      </c>
      <c r="BB4" s="115">
        <f>'BAR BB| Open rates'!BB4</f>
        <v>46289</v>
      </c>
      <c r="BC4" s="115">
        <f>'BAR BB| Open rates'!BC4</f>
        <v>46291</v>
      </c>
      <c r="BD4" s="115">
        <f>'BAR BB| Open rates'!BD4</f>
        <v>46295</v>
      </c>
      <c r="BE4" s="115">
        <f>'BAR BB| Open rates'!BE4</f>
        <v>46298</v>
      </c>
      <c r="BF4" s="115">
        <f>'BAR BB| Open rates'!BF4</f>
        <v>46303</v>
      </c>
      <c r="BG4" s="115">
        <f>'BAR BB| Open rates'!BG4</f>
        <v>46305</v>
      </c>
      <c r="BH4" s="115">
        <f>'BAR BB| Open rates'!BH4</f>
        <v>46310</v>
      </c>
      <c r="BI4" s="115">
        <f>'BAR BB| Open rates'!BI4</f>
        <v>46312</v>
      </c>
      <c r="BJ4" s="115">
        <f>'BAR BB| Open rates'!BJ4</f>
        <v>46317</v>
      </c>
      <c r="BK4" s="115">
        <f>'BAR BB| Open rates'!BK4</f>
        <v>46319</v>
      </c>
      <c r="BL4" s="115">
        <f>'BAR BB| Open rates'!BL4</f>
        <v>46324</v>
      </c>
      <c r="BM4" s="115">
        <f>'BAR BB| Open rates'!BM4</f>
        <v>46326</v>
      </c>
      <c r="BN4" s="115">
        <f>'BAR BB| Open rates'!BN4</f>
        <v>46329</v>
      </c>
      <c r="BO4" s="115">
        <f>'BAR BB| Open rates'!BO4</f>
        <v>46333</v>
      </c>
      <c r="BP4" s="115">
        <f>'BAR BB| Open rates'!BP4</f>
        <v>46334</v>
      </c>
      <c r="BQ4" s="115">
        <f>'BAR BB| Open rates'!BQ4</f>
        <v>46338</v>
      </c>
      <c r="BR4" s="115">
        <f>'BAR BB| Open rates'!BR4</f>
        <v>46340</v>
      </c>
      <c r="BS4" s="115">
        <f>'BAR BB| Open rates'!BS4</f>
        <v>46345</v>
      </c>
      <c r="BT4" s="115">
        <f>'BAR BB| Open rates'!BT4</f>
        <v>46347</v>
      </c>
      <c r="BU4" s="115">
        <f>'BAR BB| Open rates'!BU4</f>
        <v>46352</v>
      </c>
      <c r="BV4" s="115">
        <f>'BAR BB| Open rates'!BV4</f>
        <v>46354</v>
      </c>
      <c r="BW4" s="115">
        <f>'BAR BB| Open rates'!BW4</f>
        <v>46356</v>
      </c>
      <c r="BX4" s="115">
        <f>'BAR BB| Open rates'!BX4</f>
        <v>46359</v>
      </c>
      <c r="BY4" s="115">
        <f>'BAR BB| Open rates'!BY4</f>
        <v>46361</v>
      </c>
      <c r="BZ4" s="115">
        <f>'BAR BB| Open rates'!BZ4</f>
        <v>46366</v>
      </c>
      <c r="CA4" s="115">
        <f>'BAR BB| Open rates'!CA4</f>
        <v>46368</v>
      </c>
      <c r="CB4" s="115">
        <f>'BAR BB| Open rates'!CB4</f>
        <v>46373</v>
      </c>
      <c r="CC4" s="115">
        <f>'BAR BB| Open rates'!CC4</f>
        <v>46375</v>
      </c>
      <c r="CD4" s="115">
        <f>'BAR BB| Open rates'!CD4</f>
        <v>46380</v>
      </c>
      <c r="CE4" s="115">
        <f>'BAR BB| Open rates'!CE4</f>
        <v>46384</v>
      </c>
    </row>
    <row r="5" spans="1:83" s="36" customFormat="1" ht="12" customHeight="1" x14ac:dyDescent="0.2">
      <c r="A5" s="184" t="s">
        <v>63</v>
      </c>
    </row>
    <row r="6" spans="1:83" s="36" customFormat="1" ht="12" customHeight="1" x14ac:dyDescent="0.2">
      <c r="A6" s="183">
        <v>1</v>
      </c>
      <c r="B6" s="57">
        <f>'BAR BB| Open rates'!B6*0.87*0.9</f>
        <v>11666.7</v>
      </c>
      <c r="C6" s="57">
        <f>'BAR BB| Open rates'!C6*0.87*0.9</f>
        <v>16286.4</v>
      </c>
      <c r="D6" s="57">
        <f>'BAR BB| Open rates'!D6*0.87*0.9</f>
        <v>12997.800000000001</v>
      </c>
      <c r="E6" s="57">
        <f>'BAR BB| Open rates'!E6*0.87*0.9</f>
        <v>12997.800000000001</v>
      </c>
      <c r="F6" s="57">
        <f>'BAR BB| Open rates'!F6*0.87*0.9</f>
        <v>11666.7</v>
      </c>
      <c r="G6" s="57">
        <f>'BAR BB| Open rates'!G6*0.87*0.9</f>
        <v>10100.700000000001</v>
      </c>
      <c r="H6" s="57">
        <f>'BAR BB| Open rates'!H6*0.87*0.9</f>
        <v>10100.700000000001</v>
      </c>
      <c r="I6" s="57">
        <f>'BAR BB| Open rates'!I6*0.87*0.9</f>
        <v>9317.7000000000007</v>
      </c>
      <c r="J6" s="57">
        <f>'BAR BB| Open rates'!J6*0.87*0.9</f>
        <v>10100.700000000001</v>
      </c>
      <c r="K6" s="57">
        <f>'BAR BB| Open rates'!K6*0.87*0.9</f>
        <v>10100.700000000001</v>
      </c>
      <c r="L6" s="57">
        <f>'BAR BB| Open rates'!L6*0.87*0.9</f>
        <v>10100.700000000001</v>
      </c>
      <c r="M6" s="57">
        <f>'BAR BB| Open rates'!M6*0.87*0.9</f>
        <v>17069.400000000001</v>
      </c>
      <c r="N6" s="57">
        <f>'BAR BB| Open rates'!N6*0.87*0.9</f>
        <v>12997.800000000001</v>
      </c>
      <c r="O6" s="57">
        <f>'BAR BB| Open rates'!O6*0.87*0.9</f>
        <v>17069.400000000001</v>
      </c>
      <c r="P6" s="57">
        <f>'BAR BB| Open rates'!P6*0.87*0.9</f>
        <v>14720.4</v>
      </c>
      <c r="Q6" s="57">
        <f>'BAR BB| Open rates'!Q6*0.87*0.9</f>
        <v>11666.7</v>
      </c>
      <c r="R6" s="57">
        <f>'BAR BB| Open rates'!R6*0.87*0.9</f>
        <v>12997.800000000001</v>
      </c>
      <c r="S6" s="57">
        <f>'BAR BB| Open rates'!S6*0.87*0.9</f>
        <v>11666.7</v>
      </c>
      <c r="T6" s="57">
        <f>'BAR BB| Open rates'!T6*0.87*0.9</f>
        <v>12997.800000000001</v>
      </c>
      <c r="U6" s="57">
        <f>'BAR BB| Open rates'!U6*0.87*0.9</f>
        <v>11666.7</v>
      </c>
      <c r="V6" s="57">
        <f>'BAR BB| Open rates'!V6*0.87*0.9</f>
        <v>12997.800000000001</v>
      </c>
      <c r="W6" s="57">
        <f>'BAR BB| Open rates'!W6*0.87*0.9</f>
        <v>12997.800000000001</v>
      </c>
      <c r="X6" s="57">
        <f>'BAR BB| Open rates'!X6*0.87*0.9</f>
        <v>16286.4</v>
      </c>
      <c r="Y6" s="57">
        <f>'BAR BB| Open rates'!Y6*0.87*0.9</f>
        <v>31241.7</v>
      </c>
      <c r="Z6" s="57">
        <f>'BAR BB| Open rates'!Z6*0.87*0.9</f>
        <v>12997.800000000001</v>
      </c>
      <c r="AA6" s="57">
        <f>'BAR BB| Open rates'!AA6*0.87*0.9</f>
        <v>14720.4</v>
      </c>
      <c r="AB6" s="57">
        <f>'BAR BB| Open rates'!AB6*0.87*0.9</f>
        <v>12997.800000000001</v>
      </c>
      <c r="AC6" s="57">
        <f>'BAR BB| Open rates'!AC6*0.87*0.9</f>
        <v>16286.4</v>
      </c>
      <c r="AD6" s="57">
        <f>'BAR BB| Open rates'!AD6*0.87*0.9</f>
        <v>17852.400000000001</v>
      </c>
      <c r="AE6" s="57">
        <f>'BAR BB| Open rates'!AE6*0.87*0.9</f>
        <v>16286.4</v>
      </c>
      <c r="AF6" s="57">
        <f>'BAR BB| Open rates'!AF6*0.87*0.9</f>
        <v>17852.400000000001</v>
      </c>
      <c r="AG6" s="57">
        <f>'BAR BB| Open rates'!AG6*0.87*0.9</f>
        <v>16286.4</v>
      </c>
      <c r="AH6" s="57">
        <f>'BAR BB| Open rates'!AH6*0.87*0.9</f>
        <v>17852.400000000001</v>
      </c>
      <c r="AI6" s="57">
        <f>'BAR BB| Open rates'!AI6*0.87*0.9</f>
        <v>16286.4</v>
      </c>
      <c r="AJ6" s="57">
        <f>'BAR BB| Open rates'!AJ6*0.87*0.9</f>
        <v>17852.400000000001</v>
      </c>
      <c r="AK6" s="57">
        <f>'BAR BB| Open rates'!AK6*0.87*0.9</f>
        <v>16286.4</v>
      </c>
      <c r="AL6" s="57">
        <f>'BAR BB| Open rates'!AL6*0.87*0.9</f>
        <v>17852.400000000001</v>
      </c>
      <c r="AM6" s="57">
        <f>'BAR BB| Open rates'!AM6*0.87*0.9</f>
        <v>16286.4</v>
      </c>
      <c r="AN6" s="57">
        <f>'BAR BB| Open rates'!AN6*0.87*0.9</f>
        <v>17852.400000000001</v>
      </c>
      <c r="AO6" s="57">
        <f>'BAR BB| Open rates'!AO6*0.87*0.9</f>
        <v>16286.4</v>
      </c>
      <c r="AP6" s="57">
        <f>'BAR BB| Open rates'!AP6*0.87*0.9</f>
        <v>17852.400000000001</v>
      </c>
      <c r="AQ6" s="57">
        <f>'BAR BB| Open rates'!AQ6*0.87*0.9</f>
        <v>16286.4</v>
      </c>
      <c r="AR6" s="57">
        <f>'BAR BB| Open rates'!AR6*0.87*0.9</f>
        <v>17852.400000000001</v>
      </c>
      <c r="AS6" s="57">
        <f>'BAR BB| Open rates'!AS6*0.87*0.9</f>
        <v>12997.800000000001</v>
      </c>
      <c r="AT6" s="57">
        <f>'BAR BB| Open rates'!AT6*0.87*0.9</f>
        <v>14720.4</v>
      </c>
      <c r="AU6" s="57">
        <f>'BAR BB| Open rates'!AU6*0.87*0.9</f>
        <v>12997.800000000001</v>
      </c>
      <c r="AV6" s="57">
        <f>'BAR BB| Open rates'!AV6*0.87*0.9</f>
        <v>14720.4</v>
      </c>
      <c r="AW6" s="57">
        <f>'BAR BB| Open rates'!AW6*0.87*0.9</f>
        <v>14720.4</v>
      </c>
      <c r="AX6" s="57">
        <f>'BAR BB| Open rates'!AX6*0.87*0.9</f>
        <v>12997.800000000001</v>
      </c>
      <c r="AY6" s="57">
        <f>'BAR BB| Open rates'!AY6*0.87*0.9</f>
        <v>14720.4</v>
      </c>
      <c r="AZ6" s="57">
        <f>'BAR BB| Open rates'!AZ6*0.87*0.9</f>
        <v>12997.800000000001</v>
      </c>
      <c r="BA6" s="57">
        <f>'BAR BB| Open rates'!BA6*0.87*0.9</f>
        <v>14720.4</v>
      </c>
      <c r="BB6" s="57">
        <f>'BAR BB| Open rates'!BB6*0.87*0.9</f>
        <v>12997.800000000001</v>
      </c>
      <c r="BC6" s="57">
        <f>'BAR BB| Open rates'!BC6*0.87*0.9</f>
        <v>14720.4</v>
      </c>
      <c r="BD6" s="57">
        <f>'BAR BB| Open rates'!BD6*0.87*0.9</f>
        <v>12997.800000000001</v>
      </c>
      <c r="BE6" s="57">
        <f>'BAR BB| Open rates'!BE6*0.87*0.9</f>
        <v>11666.7</v>
      </c>
      <c r="BF6" s="57">
        <f>'BAR BB| Open rates'!BF6*0.87*0.9</f>
        <v>10100.700000000001</v>
      </c>
      <c r="BG6" s="57">
        <f>'BAR BB| Open rates'!BG6*0.87*0.9</f>
        <v>11666.7</v>
      </c>
      <c r="BH6" s="57">
        <f>'BAR BB| Open rates'!BH6*0.87*0.9</f>
        <v>10100.700000000001</v>
      </c>
      <c r="BI6" s="57">
        <f>'BAR BB| Open rates'!BI6*0.87*0.9</f>
        <v>11666.7</v>
      </c>
      <c r="BJ6" s="57">
        <f>'BAR BB| Open rates'!BJ6*0.87*0.9</f>
        <v>10100.700000000001</v>
      </c>
      <c r="BK6" s="57">
        <f>'BAR BB| Open rates'!BK6*0.87*0.9</f>
        <v>11666.7</v>
      </c>
      <c r="BL6" s="57">
        <f>'BAR BB| Open rates'!BL6*0.87*0.9</f>
        <v>10100.700000000001</v>
      </c>
      <c r="BM6" s="57">
        <f>'BAR BB| Open rates'!BM6*0.87*0.9</f>
        <v>11666.7</v>
      </c>
      <c r="BN6" s="57">
        <f>'BAR BB| Open rates'!BN6*0.87*0.9</f>
        <v>12997.800000000001</v>
      </c>
      <c r="BO6" s="57">
        <f>'BAR BB| Open rates'!BO6*0.87*0.9</f>
        <v>14720.4</v>
      </c>
      <c r="BP6" s="57">
        <f>'BAR BB| Open rates'!BP6*0.87*0.9</f>
        <v>9317.7000000000007</v>
      </c>
      <c r="BQ6" s="57">
        <f>'BAR BB| Open rates'!BQ6*0.87*0.9</f>
        <v>9317.7000000000007</v>
      </c>
      <c r="BR6" s="57">
        <f>'BAR BB| Open rates'!BR6*0.87*0.9</f>
        <v>10100.700000000001</v>
      </c>
      <c r="BS6" s="57">
        <f>'BAR BB| Open rates'!BS6*0.87*0.9</f>
        <v>9317.7000000000007</v>
      </c>
      <c r="BT6" s="57">
        <f>'BAR BB| Open rates'!BT6*0.87*0.9</f>
        <v>10100.700000000001</v>
      </c>
      <c r="BU6" s="57">
        <f>'BAR BB| Open rates'!BU6*0.87*0.9</f>
        <v>9317.7000000000007</v>
      </c>
      <c r="BV6" s="57">
        <f>'BAR BB| Open rates'!BV6*0.87*0.9</f>
        <v>10100.700000000001</v>
      </c>
      <c r="BW6" s="57">
        <f>'BAR BB| Open rates'!BW6*0.87*0.9</f>
        <v>9317.7000000000007</v>
      </c>
      <c r="BX6" s="57">
        <f>'BAR BB| Open rates'!BX6*0.87*0.9</f>
        <v>9317.7000000000007</v>
      </c>
      <c r="BY6" s="57">
        <f>'BAR BB| Open rates'!BY6*0.87*0.9</f>
        <v>10100.700000000001</v>
      </c>
      <c r="BZ6" s="57">
        <f>'BAR BB| Open rates'!BZ6*0.87*0.9</f>
        <v>9317.7000000000007</v>
      </c>
      <c r="CA6" s="57">
        <f>'BAR BB| Open rates'!CA6*0.87*0.9</f>
        <v>10100.700000000001</v>
      </c>
      <c r="CB6" s="57">
        <f>'BAR BB| Open rates'!CB6*0.87*0.9</f>
        <v>9317.7000000000007</v>
      </c>
      <c r="CC6" s="57">
        <f>'BAR BB| Open rates'!CC6*0.87*0.9</f>
        <v>10100.700000000001</v>
      </c>
      <c r="CD6" s="57">
        <f>'BAR BB| Open rates'!CD6*0.87*0.9</f>
        <v>12997.800000000001</v>
      </c>
      <c r="CE6" s="57">
        <f>'BAR BB| Open rates'!CE6*0.87*0.9</f>
        <v>14720.4</v>
      </c>
    </row>
    <row r="7" spans="1:83" s="36" customFormat="1" ht="12" customHeight="1" x14ac:dyDescent="0.2">
      <c r="A7" s="183">
        <v>2</v>
      </c>
      <c r="B7" s="57">
        <f>'BAR BB| Open rates'!B7*0.87*0.9</f>
        <v>14015.7</v>
      </c>
      <c r="C7" s="57">
        <f>'BAR BB| Open rates'!C7*0.87*0.9</f>
        <v>18635.400000000001</v>
      </c>
      <c r="D7" s="57">
        <f>'BAR BB| Open rates'!D7*0.87*0.9</f>
        <v>15346.800000000001</v>
      </c>
      <c r="E7" s="57">
        <f>'BAR BB| Open rates'!E7*0.87*0.9</f>
        <v>15346.800000000001</v>
      </c>
      <c r="F7" s="57">
        <f>'BAR BB| Open rates'!F7*0.87*0.9</f>
        <v>14015.7</v>
      </c>
      <c r="G7" s="57">
        <f>'BAR BB| Open rates'!G7*0.87*0.9</f>
        <v>12449.7</v>
      </c>
      <c r="H7" s="57">
        <f>'BAR BB| Open rates'!H7*0.87*0.9</f>
        <v>12449.7</v>
      </c>
      <c r="I7" s="57">
        <f>'BAR BB| Open rates'!I7*0.87*0.9</f>
        <v>11666.7</v>
      </c>
      <c r="J7" s="57">
        <f>'BAR BB| Open rates'!J7*0.87*0.9</f>
        <v>12449.7</v>
      </c>
      <c r="K7" s="57">
        <f>'BAR BB| Open rates'!K7*0.87*0.9</f>
        <v>12449.7</v>
      </c>
      <c r="L7" s="57">
        <f>'BAR BB| Open rates'!L7*0.87*0.9</f>
        <v>12449.7</v>
      </c>
      <c r="M7" s="57">
        <f>'BAR BB| Open rates'!M7*0.87*0.9</f>
        <v>19418.400000000001</v>
      </c>
      <c r="N7" s="57">
        <f>'BAR BB| Open rates'!N7*0.87*0.9</f>
        <v>15346.800000000001</v>
      </c>
      <c r="O7" s="57">
        <f>'BAR BB| Open rates'!O7*0.87*0.9</f>
        <v>19418.400000000001</v>
      </c>
      <c r="P7" s="57">
        <f>'BAR BB| Open rates'!P7*0.87*0.9</f>
        <v>17069.400000000001</v>
      </c>
      <c r="Q7" s="57">
        <f>'BAR BB| Open rates'!Q7*0.87*0.9</f>
        <v>14015.7</v>
      </c>
      <c r="R7" s="57">
        <f>'BAR BB| Open rates'!R7*0.87*0.9</f>
        <v>15346.800000000001</v>
      </c>
      <c r="S7" s="57">
        <f>'BAR BB| Open rates'!S7*0.87*0.9</f>
        <v>14015.7</v>
      </c>
      <c r="T7" s="57">
        <f>'BAR BB| Open rates'!T7*0.87*0.9</f>
        <v>15346.800000000001</v>
      </c>
      <c r="U7" s="57">
        <f>'BAR BB| Open rates'!U7*0.87*0.9</f>
        <v>14015.7</v>
      </c>
      <c r="V7" s="57">
        <f>'BAR BB| Open rates'!V7*0.87*0.9</f>
        <v>15346.800000000001</v>
      </c>
      <c r="W7" s="57">
        <f>'BAR BB| Open rates'!W7*0.87*0.9</f>
        <v>15346.800000000001</v>
      </c>
      <c r="X7" s="57">
        <f>'BAR BB| Open rates'!X7*0.87*0.9</f>
        <v>18635.400000000001</v>
      </c>
      <c r="Y7" s="57">
        <f>'BAR BB| Open rates'!Y7*0.87*0.9</f>
        <v>33590.700000000004</v>
      </c>
      <c r="Z7" s="57">
        <f>'BAR BB| Open rates'!Z7*0.87*0.9</f>
        <v>15346.800000000001</v>
      </c>
      <c r="AA7" s="57">
        <f>'BAR BB| Open rates'!AA7*0.87*0.9</f>
        <v>17069.400000000001</v>
      </c>
      <c r="AB7" s="57">
        <f>'BAR BB| Open rates'!AB7*0.87*0.9</f>
        <v>15346.800000000001</v>
      </c>
      <c r="AC7" s="57">
        <f>'BAR BB| Open rates'!AC7*0.87*0.9</f>
        <v>18635.400000000001</v>
      </c>
      <c r="AD7" s="57">
        <f>'BAR BB| Open rates'!AD7*0.87*0.9</f>
        <v>20201.400000000001</v>
      </c>
      <c r="AE7" s="57">
        <f>'BAR BB| Open rates'!AE7*0.87*0.9</f>
        <v>18635.400000000001</v>
      </c>
      <c r="AF7" s="57">
        <f>'BAR BB| Open rates'!AF7*0.87*0.9</f>
        <v>20201.400000000001</v>
      </c>
      <c r="AG7" s="57">
        <f>'BAR BB| Open rates'!AG7*0.87*0.9</f>
        <v>18635.400000000001</v>
      </c>
      <c r="AH7" s="57">
        <f>'BAR BB| Open rates'!AH7*0.87*0.9</f>
        <v>20201.400000000001</v>
      </c>
      <c r="AI7" s="57">
        <f>'BAR BB| Open rates'!AI7*0.87*0.9</f>
        <v>18635.400000000001</v>
      </c>
      <c r="AJ7" s="57">
        <f>'BAR BB| Open rates'!AJ7*0.87*0.9</f>
        <v>20201.400000000001</v>
      </c>
      <c r="AK7" s="57">
        <f>'BAR BB| Open rates'!AK7*0.87*0.9</f>
        <v>18635.400000000001</v>
      </c>
      <c r="AL7" s="57">
        <f>'BAR BB| Open rates'!AL7*0.87*0.9</f>
        <v>20201.400000000001</v>
      </c>
      <c r="AM7" s="57">
        <f>'BAR BB| Open rates'!AM7*0.87*0.9</f>
        <v>18635.400000000001</v>
      </c>
      <c r="AN7" s="57">
        <f>'BAR BB| Open rates'!AN7*0.87*0.9</f>
        <v>20201.400000000001</v>
      </c>
      <c r="AO7" s="57">
        <f>'BAR BB| Open rates'!AO7*0.87*0.9</f>
        <v>18635.400000000001</v>
      </c>
      <c r="AP7" s="57">
        <f>'BAR BB| Open rates'!AP7*0.87*0.9</f>
        <v>20201.400000000001</v>
      </c>
      <c r="AQ7" s="57">
        <f>'BAR BB| Open rates'!AQ7*0.87*0.9</f>
        <v>18635.400000000001</v>
      </c>
      <c r="AR7" s="57">
        <f>'BAR BB| Open rates'!AR7*0.87*0.9</f>
        <v>20201.400000000001</v>
      </c>
      <c r="AS7" s="57">
        <f>'BAR BB| Open rates'!AS7*0.87*0.9</f>
        <v>15346.800000000001</v>
      </c>
      <c r="AT7" s="57">
        <f>'BAR BB| Open rates'!AT7*0.87*0.9</f>
        <v>17069.400000000001</v>
      </c>
      <c r="AU7" s="57">
        <f>'BAR BB| Open rates'!AU7*0.87*0.9</f>
        <v>15346.800000000001</v>
      </c>
      <c r="AV7" s="57">
        <f>'BAR BB| Open rates'!AV7*0.87*0.9</f>
        <v>17069.400000000001</v>
      </c>
      <c r="AW7" s="57">
        <f>'BAR BB| Open rates'!AW7*0.87*0.9</f>
        <v>17069.400000000001</v>
      </c>
      <c r="AX7" s="57">
        <f>'BAR BB| Open rates'!AX7*0.87*0.9</f>
        <v>15346.800000000001</v>
      </c>
      <c r="AY7" s="57">
        <f>'BAR BB| Open rates'!AY7*0.87*0.9</f>
        <v>17069.400000000001</v>
      </c>
      <c r="AZ7" s="57">
        <f>'BAR BB| Open rates'!AZ7*0.87*0.9</f>
        <v>15346.800000000001</v>
      </c>
      <c r="BA7" s="57">
        <f>'BAR BB| Open rates'!BA7*0.87*0.9</f>
        <v>17069.400000000001</v>
      </c>
      <c r="BB7" s="57">
        <f>'BAR BB| Open rates'!BB7*0.87*0.9</f>
        <v>15346.800000000001</v>
      </c>
      <c r="BC7" s="57">
        <f>'BAR BB| Open rates'!BC7*0.87*0.9</f>
        <v>17069.400000000001</v>
      </c>
      <c r="BD7" s="57">
        <f>'BAR BB| Open rates'!BD7*0.87*0.9</f>
        <v>15346.800000000001</v>
      </c>
      <c r="BE7" s="57">
        <f>'BAR BB| Open rates'!BE7*0.87*0.9</f>
        <v>14015.7</v>
      </c>
      <c r="BF7" s="57">
        <f>'BAR BB| Open rates'!BF7*0.87*0.9</f>
        <v>12449.7</v>
      </c>
      <c r="BG7" s="57">
        <f>'BAR BB| Open rates'!BG7*0.87*0.9</f>
        <v>14015.7</v>
      </c>
      <c r="BH7" s="57">
        <f>'BAR BB| Open rates'!BH7*0.87*0.9</f>
        <v>12449.7</v>
      </c>
      <c r="BI7" s="57">
        <f>'BAR BB| Open rates'!BI7*0.87*0.9</f>
        <v>14015.7</v>
      </c>
      <c r="BJ7" s="57">
        <f>'BAR BB| Open rates'!BJ7*0.87*0.9</f>
        <v>12449.7</v>
      </c>
      <c r="BK7" s="57">
        <f>'BAR BB| Open rates'!BK7*0.87*0.9</f>
        <v>14015.7</v>
      </c>
      <c r="BL7" s="57">
        <f>'BAR BB| Open rates'!BL7*0.87*0.9</f>
        <v>12449.7</v>
      </c>
      <c r="BM7" s="57">
        <f>'BAR BB| Open rates'!BM7*0.87*0.9</f>
        <v>14015.7</v>
      </c>
      <c r="BN7" s="57">
        <f>'BAR BB| Open rates'!BN7*0.87*0.9</f>
        <v>15346.800000000001</v>
      </c>
      <c r="BO7" s="57">
        <f>'BAR BB| Open rates'!BO7*0.87*0.9</f>
        <v>17069.400000000001</v>
      </c>
      <c r="BP7" s="57">
        <f>'BAR BB| Open rates'!BP7*0.87*0.9</f>
        <v>11666.7</v>
      </c>
      <c r="BQ7" s="57">
        <f>'BAR BB| Open rates'!BQ7*0.87*0.9</f>
        <v>11666.7</v>
      </c>
      <c r="BR7" s="57">
        <f>'BAR BB| Open rates'!BR7*0.87*0.9</f>
        <v>12449.7</v>
      </c>
      <c r="BS7" s="57">
        <f>'BAR BB| Open rates'!BS7*0.87*0.9</f>
        <v>11666.7</v>
      </c>
      <c r="BT7" s="57">
        <f>'BAR BB| Open rates'!BT7*0.87*0.9</f>
        <v>12449.7</v>
      </c>
      <c r="BU7" s="57">
        <f>'BAR BB| Open rates'!BU7*0.87*0.9</f>
        <v>11666.7</v>
      </c>
      <c r="BV7" s="57">
        <f>'BAR BB| Open rates'!BV7*0.87*0.9</f>
        <v>12449.7</v>
      </c>
      <c r="BW7" s="57">
        <f>'BAR BB| Open rates'!BW7*0.87*0.9</f>
        <v>11666.7</v>
      </c>
      <c r="BX7" s="57">
        <f>'BAR BB| Open rates'!BX7*0.87*0.9</f>
        <v>11666.7</v>
      </c>
      <c r="BY7" s="57">
        <f>'BAR BB| Open rates'!BY7*0.87*0.9</f>
        <v>12449.7</v>
      </c>
      <c r="BZ7" s="57">
        <f>'BAR BB| Open rates'!BZ7*0.87*0.9</f>
        <v>11666.7</v>
      </c>
      <c r="CA7" s="57">
        <f>'BAR BB| Open rates'!CA7*0.87*0.9</f>
        <v>12449.7</v>
      </c>
      <c r="CB7" s="57">
        <f>'BAR BB| Open rates'!CB7*0.87*0.9</f>
        <v>11666.7</v>
      </c>
      <c r="CC7" s="57">
        <f>'BAR BB| Open rates'!CC7*0.87*0.9</f>
        <v>12449.7</v>
      </c>
      <c r="CD7" s="57">
        <f>'BAR BB| Open rates'!CD7*0.87*0.9</f>
        <v>15346.800000000001</v>
      </c>
      <c r="CE7" s="57">
        <f>'BAR BB| Open rates'!CE7*0.87*0.9</f>
        <v>17069.400000000001</v>
      </c>
    </row>
    <row r="8" spans="1:83"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row>
    <row r="9" spans="1:83" s="36" customFormat="1" ht="12" customHeight="1" x14ac:dyDescent="0.2">
      <c r="A9" s="237">
        <v>1</v>
      </c>
      <c r="B9" s="57">
        <f>'BAR BB| Open rates'!B9*0.87*0.9</f>
        <v>14015.7</v>
      </c>
      <c r="C9" s="57">
        <f>'BAR BB| Open rates'!C9*0.87*0.9</f>
        <v>18635.400000000001</v>
      </c>
      <c r="D9" s="57">
        <f>'BAR BB| Open rates'!D9*0.87*0.9</f>
        <v>15346.800000000001</v>
      </c>
      <c r="E9" s="57">
        <f>'BAR BB| Open rates'!E9*0.87*0.9</f>
        <v>14563.800000000001</v>
      </c>
      <c r="F9" s="57">
        <f>'BAR BB| Open rates'!F9*0.87*0.9</f>
        <v>13232.7</v>
      </c>
      <c r="G9" s="57">
        <f>'BAR BB| Open rates'!G9*0.87*0.9</f>
        <v>11666.7</v>
      </c>
      <c r="H9" s="57">
        <f>'BAR BB| Open rates'!H9*0.87*0.9</f>
        <v>11666.7</v>
      </c>
      <c r="I9" s="57">
        <f>'BAR BB| Open rates'!I9*0.87*0.9</f>
        <v>10883.7</v>
      </c>
      <c r="J9" s="57">
        <f>'BAR BB| Open rates'!J9*0.87*0.9</f>
        <v>11666.7</v>
      </c>
      <c r="K9" s="57">
        <f>'BAR BB| Open rates'!K9*0.87*0.9</f>
        <v>11666.7</v>
      </c>
      <c r="L9" s="57">
        <f>'BAR BB| Open rates'!L9*0.87*0.9</f>
        <v>11666.7</v>
      </c>
      <c r="M9" s="57">
        <f>'BAR BB| Open rates'!M9*0.87*0.9</f>
        <v>18635.400000000001</v>
      </c>
      <c r="N9" s="57">
        <f>'BAR BB| Open rates'!N9*0.87*0.9</f>
        <v>14563.800000000001</v>
      </c>
      <c r="O9" s="57">
        <f>'BAR BB| Open rates'!O9*0.87*0.9</f>
        <v>18635.400000000001</v>
      </c>
      <c r="P9" s="57">
        <f>'BAR BB| Open rates'!P9*0.87*0.9</f>
        <v>16286.4</v>
      </c>
      <c r="Q9" s="57">
        <f>'BAR BB| Open rates'!Q9*0.87*0.9</f>
        <v>13232.7</v>
      </c>
      <c r="R9" s="57">
        <f>'BAR BB| Open rates'!R9*0.87*0.9</f>
        <v>14563.800000000001</v>
      </c>
      <c r="S9" s="57">
        <f>'BAR BB| Open rates'!S9*0.87*0.9</f>
        <v>13232.7</v>
      </c>
      <c r="T9" s="57">
        <f>'BAR BB| Open rates'!T9*0.87*0.9</f>
        <v>14563.800000000001</v>
      </c>
      <c r="U9" s="57">
        <f>'BAR BB| Open rates'!U9*0.87*0.9</f>
        <v>13232.7</v>
      </c>
      <c r="V9" s="57">
        <f>'BAR BB| Open rates'!V9*0.87*0.9</f>
        <v>14563.800000000001</v>
      </c>
      <c r="W9" s="57">
        <f>'BAR BB| Open rates'!W9*0.87*0.9</f>
        <v>15346.800000000001</v>
      </c>
      <c r="X9" s="57">
        <f>'BAR BB| Open rates'!X9*0.87*0.9</f>
        <v>18635.400000000001</v>
      </c>
      <c r="Y9" s="57">
        <f>'BAR BB| Open rates'!Y9*0.87*0.9</f>
        <v>33590.700000000004</v>
      </c>
      <c r="Z9" s="57">
        <f>'BAR BB| Open rates'!Z9*0.87*0.9</f>
        <v>15346.800000000001</v>
      </c>
      <c r="AA9" s="57">
        <f>'BAR BB| Open rates'!AA9*0.87*0.9</f>
        <v>17069.400000000001</v>
      </c>
      <c r="AB9" s="57">
        <f>'BAR BB| Open rates'!AB9*0.87*0.9</f>
        <v>15346.800000000001</v>
      </c>
      <c r="AC9" s="57">
        <f>'BAR BB| Open rates'!AC9*0.87*0.9</f>
        <v>18635.400000000001</v>
      </c>
      <c r="AD9" s="57">
        <f>'BAR BB| Open rates'!AD9*0.87*0.9</f>
        <v>20201.400000000001</v>
      </c>
      <c r="AE9" s="57">
        <f>'BAR BB| Open rates'!AE9*0.87*0.9</f>
        <v>18635.400000000001</v>
      </c>
      <c r="AF9" s="57">
        <f>'BAR BB| Open rates'!AF9*0.87*0.9</f>
        <v>20201.400000000001</v>
      </c>
      <c r="AG9" s="57">
        <f>'BAR BB| Open rates'!AG9*0.87*0.9</f>
        <v>18635.400000000001</v>
      </c>
      <c r="AH9" s="57">
        <f>'BAR BB| Open rates'!AH9*0.87*0.9</f>
        <v>20201.400000000001</v>
      </c>
      <c r="AI9" s="57">
        <f>'BAR BB| Open rates'!AI9*0.87*0.9</f>
        <v>18635.400000000001</v>
      </c>
      <c r="AJ9" s="57">
        <f>'BAR BB| Open rates'!AJ9*0.87*0.9</f>
        <v>20201.400000000001</v>
      </c>
      <c r="AK9" s="57">
        <f>'BAR BB| Open rates'!AK9*0.87*0.9</f>
        <v>18635.400000000001</v>
      </c>
      <c r="AL9" s="57">
        <f>'BAR BB| Open rates'!AL9*0.87*0.9</f>
        <v>20201.400000000001</v>
      </c>
      <c r="AM9" s="57">
        <f>'BAR BB| Open rates'!AM9*0.87*0.9</f>
        <v>18635.400000000001</v>
      </c>
      <c r="AN9" s="57">
        <f>'BAR BB| Open rates'!AN9*0.87*0.9</f>
        <v>20201.400000000001</v>
      </c>
      <c r="AO9" s="57">
        <f>'BAR BB| Open rates'!AO9*0.87*0.9</f>
        <v>18635.400000000001</v>
      </c>
      <c r="AP9" s="57">
        <f>'BAR BB| Open rates'!AP9*0.87*0.9</f>
        <v>20201.400000000001</v>
      </c>
      <c r="AQ9" s="57">
        <f>'BAR BB| Open rates'!AQ9*0.87*0.9</f>
        <v>18635.400000000001</v>
      </c>
      <c r="AR9" s="57">
        <f>'BAR BB| Open rates'!AR9*0.87*0.9</f>
        <v>20201.400000000001</v>
      </c>
      <c r="AS9" s="57">
        <f>'BAR BB| Open rates'!AS9*0.87*0.9</f>
        <v>15346.800000000001</v>
      </c>
      <c r="AT9" s="57">
        <f>'BAR BB| Open rates'!AT9*0.87*0.9</f>
        <v>17069.400000000001</v>
      </c>
      <c r="AU9" s="57">
        <f>'BAR BB| Open rates'!AU9*0.87*0.9</f>
        <v>15346.800000000001</v>
      </c>
      <c r="AV9" s="57">
        <f>'BAR BB| Open rates'!AV9*0.87*0.9</f>
        <v>17069.400000000001</v>
      </c>
      <c r="AW9" s="57">
        <f>'BAR BB| Open rates'!AW9*0.87*0.9</f>
        <v>17069.400000000001</v>
      </c>
      <c r="AX9" s="57">
        <f>'BAR BB| Open rates'!AX9*0.87*0.9</f>
        <v>15346.800000000001</v>
      </c>
      <c r="AY9" s="57">
        <f>'BAR BB| Open rates'!AY9*0.87*0.9</f>
        <v>17069.400000000001</v>
      </c>
      <c r="AZ9" s="57">
        <f>'BAR BB| Open rates'!AZ9*0.87*0.9</f>
        <v>15346.800000000001</v>
      </c>
      <c r="BA9" s="57">
        <f>'BAR BB| Open rates'!BA9*0.87*0.9</f>
        <v>17069.400000000001</v>
      </c>
      <c r="BB9" s="57">
        <f>'BAR BB| Open rates'!BB9*0.87*0.9</f>
        <v>15346.800000000001</v>
      </c>
      <c r="BC9" s="57">
        <f>'BAR BB| Open rates'!BC9*0.87*0.9</f>
        <v>17069.400000000001</v>
      </c>
      <c r="BD9" s="57">
        <f>'BAR BB| Open rates'!BD9*0.87*0.9</f>
        <v>15346.800000000001</v>
      </c>
      <c r="BE9" s="57">
        <f>'BAR BB| Open rates'!BE9*0.87*0.9</f>
        <v>14015.7</v>
      </c>
      <c r="BF9" s="57">
        <f>'BAR BB| Open rates'!BF9*0.87*0.9</f>
        <v>12449.7</v>
      </c>
      <c r="BG9" s="57">
        <f>'BAR BB| Open rates'!BG9*0.87*0.9</f>
        <v>14015.7</v>
      </c>
      <c r="BH9" s="57">
        <f>'BAR BB| Open rates'!BH9*0.87*0.9</f>
        <v>12449.7</v>
      </c>
      <c r="BI9" s="57">
        <f>'BAR BB| Open rates'!BI9*0.87*0.9</f>
        <v>14015.7</v>
      </c>
      <c r="BJ9" s="57">
        <f>'BAR BB| Open rates'!BJ9*0.87*0.9</f>
        <v>12449.7</v>
      </c>
      <c r="BK9" s="57">
        <f>'BAR BB| Open rates'!BK9*0.87*0.9</f>
        <v>14015.7</v>
      </c>
      <c r="BL9" s="57">
        <f>'BAR BB| Open rates'!BL9*0.87*0.9</f>
        <v>12449.7</v>
      </c>
      <c r="BM9" s="57">
        <f>'BAR BB| Open rates'!BM9*0.87*0.9</f>
        <v>14015.7</v>
      </c>
      <c r="BN9" s="57">
        <f>'BAR BB| Open rates'!BN9*0.87*0.9</f>
        <v>15346.800000000001</v>
      </c>
      <c r="BO9" s="57">
        <f>'BAR BB| Open rates'!BO9*0.87*0.9</f>
        <v>17069.400000000001</v>
      </c>
      <c r="BP9" s="57">
        <f>'BAR BB| Open rates'!BP9*0.87*0.9</f>
        <v>11666.7</v>
      </c>
      <c r="BQ9" s="57">
        <f>'BAR BB| Open rates'!BQ9*0.87*0.9</f>
        <v>10883.7</v>
      </c>
      <c r="BR9" s="57">
        <f>'BAR BB| Open rates'!BR9*0.87*0.9</f>
        <v>11666.7</v>
      </c>
      <c r="BS9" s="57">
        <f>'BAR BB| Open rates'!BS9*0.87*0.9</f>
        <v>10883.7</v>
      </c>
      <c r="BT9" s="57">
        <f>'BAR BB| Open rates'!BT9*0.87*0.9</f>
        <v>11666.7</v>
      </c>
      <c r="BU9" s="57">
        <f>'BAR BB| Open rates'!BU9*0.87*0.9</f>
        <v>10883.7</v>
      </c>
      <c r="BV9" s="57">
        <f>'BAR BB| Open rates'!BV9*0.87*0.9</f>
        <v>11666.7</v>
      </c>
      <c r="BW9" s="57">
        <f>'BAR BB| Open rates'!BW9*0.87*0.9</f>
        <v>10883.7</v>
      </c>
      <c r="BX9" s="57">
        <f>'BAR BB| Open rates'!BX9*0.87*0.9</f>
        <v>10883.7</v>
      </c>
      <c r="BY9" s="57">
        <f>'BAR BB| Open rates'!BY9*0.87*0.9</f>
        <v>11666.7</v>
      </c>
      <c r="BZ9" s="57">
        <f>'BAR BB| Open rates'!BZ9*0.87*0.9</f>
        <v>10883.7</v>
      </c>
      <c r="CA9" s="57">
        <f>'BAR BB| Open rates'!CA9*0.87*0.9</f>
        <v>11666.7</v>
      </c>
      <c r="CB9" s="57">
        <f>'BAR BB| Open rates'!CB9*0.87*0.9</f>
        <v>10883.7</v>
      </c>
      <c r="CC9" s="57">
        <f>'BAR BB| Open rates'!CC9*0.87*0.9</f>
        <v>11666.7</v>
      </c>
      <c r="CD9" s="57">
        <f>'BAR BB| Open rates'!CD9*0.87*0.9</f>
        <v>14563.800000000001</v>
      </c>
      <c r="CE9" s="57">
        <f>'BAR BB| Open rates'!CE9*0.87*0.9</f>
        <v>16286.4</v>
      </c>
    </row>
    <row r="10" spans="1:83" s="36" customFormat="1" ht="12" customHeight="1" x14ac:dyDescent="0.2">
      <c r="A10" s="237">
        <v>2</v>
      </c>
      <c r="B10" s="57">
        <f>'BAR BB| Open rates'!B10*0.87*0.9</f>
        <v>16364.7</v>
      </c>
      <c r="C10" s="57">
        <f>'BAR BB| Open rates'!C10*0.87*0.9</f>
        <v>20984.400000000001</v>
      </c>
      <c r="D10" s="57">
        <f>'BAR BB| Open rates'!D10*0.87*0.9</f>
        <v>17695.8</v>
      </c>
      <c r="E10" s="57">
        <f>'BAR BB| Open rates'!E10*0.87*0.9</f>
        <v>16912.8</v>
      </c>
      <c r="F10" s="57">
        <f>'BAR BB| Open rates'!F10*0.87*0.9</f>
        <v>15581.7</v>
      </c>
      <c r="G10" s="57">
        <f>'BAR BB| Open rates'!G10*0.87*0.9</f>
        <v>14015.7</v>
      </c>
      <c r="H10" s="57">
        <f>'BAR BB| Open rates'!H10*0.87*0.9</f>
        <v>14015.7</v>
      </c>
      <c r="I10" s="57">
        <f>'BAR BB| Open rates'!I10*0.87*0.9</f>
        <v>13232.7</v>
      </c>
      <c r="J10" s="57">
        <f>'BAR BB| Open rates'!J10*0.87*0.9</f>
        <v>14015.7</v>
      </c>
      <c r="K10" s="57">
        <f>'BAR BB| Open rates'!K10*0.87*0.9</f>
        <v>14015.7</v>
      </c>
      <c r="L10" s="57">
        <f>'BAR BB| Open rates'!L10*0.87*0.9</f>
        <v>14015.7</v>
      </c>
      <c r="M10" s="57">
        <f>'BAR BB| Open rates'!M10*0.87*0.9</f>
        <v>20984.400000000001</v>
      </c>
      <c r="N10" s="57">
        <f>'BAR BB| Open rates'!N10*0.87*0.9</f>
        <v>16912.8</v>
      </c>
      <c r="O10" s="57">
        <f>'BAR BB| Open rates'!O10*0.87*0.9</f>
        <v>20984.400000000001</v>
      </c>
      <c r="P10" s="57">
        <f>'BAR BB| Open rates'!P10*0.87*0.9</f>
        <v>18635.400000000001</v>
      </c>
      <c r="Q10" s="57">
        <f>'BAR BB| Open rates'!Q10*0.87*0.9</f>
        <v>15581.7</v>
      </c>
      <c r="R10" s="57">
        <f>'BAR BB| Open rates'!R10*0.87*0.9</f>
        <v>16912.8</v>
      </c>
      <c r="S10" s="57">
        <f>'BAR BB| Open rates'!S10*0.87*0.9</f>
        <v>15581.7</v>
      </c>
      <c r="T10" s="57">
        <f>'BAR BB| Open rates'!T10*0.87*0.9</f>
        <v>16912.8</v>
      </c>
      <c r="U10" s="57">
        <f>'BAR BB| Open rates'!U10*0.87*0.9</f>
        <v>15581.7</v>
      </c>
      <c r="V10" s="57">
        <f>'BAR BB| Open rates'!V10*0.87*0.9</f>
        <v>16912.8</v>
      </c>
      <c r="W10" s="57">
        <f>'BAR BB| Open rates'!W10*0.87*0.9</f>
        <v>17695.8</v>
      </c>
      <c r="X10" s="57">
        <f>'BAR BB| Open rates'!X10*0.87*0.9</f>
        <v>20984.400000000001</v>
      </c>
      <c r="Y10" s="57">
        <f>'BAR BB| Open rates'!Y10*0.87*0.9</f>
        <v>35939.700000000004</v>
      </c>
      <c r="Z10" s="57">
        <f>'BAR BB| Open rates'!Z10*0.87*0.9</f>
        <v>17695.8</v>
      </c>
      <c r="AA10" s="57">
        <f>'BAR BB| Open rates'!AA10*0.87*0.9</f>
        <v>19418.400000000001</v>
      </c>
      <c r="AB10" s="57">
        <f>'BAR BB| Open rates'!AB10*0.87*0.9</f>
        <v>17695.8</v>
      </c>
      <c r="AC10" s="57">
        <f>'BAR BB| Open rates'!AC10*0.87*0.9</f>
        <v>20984.400000000001</v>
      </c>
      <c r="AD10" s="57">
        <f>'BAR BB| Open rates'!AD10*0.87*0.9</f>
        <v>22550.400000000001</v>
      </c>
      <c r="AE10" s="57">
        <f>'BAR BB| Open rates'!AE10*0.87*0.9</f>
        <v>20984.400000000001</v>
      </c>
      <c r="AF10" s="57">
        <f>'BAR BB| Open rates'!AF10*0.87*0.9</f>
        <v>22550.400000000001</v>
      </c>
      <c r="AG10" s="57">
        <f>'BAR BB| Open rates'!AG10*0.87*0.9</f>
        <v>20984.400000000001</v>
      </c>
      <c r="AH10" s="57">
        <f>'BAR BB| Open rates'!AH10*0.87*0.9</f>
        <v>22550.400000000001</v>
      </c>
      <c r="AI10" s="57">
        <f>'BAR BB| Open rates'!AI10*0.87*0.9</f>
        <v>20984.400000000001</v>
      </c>
      <c r="AJ10" s="57">
        <f>'BAR BB| Open rates'!AJ10*0.87*0.9</f>
        <v>22550.400000000001</v>
      </c>
      <c r="AK10" s="57">
        <f>'BAR BB| Open rates'!AK10*0.87*0.9</f>
        <v>20984.400000000001</v>
      </c>
      <c r="AL10" s="57">
        <f>'BAR BB| Open rates'!AL10*0.87*0.9</f>
        <v>22550.400000000001</v>
      </c>
      <c r="AM10" s="57">
        <f>'BAR BB| Open rates'!AM10*0.87*0.9</f>
        <v>20984.400000000001</v>
      </c>
      <c r="AN10" s="57">
        <f>'BAR BB| Open rates'!AN10*0.87*0.9</f>
        <v>22550.400000000001</v>
      </c>
      <c r="AO10" s="57">
        <f>'BAR BB| Open rates'!AO10*0.87*0.9</f>
        <v>20984.400000000001</v>
      </c>
      <c r="AP10" s="57">
        <f>'BAR BB| Open rates'!AP10*0.87*0.9</f>
        <v>22550.400000000001</v>
      </c>
      <c r="AQ10" s="57">
        <f>'BAR BB| Open rates'!AQ10*0.87*0.9</f>
        <v>20984.400000000001</v>
      </c>
      <c r="AR10" s="57">
        <f>'BAR BB| Open rates'!AR10*0.87*0.9</f>
        <v>22550.400000000001</v>
      </c>
      <c r="AS10" s="57">
        <f>'BAR BB| Open rates'!AS10*0.87*0.9</f>
        <v>17695.8</v>
      </c>
      <c r="AT10" s="57">
        <f>'BAR BB| Open rates'!AT10*0.87*0.9</f>
        <v>19418.400000000001</v>
      </c>
      <c r="AU10" s="57">
        <f>'BAR BB| Open rates'!AU10*0.87*0.9</f>
        <v>17695.8</v>
      </c>
      <c r="AV10" s="57">
        <f>'BAR BB| Open rates'!AV10*0.87*0.9</f>
        <v>19418.400000000001</v>
      </c>
      <c r="AW10" s="57">
        <f>'BAR BB| Open rates'!AW10*0.87*0.9</f>
        <v>19418.400000000001</v>
      </c>
      <c r="AX10" s="57">
        <f>'BAR BB| Open rates'!AX10*0.87*0.9</f>
        <v>17695.8</v>
      </c>
      <c r="AY10" s="57">
        <f>'BAR BB| Open rates'!AY10*0.87*0.9</f>
        <v>19418.400000000001</v>
      </c>
      <c r="AZ10" s="57">
        <f>'BAR BB| Open rates'!AZ10*0.87*0.9</f>
        <v>17695.8</v>
      </c>
      <c r="BA10" s="57">
        <f>'BAR BB| Open rates'!BA10*0.87*0.9</f>
        <v>19418.400000000001</v>
      </c>
      <c r="BB10" s="57">
        <f>'BAR BB| Open rates'!BB10*0.87*0.9</f>
        <v>17695.8</v>
      </c>
      <c r="BC10" s="57">
        <f>'BAR BB| Open rates'!BC10*0.87*0.9</f>
        <v>19418.400000000001</v>
      </c>
      <c r="BD10" s="57">
        <f>'BAR BB| Open rates'!BD10*0.87*0.9</f>
        <v>17695.8</v>
      </c>
      <c r="BE10" s="57">
        <f>'BAR BB| Open rates'!BE10*0.87*0.9</f>
        <v>16364.7</v>
      </c>
      <c r="BF10" s="57">
        <f>'BAR BB| Open rates'!BF10*0.87*0.9</f>
        <v>14798.7</v>
      </c>
      <c r="BG10" s="57">
        <f>'BAR BB| Open rates'!BG10*0.87*0.9</f>
        <v>16364.7</v>
      </c>
      <c r="BH10" s="57">
        <f>'BAR BB| Open rates'!BH10*0.87*0.9</f>
        <v>14798.7</v>
      </c>
      <c r="BI10" s="57">
        <f>'BAR BB| Open rates'!BI10*0.87*0.9</f>
        <v>16364.7</v>
      </c>
      <c r="BJ10" s="57">
        <f>'BAR BB| Open rates'!BJ10*0.87*0.9</f>
        <v>14798.7</v>
      </c>
      <c r="BK10" s="57">
        <f>'BAR BB| Open rates'!BK10*0.87*0.9</f>
        <v>16364.7</v>
      </c>
      <c r="BL10" s="57">
        <f>'BAR BB| Open rates'!BL10*0.87*0.9</f>
        <v>14798.7</v>
      </c>
      <c r="BM10" s="57">
        <f>'BAR BB| Open rates'!BM10*0.87*0.9</f>
        <v>16364.7</v>
      </c>
      <c r="BN10" s="57">
        <f>'BAR BB| Open rates'!BN10*0.87*0.9</f>
        <v>17695.8</v>
      </c>
      <c r="BO10" s="57">
        <f>'BAR BB| Open rates'!BO10*0.87*0.9</f>
        <v>19418.400000000001</v>
      </c>
      <c r="BP10" s="57">
        <f>'BAR BB| Open rates'!BP10*0.87*0.9</f>
        <v>14015.7</v>
      </c>
      <c r="BQ10" s="57">
        <f>'BAR BB| Open rates'!BQ10*0.87*0.9</f>
        <v>13232.7</v>
      </c>
      <c r="BR10" s="57">
        <f>'BAR BB| Open rates'!BR10*0.87*0.9</f>
        <v>14015.7</v>
      </c>
      <c r="BS10" s="57">
        <f>'BAR BB| Open rates'!BS10*0.87*0.9</f>
        <v>13232.7</v>
      </c>
      <c r="BT10" s="57">
        <f>'BAR BB| Open rates'!BT10*0.87*0.9</f>
        <v>14015.7</v>
      </c>
      <c r="BU10" s="57">
        <f>'BAR BB| Open rates'!BU10*0.87*0.9</f>
        <v>13232.7</v>
      </c>
      <c r="BV10" s="57">
        <f>'BAR BB| Open rates'!BV10*0.87*0.9</f>
        <v>14015.7</v>
      </c>
      <c r="BW10" s="57">
        <f>'BAR BB| Open rates'!BW10*0.87*0.9</f>
        <v>13232.7</v>
      </c>
      <c r="BX10" s="57">
        <f>'BAR BB| Open rates'!BX10*0.87*0.9</f>
        <v>13232.7</v>
      </c>
      <c r="BY10" s="57">
        <f>'BAR BB| Open rates'!BY10*0.87*0.9</f>
        <v>14015.7</v>
      </c>
      <c r="BZ10" s="57">
        <f>'BAR BB| Open rates'!BZ10*0.87*0.9</f>
        <v>13232.7</v>
      </c>
      <c r="CA10" s="57">
        <f>'BAR BB| Open rates'!CA10*0.87*0.9</f>
        <v>14015.7</v>
      </c>
      <c r="CB10" s="57">
        <f>'BAR BB| Open rates'!CB10*0.87*0.9</f>
        <v>13232.7</v>
      </c>
      <c r="CC10" s="57">
        <f>'BAR BB| Open rates'!CC10*0.87*0.9</f>
        <v>14015.7</v>
      </c>
      <c r="CD10" s="57">
        <f>'BAR BB| Open rates'!CD10*0.87*0.9</f>
        <v>16912.8</v>
      </c>
      <c r="CE10" s="57">
        <f>'BAR BB| Open rates'!CE10*0.87*0.9</f>
        <v>18635.400000000001</v>
      </c>
    </row>
    <row r="11" spans="1:83"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row>
    <row r="12" spans="1:83" s="36" customFormat="1" ht="12" customHeight="1" x14ac:dyDescent="0.2">
      <c r="A12" s="237">
        <v>1</v>
      </c>
      <c r="B12" s="57">
        <f>'BAR BB| Open rates'!B12*0.87*0.9</f>
        <v>17069.400000000001</v>
      </c>
      <c r="C12" s="57">
        <f>'BAR BB| Open rates'!C12*0.87*0.9</f>
        <v>21689.100000000002</v>
      </c>
      <c r="D12" s="57">
        <f>'BAR BB| Open rates'!D12*0.87*0.9</f>
        <v>18400.5</v>
      </c>
      <c r="E12" s="57">
        <f>'BAR BB| Open rates'!E12*0.87*0.9</f>
        <v>17617.5</v>
      </c>
      <c r="F12" s="57">
        <f>'BAR BB| Open rates'!F12*0.87*0.9</f>
        <v>16286.4</v>
      </c>
      <c r="G12" s="57">
        <f>'BAR BB| Open rates'!G12*0.87*0.9</f>
        <v>14720.4</v>
      </c>
      <c r="H12" s="57">
        <f>'BAR BB| Open rates'!H12*0.87*0.9</f>
        <v>14720.4</v>
      </c>
      <c r="I12" s="57">
        <f>'BAR BB| Open rates'!I12*0.87*0.9</f>
        <v>13937.4</v>
      </c>
      <c r="J12" s="57">
        <f>'BAR BB| Open rates'!J12*0.87*0.9</f>
        <v>14720.4</v>
      </c>
      <c r="K12" s="57">
        <f>'BAR BB| Open rates'!K12*0.87*0.9</f>
        <v>14720.4</v>
      </c>
      <c r="L12" s="57">
        <f>'BAR BB| Open rates'!L12*0.87*0.9</f>
        <v>14720.4</v>
      </c>
      <c r="M12" s="57">
        <f>'BAR BB| Open rates'!M12*0.87*0.9</f>
        <v>22472.100000000002</v>
      </c>
      <c r="N12" s="57">
        <f>'BAR BB| Open rates'!N12*0.87*0.9</f>
        <v>18400.5</v>
      </c>
      <c r="O12" s="57">
        <f>'BAR BB| Open rates'!O12*0.87*0.9</f>
        <v>22472.100000000002</v>
      </c>
      <c r="P12" s="57">
        <f>'BAR BB| Open rates'!P12*0.87*0.9</f>
        <v>20123.100000000002</v>
      </c>
      <c r="Q12" s="57">
        <f>'BAR BB| Open rates'!Q12*0.87*0.9</f>
        <v>17069.400000000001</v>
      </c>
      <c r="R12" s="57">
        <f>'BAR BB| Open rates'!R12*0.87*0.9</f>
        <v>18400.5</v>
      </c>
      <c r="S12" s="57">
        <f>'BAR BB| Open rates'!S12*0.87*0.9</f>
        <v>17069.400000000001</v>
      </c>
      <c r="T12" s="57">
        <f>'BAR BB| Open rates'!T12*0.87*0.9</f>
        <v>18400.5</v>
      </c>
      <c r="U12" s="57">
        <f>'BAR BB| Open rates'!U12*0.87*0.9</f>
        <v>17069.400000000001</v>
      </c>
      <c r="V12" s="57">
        <f>'BAR BB| Open rates'!V12*0.87*0.9</f>
        <v>18400.5</v>
      </c>
      <c r="W12" s="57">
        <f>'BAR BB| Open rates'!W12*0.87*0.9</f>
        <v>18400.5</v>
      </c>
      <c r="X12" s="57">
        <f>'BAR BB| Open rates'!X12*0.87*0.9</f>
        <v>21689.100000000002</v>
      </c>
      <c r="Y12" s="57">
        <f>'BAR BB| Open rates'!Y12*0.87*0.9</f>
        <v>36644.400000000001</v>
      </c>
      <c r="Z12" s="57">
        <f>'BAR BB| Open rates'!Z12*0.87*0.9</f>
        <v>18400.5</v>
      </c>
      <c r="AA12" s="57">
        <f>'BAR BB| Open rates'!AA12*0.87*0.9</f>
        <v>20123.100000000002</v>
      </c>
      <c r="AB12" s="57">
        <f>'BAR BB| Open rates'!AB12*0.87*0.9</f>
        <v>18400.5</v>
      </c>
      <c r="AC12" s="57">
        <f>'BAR BB| Open rates'!AC12*0.87*0.9</f>
        <v>21689.100000000002</v>
      </c>
      <c r="AD12" s="57">
        <f>'BAR BB| Open rates'!AD12*0.87*0.9</f>
        <v>23255.100000000002</v>
      </c>
      <c r="AE12" s="57">
        <f>'BAR BB| Open rates'!AE12*0.87*0.9</f>
        <v>21689.100000000002</v>
      </c>
      <c r="AF12" s="57">
        <f>'BAR BB| Open rates'!AF12*0.87*0.9</f>
        <v>23255.100000000002</v>
      </c>
      <c r="AG12" s="57">
        <f>'BAR BB| Open rates'!AG12*0.87*0.9</f>
        <v>21689.100000000002</v>
      </c>
      <c r="AH12" s="57">
        <f>'BAR BB| Open rates'!AH12*0.87*0.9</f>
        <v>23255.100000000002</v>
      </c>
      <c r="AI12" s="57">
        <f>'BAR BB| Open rates'!AI12*0.87*0.9</f>
        <v>21689.100000000002</v>
      </c>
      <c r="AJ12" s="57">
        <f>'BAR BB| Open rates'!AJ12*0.87*0.9</f>
        <v>23255.100000000002</v>
      </c>
      <c r="AK12" s="57">
        <f>'BAR BB| Open rates'!AK12*0.87*0.9</f>
        <v>21689.100000000002</v>
      </c>
      <c r="AL12" s="57">
        <f>'BAR BB| Open rates'!AL12*0.87*0.9</f>
        <v>23255.100000000002</v>
      </c>
      <c r="AM12" s="57">
        <f>'BAR BB| Open rates'!AM12*0.87*0.9</f>
        <v>21689.100000000002</v>
      </c>
      <c r="AN12" s="57">
        <f>'BAR BB| Open rates'!AN12*0.87*0.9</f>
        <v>23255.100000000002</v>
      </c>
      <c r="AO12" s="57">
        <f>'BAR BB| Open rates'!AO12*0.87*0.9</f>
        <v>21689.100000000002</v>
      </c>
      <c r="AP12" s="57">
        <f>'BAR BB| Open rates'!AP12*0.87*0.9</f>
        <v>23255.100000000002</v>
      </c>
      <c r="AQ12" s="57">
        <f>'BAR BB| Open rates'!AQ12*0.87*0.9</f>
        <v>21689.100000000002</v>
      </c>
      <c r="AR12" s="57">
        <f>'BAR BB| Open rates'!AR12*0.87*0.9</f>
        <v>23255.100000000002</v>
      </c>
      <c r="AS12" s="57">
        <f>'BAR BB| Open rates'!AS12*0.87*0.9</f>
        <v>18400.5</v>
      </c>
      <c r="AT12" s="57">
        <f>'BAR BB| Open rates'!AT12*0.87*0.9</f>
        <v>20123.100000000002</v>
      </c>
      <c r="AU12" s="57">
        <f>'BAR BB| Open rates'!AU12*0.87*0.9</f>
        <v>18400.5</v>
      </c>
      <c r="AV12" s="57">
        <f>'BAR BB| Open rates'!AV12*0.87*0.9</f>
        <v>20123.100000000002</v>
      </c>
      <c r="AW12" s="57">
        <f>'BAR BB| Open rates'!AW12*0.87*0.9</f>
        <v>20123.100000000002</v>
      </c>
      <c r="AX12" s="57">
        <f>'BAR BB| Open rates'!AX12*0.87*0.9</f>
        <v>18400.5</v>
      </c>
      <c r="AY12" s="57">
        <f>'BAR BB| Open rates'!AY12*0.87*0.9</f>
        <v>20123.100000000002</v>
      </c>
      <c r="AZ12" s="57">
        <f>'BAR BB| Open rates'!AZ12*0.87*0.9</f>
        <v>18400.5</v>
      </c>
      <c r="BA12" s="57">
        <f>'BAR BB| Open rates'!BA12*0.87*0.9</f>
        <v>20123.100000000002</v>
      </c>
      <c r="BB12" s="57">
        <f>'BAR BB| Open rates'!BB12*0.87*0.9</f>
        <v>18400.5</v>
      </c>
      <c r="BC12" s="57">
        <f>'BAR BB| Open rates'!BC12*0.87*0.9</f>
        <v>20123.100000000002</v>
      </c>
      <c r="BD12" s="57">
        <f>'BAR BB| Open rates'!BD12*0.87*0.9</f>
        <v>18400.5</v>
      </c>
      <c r="BE12" s="57">
        <f>'BAR BB| Open rates'!BE12*0.87*0.9</f>
        <v>17069.400000000001</v>
      </c>
      <c r="BF12" s="57">
        <f>'BAR BB| Open rates'!BF12*0.87*0.9</f>
        <v>15503.4</v>
      </c>
      <c r="BG12" s="57">
        <f>'BAR BB| Open rates'!BG12*0.87*0.9</f>
        <v>17069.400000000001</v>
      </c>
      <c r="BH12" s="57">
        <f>'BAR BB| Open rates'!BH12*0.87*0.9</f>
        <v>15503.4</v>
      </c>
      <c r="BI12" s="57">
        <f>'BAR BB| Open rates'!BI12*0.87*0.9</f>
        <v>17069.400000000001</v>
      </c>
      <c r="BJ12" s="57">
        <f>'BAR BB| Open rates'!BJ12*0.87*0.9</f>
        <v>15503.4</v>
      </c>
      <c r="BK12" s="57">
        <f>'BAR BB| Open rates'!BK12*0.87*0.9</f>
        <v>17069.400000000001</v>
      </c>
      <c r="BL12" s="57">
        <f>'BAR BB| Open rates'!BL12*0.87*0.9</f>
        <v>15503.4</v>
      </c>
      <c r="BM12" s="57">
        <f>'BAR BB| Open rates'!BM12*0.87*0.9</f>
        <v>17069.400000000001</v>
      </c>
      <c r="BN12" s="57">
        <f>'BAR BB| Open rates'!BN12*0.87*0.9</f>
        <v>18400.5</v>
      </c>
      <c r="BO12" s="57">
        <f>'BAR BB| Open rates'!BO12*0.87*0.9</f>
        <v>20123.100000000002</v>
      </c>
      <c r="BP12" s="57">
        <f>'BAR BB| Open rates'!BP12*0.87*0.9</f>
        <v>14720.4</v>
      </c>
      <c r="BQ12" s="57">
        <f>'BAR BB| Open rates'!BQ12*0.87*0.9</f>
        <v>13937.4</v>
      </c>
      <c r="BR12" s="57">
        <f>'BAR BB| Open rates'!BR12*0.87*0.9</f>
        <v>14720.4</v>
      </c>
      <c r="BS12" s="57">
        <f>'BAR BB| Open rates'!BS12*0.87*0.9</f>
        <v>13937.4</v>
      </c>
      <c r="BT12" s="57">
        <f>'BAR BB| Open rates'!BT12*0.87*0.9</f>
        <v>14720.4</v>
      </c>
      <c r="BU12" s="57">
        <f>'BAR BB| Open rates'!BU12*0.87*0.9</f>
        <v>13937.4</v>
      </c>
      <c r="BV12" s="57">
        <f>'BAR BB| Open rates'!BV12*0.87*0.9</f>
        <v>14720.4</v>
      </c>
      <c r="BW12" s="57">
        <f>'BAR BB| Open rates'!BW12*0.87*0.9</f>
        <v>13937.4</v>
      </c>
      <c r="BX12" s="57">
        <f>'BAR BB| Open rates'!BX12*0.87*0.9</f>
        <v>13937.4</v>
      </c>
      <c r="BY12" s="57">
        <f>'BAR BB| Open rates'!BY12*0.87*0.9</f>
        <v>14720.4</v>
      </c>
      <c r="BZ12" s="57">
        <f>'BAR BB| Open rates'!BZ12*0.87*0.9</f>
        <v>13937.4</v>
      </c>
      <c r="CA12" s="57">
        <f>'BAR BB| Open rates'!CA12*0.87*0.9</f>
        <v>14720.4</v>
      </c>
      <c r="CB12" s="57">
        <f>'BAR BB| Open rates'!CB12*0.87*0.9</f>
        <v>13937.4</v>
      </c>
      <c r="CC12" s="57">
        <f>'BAR BB| Open rates'!CC12*0.87*0.9</f>
        <v>14720.4</v>
      </c>
      <c r="CD12" s="57">
        <f>'BAR BB| Open rates'!CD12*0.87*0.9</f>
        <v>17617.5</v>
      </c>
      <c r="CE12" s="57">
        <f>'BAR BB| Open rates'!CE12*0.87*0.9</f>
        <v>19340.100000000002</v>
      </c>
    </row>
    <row r="13" spans="1:83" s="36" customFormat="1" ht="12" customHeight="1" x14ac:dyDescent="0.2">
      <c r="A13" s="237">
        <v>2</v>
      </c>
      <c r="B13" s="57">
        <f>'BAR BB| Open rates'!B13*0.87*0.9</f>
        <v>19418.400000000001</v>
      </c>
      <c r="C13" s="57">
        <f>'BAR BB| Open rates'!C13*0.87*0.9</f>
        <v>24038.100000000002</v>
      </c>
      <c r="D13" s="57">
        <f>'BAR BB| Open rates'!D13*0.87*0.9</f>
        <v>20749.5</v>
      </c>
      <c r="E13" s="57">
        <f>'BAR BB| Open rates'!E13*0.87*0.9</f>
        <v>19966.5</v>
      </c>
      <c r="F13" s="57">
        <f>'BAR BB| Open rates'!F13*0.87*0.9</f>
        <v>18635.400000000001</v>
      </c>
      <c r="G13" s="57">
        <f>'BAR BB| Open rates'!G13*0.87*0.9</f>
        <v>17069.400000000001</v>
      </c>
      <c r="H13" s="57">
        <f>'BAR BB| Open rates'!H13*0.87*0.9</f>
        <v>17069.400000000001</v>
      </c>
      <c r="I13" s="57">
        <f>'BAR BB| Open rates'!I13*0.87*0.9</f>
        <v>16286.4</v>
      </c>
      <c r="J13" s="57">
        <f>'BAR BB| Open rates'!J13*0.87*0.9</f>
        <v>17069.400000000001</v>
      </c>
      <c r="K13" s="57">
        <f>'BAR BB| Open rates'!K13*0.87*0.9</f>
        <v>17069.400000000001</v>
      </c>
      <c r="L13" s="57">
        <f>'BAR BB| Open rates'!L13*0.87*0.9</f>
        <v>17069.400000000001</v>
      </c>
      <c r="M13" s="57">
        <f>'BAR BB| Open rates'!M13*0.87*0.9</f>
        <v>24821.100000000002</v>
      </c>
      <c r="N13" s="57">
        <f>'BAR BB| Open rates'!N13*0.87*0.9</f>
        <v>20749.5</v>
      </c>
      <c r="O13" s="57">
        <f>'BAR BB| Open rates'!O13*0.87*0.9</f>
        <v>24821.100000000002</v>
      </c>
      <c r="P13" s="57">
        <f>'BAR BB| Open rates'!P13*0.87*0.9</f>
        <v>22472.100000000002</v>
      </c>
      <c r="Q13" s="57">
        <f>'BAR BB| Open rates'!Q13*0.87*0.9</f>
        <v>19418.400000000001</v>
      </c>
      <c r="R13" s="57">
        <f>'BAR BB| Open rates'!R13*0.87*0.9</f>
        <v>20749.5</v>
      </c>
      <c r="S13" s="57">
        <f>'BAR BB| Open rates'!S13*0.87*0.9</f>
        <v>19418.400000000001</v>
      </c>
      <c r="T13" s="57">
        <f>'BAR BB| Open rates'!T13*0.87*0.9</f>
        <v>20749.5</v>
      </c>
      <c r="U13" s="57">
        <f>'BAR BB| Open rates'!U13*0.87*0.9</f>
        <v>19418.400000000001</v>
      </c>
      <c r="V13" s="57">
        <f>'BAR BB| Open rates'!V13*0.87*0.9</f>
        <v>20749.5</v>
      </c>
      <c r="W13" s="57">
        <f>'BAR BB| Open rates'!W13*0.87*0.9</f>
        <v>20749.5</v>
      </c>
      <c r="X13" s="57">
        <f>'BAR BB| Open rates'!X13*0.87*0.9</f>
        <v>24038.100000000002</v>
      </c>
      <c r="Y13" s="57">
        <f>'BAR BB| Open rates'!Y13*0.87*0.9</f>
        <v>38993.4</v>
      </c>
      <c r="Z13" s="57">
        <f>'BAR BB| Open rates'!Z13*0.87*0.9</f>
        <v>20749.5</v>
      </c>
      <c r="AA13" s="57">
        <f>'BAR BB| Open rates'!AA13*0.87*0.9</f>
        <v>22472.100000000002</v>
      </c>
      <c r="AB13" s="57">
        <f>'BAR BB| Open rates'!AB13*0.87*0.9</f>
        <v>20749.5</v>
      </c>
      <c r="AC13" s="57">
        <f>'BAR BB| Open rates'!AC13*0.87*0.9</f>
        <v>24038.100000000002</v>
      </c>
      <c r="AD13" s="57">
        <f>'BAR BB| Open rates'!AD13*0.87*0.9</f>
        <v>25604.100000000002</v>
      </c>
      <c r="AE13" s="57">
        <f>'BAR BB| Open rates'!AE13*0.87*0.9</f>
        <v>24038.100000000002</v>
      </c>
      <c r="AF13" s="57">
        <f>'BAR BB| Open rates'!AF13*0.87*0.9</f>
        <v>25604.100000000002</v>
      </c>
      <c r="AG13" s="57">
        <f>'BAR BB| Open rates'!AG13*0.87*0.9</f>
        <v>24038.100000000002</v>
      </c>
      <c r="AH13" s="57">
        <f>'BAR BB| Open rates'!AH13*0.87*0.9</f>
        <v>25604.100000000002</v>
      </c>
      <c r="AI13" s="57">
        <f>'BAR BB| Open rates'!AI13*0.87*0.9</f>
        <v>24038.100000000002</v>
      </c>
      <c r="AJ13" s="57">
        <f>'BAR BB| Open rates'!AJ13*0.87*0.9</f>
        <v>25604.100000000002</v>
      </c>
      <c r="AK13" s="57">
        <f>'BAR BB| Open rates'!AK13*0.87*0.9</f>
        <v>24038.100000000002</v>
      </c>
      <c r="AL13" s="57">
        <f>'BAR BB| Open rates'!AL13*0.87*0.9</f>
        <v>25604.100000000002</v>
      </c>
      <c r="AM13" s="57">
        <f>'BAR BB| Open rates'!AM13*0.87*0.9</f>
        <v>24038.100000000002</v>
      </c>
      <c r="AN13" s="57">
        <f>'BAR BB| Open rates'!AN13*0.87*0.9</f>
        <v>25604.100000000002</v>
      </c>
      <c r="AO13" s="57">
        <f>'BAR BB| Open rates'!AO13*0.87*0.9</f>
        <v>24038.100000000002</v>
      </c>
      <c r="AP13" s="57">
        <f>'BAR BB| Open rates'!AP13*0.87*0.9</f>
        <v>25604.100000000002</v>
      </c>
      <c r="AQ13" s="57">
        <f>'BAR BB| Open rates'!AQ13*0.87*0.9</f>
        <v>24038.100000000002</v>
      </c>
      <c r="AR13" s="57">
        <f>'BAR BB| Open rates'!AR13*0.87*0.9</f>
        <v>25604.100000000002</v>
      </c>
      <c r="AS13" s="57">
        <f>'BAR BB| Open rates'!AS13*0.87*0.9</f>
        <v>20749.5</v>
      </c>
      <c r="AT13" s="57">
        <f>'BAR BB| Open rates'!AT13*0.87*0.9</f>
        <v>22472.100000000002</v>
      </c>
      <c r="AU13" s="57">
        <f>'BAR BB| Open rates'!AU13*0.87*0.9</f>
        <v>20749.5</v>
      </c>
      <c r="AV13" s="57">
        <f>'BAR BB| Open rates'!AV13*0.87*0.9</f>
        <v>22472.100000000002</v>
      </c>
      <c r="AW13" s="57">
        <f>'BAR BB| Open rates'!AW13*0.87*0.9</f>
        <v>22472.100000000002</v>
      </c>
      <c r="AX13" s="57">
        <f>'BAR BB| Open rates'!AX13*0.87*0.9</f>
        <v>20749.5</v>
      </c>
      <c r="AY13" s="57">
        <f>'BAR BB| Open rates'!AY13*0.87*0.9</f>
        <v>22472.100000000002</v>
      </c>
      <c r="AZ13" s="57">
        <f>'BAR BB| Open rates'!AZ13*0.87*0.9</f>
        <v>20749.5</v>
      </c>
      <c r="BA13" s="57">
        <f>'BAR BB| Open rates'!BA13*0.87*0.9</f>
        <v>22472.100000000002</v>
      </c>
      <c r="BB13" s="57">
        <f>'BAR BB| Open rates'!BB13*0.87*0.9</f>
        <v>20749.5</v>
      </c>
      <c r="BC13" s="57">
        <f>'BAR BB| Open rates'!BC13*0.87*0.9</f>
        <v>22472.100000000002</v>
      </c>
      <c r="BD13" s="57">
        <f>'BAR BB| Open rates'!BD13*0.87*0.9</f>
        <v>20749.5</v>
      </c>
      <c r="BE13" s="57">
        <f>'BAR BB| Open rates'!BE13*0.87*0.9</f>
        <v>19418.400000000001</v>
      </c>
      <c r="BF13" s="57">
        <f>'BAR BB| Open rates'!BF13*0.87*0.9</f>
        <v>17852.400000000001</v>
      </c>
      <c r="BG13" s="57">
        <f>'BAR BB| Open rates'!BG13*0.87*0.9</f>
        <v>19418.400000000001</v>
      </c>
      <c r="BH13" s="57">
        <f>'BAR BB| Open rates'!BH13*0.87*0.9</f>
        <v>17852.400000000001</v>
      </c>
      <c r="BI13" s="57">
        <f>'BAR BB| Open rates'!BI13*0.87*0.9</f>
        <v>19418.400000000001</v>
      </c>
      <c r="BJ13" s="57">
        <f>'BAR BB| Open rates'!BJ13*0.87*0.9</f>
        <v>17852.400000000001</v>
      </c>
      <c r="BK13" s="57">
        <f>'BAR BB| Open rates'!BK13*0.87*0.9</f>
        <v>19418.400000000001</v>
      </c>
      <c r="BL13" s="57">
        <f>'BAR BB| Open rates'!BL13*0.87*0.9</f>
        <v>17852.400000000001</v>
      </c>
      <c r="BM13" s="57">
        <f>'BAR BB| Open rates'!BM13*0.87*0.9</f>
        <v>19418.400000000001</v>
      </c>
      <c r="BN13" s="57">
        <f>'BAR BB| Open rates'!BN13*0.87*0.9</f>
        <v>20749.5</v>
      </c>
      <c r="BO13" s="57">
        <f>'BAR BB| Open rates'!BO13*0.87*0.9</f>
        <v>22472.100000000002</v>
      </c>
      <c r="BP13" s="57">
        <f>'BAR BB| Open rates'!BP13*0.87*0.9</f>
        <v>17069.400000000001</v>
      </c>
      <c r="BQ13" s="57">
        <f>'BAR BB| Open rates'!BQ13*0.87*0.9</f>
        <v>16286.4</v>
      </c>
      <c r="BR13" s="57">
        <f>'BAR BB| Open rates'!BR13*0.87*0.9</f>
        <v>17069.400000000001</v>
      </c>
      <c r="BS13" s="57">
        <f>'BAR BB| Open rates'!BS13*0.87*0.9</f>
        <v>16286.4</v>
      </c>
      <c r="BT13" s="57">
        <f>'BAR BB| Open rates'!BT13*0.87*0.9</f>
        <v>17069.400000000001</v>
      </c>
      <c r="BU13" s="57">
        <f>'BAR BB| Open rates'!BU13*0.87*0.9</f>
        <v>16286.4</v>
      </c>
      <c r="BV13" s="57">
        <f>'BAR BB| Open rates'!BV13*0.87*0.9</f>
        <v>17069.400000000001</v>
      </c>
      <c r="BW13" s="57">
        <f>'BAR BB| Open rates'!BW13*0.87*0.9</f>
        <v>16286.4</v>
      </c>
      <c r="BX13" s="57">
        <f>'BAR BB| Open rates'!BX13*0.87*0.9</f>
        <v>16286.4</v>
      </c>
      <c r="BY13" s="57">
        <f>'BAR BB| Open rates'!BY13*0.87*0.9</f>
        <v>17069.400000000001</v>
      </c>
      <c r="BZ13" s="57">
        <f>'BAR BB| Open rates'!BZ13*0.87*0.9</f>
        <v>16286.4</v>
      </c>
      <c r="CA13" s="57">
        <f>'BAR BB| Open rates'!CA13*0.87*0.9</f>
        <v>17069.400000000001</v>
      </c>
      <c r="CB13" s="57">
        <f>'BAR BB| Open rates'!CB13*0.87*0.9</f>
        <v>16286.4</v>
      </c>
      <c r="CC13" s="57">
        <f>'BAR BB| Open rates'!CC13*0.87*0.9</f>
        <v>17069.400000000001</v>
      </c>
      <c r="CD13" s="57">
        <f>'BAR BB| Open rates'!CD13*0.87*0.9</f>
        <v>19966.5</v>
      </c>
      <c r="CE13" s="57">
        <f>'BAR BB| Open rates'!CE13*0.87*0.9</f>
        <v>21689.100000000002</v>
      </c>
    </row>
    <row r="14" spans="1:83"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row>
    <row r="15" spans="1:83" s="36" customFormat="1" ht="12" customHeight="1" x14ac:dyDescent="0.2">
      <c r="A15" s="237">
        <v>1</v>
      </c>
      <c r="B15" s="57">
        <f>'BAR BB| Open rates'!B15*0.87*0.9</f>
        <v>22550.400000000001</v>
      </c>
      <c r="C15" s="57">
        <f>'BAR BB| Open rates'!C15*0.87*0.9</f>
        <v>27170.100000000002</v>
      </c>
      <c r="D15" s="57">
        <f>'BAR BB| Open rates'!D15*0.87*0.9</f>
        <v>23881.5</v>
      </c>
      <c r="E15" s="57">
        <f>'BAR BB| Open rates'!E15*0.87*0.9</f>
        <v>22315.5</v>
      </c>
      <c r="F15" s="57">
        <f>'BAR BB| Open rates'!F15*0.87*0.9</f>
        <v>20984.400000000001</v>
      </c>
      <c r="G15" s="57">
        <f>'BAR BB| Open rates'!G15*0.87*0.9</f>
        <v>19418.400000000001</v>
      </c>
      <c r="H15" s="57">
        <f>'BAR BB| Open rates'!H15*0.87*0.9</f>
        <v>19418.400000000001</v>
      </c>
      <c r="I15" s="57">
        <f>'BAR BB| Open rates'!I15*0.87*0.9</f>
        <v>18635.400000000001</v>
      </c>
      <c r="J15" s="57">
        <f>'BAR BB| Open rates'!J15*0.87*0.9</f>
        <v>19418.400000000001</v>
      </c>
      <c r="K15" s="57">
        <f>'BAR BB| Open rates'!K15*0.87*0.9</f>
        <v>19418.400000000001</v>
      </c>
      <c r="L15" s="57">
        <f>'BAR BB| Open rates'!L15*0.87*0.9</f>
        <v>19418.400000000001</v>
      </c>
      <c r="M15" s="57">
        <f>'BAR BB| Open rates'!M15*0.87*0.9</f>
        <v>27170.100000000002</v>
      </c>
      <c r="N15" s="57">
        <f>'BAR BB| Open rates'!N15*0.87*0.9</f>
        <v>23098.5</v>
      </c>
      <c r="O15" s="57">
        <f>'BAR BB| Open rates'!O15*0.87*0.9</f>
        <v>27170.100000000002</v>
      </c>
      <c r="P15" s="57">
        <f>'BAR BB| Open rates'!P15*0.87*0.9</f>
        <v>24821.100000000002</v>
      </c>
      <c r="Q15" s="57">
        <f>'BAR BB| Open rates'!Q15*0.87*0.9</f>
        <v>21767.4</v>
      </c>
      <c r="R15" s="57">
        <f>'BAR BB| Open rates'!R15*0.87*0.9</f>
        <v>23098.5</v>
      </c>
      <c r="S15" s="57">
        <f>'BAR BB| Open rates'!S15*0.87*0.9</f>
        <v>21767.4</v>
      </c>
      <c r="T15" s="57">
        <f>'BAR BB| Open rates'!T15*0.87*0.9</f>
        <v>23098.5</v>
      </c>
      <c r="U15" s="57">
        <f>'BAR BB| Open rates'!U15*0.87*0.9</f>
        <v>21767.4</v>
      </c>
      <c r="V15" s="57">
        <f>'BAR BB| Open rates'!V15*0.87*0.9</f>
        <v>23098.5</v>
      </c>
      <c r="W15" s="57">
        <f>'BAR BB| Open rates'!W15*0.87*0.9</f>
        <v>27013.5</v>
      </c>
      <c r="X15" s="57">
        <f>'BAR BB| Open rates'!X15*0.87*0.9</f>
        <v>30302.100000000002</v>
      </c>
      <c r="Y15" s="57">
        <f>'BAR BB| Open rates'!Y15*0.87*0.9</f>
        <v>45257.4</v>
      </c>
      <c r="Z15" s="57">
        <f>'BAR BB| Open rates'!Z15*0.87*0.9</f>
        <v>27013.5</v>
      </c>
      <c r="AA15" s="57">
        <f>'BAR BB| Open rates'!AA15*0.87*0.9</f>
        <v>28736.100000000002</v>
      </c>
      <c r="AB15" s="57">
        <f>'BAR BB| Open rates'!AB15*0.87*0.9</f>
        <v>27013.5</v>
      </c>
      <c r="AC15" s="57">
        <f>'BAR BB| Open rates'!AC15*0.87*0.9</f>
        <v>30302.100000000002</v>
      </c>
      <c r="AD15" s="57">
        <f>'BAR BB| Open rates'!AD15*0.87*0.9</f>
        <v>31868.100000000002</v>
      </c>
      <c r="AE15" s="57">
        <f>'BAR BB| Open rates'!AE15*0.87*0.9</f>
        <v>30302.100000000002</v>
      </c>
      <c r="AF15" s="57">
        <f>'BAR BB| Open rates'!AF15*0.87*0.9</f>
        <v>31868.100000000002</v>
      </c>
      <c r="AG15" s="57">
        <f>'BAR BB| Open rates'!AG15*0.87*0.9</f>
        <v>30302.100000000002</v>
      </c>
      <c r="AH15" s="57">
        <f>'BAR BB| Open rates'!AH15*0.87*0.9</f>
        <v>31868.100000000002</v>
      </c>
      <c r="AI15" s="57">
        <f>'BAR BB| Open rates'!AI15*0.87*0.9</f>
        <v>30302.100000000002</v>
      </c>
      <c r="AJ15" s="57">
        <f>'BAR BB| Open rates'!AJ15*0.87*0.9</f>
        <v>31868.100000000002</v>
      </c>
      <c r="AK15" s="57">
        <f>'BAR BB| Open rates'!AK15*0.87*0.9</f>
        <v>30302.100000000002</v>
      </c>
      <c r="AL15" s="57">
        <f>'BAR BB| Open rates'!AL15*0.87*0.9</f>
        <v>31868.100000000002</v>
      </c>
      <c r="AM15" s="57">
        <f>'BAR BB| Open rates'!AM15*0.87*0.9</f>
        <v>30302.100000000002</v>
      </c>
      <c r="AN15" s="57">
        <f>'BAR BB| Open rates'!AN15*0.87*0.9</f>
        <v>31868.100000000002</v>
      </c>
      <c r="AO15" s="57">
        <f>'BAR BB| Open rates'!AO15*0.87*0.9</f>
        <v>30302.100000000002</v>
      </c>
      <c r="AP15" s="57">
        <f>'BAR BB| Open rates'!AP15*0.87*0.9</f>
        <v>31868.100000000002</v>
      </c>
      <c r="AQ15" s="57">
        <f>'BAR BB| Open rates'!AQ15*0.87*0.9</f>
        <v>30302.100000000002</v>
      </c>
      <c r="AR15" s="57">
        <f>'BAR BB| Open rates'!AR15*0.87*0.9</f>
        <v>31868.100000000002</v>
      </c>
      <c r="AS15" s="57">
        <f>'BAR BB| Open rates'!AS15*0.87*0.9</f>
        <v>27013.5</v>
      </c>
      <c r="AT15" s="57">
        <f>'BAR BB| Open rates'!AT15*0.87*0.9</f>
        <v>28736.100000000002</v>
      </c>
      <c r="AU15" s="57">
        <f>'BAR BB| Open rates'!AU15*0.87*0.9</f>
        <v>27013.5</v>
      </c>
      <c r="AV15" s="57">
        <f>'BAR BB| Open rates'!AV15*0.87*0.9</f>
        <v>28736.100000000002</v>
      </c>
      <c r="AW15" s="57">
        <f>'BAR BB| Open rates'!AW15*0.87*0.9</f>
        <v>28736.100000000002</v>
      </c>
      <c r="AX15" s="57">
        <f>'BAR BB| Open rates'!AX15*0.87*0.9</f>
        <v>27013.5</v>
      </c>
      <c r="AY15" s="57">
        <f>'BAR BB| Open rates'!AY15*0.87*0.9</f>
        <v>28736.100000000002</v>
      </c>
      <c r="AZ15" s="57">
        <f>'BAR BB| Open rates'!AZ15*0.87*0.9</f>
        <v>27013.5</v>
      </c>
      <c r="BA15" s="57">
        <f>'BAR BB| Open rates'!BA15*0.87*0.9</f>
        <v>28736.100000000002</v>
      </c>
      <c r="BB15" s="57">
        <f>'BAR BB| Open rates'!BB15*0.87*0.9</f>
        <v>27013.5</v>
      </c>
      <c r="BC15" s="57">
        <f>'BAR BB| Open rates'!BC15*0.87*0.9</f>
        <v>28736.100000000002</v>
      </c>
      <c r="BD15" s="57">
        <f>'BAR BB| Open rates'!BD15*0.87*0.9</f>
        <v>27013.5</v>
      </c>
      <c r="BE15" s="57">
        <f>'BAR BB| Open rates'!BE15*0.87*0.9</f>
        <v>24899.4</v>
      </c>
      <c r="BF15" s="57">
        <f>'BAR BB| Open rates'!BF15*0.87*0.9</f>
        <v>23333.4</v>
      </c>
      <c r="BG15" s="57">
        <f>'BAR BB| Open rates'!BG15*0.87*0.9</f>
        <v>24899.4</v>
      </c>
      <c r="BH15" s="57">
        <f>'BAR BB| Open rates'!BH15*0.87*0.9</f>
        <v>23333.4</v>
      </c>
      <c r="BI15" s="57">
        <f>'BAR BB| Open rates'!BI15*0.87*0.9</f>
        <v>24899.4</v>
      </c>
      <c r="BJ15" s="57">
        <f>'BAR BB| Open rates'!BJ15*0.87*0.9</f>
        <v>23333.4</v>
      </c>
      <c r="BK15" s="57">
        <f>'BAR BB| Open rates'!BK15*0.87*0.9</f>
        <v>24899.4</v>
      </c>
      <c r="BL15" s="57">
        <f>'BAR BB| Open rates'!BL15*0.87*0.9</f>
        <v>23333.4</v>
      </c>
      <c r="BM15" s="57">
        <f>'BAR BB| Open rates'!BM15*0.87*0.9</f>
        <v>24899.4</v>
      </c>
      <c r="BN15" s="57">
        <f>'BAR BB| Open rates'!BN15*0.87*0.9</f>
        <v>26230.5</v>
      </c>
      <c r="BO15" s="57">
        <f>'BAR BB| Open rates'!BO15*0.87*0.9</f>
        <v>27953.100000000002</v>
      </c>
      <c r="BP15" s="57">
        <f>'BAR BB| Open rates'!BP15*0.87*0.9</f>
        <v>22550.400000000001</v>
      </c>
      <c r="BQ15" s="57">
        <f>'BAR BB| Open rates'!BQ15*0.87*0.9</f>
        <v>20984.400000000001</v>
      </c>
      <c r="BR15" s="57">
        <f>'BAR BB| Open rates'!BR15*0.87*0.9</f>
        <v>21767.4</v>
      </c>
      <c r="BS15" s="57">
        <f>'BAR BB| Open rates'!BS15*0.87*0.9</f>
        <v>20984.400000000001</v>
      </c>
      <c r="BT15" s="57">
        <f>'BAR BB| Open rates'!BT15*0.87*0.9</f>
        <v>21767.4</v>
      </c>
      <c r="BU15" s="57">
        <f>'BAR BB| Open rates'!BU15*0.87*0.9</f>
        <v>20984.400000000001</v>
      </c>
      <c r="BV15" s="57">
        <f>'BAR BB| Open rates'!BV15*0.87*0.9</f>
        <v>21767.4</v>
      </c>
      <c r="BW15" s="57">
        <f>'BAR BB| Open rates'!BW15*0.87*0.9</f>
        <v>20984.400000000001</v>
      </c>
      <c r="BX15" s="57">
        <f>'BAR BB| Open rates'!BX15*0.87*0.9</f>
        <v>20984.400000000001</v>
      </c>
      <c r="BY15" s="57">
        <f>'BAR BB| Open rates'!BY15*0.87*0.9</f>
        <v>21767.4</v>
      </c>
      <c r="BZ15" s="57">
        <f>'BAR BB| Open rates'!BZ15*0.87*0.9</f>
        <v>20984.400000000001</v>
      </c>
      <c r="CA15" s="57">
        <f>'BAR BB| Open rates'!CA15*0.87*0.9</f>
        <v>21767.4</v>
      </c>
      <c r="CB15" s="57">
        <f>'BAR BB| Open rates'!CB15*0.87*0.9</f>
        <v>20984.400000000001</v>
      </c>
      <c r="CC15" s="57">
        <f>'BAR BB| Open rates'!CC15*0.87*0.9</f>
        <v>21767.4</v>
      </c>
      <c r="CD15" s="57">
        <f>'BAR BB| Open rates'!CD15*0.87*0.9</f>
        <v>24664.5</v>
      </c>
      <c r="CE15" s="57">
        <f>'BAR BB| Open rates'!CE15*0.87*0.9</f>
        <v>26387.100000000002</v>
      </c>
    </row>
    <row r="16" spans="1:83" s="36" customFormat="1" ht="12" customHeight="1" x14ac:dyDescent="0.2">
      <c r="A16" s="237">
        <v>2</v>
      </c>
      <c r="B16" s="57">
        <f>'BAR BB| Open rates'!B16*0.87*0.9</f>
        <v>24899.4</v>
      </c>
      <c r="C16" s="57">
        <f>'BAR BB| Open rates'!C16*0.87*0.9</f>
        <v>29519.100000000002</v>
      </c>
      <c r="D16" s="57">
        <f>'BAR BB| Open rates'!D16*0.87*0.9</f>
        <v>26230.5</v>
      </c>
      <c r="E16" s="57">
        <f>'BAR BB| Open rates'!E16*0.87*0.9</f>
        <v>24664.5</v>
      </c>
      <c r="F16" s="57">
        <f>'BAR BB| Open rates'!F16*0.87*0.9</f>
        <v>23333.4</v>
      </c>
      <c r="G16" s="57">
        <f>'BAR BB| Open rates'!G16*0.87*0.9</f>
        <v>21767.4</v>
      </c>
      <c r="H16" s="57">
        <f>'BAR BB| Open rates'!H16*0.87*0.9</f>
        <v>21767.4</v>
      </c>
      <c r="I16" s="57">
        <f>'BAR BB| Open rates'!I16*0.87*0.9</f>
        <v>20984.400000000001</v>
      </c>
      <c r="J16" s="57">
        <f>'BAR BB| Open rates'!J16*0.87*0.9</f>
        <v>21767.4</v>
      </c>
      <c r="K16" s="57">
        <f>'BAR BB| Open rates'!K16*0.87*0.9</f>
        <v>21767.4</v>
      </c>
      <c r="L16" s="57">
        <f>'BAR BB| Open rates'!L16*0.87*0.9</f>
        <v>21767.4</v>
      </c>
      <c r="M16" s="57">
        <f>'BAR BB| Open rates'!M16*0.87*0.9</f>
        <v>29519.100000000002</v>
      </c>
      <c r="N16" s="57">
        <f>'BAR BB| Open rates'!N16*0.87*0.9</f>
        <v>25447.5</v>
      </c>
      <c r="O16" s="57">
        <f>'BAR BB| Open rates'!O16*0.87*0.9</f>
        <v>29519.100000000002</v>
      </c>
      <c r="P16" s="57">
        <f>'BAR BB| Open rates'!P16*0.87*0.9</f>
        <v>27170.100000000002</v>
      </c>
      <c r="Q16" s="57">
        <f>'BAR BB| Open rates'!Q16*0.87*0.9</f>
        <v>24116.400000000001</v>
      </c>
      <c r="R16" s="57">
        <f>'BAR BB| Open rates'!R16*0.87*0.9</f>
        <v>25447.5</v>
      </c>
      <c r="S16" s="57">
        <f>'BAR BB| Open rates'!S16*0.87*0.9</f>
        <v>24116.400000000001</v>
      </c>
      <c r="T16" s="57">
        <f>'BAR BB| Open rates'!T16*0.87*0.9</f>
        <v>25447.5</v>
      </c>
      <c r="U16" s="57">
        <f>'BAR BB| Open rates'!U16*0.87*0.9</f>
        <v>24116.400000000001</v>
      </c>
      <c r="V16" s="57">
        <f>'BAR BB| Open rates'!V16*0.87*0.9</f>
        <v>25447.5</v>
      </c>
      <c r="W16" s="57">
        <f>'BAR BB| Open rates'!W16*0.87*0.9</f>
        <v>29362.5</v>
      </c>
      <c r="X16" s="57">
        <f>'BAR BB| Open rates'!X16*0.87*0.9</f>
        <v>32651.100000000002</v>
      </c>
      <c r="Y16" s="57">
        <f>'BAR BB| Open rates'!Y16*0.87*0.9</f>
        <v>47606.400000000001</v>
      </c>
      <c r="Z16" s="57">
        <f>'BAR BB| Open rates'!Z16*0.87*0.9</f>
        <v>29362.5</v>
      </c>
      <c r="AA16" s="57">
        <f>'BAR BB| Open rates'!AA16*0.87*0.9</f>
        <v>31085.100000000002</v>
      </c>
      <c r="AB16" s="57">
        <f>'BAR BB| Open rates'!AB16*0.87*0.9</f>
        <v>29362.5</v>
      </c>
      <c r="AC16" s="57">
        <f>'BAR BB| Open rates'!AC16*0.87*0.9</f>
        <v>32651.100000000002</v>
      </c>
      <c r="AD16" s="57">
        <f>'BAR BB| Open rates'!AD16*0.87*0.9</f>
        <v>34217.1</v>
      </c>
      <c r="AE16" s="57">
        <f>'BAR BB| Open rates'!AE16*0.87*0.9</f>
        <v>32651.100000000002</v>
      </c>
      <c r="AF16" s="57">
        <f>'BAR BB| Open rates'!AF16*0.87*0.9</f>
        <v>34217.1</v>
      </c>
      <c r="AG16" s="57">
        <f>'BAR BB| Open rates'!AG16*0.87*0.9</f>
        <v>32651.100000000002</v>
      </c>
      <c r="AH16" s="57">
        <f>'BAR BB| Open rates'!AH16*0.87*0.9</f>
        <v>34217.1</v>
      </c>
      <c r="AI16" s="57">
        <f>'BAR BB| Open rates'!AI16*0.87*0.9</f>
        <v>32651.100000000002</v>
      </c>
      <c r="AJ16" s="57">
        <f>'BAR BB| Open rates'!AJ16*0.87*0.9</f>
        <v>34217.1</v>
      </c>
      <c r="AK16" s="57">
        <f>'BAR BB| Open rates'!AK16*0.87*0.9</f>
        <v>32651.100000000002</v>
      </c>
      <c r="AL16" s="57">
        <f>'BAR BB| Open rates'!AL16*0.87*0.9</f>
        <v>34217.1</v>
      </c>
      <c r="AM16" s="57">
        <f>'BAR BB| Open rates'!AM16*0.87*0.9</f>
        <v>32651.100000000002</v>
      </c>
      <c r="AN16" s="57">
        <f>'BAR BB| Open rates'!AN16*0.87*0.9</f>
        <v>34217.1</v>
      </c>
      <c r="AO16" s="57">
        <f>'BAR BB| Open rates'!AO16*0.87*0.9</f>
        <v>32651.100000000002</v>
      </c>
      <c r="AP16" s="57">
        <f>'BAR BB| Open rates'!AP16*0.87*0.9</f>
        <v>34217.1</v>
      </c>
      <c r="AQ16" s="57">
        <f>'BAR BB| Open rates'!AQ16*0.87*0.9</f>
        <v>32651.100000000002</v>
      </c>
      <c r="AR16" s="57">
        <f>'BAR BB| Open rates'!AR16*0.87*0.9</f>
        <v>34217.1</v>
      </c>
      <c r="AS16" s="57">
        <f>'BAR BB| Open rates'!AS16*0.87*0.9</f>
        <v>29362.5</v>
      </c>
      <c r="AT16" s="57">
        <f>'BAR BB| Open rates'!AT16*0.87*0.9</f>
        <v>31085.100000000002</v>
      </c>
      <c r="AU16" s="57">
        <f>'BAR BB| Open rates'!AU16*0.87*0.9</f>
        <v>29362.5</v>
      </c>
      <c r="AV16" s="57">
        <f>'BAR BB| Open rates'!AV16*0.87*0.9</f>
        <v>31085.100000000002</v>
      </c>
      <c r="AW16" s="57">
        <f>'BAR BB| Open rates'!AW16*0.87*0.9</f>
        <v>31085.100000000002</v>
      </c>
      <c r="AX16" s="57">
        <f>'BAR BB| Open rates'!AX16*0.87*0.9</f>
        <v>29362.5</v>
      </c>
      <c r="AY16" s="57">
        <f>'BAR BB| Open rates'!AY16*0.87*0.9</f>
        <v>31085.100000000002</v>
      </c>
      <c r="AZ16" s="57">
        <f>'BAR BB| Open rates'!AZ16*0.87*0.9</f>
        <v>29362.5</v>
      </c>
      <c r="BA16" s="57">
        <f>'BAR BB| Open rates'!BA16*0.87*0.9</f>
        <v>31085.100000000002</v>
      </c>
      <c r="BB16" s="57">
        <f>'BAR BB| Open rates'!BB16*0.87*0.9</f>
        <v>29362.5</v>
      </c>
      <c r="BC16" s="57">
        <f>'BAR BB| Open rates'!BC16*0.87*0.9</f>
        <v>31085.100000000002</v>
      </c>
      <c r="BD16" s="57">
        <f>'BAR BB| Open rates'!BD16*0.87*0.9</f>
        <v>29362.5</v>
      </c>
      <c r="BE16" s="57">
        <f>'BAR BB| Open rates'!BE16*0.87*0.9</f>
        <v>27248.400000000001</v>
      </c>
      <c r="BF16" s="57">
        <f>'BAR BB| Open rates'!BF16*0.87*0.9</f>
        <v>25682.400000000001</v>
      </c>
      <c r="BG16" s="57">
        <f>'BAR BB| Open rates'!BG16*0.87*0.9</f>
        <v>27248.400000000001</v>
      </c>
      <c r="BH16" s="57">
        <f>'BAR BB| Open rates'!BH16*0.87*0.9</f>
        <v>25682.400000000001</v>
      </c>
      <c r="BI16" s="57">
        <f>'BAR BB| Open rates'!BI16*0.87*0.9</f>
        <v>27248.400000000001</v>
      </c>
      <c r="BJ16" s="57">
        <f>'BAR BB| Open rates'!BJ16*0.87*0.9</f>
        <v>25682.400000000001</v>
      </c>
      <c r="BK16" s="57">
        <f>'BAR BB| Open rates'!BK16*0.87*0.9</f>
        <v>27248.400000000001</v>
      </c>
      <c r="BL16" s="57">
        <f>'BAR BB| Open rates'!BL16*0.87*0.9</f>
        <v>25682.400000000001</v>
      </c>
      <c r="BM16" s="57">
        <f>'BAR BB| Open rates'!BM16*0.87*0.9</f>
        <v>27248.400000000001</v>
      </c>
      <c r="BN16" s="57">
        <f>'BAR BB| Open rates'!BN16*0.87*0.9</f>
        <v>28579.5</v>
      </c>
      <c r="BO16" s="57">
        <f>'BAR BB| Open rates'!BO16*0.87*0.9</f>
        <v>30302.100000000002</v>
      </c>
      <c r="BP16" s="57">
        <f>'BAR BB| Open rates'!BP16*0.87*0.9</f>
        <v>24899.4</v>
      </c>
      <c r="BQ16" s="57">
        <f>'BAR BB| Open rates'!BQ16*0.87*0.9</f>
        <v>23333.4</v>
      </c>
      <c r="BR16" s="57">
        <f>'BAR BB| Open rates'!BR16*0.87*0.9</f>
        <v>24116.400000000001</v>
      </c>
      <c r="BS16" s="57">
        <f>'BAR BB| Open rates'!BS16*0.87*0.9</f>
        <v>23333.4</v>
      </c>
      <c r="BT16" s="57">
        <f>'BAR BB| Open rates'!BT16*0.87*0.9</f>
        <v>24116.400000000001</v>
      </c>
      <c r="BU16" s="57">
        <f>'BAR BB| Open rates'!BU16*0.87*0.9</f>
        <v>23333.4</v>
      </c>
      <c r="BV16" s="57">
        <f>'BAR BB| Open rates'!BV16*0.87*0.9</f>
        <v>24116.400000000001</v>
      </c>
      <c r="BW16" s="57">
        <f>'BAR BB| Open rates'!BW16*0.87*0.9</f>
        <v>23333.4</v>
      </c>
      <c r="BX16" s="57">
        <f>'BAR BB| Open rates'!BX16*0.87*0.9</f>
        <v>23333.4</v>
      </c>
      <c r="BY16" s="57">
        <f>'BAR BB| Open rates'!BY16*0.87*0.9</f>
        <v>24116.400000000001</v>
      </c>
      <c r="BZ16" s="57">
        <f>'BAR BB| Open rates'!BZ16*0.87*0.9</f>
        <v>23333.4</v>
      </c>
      <c r="CA16" s="57">
        <f>'BAR BB| Open rates'!CA16*0.87*0.9</f>
        <v>24116.400000000001</v>
      </c>
      <c r="CB16" s="57">
        <f>'BAR BB| Open rates'!CB16*0.87*0.9</f>
        <v>23333.4</v>
      </c>
      <c r="CC16" s="57">
        <f>'BAR BB| Open rates'!CC16*0.87*0.9</f>
        <v>24116.400000000001</v>
      </c>
      <c r="CD16" s="57">
        <f>'BAR BB| Open rates'!CD16*0.87*0.9</f>
        <v>27013.5</v>
      </c>
      <c r="CE16" s="57">
        <f>'BAR BB| Open rates'!CE16*0.87*0.9</f>
        <v>28736.100000000002</v>
      </c>
    </row>
    <row r="17" spans="1:83"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row>
    <row r="18" spans="1:83" s="36" customFormat="1" ht="12" customHeight="1" x14ac:dyDescent="0.2">
      <c r="A18" s="237">
        <v>1</v>
      </c>
      <c r="B18" s="57">
        <f>'BAR BB| Open rates'!B18*0.87*0.9</f>
        <v>22628.7</v>
      </c>
      <c r="C18" s="57">
        <f>'BAR BB| Open rates'!C18*0.87*0.9</f>
        <v>27248.400000000001</v>
      </c>
      <c r="D18" s="57">
        <f>'BAR BB| Open rates'!D18*0.87*0.9</f>
        <v>23959.8</v>
      </c>
      <c r="E18" s="57">
        <f>'BAR BB| Open rates'!E18*0.87*0.9</f>
        <v>23959.8</v>
      </c>
      <c r="F18" s="57">
        <f>'BAR BB| Open rates'!F18*0.87*0.9</f>
        <v>22628.7</v>
      </c>
      <c r="G18" s="57">
        <f>'BAR BB| Open rates'!G18*0.87*0.9</f>
        <v>21062.7</v>
      </c>
      <c r="H18" s="57">
        <f>'BAR BB| Open rates'!H18*0.87*0.9</f>
        <v>21062.7</v>
      </c>
      <c r="I18" s="57">
        <f>'BAR BB| Open rates'!I18*0.87*0.9</f>
        <v>20279.7</v>
      </c>
      <c r="J18" s="57">
        <f>'BAR BB| Open rates'!J18*0.87*0.9</f>
        <v>21062.7</v>
      </c>
      <c r="K18" s="57">
        <f>'BAR BB| Open rates'!K18*0.87*0.9</f>
        <v>21062.7</v>
      </c>
      <c r="L18" s="57">
        <f>'BAR BB| Open rates'!L18*0.87*0.9</f>
        <v>21062.7</v>
      </c>
      <c r="M18" s="57">
        <f>'BAR BB| Open rates'!M18*0.87*0.9</f>
        <v>28031.4</v>
      </c>
      <c r="N18" s="57">
        <f>'BAR BB| Open rates'!N18*0.87*0.9</f>
        <v>23959.8</v>
      </c>
      <c r="O18" s="57">
        <f>'BAR BB| Open rates'!O18*0.87*0.9</f>
        <v>28031.4</v>
      </c>
      <c r="P18" s="57">
        <f>'BAR BB| Open rates'!P18*0.87*0.9</f>
        <v>25682.400000000001</v>
      </c>
      <c r="Q18" s="57">
        <f>'BAR BB| Open rates'!Q18*0.87*0.9</f>
        <v>22628.7</v>
      </c>
      <c r="R18" s="57">
        <f>'BAR BB| Open rates'!R18*0.87*0.9</f>
        <v>23959.8</v>
      </c>
      <c r="S18" s="57">
        <f>'BAR BB| Open rates'!S18*0.87*0.9</f>
        <v>22628.7</v>
      </c>
      <c r="T18" s="57">
        <f>'BAR BB| Open rates'!T18*0.87*0.9</f>
        <v>23959.8</v>
      </c>
      <c r="U18" s="57">
        <f>'BAR BB| Open rates'!U18*0.87*0.9</f>
        <v>22628.7</v>
      </c>
      <c r="V18" s="57">
        <f>'BAR BB| Open rates'!V18*0.87*0.9</f>
        <v>23959.8</v>
      </c>
      <c r="W18" s="57">
        <f>'BAR BB| Open rates'!W18*0.87*0.9</f>
        <v>27796.5</v>
      </c>
      <c r="X18" s="57">
        <f>'BAR BB| Open rates'!X18*0.87*0.9</f>
        <v>31085.100000000002</v>
      </c>
      <c r="Y18" s="57">
        <f>'BAR BB| Open rates'!Y18*0.87*0.9</f>
        <v>46040.4</v>
      </c>
      <c r="Z18" s="57">
        <f>'BAR BB| Open rates'!Z18*0.87*0.9</f>
        <v>27796.5</v>
      </c>
      <c r="AA18" s="57">
        <f>'BAR BB| Open rates'!AA18*0.87*0.9</f>
        <v>29519.100000000002</v>
      </c>
      <c r="AB18" s="57">
        <f>'BAR BB| Open rates'!AB18*0.87*0.9</f>
        <v>27796.5</v>
      </c>
      <c r="AC18" s="57">
        <f>'BAR BB| Open rates'!AC18*0.87*0.9</f>
        <v>31085.100000000002</v>
      </c>
      <c r="AD18" s="57">
        <f>'BAR BB| Open rates'!AD18*0.87*0.9</f>
        <v>32651.100000000002</v>
      </c>
      <c r="AE18" s="57">
        <f>'BAR BB| Open rates'!AE18*0.87*0.9</f>
        <v>31085.100000000002</v>
      </c>
      <c r="AF18" s="57">
        <f>'BAR BB| Open rates'!AF18*0.87*0.9</f>
        <v>32651.100000000002</v>
      </c>
      <c r="AG18" s="57">
        <f>'BAR BB| Open rates'!AG18*0.87*0.9</f>
        <v>31085.100000000002</v>
      </c>
      <c r="AH18" s="57">
        <f>'BAR BB| Open rates'!AH18*0.87*0.9</f>
        <v>32651.100000000002</v>
      </c>
      <c r="AI18" s="57">
        <f>'BAR BB| Open rates'!AI18*0.87*0.9</f>
        <v>31085.100000000002</v>
      </c>
      <c r="AJ18" s="57">
        <f>'BAR BB| Open rates'!AJ18*0.87*0.9</f>
        <v>32651.100000000002</v>
      </c>
      <c r="AK18" s="57">
        <f>'BAR BB| Open rates'!AK18*0.87*0.9</f>
        <v>31085.100000000002</v>
      </c>
      <c r="AL18" s="57">
        <f>'BAR BB| Open rates'!AL18*0.87*0.9</f>
        <v>32651.100000000002</v>
      </c>
      <c r="AM18" s="57">
        <f>'BAR BB| Open rates'!AM18*0.87*0.9</f>
        <v>31085.100000000002</v>
      </c>
      <c r="AN18" s="57">
        <f>'BAR BB| Open rates'!AN18*0.87*0.9</f>
        <v>32651.100000000002</v>
      </c>
      <c r="AO18" s="57">
        <f>'BAR BB| Open rates'!AO18*0.87*0.9</f>
        <v>31085.100000000002</v>
      </c>
      <c r="AP18" s="57">
        <f>'BAR BB| Open rates'!AP18*0.87*0.9</f>
        <v>32651.100000000002</v>
      </c>
      <c r="AQ18" s="57">
        <f>'BAR BB| Open rates'!AQ18*0.87*0.9</f>
        <v>31085.100000000002</v>
      </c>
      <c r="AR18" s="57">
        <f>'BAR BB| Open rates'!AR18*0.87*0.9</f>
        <v>32651.100000000002</v>
      </c>
      <c r="AS18" s="57">
        <f>'BAR BB| Open rates'!AS18*0.87*0.9</f>
        <v>27796.5</v>
      </c>
      <c r="AT18" s="57">
        <f>'BAR BB| Open rates'!AT18*0.87*0.9</f>
        <v>29519.100000000002</v>
      </c>
      <c r="AU18" s="57">
        <f>'BAR BB| Open rates'!AU18*0.87*0.9</f>
        <v>27796.5</v>
      </c>
      <c r="AV18" s="57">
        <f>'BAR BB| Open rates'!AV18*0.87*0.9</f>
        <v>29519.100000000002</v>
      </c>
      <c r="AW18" s="57">
        <f>'BAR BB| Open rates'!AW18*0.87*0.9</f>
        <v>29519.100000000002</v>
      </c>
      <c r="AX18" s="57">
        <f>'BAR BB| Open rates'!AX18*0.87*0.9</f>
        <v>27796.5</v>
      </c>
      <c r="AY18" s="57">
        <f>'BAR BB| Open rates'!AY18*0.87*0.9</f>
        <v>29519.100000000002</v>
      </c>
      <c r="AZ18" s="57">
        <f>'BAR BB| Open rates'!AZ18*0.87*0.9</f>
        <v>27796.5</v>
      </c>
      <c r="BA18" s="57">
        <f>'BAR BB| Open rates'!BA18*0.87*0.9</f>
        <v>29519.100000000002</v>
      </c>
      <c r="BB18" s="57">
        <f>'BAR BB| Open rates'!BB18*0.87*0.9</f>
        <v>27796.5</v>
      </c>
      <c r="BC18" s="57">
        <f>'BAR BB| Open rates'!BC18*0.87*0.9</f>
        <v>29519.100000000002</v>
      </c>
      <c r="BD18" s="57">
        <f>'BAR BB| Open rates'!BD18*0.87*0.9</f>
        <v>27796.5</v>
      </c>
      <c r="BE18" s="57">
        <f>'BAR BB| Open rates'!BE18*0.87*0.9</f>
        <v>24977.7</v>
      </c>
      <c r="BF18" s="57">
        <f>'BAR BB| Open rates'!BF18*0.87*0.9</f>
        <v>23411.7</v>
      </c>
      <c r="BG18" s="57">
        <f>'BAR BB| Open rates'!BG18*0.87*0.9</f>
        <v>24977.7</v>
      </c>
      <c r="BH18" s="57">
        <f>'BAR BB| Open rates'!BH18*0.87*0.9</f>
        <v>23411.7</v>
      </c>
      <c r="BI18" s="57">
        <f>'BAR BB| Open rates'!BI18*0.87*0.9</f>
        <v>24977.7</v>
      </c>
      <c r="BJ18" s="57">
        <f>'BAR BB| Open rates'!BJ18*0.87*0.9</f>
        <v>23411.7</v>
      </c>
      <c r="BK18" s="57">
        <f>'BAR BB| Open rates'!BK18*0.87*0.9</f>
        <v>24977.7</v>
      </c>
      <c r="BL18" s="57">
        <f>'BAR BB| Open rates'!BL18*0.87*0.9</f>
        <v>23411.7</v>
      </c>
      <c r="BM18" s="57">
        <f>'BAR BB| Open rates'!BM18*0.87*0.9</f>
        <v>24977.7</v>
      </c>
      <c r="BN18" s="57">
        <f>'BAR BB| Open rates'!BN18*0.87*0.9</f>
        <v>26308.799999999999</v>
      </c>
      <c r="BO18" s="57">
        <f>'BAR BB| Open rates'!BO18*0.87*0.9</f>
        <v>28031.4</v>
      </c>
      <c r="BP18" s="57">
        <f>'BAR BB| Open rates'!BP18*0.87*0.9</f>
        <v>22628.7</v>
      </c>
      <c r="BQ18" s="57">
        <f>'BAR BB| Open rates'!BQ18*0.87*0.9</f>
        <v>21062.7</v>
      </c>
      <c r="BR18" s="57">
        <f>'BAR BB| Open rates'!BR18*0.87*0.9</f>
        <v>21845.7</v>
      </c>
      <c r="BS18" s="57">
        <f>'BAR BB| Open rates'!BS18*0.87*0.9</f>
        <v>21062.7</v>
      </c>
      <c r="BT18" s="57">
        <f>'BAR BB| Open rates'!BT18*0.87*0.9</f>
        <v>21845.7</v>
      </c>
      <c r="BU18" s="57">
        <f>'BAR BB| Open rates'!BU18*0.87*0.9</f>
        <v>21062.7</v>
      </c>
      <c r="BV18" s="57">
        <f>'BAR BB| Open rates'!BV18*0.87*0.9</f>
        <v>21845.7</v>
      </c>
      <c r="BW18" s="57">
        <f>'BAR BB| Open rates'!BW18*0.87*0.9</f>
        <v>21062.7</v>
      </c>
      <c r="BX18" s="57">
        <f>'BAR BB| Open rates'!BX18*0.87*0.9</f>
        <v>21062.7</v>
      </c>
      <c r="BY18" s="57">
        <f>'BAR BB| Open rates'!BY18*0.87*0.9</f>
        <v>21845.7</v>
      </c>
      <c r="BZ18" s="57">
        <f>'BAR BB| Open rates'!BZ18*0.87*0.9</f>
        <v>21062.7</v>
      </c>
      <c r="CA18" s="57">
        <f>'BAR BB| Open rates'!CA18*0.87*0.9</f>
        <v>21845.7</v>
      </c>
      <c r="CB18" s="57">
        <f>'BAR BB| Open rates'!CB18*0.87*0.9</f>
        <v>21062.7</v>
      </c>
      <c r="CC18" s="57">
        <f>'BAR BB| Open rates'!CC18*0.87*0.9</f>
        <v>21845.7</v>
      </c>
      <c r="CD18" s="57">
        <f>'BAR BB| Open rates'!CD18*0.87*0.9</f>
        <v>24742.799999999999</v>
      </c>
      <c r="CE18" s="57">
        <f>'BAR BB| Open rates'!CE18*0.87*0.9</f>
        <v>26465.4</v>
      </c>
    </row>
    <row r="19" spans="1:83" s="36" customFormat="1" ht="12" customHeight="1" x14ac:dyDescent="0.2">
      <c r="A19" s="237">
        <v>2</v>
      </c>
      <c r="B19" s="57">
        <f>'BAR BB| Open rates'!B19*0.87*0.9</f>
        <v>24977.7</v>
      </c>
      <c r="C19" s="57">
        <f>'BAR BB| Open rates'!C19*0.87*0.9</f>
        <v>29597.4</v>
      </c>
      <c r="D19" s="57">
        <f>'BAR BB| Open rates'!D19*0.87*0.9</f>
        <v>26308.799999999999</v>
      </c>
      <c r="E19" s="57">
        <f>'BAR BB| Open rates'!E19*0.87*0.9</f>
        <v>26308.799999999999</v>
      </c>
      <c r="F19" s="57">
        <f>'BAR BB| Open rates'!F19*0.87*0.9</f>
        <v>24977.7</v>
      </c>
      <c r="G19" s="57">
        <f>'BAR BB| Open rates'!G19*0.87*0.9</f>
        <v>23411.7</v>
      </c>
      <c r="H19" s="57">
        <f>'BAR BB| Open rates'!H19*0.87*0.9</f>
        <v>23411.7</v>
      </c>
      <c r="I19" s="57">
        <f>'BAR BB| Open rates'!I19*0.87*0.9</f>
        <v>22628.7</v>
      </c>
      <c r="J19" s="57">
        <f>'BAR BB| Open rates'!J19*0.87*0.9</f>
        <v>23411.7</v>
      </c>
      <c r="K19" s="57">
        <f>'BAR BB| Open rates'!K19*0.87*0.9</f>
        <v>23411.7</v>
      </c>
      <c r="L19" s="57">
        <f>'BAR BB| Open rates'!L19*0.87*0.9</f>
        <v>23411.7</v>
      </c>
      <c r="M19" s="57">
        <f>'BAR BB| Open rates'!M19*0.87*0.9</f>
        <v>30380.400000000001</v>
      </c>
      <c r="N19" s="57">
        <f>'BAR BB| Open rates'!N19*0.87*0.9</f>
        <v>26308.799999999999</v>
      </c>
      <c r="O19" s="57">
        <f>'BAR BB| Open rates'!O19*0.87*0.9</f>
        <v>30380.400000000001</v>
      </c>
      <c r="P19" s="57">
        <f>'BAR BB| Open rates'!P19*0.87*0.9</f>
        <v>28031.4</v>
      </c>
      <c r="Q19" s="57">
        <f>'BAR BB| Open rates'!Q19*0.87*0.9</f>
        <v>24977.7</v>
      </c>
      <c r="R19" s="57">
        <f>'BAR BB| Open rates'!R19*0.87*0.9</f>
        <v>26308.799999999999</v>
      </c>
      <c r="S19" s="57">
        <f>'BAR BB| Open rates'!S19*0.87*0.9</f>
        <v>24977.7</v>
      </c>
      <c r="T19" s="57">
        <f>'BAR BB| Open rates'!T19*0.87*0.9</f>
        <v>26308.799999999999</v>
      </c>
      <c r="U19" s="57">
        <f>'BAR BB| Open rates'!U19*0.87*0.9</f>
        <v>24977.7</v>
      </c>
      <c r="V19" s="57">
        <f>'BAR BB| Open rates'!V19*0.87*0.9</f>
        <v>26308.799999999999</v>
      </c>
      <c r="W19" s="57">
        <f>'BAR BB| Open rates'!W19*0.87*0.9</f>
        <v>30145.5</v>
      </c>
      <c r="X19" s="57">
        <f>'BAR BB| Open rates'!X19*0.87*0.9</f>
        <v>33434.1</v>
      </c>
      <c r="Y19" s="57">
        <f>'BAR BB| Open rates'!Y19*0.87*0.9</f>
        <v>48389.4</v>
      </c>
      <c r="Z19" s="57">
        <f>'BAR BB| Open rates'!Z19*0.87*0.9</f>
        <v>30145.5</v>
      </c>
      <c r="AA19" s="57">
        <f>'BAR BB| Open rates'!AA19*0.87*0.9</f>
        <v>31868.100000000002</v>
      </c>
      <c r="AB19" s="57">
        <f>'BAR BB| Open rates'!AB19*0.87*0.9</f>
        <v>30145.5</v>
      </c>
      <c r="AC19" s="57">
        <f>'BAR BB| Open rates'!AC19*0.87*0.9</f>
        <v>33434.1</v>
      </c>
      <c r="AD19" s="57">
        <f>'BAR BB| Open rates'!AD19*0.87*0.9</f>
        <v>35000.1</v>
      </c>
      <c r="AE19" s="57">
        <f>'BAR BB| Open rates'!AE19*0.87*0.9</f>
        <v>33434.1</v>
      </c>
      <c r="AF19" s="57">
        <f>'BAR BB| Open rates'!AF19*0.87*0.9</f>
        <v>35000.1</v>
      </c>
      <c r="AG19" s="57">
        <f>'BAR BB| Open rates'!AG19*0.87*0.9</f>
        <v>33434.1</v>
      </c>
      <c r="AH19" s="57">
        <f>'BAR BB| Open rates'!AH19*0.87*0.9</f>
        <v>35000.1</v>
      </c>
      <c r="AI19" s="57">
        <f>'BAR BB| Open rates'!AI19*0.87*0.9</f>
        <v>33434.1</v>
      </c>
      <c r="AJ19" s="57">
        <f>'BAR BB| Open rates'!AJ19*0.87*0.9</f>
        <v>35000.1</v>
      </c>
      <c r="AK19" s="57">
        <f>'BAR BB| Open rates'!AK19*0.87*0.9</f>
        <v>33434.1</v>
      </c>
      <c r="AL19" s="57">
        <f>'BAR BB| Open rates'!AL19*0.87*0.9</f>
        <v>35000.1</v>
      </c>
      <c r="AM19" s="57">
        <f>'BAR BB| Open rates'!AM19*0.87*0.9</f>
        <v>33434.1</v>
      </c>
      <c r="AN19" s="57">
        <f>'BAR BB| Open rates'!AN19*0.87*0.9</f>
        <v>35000.1</v>
      </c>
      <c r="AO19" s="57">
        <f>'BAR BB| Open rates'!AO19*0.87*0.9</f>
        <v>33434.1</v>
      </c>
      <c r="AP19" s="57">
        <f>'BAR BB| Open rates'!AP19*0.87*0.9</f>
        <v>35000.1</v>
      </c>
      <c r="AQ19" s="57">
        <f>'BAR BB| Open rates'!AQ19*0.87*0.9</f>
        <v>33434.1</v>
      </c>
      <c r="AR19" s="57">
        <f>'BAR BB| Open rates'!AR19*0.87*0.9</f>
        <v>35000.1</v>
      </c>
      <c r="AS19" s="57">
        <f>'BAR BB| Open rates'!AS19*0.87*0.9</f>
        <v>30145.5</v>
      </c>
      <c r="AT19" s="57">
        <f>'BAR BB| Open rates'!AT19*0.87*0.9</f>
        <v>31868.100000000002</v>
      </c>
      <c r="AU19" s="57">
        <f>'BAR BB| Open rates'!AU19*0.87*0.9</f>
        <v>30145.5</v>
      </c>
      <c r="AV19" s="57">
        <f>'BAR BB| Open rates'!AV19*0.87*0.9</f>
        <v>31868.100000000002</v>
      </c>
      <c r="AW19" s="57">
        <f>'BAR BB| Open rates'!AW19*0.87*0.9</f>
        <v>31868.100000000002</v>
      </c>
      <c r="AX19" s="57">
        <f>'BAR BB| Open rates'!AX19*0.87*0.9</f>
        <v>30145.5</v>
      </c>
      <c r="AY19" s="57">
        <f>'BAR BB| Open rates'!AY19*0.87*0.9</f>
        <v>31868.100000000002</v>
      </c>
      <c r="AZ19" s="57">
        <f>'BAR BB| Open rates'!AZ19*0.87*0.9</f>
        <v>30145.5</v>
      </c>
      <c r="BA19" s="57">
        <f>'BAR BB| Open rates'!BA19*0.87*0.9</f>
        <v>31868.100000000002</v>
      </c>
      <c r="BB19" s="57">
        <f>'BAR BB| Open rates'!BB19*0.87*0.9</f>
        <v>30145.5</v>
      </c>
      <c r="BC19" s="57">
        <f>'BAR BB| Open rates'!BC19*0.87*0.9</f>
        <v>31868.100000000002</v>
      </c>
      <c r="BD19" s="57">
        <f>'BAR BB| Open rates'!BD19*0.87*0.9</f>
        <v>30145.5</v>
      </c>
      <c r="BE19" s="57">
        <f>'BAR BB| Open rates'!BE19*0.87*0.9</f>
        <v>27326.7</v>
      </c>
      <c r="BF19" s="57">
        <f>'BAR BB| Open rates'!BF19*0.87*0.9</f>
        <v>25760.7</v>
      </c>
      <c r="BG19" s="57">
        <f>'BAR BB| Open rates'!BG19*0.87*0.9</f>
        <v>27326.7</v>
      </c>
      <c r="BH19" s="57">
        <f>'BAR BB| Open rates'!BH19*0.87*0.9</f>
        <v>25760.7</v>
      </c>
      <c r="BI19" s="57">
        <f>'BAR BB| Open rates'!BI19*0.87*0.9</f>
        <v>27326.7</v>
      </c>
      <c r="BJ19" s="57">
        <f>'BAR BB| Open rates'!BJ19*0.87*0.9</f>
        <v>25760.7</v>
      </c>
      <c r="BK19" s="57">
        <f>'BAR BB| Open rates'!BK19*0.87*0.9</f>
        <v>27326.7</v>
      </c>
      <c r="BL19" s="57">
        <f>'BAR BB| Open rates'!BL19*0.87*0.9</f>
        <v>25760.7</v>
      </c>
      <c r="BM19" s="57">
        <f>'BAR BB| Open rates'!BM19*0.87*0.9</f>
        <v>27326.7</v>
      </c>
      <c r="BN19" s="57">
        <f>'BAR BB| Open rates'!BN19*0.87*0.9</f>
        <v>28657.8</v>
      </c>
      <c r="BO19" s="57">
        <f>'BAR BB| Open rates'!BO19*0.87*0.9</f>
        <v>30380.400000000001</v>
      </c>
      <c r="BP19" s="57">
        <f>'BAR BB| Open rates'!BP19*0.87*0.9</f>
        <v>24977.7</v>
      </c>
      <c r="BQ19" s="57">
        <f>'BAR BB| Open rates'!BQ19*0.87*0.9</f>
        <v>23411.7</v>
      </c>
      <c r="BR19" s="57">
        <f>'BAR BB| Open rates'!BR19*0.87*0.9</f>
        <v>24194.7</v>
      </c>
      <c r="BS19" s="57">
        <f>'BAR BB| Open rates'!BS19*0.87*0.9</f>
        <v>23411.7</v>
      </c>
      <c r="BT19" s="57">
        <f>'BAR BB| Open rates'!BT19*0.87*0.9</f>
        <v>24194.7</v>
      </c>
      <c r="BU19" s="57">
        <f>'BAR BB| Open rates'!BU19*0.87*0.9</f>
        <v>23411.7</v>
      </c>
      <c r="BV19" s="57">
        <f>'BAR BB| Open rates'!BV19*0.87*0.9</f>
        <v>24194.7</v>
      </c>
      <c r="BW19" s="57">
        <f>'BAR BB| Open rates'!BW19*0.87*0.9</f>
        <v>23411.7</v>
      </c>
      <c r="BX19" s="57">
        <f>'BAR BB| Open rates'!BX19*0.87*0.9</f>
        <v>23411.7</v>
      </c>
      <c r="BY19" s="57">
        <f>'BAR BB| Open rates'!BY19*0.87*0.9</f>
        <v>24194.7</v>
      </c>
      <c r="BZ19" s="57">
        <f>'BAR BB| Open rates'!BZ19*0.87*0.9</f>
        <v>23411.7</v>
      </c>
      <c r="CA19" s="57">
        <f>'BAR BB| Open rates'!CA19*0.87*0.9</f>
        <v>24194.7</v>
      </c>
      <c r="CB19" s="57">
        <f>'BAR BB| Open rates'!CB19*0.87*0.9</f>
        <v>23411.7</v>
      </c>
      <c r="CC19" s="57">
        <f>'BAR BB| Open rates'!CC19*0.87*0.9</f>
        <v>24194.7</v>
      </c>
      <c r="CD19" s="57">
        <f>'BAR BB| Open rates'!CD19*0.87*0.9</f>
        <v>27091.8</v>
      </c>
      <c r="CE19" s="57">
        <f>'BAR BB| Open rates'!CE19*0.87*0.9</f>
        <v>28814.400000000001</v>
      </c>
    </row>
    <row r="20" spans="1:83"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row>
    <row r="21" spans="1:83" s="36" customFormat="1" ht="12" customHeight="1" x14ac:dyDescent="0.2">
      <c r="A21" s="237">
        <v>1</v>
      </c>
      <c r="B21" s="57">
        <f>'BAR BB| Open rates'!B21*0.87*0.9</f>
        <v>24116.400000000001</v>
      </c>
      <c r="C21" s="57">
        <f>'BAR BB| Open rates'!C21*0.87*0.9</f>
        <v>28736.100000000002</v>
      </c>
      <c r="D21" s="57">
        <f>'BAR BB| Open rates'!D21*0.87*0.9</f>
        <v>25447.5</v>
      </c>
      <c r="E21" s="57">
        <f>'BAR BB| Open rates'!E21*0.87*0.9</f>
        <v>24351.3</v>
      </c>
      <c r="F21" s="57">
        <f>'BAR BB| Open rates'!F21*0.87*0.9</f>
        <v>23020.2</v>
      </c>
      <c r="G21" s="57">
        <f>'BAR BB| Open rates'!G21*0.87*0.9</f>
        <v>21454.2</v>
      </c>
      <c r="H21" s="57">
        <f>'BAR BB| Open rates'!H21*0.87*0.9</f>
        <v>21454.2</v>
      </c>
      <c r="I21" s="57">
        <f>'BAR BB| Open rates'!I21*0.87*0.9</f>
        <v>20671.2</v>
      </c>
      <c r="J21" s="57">
        <f>'BAR BB| Open rates'!J21*0.87*0.9</f>
        <v>21454.2</v>
      </c>
      <c r="K21" s="57">
        <f>'BAR BB| Open rates'!K21*0.87*0.9</f>
        <v>21454.2</v>
      </c>
      <c r="L21" s="57">
        <f>'BAR BB| Open rates'!L21*0.87*0.9</f>
        <v>21454.2</v>
      </c>
      <c r="M21" s="57">
        <f>'BAR BB| Open rates'!M21*0.87*0.9</f>
        <v>28422.9</v>
      </c>
      <c r="N21" s="57">
        <f>'BAR BB| Open rates'!N21*0.87*0.9</f>
        <v>24351.3</v>
      </c>
      <c r="O21" s="57">
        <f>'BAR BB| Open rates'!O21*0.87*0.9</f>
        <v>28422.9</v>
      </c>
      <c r="P21" s="57">
        <f>'BAR BB| Open rates'!P21*0.87*0.9</f>
        <v>26073.9</v>
      </c>
      <c r="Q21" s="57">
        <f>'BAR BB| Open rates'!Q21*0.87*0.9</f>
        <v>23020.2</v>
      </c>
      <c r="R21" s="57">
        <f>'BAR BB| Open rates'!R21*0.87*0.9</f>
        <v>24351.3</v>
      </c>
      <c r="S21" s="57">
        <f>'BAR BB| Open rates'!S21*0.87*0.9</f>
        <v>23020.2</v>
      </c>
      <c r="T21" s="57">
        <f>'BAR BB| Open rates'!T21*0.87*0.9</f>
        <v>24351.3</v>
      </c>
      <c r="U21" s="57">
        <f>'BAR BB| Open rates'!U21*0.87*0.9</f>
        <v>23020.2</v>
      </c>
      <c r="V21" s="57">
        <f>'BAR BB| Open rates'!V21*0.87*0.9</f>
        <v>24351.3</v>
      </c>
      <c r="W21" s="57">
        <f>'BAR BB| Open rates'!W21*0.87*0.9</f>
        <v>28579.5</v>
      </c>
      <c r="X21" s="57">
        <f>'BAR BB| Open rates'!X21*0.87*0.9</f>
        <v>31868.100000000002</v>
      </c>
      <c r="Y21" s="57">
        <f>'BAR BB| Open rates'!Y21*0.87*0.9</f>
        <v>46823.4</v>
      </c>
      <c r="Z21" s="57">
        <f>'BAR BB| Open rates'!Z21*0.87*0.9</f>
        <v>28579.5</v>
      </c>
      <c r="AA21" s="57">
        <f>'BAR BB| Open rates'!AA21*0.87*0.9</f>
        <v>30302.100000000002</v>
      </c>
      <c r="AB21" s="57">
        <f>'BAR BB| Open rates'!AB21*0.87*0.9</f>
        <v>28579.5</v>
      </c>
      <c r="AC21" s="57">
        <f>'BAR BB| Open rates'!AC21*0.87*0.9</f>
        <v>31868.100000000002</v>
      </c>
      <c r="AD21" s="57">
        <f>'BAR BB| Open rates'!AD21*0.87*0.9</f>
        <v>33434.1</v>
      </c>
      <c r="AE21" s="57">
        <f>'BAR BB| Open rates'!AE21*0.87*0.9</f>
        <v>31868.100000000002</v>
      </c>
      <c r="AF21" s="57">
        <f>'BAR BB| Open rates'!AF21*0.87*0.9</f>
        <v>33434.1</v>
      </c>
      <c r="AG21" s="57">
        <f>'BAR BB| Open rates'!AG21*0.87*0.9</f>
        <v>31868.100000000002</v>
      </c>
      <c r="AH21" s="57">
        <f>'BAR BB| Open rates'!AH21*0.87*0.9</f>
        <v>33434.1</v>
      </c>
      <c r="AI21" s="57">
        <f>'BAR BB| Open rates'!AI21*0.87*0.9</f>
        <v>31868.100000000002</v>
      </c>
      <c r="AJ21" s="57">
        <f>'BAR BB| Open rates'!AJ21*0.87*0.9</f>
        <v>33434.1</v>
      </c>
      <c r="AK21" s="57">
        <f>'BAR BB| Open rates'!AK21*0.87*0.9</f>
        <v>31868.100000000002</v>
      </c>
      <c r="AL21" s="57">
        <f>'BAR BB| Open rates'!AL21*0.87*0.9</f>
        <v>33434.1</v>
      </c>
      <c r="AM21" s="57">
        <f>'BAR BB| Open rates'!AM21*0.87*0.9</f>
        <v>31868.100000000002</v>
      </c>
      <c r="AN21" s="57">
        <f>'BAR BB| Open rates'!AN21*0.87*0.9</f>
        <v>33434.1</v>
      </c>
      <c r="AO21" s="57">
        <f>'BAR BB| Open rates'!AO21*0.87*0.9</f>
        <v>31868.100000000002</v>
      </c>
      <c r="AP21" s="57">
        <f>'BAR BB| Open rates'!AP21*0.87*0.9</f>
        <v>33434.1</v>
      </c>
      <c r="AQ21" s="57">
        <f>'BAR BB| Open rates'!AQ21*0.87*0.9</f>
        <v>31868.100000000002</v>
      </c>
      <c r="AR21" s="57">
        <f>'BAR BB| Open rates'!AR21*0.87*0.9</f>
        <v>33434.1</v>
      </c>
      <c r="AS21" s="57">
        <f>'BAR BB| Open rates'!AS21*0.87*0.9</f>
        <v>28579.5</v>
      </c>
      <c r="AT21" s="57">
        <f>'BAR BB| Open rates'!AT21*0.87*0.9</f>
        <v>30302.100000000002</v>
      </c>
      <c r="AU21" s="57">
        <f>'BAR BB| Open rates'!AU21*0.87*0.9</f>
        <v>28579.5</v>
      </c>
      <c r="AV21" s="57">
        <f>'BAR BB| Open rates'!AV21*0.87*0.9</f>
        <v>30302.100000000002</v>
      </c>
      <c r="AW21" s="57">
        <f>'BAR BB| Open rates'!AW21*0.87*0.9</f>
        <v>30302.100000000002</v>
      </c>
      <c r="AX21" s="57">
        <f>'BAR BB| Open rates'!AX21*0.87*0.9</f>
        <v>28579.5</v>
      </c>
      <c r="AY21" s="57">
        <f>'BAR BB| Open rates'!AY21*0.87*0.9</f>
        <v>30302.100000000002</v>
      </c>
      <c r="AZ21" s="57">
        <f>'BAR BB| Open rates'!AZ21*0.87*0.9</f>
        <v>28579.5</v>
      </c>
      <c r="BA21" s="57">
        <f>'BAR BB| Open rates'!BA21*0.87*0.9</f>
        <v>30302.100000000002</v>
      </c>
      <c r="BB21" s="57">
        <f>'BAR BB| Open rates'!BB21*0.87*0.9</f>
        <v>28579.5</v>
      </c>
      <c r="BC21" s="57">
        <f>'BAR BB| Open rates'!BC21*0.87*0.9</f>
        <v>30302.100000000002</v>
      </c>
      <c r="BD21" s="57">
        <f>'BAR BB| Open rates'!BD21*0.87*0.9</f>
        <v>28579.5</v>
      </c>
      <c r="BE21" s="57">
        <f>'BAR BB| Open rates'!BE21*0.87*0.9</f>
        <v>25369.200000000001</v>
      </c>
      <c r="BF21" s="57">
        <f>'BAR BB| Open rates'!BF21*0.87*0.9</f>
        <v>23803.200000000001</v>
      </c>
      <c r="BG21" s="57">
        <f>'BAR BB| Open rates'!BG21*0.87*0.9</f>
        <v>25369.200000000001</v>
      </c>
      <c r="BH21" s="57">
        <f>'BAR BB| Open rates'!BH21*0.87*0.9</f>
        <v>23803.200000000001</v>
      </c>
      <c r="BI21" s="57">
        <f>'BAR BB| Open rates'!BI21*0.87*0.9</f>
        <v>25369.200000000001</v>
      </c>
      <c r="BJ21" s="57">
        <f>'BAR BB| Open rates'!BJ21*0.87*0.9</f>
        <v>23803.200000000001</v>
      </c>
      <c r="BK21" s="57">
        <f>'BAR BB| Open rates'!BK21*0.87*0.9</f>
        <v>25369.200000000001</v>
      </c>
      <c r="BL21" s="57">
        <f>'BAR BB| Open rates'!BL21*0.87*0.9</f>
        <v>23803.200000000001</v>
      </c>
      <c r="BM21" s="57">
        <f>'BAR BB| Open rates'!BM21*0.87*0.9</f>
        <v>25369.200000000001</v>
      </c>
      <c r="BN21" s="57">
        <f>'BAR BB| Open rates'!BN21*0.87*0.9</f>
        <v>26700.3</v>
      </c>
      <c r="BO21" s="57">
        <f>'BAR BB| Open rates'!BO21*0.87*0.9</f>
        <v>28422.9</v>
      </c>
      <c r="BP21" s="57">
        <f>'BAR BB| Open rates'!BP21*0.87*0.9</f>
        <v>23020.2</v>
      </c>
      <c r="BQ21" s="57">
        <f>'BAR BB| Open rates'!BQ21*0.87*0.9</f>
        <v>21454.2</v>
      </c>
      <c r="BR21" s="57">
        <f>'BAR BB| Open rates'!BR21*0.87*0.9</f>
        <v>22237.200000000001</v>
      </c>
      <c r="BS21" s="57">
        <f>'BAR BB| Open rates'!BS21*0.87*0.9</f>
        <v>21454.2</v>
      </c>
      <c r="BT21" s="57">
        <f>'BAR BB| Open rates'!BT21*0.87*0.9</f>
        <v>22237.200000000001</v>
      </c>
      <c r="BU21" s="57">
        <f>'BAR BB| Open rates'!BU21*0.87*0.9</f>
        <v>21454.2</v>
      </c>
      <c r="BV21" s="57">
        <f>'BAR BB| Open rates'!BV21*0.87*0.9</f>
        <v>22237.200000000001</v>
      </c>
      <c r="BW21" s="57">
        <f>'BAR BB| Open rates'!BW21*0.87*0.9</f>
        <v>21454.2</v>
      </c>
      <c r="BX21" s="57">
        <f>'BAR BB| Open rates'!BX21*0.87*0.9</f>
        <v>21454.2</v>
      </c>
      <c r="BY21" s="57">
        <f>'BAR BB| Open rates'!BY21*0.87*0.9</f>
        <v>22237.200000000001</v>
      </c>
      <c r="BZ21" s="57">
        <f>'BAR BB| Open rates'!BZ21*0.87*0.9</f>
        <v>21454.2</v>
      </c>
      <c r="CA21" s="57">
        <f>'BAR BB| Open rates'!CA21*0.87*0.9</f>
        <v>22237.200000000001</v>
      </c>
      <c r="CB21" s="57">
        <f>'BAR BB| Open rates'!CB21*0.87*0.9</f>
        <v>21454.2</v>
      </c>
      <c r="CC21" s="57">
        <f>'BAR BB| Open rates'!CC21*0.87*0.9</f>
        <v>22237.200000000001</v>
      </c>
      <c r="CD21" s="57">
        <f>'BAR BB| Open rates'!CD21*0.87*0.9</f>
        <v>25134.3</v>
      </c>
      <c r="CE21" s="57">
        <f>'BAR BB| Open rates'!CE21*0.87*0.9</f>
        <v>26856.9</v>
      </c>
    </row>
    <row r="22" spans="1:83" s="36" customFormat="1" ht="12" customHeight="1" x14ac:dyDescent="0.2">
      <c r="A22" s="237">
        <v>2</v>
      </c>
      <c r="B22" s="57">
        <f>'BAR BB| Open rates'!B22*0.87*0.9</f>
        <v>26465.4</v>
      </c>
      <c r="C22" s="57">
        <f>'BAR BB| Open rates'!C22*0.87*0.9</f>
        <v>31085.100000000002</v>
      </c>
      <c r="D22" s="57">
        <f>'BAR BB| Open rates'!D22*0.87*0.9</f>
        <v>27796.5</v>
      </c>
      <c r="E22" s="57">
        <f>'BAR BB| Open rates'!E22*0.87*0.9</f>
        <v>26700.3</v>
      </c>
      <c r="F22" s="57">
        <f>'BAR BB| Open rates'!F22*0.87*0.9</f>
        <v>25369.200000000001</v>
      </c>
      <c r="G22" s="57">
        <f>'BAR BB| Open rates'!G22*0.87*0.9</f>
        <v>23803.200000000001</v>
      </c>
      <c r="H22" s="57">
        <f>'BAR BB| Open rates'!H22*0.87*0.9</f>
        <v>23803.200000000001</v>
      </c>
      <c r="I22" s="57">
        <f>'BAR BB| Open rates'!I22*0.87*0.9</f>
        <v>23020.2</v>
      </c>
      <c r="J22" s="57">
        <f>'BAR BB| Open rates'!J22*0.87*0.9</f>
        <v>23803.200000000001</v>
      </c>
      <c r="K22" s="57">
        <f>'BAR BB| Open rates'!K22*0.87*0.9</f>
        <v>23803.200000000001</v>
      </c>
      <c r="L22" s="57">
        <f>'BAR BB| Open rates'!L22*0.87*0.9</f>
        <v>23803.200000000001</v>
      </c>
      <c r="M22" s="57">
        <f>'BAR BB| Open rates'!M22*0.87*0.9</f>
        <v>30771.9</v>
      </c>
      <c r="N22" s="57">
        <f>'BAR BB| Open rates'!N22*0.87*0.9</f>
        <v>26700.3</v>
      </c>
      <c r="O22" s="57">
        <f>'BAR BB| Open rates'!O22*0.87*0.9</f>
        <v>30771.9</v>
      </c>
      <c r="P22" s="57">
        <f>'BAR BB| Open rates'!P22*0.87*0.9</f>
        <v>28422.9</v>
      </c>
      <c r="Q22" s="57">
        <f>'BAR BB| Open rates'!Q22*0.87*0.9</f>
        <v>25369.200000000001</v>
      </c>
      <c r="R22" s="57">
        <f>'BAR BB| Open rates'!R22*0.87*0.9</f>
        <v>26700.3</v>
      </c>
      <c r="S22" s="57">
        <f>'BAR BB| Open rates'!S22*0.87*0.9</f>
        <v>25369.200000000001</v>
      </c>
      <c r="T22" s="57">
        <f>'BAR BB| Open rates'!T22*0.87*0.9</f>
        <v>26700.3</v>
      </c>
      <c r="U22" s="57">
        <f>'BAR BB| Open rates'!U22*0.87*0.9</f>
        <v>25369.200000000001</v>
      </c>
      <c r="V22" s="57">
        <f>'BAR BB| Open rates'!V22*0.87*0.9</f>
        <v>26700.3</v>
      </c>
      <c r="W22" s="57">
        <f>'BAR BB| Open rates'!W22*0.87*0.9</f>
        <v>30928.5</v>
      </c>
      <c r="X22" s="57">
        <f>'BAR BB| Open rates'!X22*0.87*0.9</f>
        <v>34217.1</v>
      </c>
      <c r="Y22" s="57">
        <f>'BAR BB| Open rates'!Y22*0.87*0.9</f>
        <v>49172.4</v>
      </c>
      <c r="Z22" s="57">
        <f>'BAR BB| Open rates'!Z22*0.87*0.9</f>
        <v>30928.5</v>
      </c>
      <c r="AA22" s="57">
        <f>'BAR BB| Open rates'!AA22*0.87*0.9</f>
        <v>32651.100000000002</v>
      </c>
      <c r="AB22" s="57">
        <f>'BAR BB| Open rates'!AB22*0.87*0.9</f>
        <v>30928.5</v>
      </c>
      <c r="AC22" s="57">
        <f>'BAR BB| Open rates'!AC22*0.87*0.9</f>
        <v>34217.1</v>
      </c>
      <c r="AD22" s="57">
        <f>'BAR BB| Open rates'!AD22*0.87*0.9</f>
        <v>35783.1</v>
      </c>
      <c r="AE22" s="57">
        <f>'BAR BB| Open rates'!AE22*0.87*0.9</f>
        <v>34217.1</v>
      </c>
      <c r="AF22" s="57">
        <f>'BAR BB| Open rates'!AF22*0.87*0.9</f>
        <v>35783.1</v>
      </c>
      <c r="AG22" s="57">
        <f>'BAR BB| Open rates'!AG22*0.87*0.9</f>
        <v>34217.1</v>
      </c>
      <c r="AH22" s="57">
        <f>'BAR BB| Open rates'!AH22*0.87*0.9</f>
        <v>35783.1</v>
      </c>
      <c r="AI22" s="57">
        <f>'BAR BB| Open rates'!AI22*0.87*0.9</f>
        <v>34217.1</v>
      </c>
      <c r="AJ22" s="57">
        <f>'BAR BB| Open rates'!AJ22*0.87*0.9</f>
        <v>35783.1</v>
      </c>
      <c r="AK22" s="57">
        <f>'BAR BB| Open rates'!AK22*0.87*0.9</f>
        <v>34217.1</v>
      </c>
      <c r="AL22" s="57">
        <f>'BAR BB| Open rates'!AL22*0.87*0.9</f>
        <v>35783.1</v>
      </c>
      <c r="AM22" s="57">
        <f>'BAR BB| Open rates'!AM22*0.87*0.9</f>
        <v>34217.1</v>
      </c>
      <c r="AN22" s="57">
        <f>'BAR BB| Open rates'!AN22*0.87*0.9</f>
        <v>35783.1</v>
      </c>
      <c r="AO22" s="57">
        <f>'BAR BB| Open rates'!AO22*0.87*0.9</f>
        <v>34217.1</v>
      </c>
      <c r="AP22" s="57">
        <f>'BAR BB| Open rates'!AP22*0.87*0.9</f>
        <v>35783.1</v>
      </c>
      <c r="AQ22" s="57">
        <f>'BAR BB| Open rates'!AQ22*0.87*0.9</f>
        <v>34217.1</v>
      </c>
      <c r="AR22" s="57">
        <f>'BAR BB| Open rates'!AR22*0.87*0.9</f>
        <v>35783.1</v>
      </c>
      <c r="AS22" s="57">
        <f>'BAR BB| Open rates'!AS22*0.87*0.9</f>
        <v>30928.5</v>
      </c>
      <c r="AT22" s="57">
        <f>'BAR BB| Open rates'!AT22*0.87*0.9</f>
        <v>32651.100000000002</v>
      </c>
      <c r="AU22" s="57">
        <f>'BAR BB| Open rates'!AU22*0.87*0.9</f>
        <v>30928.5</v>
      </c>
      <c r="AV22" s="57">
        <f>'BAR BB| Open rates'!AV22*0.87*0.9</f>
        <v>32651.100000000002</v>
      </c>
      <c r="AW22" s="57">
        <f>'BAR BB| Open rates'!AW22*0.87*0.9</f>
        <v>32651.100000000002</v>
      </c>
      <c r="AX22" s="57">
        <f>'BAR BB| Open rates'!AX22*0.87*0.9</f>
        <v>30928.5</v>
      </c>
      <c r="AY22" s="57">
        <f>'BAR BB| Open rates'!AY22*0.87*0.9</f>
        <v>32651.100000000002</v>
      </c>
      <c r="AZ22" s="57">
        <f>'BAR BB| Open rates'!AZ22*0.87*0.9</f>
        <v>30928.5</v>
      </c>
      <c r="BA22" s="57">
        <f>'BAR BB| Open rates'!BA22*0.87*0.9</f>
        <v>32651.100000000002</v>
      </c>
      <c r="BB22" s="57">
        <f>'BAR BB| Open rates'!BB22*0.87*0.9</f>
        <v>30928.5</v>
      </c>
      <c r="BC22" s="57">
        <f>'BAR BB| Open rates'!BC22*0.87*0.9</f>
        <v>32651.100000000002</v>
      </c>
      <c r="BD22" s="57">
        <f>'BAR BB| Open rates'!BD22*0.87*0.9</f>
        <v>30928.5</v>
      </c>
      <c r="BE22" s="57">
        <f>'BAR BB| Open rates'!BE22*0.87*0.9</f>
        <v>27718.2</v>
      </c>
      <c r="BF22" s="57">
        <f>'BAR BB| Open rates'!BF22*0.87*0.9</f>
        <v>26152.2</v>
      </c>
      <c r="BG22" s="57">
        <f>'BAR BB| Open rates'!BG22*0.87*0.9</f>
        <v>27718.2</v>
      </c>
      <c r="BH22" s="57">
        <f>'BAR BB| Open rates'!BH22*0.87*0.9</f>
        <v>26152.2</v>
      </c>
      <c r="BI22" s="57">
        <f>'BAR BB| Open rates'!BI22*0.87*0.9</f>
        <v>27718.2</v>
      </c>
      <c r="BJ22" s="57">
        <f>'BAR BB| Open rates'!BJ22*0.87*0.9</f>
        <v>26152.2</v>
      </c>
      <c r="BK22" s="57">
        <f>'BAR BB| Open rates'!BK22*0.87*0.9</f>
        <v>27718.2</v>
      </c>
      <c r="BL22" s="57">
        <f>'BAR BB| Open rates'!BL22*0.87*0.9</f>
        <v>26152.2</v>
      </c>
      <c r="BM22" s="57">
        <f>'BAR BB| Open rates'!BM22*0.87*0.9</f>
        <v>27718.2</v>
      </c>
      <c r="BN22" s="57">
        <f>'BAR BB| Open rates'!BN22*0.87*0.9</f>
        <v>29049.3</v>
      </c>
      <c r="BO22" s="57">
        <f>'BAR BB| Open rates'!BO22*0.87*0.9</f>
        <v>30771.9</v>
      </c>
      <c r="BP22" s="57">
        <f>'BAR BB| Open rates'!BP22*0.87*0.9</f>
        <v>25369.200000000001</v>
      </c>
      <c r="BQ22" s="57">
        <f>'BAR BB| Open rates'!BQ22*0.87*0.9</f>
        <v>23803.200000000001</v>
      </c>
      <c r="BR22" s="57">
        <f>'BAR BB| Open rates'!BR22*0.87*0.9</f>
        <v>24586.2</v>
      </c>
      <c r="BS22" s="57">
        <f>'BAR BB| Open rates'!BS22*0.87*0.9</f>
        <v>23803.200000000001</v>
      </c>
      <c r="BT22" s="57">
        <f>'BAR BB| Open rates'!BT22*0.87*0.9</f>
        <v>24586.2</v>
      </c>
      <c r="BU22" s="57">
        <f>'BAR BB| Open rates'!BU22*0.87*0.9</f>
        <v>23803.200000000001</v>
      </c>
      <c r="BV22" s="57">
        <f>'BAR BB| Open rates'!BV22*0.87*0.9</f>
        <v>24586.2</v>
      </c>
      <c r="BW22" s="57">
        <f>'BAR BB| Open rates'!BW22*0.87*0.9</f>
        <v>23803.200000000001</v>
      </c>
      <c r="BX22" s="57">
        <f>'BAR BB| Open rates'!BX22*0.87*0.9</f>
        <v>23803.200000000001</v>
      </c>
      <c r="BY22" s="57">
        <f>'BAR BB| Open rates'!BY22*0.87*0.9</f>
        <v>24586.2</v>
      </c>
      <c r="BZ22" s="57">
        <f>'BAR BB| Open rates'!BZ22*0.87*0.9</f>
        <v>23803.200000000001</v>
      </c>
      <c r="CA22" s="57">
        <f>'BAR BB| Open rates'!CA22*0.87*0.9</f>
        <v>24586.2</v>
      </c>
      <c r="CB22" s="57">
        <f>'BAR BB| Open rates'!CB22*0.87*0.9</f>
        <v>23803.200000000001</v>
      </c>
      <c r="CC22" s="57">
        <f>'BAR BB| Open rates'!CC22*0.87*0.9</f>
        <v>24586.2</v>
      </c>
      <c r="CD22" s="57">
        <f>'BAR BB| Open rates'!CD22*0.87*0.9</f>
        <v>27483.3</v>
      </c>
      <c r="CE22" s="57">
        <f>'BAR BB| Open rates'!CE22*0.87*0.9</f>
        <v>29205.9</v>
      </c>
    </row>
    <row r="23" spans="1:83"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row>
    <row r="24" spans="1:83" s="36" customFormat="1" ht="12" customHeight="1" x14ac:dyDescent="0.2">
      <c r="A24" s="237">
        <v>1</v>
      </c>
      <c r="B24" s="57">
        <f>'BAR BB| Open rates'!B24*0.87*0.9</f>
        <v>35861.4</v>
      </c>
      <c r="C24" s="57">
        <f>'BAR BB| Open rates'!C24*0.87*0.9</f>
        <v>40481.1</v>
      </c>
      <c r="D24" s="57">
        <f>'BAR BB| Open rates'!D24*0.87*0.9</f>
        <v>37192.5</v>
      </c>
      <c r="E24" s="57">
        <f>'BAR BB| Open rates'!E24*0.87*0.9</f>
        <v>30928.5</v>
      </c>
      <c r="F24" s="57">
        <f>'BAR BB| Open rates'!F24*0.87*0.9</f>
        <v>29597.4</v>
      </c>
      <c r="G24" s="57">
        <f>'BAR BB| Open rates'!G24*0.87*0.9</f>
        <v>28031.4</v>
      </c>
      <c r="H24" s="57">
        <f>'BAR BB| Open rates'!H24*0.87*0.9</f>
        <v>28031.4</v>
      </c>
      <c r="I24" s="57">
        <f>'BAR BB| Open rates'!I24*0.87*0.9</f>
        <v>27248.400000000001</v>
      </c>
      <c r="J24" s="57">
        <f>'BAR BB| Open rates'!J24*0.87*0.9</f>
        <v>28031.4</v>
      </c>
      <c r="K24" s="57">
        <f>'BAR BB| Open rates'!K24*0.87*0.9</f>
        <v>28031.4</v>
      </c>
      <c r="L24" s="57">
        <f>'BAR BB| Open rates'!L24*0.87*0.9</f>
        <v>28031.4</v>
      </c>
      <c r="M24" s="57">
        <f>'BAR BB| Open rates'!M24*0.87*0.9</f>
        <v>35000.1</v>
      </c>
      <c r="N24" s="57">
        <f>'BAR BB| Open rates'!N24*0.87*0.9</f>
        <v>30928.5</v>
      </c>
      <c r="O24" s="57">
        <f>'BAR BB| Open rates'!O24*0.87*0.9</f>
        <v>35000.1</v>
      </c>
      <c r="P24" s="57">
        <f>'BAR BB| Open rates'!P24*0.87*0.9</f>
        <v>32651.100000000002</v>
      </c>
      <c r="Q24" s="57">
        <f>'BAR BB| Open rates'!Q24*0.87*0.9</f>
        <v>29597.4</v>
      </c>
      <c r="R24" s="57">
        <f>'BAR BB| Open rates'!R24*0.87*0.9</f>
        <v>30928.5</v>
      </c>
      <c r="S24" s="57">
        <f>'BAR BB| Open rates'!S24*0.87*0.9</f>
        <v>29597.4</v>
      </c>
      <c r="T24" s="57">
        <f>'BAR BB| Open rates'!T24*0.87*0.9</f>
        <v>30928.5</v>
      </c>
      <c r="U24" s="57">
        <f>'BAR BB| Open rates'!U24*0.87*0.9</f>
        <v>29597.4</v>
      </c>
      <c r="V24" s="57">
        <f>'BAR BB| Open rates'!V24*0.87*0.9</f>
        <v>30928.5</v>
      </c>
      <c r="W24" s="57">
        <f>'BAR BB| Open rates'!W24*0.87*0.9</f>
        <v>37192.5</v>
      </c>
      <c r="X24" s="57">
        <f>'BAR BB| Open rates'!X24*0.87*0.9</f>
        <v>40481.1</v>
      </c>
      <c r="Y24" s="57">
        <f>'BAR BB| Open rates'!Y24*0.87*0.9</f>
        <v>55436.4</v>
      </c>
      <c r="Z24" s="57">
        <f>'BAR BB| Open rates'!Z24*0.87*0.9</f>
        <v>37192.5</v>
      </c>
      <c r="AA24" s="57">
        <f>'BAR BB| Open rates'!AA24*0.87*0.9</f>
        <v>38915.1</v>
      </c>
      <c r="AB24" s="57">
        <f>'BAR BB| Open rates'!AB24*0.87*0.9</f>
        <v>37192.5</v>
      </c>
      <c r="AC24" s="57">
        <f>'BAR BB| Open rates'!AC24*0.87*0.9</f>
        <v>40481.1</v>
      </c>
      <c r="AD24" s="57">
        <f>'BAR BB| Open rates'!AD24*0.87*0.9</f>
        <v>42047.1</v>
      </c>
      <c r="AE24" s="57">
        <f>'BAR BB| Open rates'!AE24*0.87*0.9</f>
        <v>40481.1</v>
      </c>
      <c r="AF24" s="57">
        <f>'BAR BB| Open rates'!AF24*0.87*0.9</f>
        <v>42047.1</v>
      </c>
      <c r="AG24" s="57">
        <f>'BAR BB| Open rates'!AG24*0.87*0.9</f>
        <v>40481.1</v>
      </c>
      <c r="AH24" s="57">
        <f>'BAR BB| Open rates'!AH24*0.87*0.9</f>
        <v>42047.1</v>
      </c>
      <c r="AI24" s="57">
        <f>'BAR BB| Open rates'!AI24*0.87*0.9</f>
        <v>40481.1</v>
      </c>
      <c r="AJ24" s="57">
        <f>'BAR BB| Open rates'!AJ24*0.87*0.9</f>
        <v>42047.1</v>
      </c>
      <c r="AK24" s="57">
        <f>'BAR BB| Open rates'!AK24*0.87*0.9</f>
        <v>40481.1</v>
      </c>
      <c r="AL24" s="57">
        <f>'BAR BB| Open rates'!AL24*0.87*0.9</f>
        <v>42047.1</v>
      </c>
      <c r="AM24" s="57">
        <f>'BAR BB| Open rates'!AM24*0.87*0.9</f>
        <v>40481.1</v>
      </c>
      <c r="AN24" s="57">
        <f>'BAR BB| Open rates'!AN24*0.87*0.9</f>
        <v>42047.1</v>
      </c>
      <c r="AO24" s="57">
        <f>'BAR BB| Open rates'!AO24*0.87*0.9</f>
        <v>40481.1</v>
      </c>
      <c r="AP24" s="57">
        <f>'BAR BB| Open rates'!AP24*0.87*0.9</f>
        <v>42047.1</v>
      </c>
      <c r="AQ24" s="57">
        <f>'BAR BB| Open rates'!AQ24*0.87*0.9</f>
        <v>40481.1</v>
      </c>
      <c r="AR24" s="57">
        <f>'BAR BB| Open rates'!AR24*0.87*0.9</f>
        <v>42047.1</v>
      </c>
      <c r="AS24" s="57">
        <f>'BAR BB| Open rates'!AS24*0.87*0.9</f>
        <v>37192.5</v>
      </c>
      <c r="AT24" s="57">
        <f>'BAR BB| Open rates'!AT24*0.87*0.9</f>
        <v>38915.1</v>
      </c>
      <c r="AU24" s="57">
        <f>'BAR BB| Open rates'!AU24*0.87*0.9</f>
        <v>37192.5</v>
      </c>
      <c r="AV24" s="57">
        <f>'BAR BB| Open rates'!AV24*0.87*0.9</f>
        <v>34217.1</v>
      </c>
      <c r="AW24" s="57">
        <f>'BAR BB| Open rates'!AW24*0.87*0.9</f>
        <v>34217.1</v>
      </c>
      <c r="AX24" s="57">
        <f>'BAR BB| Open rates'!AX24*0.87*0.9</f>
        <v>32494.5</v>
      </c>
      <c r="AY24" s="57">
        <f>'BAR BB| Open rates'!AY24*0.87*0.9</f>
        <v>34217.1</v>
      </c>
      <c r="AZ24" s="57">
        <f>'BAR BB| Open rates'!AZ24*0.87*0.9</f>
        <v>32494.5</v>
      </c>
      <c r="BA24" s="57">
        <f>'BAR BB| Open rates'!BA24*0.87*0.9</f>
        <v>34217.1</v>
      </c>
      <c r="BB24" s="57">
        <f>'BAR BB| Open rates'!BB24*0.87*0.9</f>
        <v>32494.5</v>
      </c>
      <c r="BC24" s="57">
        <f>'BAR BB| Open rates'!BC24*0.87*0.9</f>
        <v>34217.1</v>
      </c>
      <c r="BD24" s="57">
        <f>'BAR BB| Open rates'!BD24*0.87*0.9</f>
        <v>32494.5</v>
      </c>
      <c r="BE24" s="57">
        <f>'BAR BB| Open rates'!BE24*0.87*0.9</f>
        <v>31163.4</v>
      </c>
      <c r="BF24" s="57">
        <f>'BAR BB| Open rates'!BF24*0.87*0.9</f>
        <v>29597.4</v>
      </c>
      <c r="BG24" s="57">
        <f>'BAR BB| Open rates'!BG24*0.87*0.9</f>
        <v>31163.4</v>
      </c>
      <c r="BH24" s="57">
        <f>'BAR BB| Open rates'!BH24*0.87*0.9</f>
        <v>29597.4</v>
      </c>
      <c r="BI24" s="57">
        <f>'BAR BB| Open rates'!BI24*0.87*0.9</f>
        <v>31163.4</v>
      </c>
      <c r="BJ24" s="57">
        <f>'BAR BB| Open rates'!BJ24*0.87*0.9</f>
        <v>29597.4</v>
      </c>
      <c r="BK24" s="57">
        <f>'BAR BB| Open rates'!BK24*0.87*0.9</f>
        <v>31163.4</v>
      </c>
      <c r="BL24" s="57">
        <f>'BAR BB| Open rates'!BL24*0.87*0.9</f>
        <v>29597.4</v>
      </c>
      <c r="BM24" s="57">
        <f>'BAR BB| Open rates'!BM24*0.87*0.9</f>
        <v>31163.4</v>
      </c>
      <c r="BN24" s="57">
        <f>'BAR BB| Open rates'!BN24*0.87*0.9</f>
        <v>32494.5</v>
      </c>
      <c r="BO24" s="57">
        <f>'BAR BB| Open rates'!BO24*0.87*0.9</f>
        <v>34217.1</v>
      </c>
      <c r="BP24" s="57">
        <f>'BAR BB| Open rates'!BP24*0.87*0.9</f>
        <v>28814.400000000001</v>
      </c>
      <c r="BQ24" s="57">
        <f>'BAR BB| Open rates'!BQ24*0.87*0.9</f>
        <v>27248.400000000001</v>
      </c>
      <c r="BR24" s="57">
        <f>'BAR BB| Open rates'!BR24*0.87*0.9</f>
        <v>28031.4</v>
      </c>
      <c r="BS24" s="57">
        <f>'BAR BB| Open rates'!BS24*0.87*0.9</f>
        <v>27248.400000000001</v>
      </c>
      <c r="BT24" s="57">
        <f>'BAR BB| Open rates'!BT24*0.87*0.9</f>
        <v>28031.4</v>
      </c>
      <c r="BU24" s="57">
        <f>'BAR BB| Open rates'!BU24*0.87*0.9</f>
        <v>27248.400000000001</v>
      </c>
      <c r="BV24" s="57">
        <f>'BAR BB| Open rates'!BV24*0.87*0.9</f>
        <v>28031.4</v>
      </c>
      <c r="BW24" s="57">
        <f>'BAR BB| Open rates'!BW24*0.87*0.9</f>
        <v>27248.400000000001</v>
      </c>
      <c r="BX24" s="57">
        <f>'BAR BB| Open rates'!BX24*0.87*0.9</f>
        <v>27248.400000000001</v>
      </c>
      <c r="BY24" s="57">
        <f>'BAR BB| Open rates'!BY24*0.87*0.9</f>
        <v>28031.4</v>
      </c>
      <c r="BZ24" s="57">
        <f>'BAR BB| Open rates'!BZ24*0.87*0.9</f>
        <v>27248.400000000001</v>
      </c>
      <c r="CA24" s="57">
        <f>'BAR BB| Open rates'!CA24*0.87*0.9</f>
        <v>28031.4</v>
      </c>
      <c r="CB24" s="57">
        <f>'BAR BB| Open rates'!CB24*0.87*0.9</f>
        <v>27248.400000000001</v>
      </c>
      <c r="CC24" s="57">
        <f>'BAR BB| Open rates'!CC24*0.87*0.9</f>
        <v>28031.4</v>
      </c>
      <c r="CD24" s="57">
        <f>'BAR BB| Open rates'!CD24*0.87*0.9</f>
        <v>30928.5</v>
      </c>
      <c r="CE24" s="57">
        <f>'BAR BB| Open rates'!CE24*0.87*0.9</f>
        <v>32651.100000000002</v>
      </c>
    </row>
    <row r="25" spans="1:83" s="36" customFormat="1" ht="12" customHeight="1" x14ac:dyDescent="0.2">
      <c r="A25" s="237">
        <v>2</v>
      </c>
      <c r="B25" s="57">
        <f>'BAR BB| Open rates'!B25*0.87*0.9</f>
        <v>38210.400000000001</v>
      </c>
      <c r="C25" s="57">
        <f>'BAR BB| Open rates'!C25*0.87*0.9</f>
        <v>42830.1</v>
      </c>
      <c r="D25" s="57">
        <f>'BAR BB| Open rates'!D25*0.87*0.9</f>
        <v>39541.5</v>
      </c>
      <c r="E25" s="57">
        <f>'BAR BB| Open rates'!E25*0.87*0.9</f>
        <v>33277.5</v>
      </c>
      <c r="F25" s="57">
        <f>'BAR BB| Open rates'!F25*0.87*0.9</f>
        <v>31946.400000000001</v>
      </c>
      <c r="G25" s="57">
        <f>'BAR BB| Open rates'!G25*0.87*0.9</f>
        <v>30380.400000000001</v>
      </c>
      <c r="H25" s="57">
        <f>'BAR BB| Open rates'!H25*0.87*0.9</f>
        <v>30380.400000000001</v>
      </c>
      <c r="I25" s="57">
        <f>'BAR BB| Open rates'!I25*0.87*0.9</f>
        <v>29597.4</v>
      </c>
      <c r="J25" s="57">
        <f>'BAR BB| Open rates'!J25*0.87*0.9</f>
        <v>30380.400000000001</v>
      </c>
      <c r="K25" s="57">
        <f>'BAR BB| Open rates'!K25*0.87*0.9</f>
        <v>30380.400000000001</v>
      </c>
      <c r="L25" s="57">
        <f>'BAR BB| Open rates'!L25*0.87*0.9</f>
        <v>30380.400000000001</v>
      </c>
      <c r="M25" s="57">
        <f>'BAR BB| Open rates'!M25*0.87*0.9</f>
        <v>37349.1</v>
      </c>
      <c r="N25" s="57">
        <f>'BAR BB| Open rates'!N25*0.87*0.9</f>
        <v>33277.5</v>
      </c>
      <c r="O25" s="57">
        <f>'BAR BB| Open rates'!O25*0.87*0.9</f>
        <v>37349.1</v>
      </c>
      <c r="P25" s="57">
        <f>'BAR BB| Open rates'!P25*0.87*0.9</f>
        <v>35000.1</v>
      </c>
      <c r="Q25" s="57">
        <f>'BAR BB| Open rates'!Q25*0.87*0.9</f>
        <v>31946.400000000001</v>
      </c>
      <c r="R25" s="57">
        <f>'BAR BB| Open rates'!R25*0.87*0.9</f>
        <v>33277.5</v>
      </c>
      <c r="S25" s="57">
        <f>'BAR BB| Open rates'!S25*0.87*0.9</f>
        <v>31946.400000000001</v>
      </c>
      <c r="T25" s="57">
        <f>'BAR BB| Open rates'!T25*0.87*0.9</f>
        <v>33277.5</v>
      </c>
      <c r="U25" s="57">
        <f>'BAR BB| Open rates'!U25*0.87*0.9</f>
        <v>31946.400000000001</v>
      </c>
      <c r="V25" s="57">
        <f>'BAR BB| Open rates'!V25*0.87*0.9</f>
        <v>33277.5</v>
      </c>
      <c r="W25" s="57">
        <f>'BAR BB| Open rates'!W25*0.87*0.9</f>
        <v>39541.5</v>
      </c>
      <c r="X25" s="57">
        <f>'BAR BB| Open rates'!X25*0.87*0.9</f>
        <v>42830.1</v>
      </c>
      <c r="Y25" s="57">
        <f>'BAR BB| Open rates'!Y25*0.87*0.9</f>
        <v>57785.4</v>
      </c>
      <c r="Z25" s="57">
        <f>'BAR BB| Open rates'!Z25*0.87*0.9</f>
        <v>39541.5</v>
      </c>
      <c r="AA25" s="57">
        <f>'BAR BB| Open rates'!AA25*0.87*0.9</f>
        <v>41264.1</v>
      </c>
      <c r="AB25" s="57">
        <f>'BAR BB| Open rates'!AB25*0.87*0.9</f>
        <v>39541.5</v>
      </c>
      <c r="AC25" s="57">
        <f>'BAR BB| Open rates'!AC25*0.87*0.9</f>
        <v>42830.1</v>
      </c>
      <c r="AD25" s="57">
        <f>'BAR BB| Open rates'!AD25*0.87*0.9</f>
        <v>44396.1</v>
      </c>
      <c r="AE25" s="57">
        <f>'BAR BB| Open rates'!AE25*0.87*0.9</f>
        <v>42830.1</v>
      </c>
      <c r="AF25" s="57">
        <f>'BAR BB| Open rates'!AF25*0.87*0.9</f>
        <v>44396.1</v>
      </c>
      <c r="AG25" s="57">
        <f>'BAR BB| Open rates'!AG25*0.87*0.9</f>
        <v>42830.1</v>
      </c>
      <c r="AH25" s="57">
        <f>'BAR BB| Open rates'!AH25*0.87*0.9</f>
        <v>44396.1</v>
      </c>
      <c r="AI25" s="57">
        <f>'BAR BB| Open rates'!AI25*0.87*0.9</f>
        <v>42830.1</v>
      </c>
      <c r="AJ25" s="57">
        <f>'BAR BB| Open rates'!AJ25*0.87*0.9</f>
        <v>44396.1</v>
      </c>
      <c r="AK25" s="57">
        <f>'BAR BB| Open rates'!AK25*0.87*0.9</f>
        <v>42830.1</v>
      </c>
      <c r="AL25" s="57">
        <f>'BAR BB| Open rates'!AL25*0.87*0.9</f>
        <v>44396.1</v>
      </c>
      <c r="AM25" s="57">
        <f>'BAR BB| Open rates'!AM25*0.87*0.9</f>
        <v>42830.1</v>
      </c>
      <c r="AN25" s="57">
        <f>'BAR BB| Open rates'!AN25*0.87*0.9</f>
        <v>44396.1</v>
      </c>
      <c r="AO25" s="57">
        <f>'BAR BB| Open rates'!AO25*0.87*0.9</f>
        <v>42830.1</v>
      </c>
      <c r="AP25" s="57">
        <f>'BAR BB| Open rates'!AP25*0.87*0.9</f>
        <v>44396.1</v>
      </c>
      <c r="AQ25" s="57">
        <f>'BAR BB| Open rates'!AQ25*0.87*0.9</f>
        <v>42830.1</v>
      </c>
      <c r="AR25" s="57">
        <f>'BAR BB| Open rates'!AR25*0.87*0.9</f>
        <v>44396.1</v>
      </c>
      <c r="AS25" s="57">
        <f>'BAR BB| Open rates'!AS25*0.87*0.9</f>
        <v>39541.5</v>
      </c>
      <c r="AT25" s="57">
        <f>'BAR BB| Open rates'!AT25*0.87*0.9</f>
        <v>41264.1</v>
      </c>
      <c r="AU25" s="57">
        <f>'BAR BB| Open rates'!AU25*0.87*0.9</f>
        <v>39541.5</v>
      </c>
      <c r="AV25" s="57">
        <f>'BAR BB| Open rates'!AV25*0.87*0.9</f>
        <v>36566.1</v>
      </c>
      <c r="AW25" s="57">
        <f>'BAR BB| Open rates'!AW25*0.87*0.9</f>
        <v>36566.1</v>
      </c>
      <c r="AX25" s="57">
        <f>'BAR BB| Open rates'!AX25*0.87*0.9</f>
        <v>34843.5</v>
      </c>
      <c r="AY25" s="57">
        <f>'BAR BB| Open rates'!AY25*0.87*0.9</f>
        <v>36566.1</v>
      </c>
      <c r="AZ25" s="57">
        <f>'BAR BB| Open rates'!AZ25*0.87*0.9</f>
        <v>34843.5</v>
      </c>
      <c r="BA25" s="57">
        <f>'BAR BB| Open rates'!BA25*0.87*0.9</f>
        <v>36566.1</v>
      </c>
      <c r="BB25" s="57">
        <f>'BAR BB| Open rates'!BB25*0.87*0.9</f>
        <v>34843.5</v>
      </c>
      <c r="BC25" s="57">
        <f>'BAR BB| Open rates'!BC25*0.87*0.9</f>
        <v>36566.1</v>
      </c>
      <c r="BD25" s="57">
        <f>'BAR BB| Open rates'!BD25*0.87*0.9</f>
        <v>34843.5</v>
      </c>
      <c r="BE25" s="57">
        <f>'BAR BB| Open rates'!BE25*0.87*0.9</f>
        <v>33512.400000000001</v>
      </c>
      <c r="BF25" s="57">
        <f>'BAR BB| Open rates'!BF25*0.87*0.9</f>
        <v>31946.400000000001</v>
      </c>
      <c r="BG25" s="57">
        <f>'BAR BB| Open rates'!BG25*0.87*0.9</f>
        <v>33512.400000000001</v>
      </c>
      <c r="BH25" s="57">
        <f>'BAR BB| Open rates'!BH25*0.87*0.9</f>
        <v>31946.400000000001</v>
      </c>
      <c r="BI25" s="57">
        <f>'BAR BB| Open rates'!BI25*0.87*0.9</f>
        <v>33512.400000000001</v>
      </c>
      <c r="BJ25" s="57">
        <f>'BAR BB| Open rates'!BJ25*0.87*0.9</f>
        <v>31946.400000000001</v>
      </c>
      <c r="BK25" s="57">
        <f>'BAR BB| Open rates'!BK25*0.87*0.9</f>
        <v>33512.400000000001</v>
      </c>
      <c r="BL25" s="57">
        <f>'BAR BB| Open rates'!BL25*0.87*0.9</f>
        <v>31946.400000000001</v>
      </c>
      <c r="BM25" s="57">
        <f>'BAR BB| Open rates'!BM25*0.87*0.9</f>
        <v>33512.400000000001</v>
      </c>
      <c r="BN25" s="57">
        <f>'BAR BB| Open rates'!BN25*0.87*0.9</f>
        <v>34843.5</v>
      </c>
      <c r="BO25" s="57">
        <f>'BAR BB| Open rates'!BO25*0.87*0.9</f>
        <v>36566.1</v>
      </c>
      <c r="BP25" s="57">
        <f>'BAR BB| Open rates'!BP25*0.87*0.9</f>
        <v>31163.4</v>
      </c>
      <c r="BQ25" s="57">
        <f>'BAR BB| Open rates'!BQ25*0.87*0.9</f>
        <v>29597.4</v>
      </c>
      <c r="BR25" s="57">
        <f>'BAR BB| Open rates'!BR25*0.87*0.9</f>
        <v>30380.400000000001</v>
      </c>
      <c r="BS25" s="57">
        <f>'BAR BB| Open rates'!BS25*0.87*0.9</f>
        <v>29597.4</v>
      </c>
      <c r="BT25" s="57">
        <f>'BAR BB| Open rates'!BT25*0.87*0.9</f>
        <v>30380.400000000001</v>
      </c>
      <c r="BU25" s="57">
        <f>'BAR BB| Open rates'!BU25*0.87*0.9</f>
        <v>29597.4</v>
      </c>
      <c r="BV25" s="57">
        <f>'BAR BB| Open rates'!BV25*0.87*0.9</f>
        <v>30380.400000000001</v>
      </c>
      <c r="BW25" s="57">
        <f>'BAR BB| Open rates'!BW25*0.87*0.9</f>
        <v>29597.4</v>
      </c>
      <c r="BX25" s="57">
        <f>'BAR BB| Open rates'!BX25*0.87*0.9</f>
        <v>29597.4</v>
      </c>
      <c r="BY25" s="57">
        <f>'BAR BB| Open rates'!BY25*0.87*0.9</f>
        <v>30380.400000000001</v>
      </c>
      <c r="BZ25" s="57">
        <f>'BAR BB| Open rates'!BZ25*0.87*0.9</f>
        <v>29597.4</v>
      </c>
      <c r="CA25" s="57">
        <f>'BAR BB| Open rates'!CA25*0.87*0.9</f>
        <v>30380.400000000001</v>
      </c>
      <c r="CB25" s="57">
        <f>'BAR BB| Open rates'!CB25*0.87*0.9</f>
        <v>29597.4</v>
      </c>
      <c r="CC25" s="57">
        <f>'BAR BB| Open rates'!CC25*0.87*0.9</f>
        <v>30380.400000000001</v>
      </c>
      <c r="CD25" s="57">
        <f>'BAR BB| Open rates'!CD25*0.87*0.9</f>
        <v>33277.5</v>
      </c>
      <c r="CE25" s="57">
        <f>'BAR BB| Open rates'!CE25*0.87*0.9</f>
        <v>35000.1</v>
      </c>
    </row>
    <row r="26" spans="1:83" s="36" customFormat="1" ht="12" customHeight="1" x14ac:dyDescent="0.2">
      <c r="A26" s="237">
        <v>3</v>
      </c>
      <c r="B26" s="57">
        <f>'BAR BB| Open rates'!B26*0.87*0.9</f>
        <v>40559.4</v>
      </c>
      <c r="C26" s="57">
        <f>'BAR BB| Open rates'!C26*0.87*0.9</f>
        <v>45179.1</v>
      </c>
      <c r="D26" s="57">
        <f>'BAR BB| Open rates'!D26*0.87*0.9</f>
        <v>41890.5</v>
      </c>
      <c r="E26" s="57">
        <f>'BAR BB| Open rates'!E26*0.87*0.9</f>
        <v>35626.5</v>
      </c>
      <c r="F26" s="57">
        <f>'BAR BB| Open rates'!F26*0.87*0.9</f>
        <v>34295.4</v>
      </c>
      <c r="G26" s="57">
        <f>'BAR BB| Open rates'!G26*0.87*0.9</f>
        <v>32729.4</v>
      </c>
      <c r="H26" s="57">
        <f>'BAR BB| Open rates'!H26*0.87*0.9</f>
        <v>32729.4</v>
      </c>
      <c r="I26" s="57">
        <f>'BAR BB| Open rates'!I26*0.87*0.9</f>
        <v>31946.400000000001</v>
      </c>
      <c r="J26" s="57">
        <f>'BAR BB| Open rates'!J26*0.87*0.9</f>
        <v>32729.4</v>
      </c>
      <c r="K26" s="57">
        <f>'BAR BB| Open rates'!K26*0.87*0.9</f>
        <v>32729.4</v>
      </c>
      <c r="L26" s="57">
        <f>'BAR BB| Open rates'!L26*0.87*0.9</f>
        <v>32729.4</v>
      </c>
      <c r="M26" s="57">
        <f>'BAR BB| Open rates'!M26*0.87*0.9</f>
        <v>39698.1</v>
      </c>
      <c r="N26" s="57">
        <f>'BAR BB| Open rates'!N26*0.87*0.9</f>
        <v>35626.5</v>
      </c>
      <c r="O26" s="57">
        <f>'BAR BB| Open rates'!O26*0.87*0.9</f>
        <v>39698.1</v>
      </c>
      <c r="P26" s="57">
        <f>'BAR BB| Open rates'!P26*0.87*0.9</f>
        <v>37349.1</v>
      </c>
      <c r="Q26" s="57">
        <f>'BAR BB| Open rates'!Q26*0.87*0.9</f>
        <v>34295.4</v>
      </c>
      <c r="R26" s="57">
        <f>'BAR BB| Open rates'!R26*0.87*0.9</f>
        <v>35626.5</v>
      </c>
      <c r="S26" s="57">
        <f>'BAR BB| Open rates'!S26*0.87*0.9</f>
        <v>34295.4</v>
      </c>
      <c r="T26" s="57">
        <f>'BAR BB| Open rates'!T26*0.87*0.9</f>
        <v>35626.5</v>
      </c>
      <c r="U26" s="57">
        <f>'BAR BB| Open rates'!U26*0.87*0.9</f>
        <v>34295.4</v>
      </c>
      <c r="V26" s="57">
        <f>'BAR BB| Open rates'!V26*0.87*0.9</f>
        <v>35626.5</v>
      </c>
      <c r="W26" s="57">
        <f>'BAR BB| Open rates'!W26*0.87*0.9</f>
        <v>41890.5</v>
      </c>
      <c r="X26" s="57">
        <f>'BAR BB| Open rates'!X26*0.87*0.9</f>
        <v>45179.1</v>
      </c>
      <c r="Y26" s="57">
        <f>'BAR BB| Open rates'!Y26*0.87*0.9</f>
        <v>60134.400000000001</v>
      </c>
      <c r="Z26" s="57">
        <f>'BAR BB| Open rates'!Z26*0.87*0.9</f>
        <v>41890.5</v>
      </c>
      <c r="AA26" s="57">
        <f>'BAR BB| Open rates'!AA26*0.87*0.9</f>
        <v>43613.1</v>
      </c>
      <c r="AB26" s="57">
        <f>'BAR BB| Open rates'!AB26*0.87*0.9</f>
        <v>41890.5</v>
      </c>
      <c r="AC26" s="57">
        <f>'BAR BB| Open rates'!AC26*0.87*0.9</f>
        <v>45179.1</v>
      </c>
      <c r="AD26" s="57">
        <f>'BAR BB| Open rates'!AD26*0.87*0.9</f>
        <v>46745.1</v>
      </c>
      <c r="AE26" s="57">
        <f>'BAR BB| Open rates'!AE26*0.87*0.9</f>
        <v>45179.1</v>
      </c>
      <c r="AF26" s="57">
        <f>'BAR BB| Open rates'!AF26*0.87*0.9</f>
        <v>46745.1</v>
      </c>
      <c r="AG26" s="57">
        <f>'BAR BB| Open rates'!AG26*0.87*0.9</f>
        <v>45179.1</v>
      </c>
      <c r="AH26" s="57">
        <f>'BAR BB| Open rates'!AH26*0.87*0.9</f>
        <v>46745.1</v>
      </c>
      <c r="AI26" s="57">
        <f>'BAR BB| Open rates'!AI26*0.87*0.9</f>
        <v>45179.1</v>
      </c>
      <c r="AJ26" s="57">
        <f>'BAR BB| Open rates'!AJ26*0.87*0.9</f>
        <v>46745.1</v>
      </c>
      <c r="AK26" s="57">
        <f>'BAR BB| Open rates'!AK26*0.87*0.9</f>
        <v>45179.1</v>
      </c>
      <c r="AL26" s="57">
        <f>'BAR BB| Open rates'!AL26*0.87*0.9</f>
        <v>46745.1</v>
      </c>
      <c r="AM26" s="57">
        <f>'BAR BB| Open rates'!AM26*0.87*0.9</f>
        <v>45179.1</v>
      </c>
      <c r="AN26" s="57">
        <f>'BAR BB| Open rates'!AN26*0.87*0.9</f>
        <v>46745.1</v>
      </c>
      <c r="AO26" s="57">
        <f>'BAR BB| Open rates'!AO26*0.87*0.9</f>
        <v>45179.1</v>
      </c>
      <c r="AP26" s="57">
        <f>'BAR BB| Open rates'!AP26*0.87*0.9</f>
        <v>46745.1</v>
      </c>
      <c r="AQ26" s="57">
        <f>'BAR BB| Open rates'!AQ26*0.87*0.9</f>
        <v>45179.1</v>
      </c>
      <c r="AR26" s="57">
        <f>'BAR BB| Open rates'!AR26*0.87*0.9</f>
        <v>46745.1</v>
      </c>
      <c r="AS26" s="57">
        <f>'BAR BB| Open rates'!AS26*0.87*0.9</f>
        <v>41890.5</v>
      </c>
      <c r="AT26" s="57">
        <f>'BAR BB| Open rates'!AT26*0.87*0.9</f>
        <v>43613.1</v>
      </c>
      <c r="AU26" s="57">
        <f>'BAR BB| Open rates'!AU26*0.87*0.9</f>
        <v>41890.5</v>
      </c>
      <c r="AV26" s="57">
        <f>'BAR BB| Open rates'!AV26*0.87*0.9</f>
        <v>38915.1</v>
      </c>
      <c r="AW26" s="57">
        <f>'BAR BB| Open rates'!AW26*0.87*0.9</f>
        <v>38915.1</v>
      </c>
      <c r="AX26" s="57">
        <f>'BAR BB| Open rates'!AX26*0.87*0.9</f>
        <v>37192.5</v>
      </c>
      <c r="AY26" s="57">
        <f>'BAR BB| Open rates'!AY26*0.87*0.9</f>
        <v>38915.1</v>
      </c>
      <c r="AZ26" s="57">
        <f>'BAR BB| Open rates'!AZ26*0.87*0.9</f>
        <v>37192.5</v>
      </c>
      <c r="BA26" s="57">
        <f>'BAR BB| Open rates'!BA26*0.87*0.9</f>
        <v>38915.1</v>
      </c>
      <c r="BB26" s="57">
        <f>'BAR BB| Open rates'!BB26*0.87*0.9</f>
        <v>37192.5</v>
      </c>
      <c r="BC26" s="57">
        <f>'BAR BB| Open rates'!BC26*0.87*0.9</f>
        <v>38915.1</v>
      </c>
      <c r="BD26" s="57">
        <f>'BAR BB| Open rates'!BD26*0.87*0.9</f>
        <v>37192.5</v>
      </c>
      <c r="BE26" s="57">
        <f>'BAR BB| Open rates'!BE26*0.87*0.9</f>
        <v>35861.4</v>
      </c>
      <c r="BF26" s="57">
        <f>'BAR BB| Open rates'!BF26*0.87*0.9</f>
        <v>34295.4</v>
      </c>
      <c r="BG26" s="57">
        <f>'BAR BB| Open rates'!BG26*0.87*0.9</f>
        <v>35861.4</v>
      </c>
      <c r="BH26" s="57">
        <f>'BAR BB| Open rates'!BH26*0.87*0.9</f>
        <v>34295.4</v>
      </c>
      <c r="BI26" s="57">
        <f>'BAR BB| Open rates'!BI26*0.87*0.9</f>
        <v>35861.4</v>
      </c>
      <c r="BJ26" s="57">
        <f>'BAR BB| Open rates'!BJ26*0.87*0.9</f>
        <v>34295.4</v>
      </c>
      <c r="BK26" s="57">
        <f>'BAR BB| Open rates'!BK26*0.87*0.9</f>
        <v>35861.4</v>
      </c>
      <c r="BL26" s="57">
        <f>'BAR BB| Open rates'!BL26*0.87*0.9</f>
        <v>34295.4</v>
      </c>
      <c r="BM26" s="57">
        <f>'BAR BB| Open rates'!BM26*0.87*0.9</f>
        <v>35861.4</v>
      </c>
      <c r="BN26" s="57">
        <f>'BAR BB| Open rates'!BN26*0.87*0.9</f>
        <v>37192.5</v>
      </c>
      <c r="BO26" s="57">
        <f>'BAR BB| Open rates'!BO26*0.87*0.9</f>
        <v>38915.1</v>
      </c>
      <c r="BP26" s="57">
        <f>'BAR BB| Open rates'!BP26*0.87*0.9</f>
        <v>33512.400000000001</v>
      </c>
      <c r="BQ26" s="57">
        <f>'BAR BB| Open rates'!BQ26*0.87*0.9</f>
        <v>31946.400000000001</v>
      </c>
      <c r="BR26" s="57">
        <f>'BAR BB| Open rates'!BR26*0.87*0.9</f>
        <v>32729.4</v>
      </c>
      <c r="BS26" s="57">
        <f>'BAR BB| Open rates'!BS26*0.87*0.9</f>
        <v>31946.400000000001</v>
      </c>
      <c r="BT26" s="57">
        <f>'BAR BB| Open rates'!BT26*0.87*0.9</f>
        <v>32729.4</v>
      </c>
      <c r="BU26" s="57">
        <f>'BAR BB| Open rates'!BU26*0.87*0.9</f>
        <v>31946.400000000001</v>
      </c>
      <c r="BV26" s="57">
        <f>'BAR BB| Open rates'!BV26*0.87*0.9</f>
        <v>32729.4</v>
      </c>
      <c r="BW26" s="57">
        <f>'BAR BB| Open rates'!BW26*0.87*0.9</f>
        <v>31946.400000000001</v>
      </c>
      <c r="BX26" s="57">
        <f>'BAR BB| Open rates'!BX26*0.87*0.9</f>
        <v>31946.400000000001</v>
      </c>
      <c r="BY26" s="57">
        <f>'BAR BB| Open rates'!BY26*0.87*0.9</f>
        <v>32729.4</v>
      </c>
      <c r="BZ26" s="57">
        <f>'BAR BB| Open rates'!BZ26*0.87*0.9</f>
        <v>31946.400000000001</v>
      </c>
      <c r="CA26" s="57">
        <f>'BAR BB| Open rates'!CA26*0.87*0.9</f>
        <v>32729.4</v>
      </c>
      <c r="CB26" s="57">
        <f>'BAR BB| Open rates'!CB26*0.87*0.9</f>
        <v>31946.400000000001</v>
      </c>
      <c r="CC26" s="57">
        <f>'BAR BB| Open rates'!CC26*0.87*0.9</f>
        <v>32729.4</v>
      </c>
      <c r="CD26" s="57">
        <f>'BAR BB| Open rates'!CD26*0.87*0.9</f>
        <v>35626.5</v>
      </c>
      <c r="CE26" s="57">
        <f>'BAR BB| Open rates'!CE26*0.87*0.9</f>
        <v>37349.1</v>
      </c>
    </row>
    <row r="27" spans="1:83" s="36" customFormat="1" ht="12" customHeight="1" x14ac:dyDescent="0.2">
      <c r="A27" s="237">
        <v>4</v>
      </c>
      <c r="B27" s="57">
        <f>'BAR BB| Open rates'!B27*0.87*0.9</f>
        <v>42908.4</v>
      </c>
      <c r="C27" s="57">
        <f>'BAR BB| Open rates'!C27*0.87*0.9</f>
        <v>47528.1</v>
      </c>
      <c r="D27" s="57">
        <f>'BAR BB| Open rates'!D27*0.87*0.9</f>
        <v>44239.5</v>
      </c>
      <c r="E27" s="57">
        <f>'BAR BB| Open rates'!E27*0.87*0.9</f>
        <v>37975.5</v>
      </c>
      <c r="F27" s="57">
        <f>'BAR BB| Open rates'!F27*0.87*0.9</f>
        <v>36644.400000000001</v>
      </c>
      <c r="G27" s="57">
        <f>'BAR BB| Open rates'!G27*0.87*0.9</f>
        <v>35078.400000000001</v>
      </c>
      <c r="H27" s="57">
        <f>'BAR BB| Open rates'!H27*0.87*0.9</f>
        <v>35078.400000000001</v>
      </c>
      <c r="I27" s="57">
        <f>'BAR BB| Open rates'!I27*0.87*0.9</f>
        <v>34295.4</v>
      </c>
      <c r="J27" s="57">
        <f>'BAR BB| Open rates'!J27*0.87*0.9</f>
        <v>35078.400000000001</v>
      </c>
      <c r="K27" s="57">
        <f>'BAR BB| Open rates'!K27*0.87*0.9</f>
        <v>35078.400000000001</v>
      </c>
      <c r="L27" s="57">
        <f>'BAR BB| Open rates'!L27*0.87*0.9</f>
        <v>35078.400000000001</v>
      </c>
      <c r="M27" s="57">
        <f>'BAR BB| Open rates'!M27*0.87*0.9</f>
        <v>42047.1</v>
      </c>
      <c r="N27" s="57">
        <f>'BAR BB| Open rates'!N27*0.87*0.9</f>
        <v>37975.5</v>
      </c>
      <c r="O27" s="57">
        <f>'BAR BB| Open rates'!O27*0.87*0.9</f>
        <v>42047.1</v>
      </c>
      <c r="P27" s="57">
        <f>'BAR BB| Open rates'!P27*0.87*0.9</f>
        <v>39698.1</v>
      </c>
      <c r="Q27" s="57">
        <f>'BAR BB| Open rates'!Q27*0.87*0.9</f>
        <v>36644.400000000001</v>
      </c>
      <c r="R27" s="57">
        <f>'BAR BB| Open rates'!R27*0.87*0.9</f>
        <v>37975.5</v>
      </c>
      <c r="S27" s="57">
        <f>'BAR BB| Open rates'!S27*0.87*0.9</f>
        <v>36644.400000000001</v>
      </c>
      <c r="T27" s="57">
        <f>'BAR BB| Open rates'!T27*0.87*0.9</f>
        <v>37975.5</v>
      </c>
      <c r="U27" s="57">
        <f>'BAR BB| Open rates'!U27*0.87*0.9</f>
        <v>36644.400000000001</v>
      </c>
      <c r="V27" s="57">
        <f>'BAR BB| Open rates'!V27*0.87*0.9</f>
        <v>37975.5</v>
      </c>
      <c r="W27" s="57">
        <f>'BAR BB| Open rates'!W27*0.87*0.9</f>
        <v>44239.5</v>
      </c>
      <c r="X27" s="57">
        <f>'BAR BB| Open rates'!X27*0.87*0.9</f>
        <v>47528.1</v>
      </c>
      <c r="Y27" s="57">
        <f>'BAR BB| Open rates'!Y27*0.87*0.9</f>
        <v>62483.4</v>
      </c>
      <c r="Z27" s="57">
        <f>'BAR BB| Open rates'!Z27*0.87*0.9</f>
        <v>44239.5</v>
      </c>
      <c r="AA27" s="57">
        <f>'BAR BB| Open rates'!AA27*0.87*0.9</f>
        <v>45962.1</v>
      </c>
      <c r="AB27" s="57">
        <f>'BAR BB| Open rates'!AB27*0.87*0.9</f>
        <v>44239.5</v>
      </c>
      <c r="AC27" s="57">
        <f>'BAR BB| Open rates'!AC27*0.87*0.9</f>
        <v>47528.1</v>
      </c>
      <c r="AD27" s="57">
        <f>'BAR BB| Open rates'!AD27*0.87*0.9</f>
        <v>49094.1</v>
      </c>
      <c r="AE27" s="57">
        <f>'BAR BB| Open rates'!AE27*0.87*0.9</f>
        <v>47528.1</v>
      </c>
      <c r="AF27" s="57">
        <f>'BAR BB| Open rates'!AF27*0.87*0.9</f>
        <v>49094.1</v>
      </c>
      <c r="AG27" s="57">
        <f>'BAR BB| Open rates'!AG27*0.87*0.9</f>
        <v>47528.1</v>
      </c>
      <c r="AH27" s="57">
        <f>'BAR BB| Open rates'!AH27*0.87*0.9</f>
        <v>49094.1</v>
      </c>
      <c r="AI27" s="57">
        <f>'BAR BB| Open rates'!AI27*0.87*0.9</f>
        <v>47528.1</v>
      </c>
      <c r="AJ27" s="57">
        <f>'BAR BB| Open rates'!AJ27*0.87*0.9</f>
        <v>49094.1</v>
      </c>
      <c r="AK27" s="57">
        <f>'BAR BB| Open rates'!AK27*0.87*0.9</f>
        <v>47528.1</v>
      </c>
      <c r="AL27" s="57">
        <f>'BAR BB| Open rates'!AL27*0.87*0.9</f>
        <v>49094.1</v>
      </c>
      <c r="AM27" s="57">
        <f>'BAR BB| Open rates'!AM27*0.87*0.9</f>
        <v>47528.1</v>
      </c>
      <c r="AN27" s="57">
        <f>'BAR BB| Open rates'!AN27*0.87*0.9</f>
        <v>49094.1</v>
      </c>
      <c r="AO27" s="57">
        <f>'BAR BB| Open rates'!AO27*0.87*0.9</f>
        <v>47528.1</v>
      </c>
      <c r="AP27" s="57">
        <f>'BAR BB| Open rates'!AP27*0.87*0.9</f>
        <v>49094.1</v>
      </c>
      <c r="AQ27" s="57">
        <f>'BAR BB| Open rates'!AQ27*0.87*0.9</f>
        <v>47528.1</v>
      </c>
      <c r="AR27" s="57">
        <f>'BAR BB| Open rates'!AR27*0.87*0.9</f>
        <v>49094.1</v>
      </c>
      <c r="AS27" s="57">
        <f>'BAR BB| Open rates'!AS27*0.87*0.9</f>
        <v>44239.5</v>
      </c>
      <c r="AT27" s="57">
        <f>'BAR BB| Open rates'!AT27*0.87*0.9</f>
        <v>45962.1</v>
      </c>
      <c r="AU27" s="57">
        <f>'BAR BB| Open rates'!AU27*0.87*0.9</f>
        <v>44239.5</v>
      </c>
      <c r="AV27" s="57">
        <f>'BAR BB| Open rates'!AV27*0.87*0.9</f>
        <v>41264.1</v>
      </c>
      <c r="AW27" s="57">
        <f>'BAR BB| Open rates'!AW27*0.87*0.9</f>
        <v>41264.1</v>
      </c>
      <c r="AX27" s="57">
        <f>'BAR BB| Open rates'!AX27*0.87*0.9</f>
        <v>39541.5</v>
      </c>
      <c r="AY27" s="57">
        <f>'BAR BB| Open rates'!AY27*0.87*0.9</f>
        <v>41264.1</v>
      </c>
      <c r="AZ27" s="57">
        <f>'BAR BB| Open rates'!AZ27*0.87*0.9</f>
        <v>39541.5</v>
      </c>
      <c r="BA27" s="57">
        <f>'BAR BB| Open rates'!BA27*0.87*0.9</f>
        <v>41264.1</v>
      </c>
      <c r="BB27" s="57">
        <f>'BAR BB| Open rates'!BB27*0.87*0.9</f>
        <v>39541.5</v>
      </c>
      <c r="BC27" s="57">
        <f>'BAR BB| Open rates'!BC27*0.87*0.9</f>
        <v>41264.1</v>
      </c>
      <c r="BD27" s="57">
        <f>'BAR BB| Open rates'!BD27*0.87*0.9</f>
        <v>39541.5</v>
      </c>
      <c r="BE27" s="57">
        <f>'BAR BB| Open rates'!BE27*0.87*0.9</f>
        <v>38210.400000000001</v>
      </c>
      <c r="BF27" s="57">
        <f>'BAR BB| Open rates'!BF27*0.87*0.9</f>
        <v>36644.400000000001</v>
      </c>
      <c r="BG27" s="57">
        <f>'BAR BB| Open rates'!BG27*0.87*0.9</f>
        <v>38210.400000000001</v>
      </c>
      <c r="BH27" s="57">
        <f>'BAR BB| Open rates'!BH27*0.87*0.9</f>
        <v>36644.400000000001</v>
      </c>
      <c r="BI27" s="57">
        <f>'BAR BB| Open rates'!BI27*0.87*0.9</f>
        <v>38210.400000000001</v>
      </c>
      <c r="BJ27" s="57">
        <f>'BAR BB| Open rates'!BJ27*0.87*0.9</f>
        <v>36644.400000000001</v>
      </c>
      <c r="BK27" s="57">
        <f>'BAR BB| Open rates'!BK27*0.87*0.9</f>
        <v>38210.400000000001</v>
      </c>
      <c r="BL27" s="57">
        <f>'BAR BB| Open rates'!BL27*0.87*0.9</f>
        <v>36644.400000000001</v>
      </c>
      <c r="BM27" s="57">
        <f>'BAR BB| Open rates'!BM27*0.87*0.9</f>
        <v>38210.400000000001</v>
      </c>
      <c r="BN27" s="57">
        <f>'BAR BB| Open rates'!BN27*0.87*0.9</f>
        <v>39541.5</v>
      </c>
      <c r="BO27" s="57">
        <f>'BAR BB| Open rates'!BO27*0.87*0.9</f>
        <v>41264.1</v>
      </c>
      <c r="BP27" s="57">
        <f>'BAR BB| Open rates'!BP27*0.87*0.9</f>
        <v>35861.4</v>
      </c>
      <c r="BQ27" s="57">
        <f>'BAR BB| Open rates'!BQ27*0.87*0.9</f>
        <v>34295.4</v>
      </c>
      <c r="BR27" s="57">
        <f>'BAR BB| Open rates'!BR27*0.87*0.9</f>
        <v>35078.400000000001</v>
      </c>
      <c r="BS27" s="57">
        <f>'BAR BB| Open rates'!BS27*0.87*0.9</f>
        <v>34295.4</v>
      </c>
      <c r="BT27" s="57">
        <f>'BAR BB| Open rates'!BT27*0.87*0.9</f>
        <v>35078.400000000001</v>
      </c>
      <c r="BU27" s="57">
        <f>'BAR BB| Open rates'!BU27*0.87*0.9</f>
        <v>34295.4</v>
      </c>
      <c r="BV27" s="57">
        <f>'BAR BB| Open rates'!BV27*0.87*0.9</f>
        <v>35078.400000000001</v>
      </c>
      <c r="BW27" s="57">
        <f>'BAR BB| Open rates'!BW27*0.87*0.9</f>
        <v>34295.4</v>
      </c>
      <c r="BX27" s="57">
        <f>'BAR BB| Open rates'!BX27*0.87*0.9</f>
        <v>34295.4</v>
      </c>
      <c r="BY27" s="57">
        <f>'BAR BB| Open rates'!BY27*0.87*0.9</f>
        <v>35078.400000000001</v>
      </c>
      <c r="BZ27" s="57">
        <f>'BAR BB| Open rates'!BZ27*0.87*0.9</f>
        <v>34295.4</v>
      </c>
      <c r="CA27" s="57">
        <f>'BAR BB| Open rates'!CA27*0.87*0.9</f>
        <v>35078.400000000001</v>
      </c>
      <c r="CB27" s="57">
        <f>'BAR BB| Open rates'!CB27*0.87*0.9</f>
        <v>34295.4</v>
      </c>
      <c r="CC27" s="57">
        <f>'BAR BB| Open rates'!CC27*0.87*0.9</f>
        <v>35078.400000000001</v>
      </c>
      <c r="CD27" s="57">
        <f>'BAR BB| Open rates'!CD27*0.87*0.9</f>
        <v>37975.5</v>
      </c>
      <c r="CE27" s="57">
        <f>'BAR BB| Open rates'!CE27*0.87*0.9</f>
        <v>39698.1</v>
      </c>
    </row>
    <row r="28" spans="1:83"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row>
    <row r="29" spans="1:83" s="36" customFormat="1" ht="12" customHeight="1" x14ac:dyDescent="0.2">
      <c r="A29" s="237">
        <v>1</v>
      </c>
      <c r="B29" s="57">
        <f>'BAR BB| Open rates'!B29*0.87*0.9</f>
        <v>37427.4</v>
      </c>
      <c r="C29" s="57">
        <f>'BAR BB| Open rates'!C29*0.87*0.9</f>
        <v>42047.1</v>
      </c>
      <c r="D29" s="57">
        <f>'BAR BB| Open rates'!D29*0.87*0.9</f>
        <v>38758.5</v>
      </c>
      <c r="E29" s="57">
        <f>'BAR BB| Open rates'!E29*0.87*0.9</f>
        <v>33277.5</v>
      </c>
      <c r="F29" s="57">
        <f>'BAR BB| Open rates'!F29*0.87*0.9</f>
        <v>31946.400000000001</v>
      </c>
      <c r="G29" s="57">
        <f>'BAR BB| Open rates'!G29*0.87*0.9</f>
        <v>30380.400000000001</v>
      </c>
      <c r="H29" s="57">
        <f>'BAR BB| Open rates'!H29*0.87*0.9</f>
        <v>30380.400000000001</v>
      </c>
      <c r="I29" s="57">
        <f>'BAR BB| Open rates'!I29*0.87*0.9</f>
        <v>29597.4</v>
      </c>
      <c r="J29" s="57">
        <f>'BAR BB| Open rates'!J29*0.87*0.9</f>
        <v>30380.400000000001</v>
      </c>
      <c r="K29" s="57">
        <f>'BAR BB| Open rates'!K29*0.87*0.9</f>
        <v>30380.400000000001</v>
      </c>
      <c r="L29" s="57">
        <f>'BAR BB| Open rates'!L29*0.87*0.9</f>
        <v>30380.400000000001</v>
      </c>
      <c r="M29" s="57">
        <f>'BAR BB| Open rates'!M29*0.87*0.9</f>
        <v>37349.1</v>
      </c>
      <c r="N29" s="57">
        <f>'BAR BB| Open rates'!N29*0.87*0.9</f>
        <v>33277.5</v>
      </c>
      <c r="O29" s="57">
        <f>'BAR BB| Open rates'!O29*0.87*0.9</f>
        <v>37349.1</v>
      </c>
      <c r="P29" s="57">
        <f>'BAR BB| Open rates'!P29*0.87*0.9</f>
        <v>35000.1</v>
      </c>
      <c r="Q29" s="57">
        <f>'BAR BB| Open rates'!Q29*0.87*0.9</f>
        <v>31946.400000000001</v>
      </c>
      <c r="R29" s="57">
        <f>'BAR BB| Open rates'!R29*0.87*0.9</f>
        <v>33277.5</v>
      </c>
      <c r="S29" s="57">
        <f>'BAR BB| Open rates'!S29*0.87*0.9</f>
        <v>31946.400000000001</v>
      </c>
      <c r="T29" s="57">
        <f>'BAR BB| Open rates'!T29*0.87*0.9</f>
        <v>33277.5</v>
      </c>
      <c r="U29" s="57">
        <f>'BAR BB| Open rates'!U29*0.87*0.9</f>
        <v>31946.400000000001</v>
      </c>
      <c r="V29" s="57">
        <f>'BAR BB| Open rates'!V29*0.87*0.9</f>
        <v>33277.5</v>
      </c>
      <c r="W29" s="57">
        <f>'BAR BB| Open rates'!W29*0.87*0.9</f>
        <v>38758.5</v>
      </c>
      <c r="X29" s="57">
        <f>'BAR BB| Open rates'!X29*0.87*0.9</f>
        <v>42047.1</v>
      </c>
      <c r="Y29" s="57">
        <f>'BAR BB| Open rates'!Y29*0.87*0.9</f>
        <v>57002.400000000001</v>
      </c>
      <c r="Z29" s="57">
        <f>'BAR BB| Open rates'!Z29*0.87*0.9</f>
        <v>38758.5</v>
      </c>
      <c r="AA29" s="57">
        <f>'BAR BB| Open rates'!AA29*0.87*0.9</f>
        <v>40481.1</v>
      </c>
      <c r="AB29" s="57">
        <f>'BAR BB| Open rates'!AB29*0.87*0.9</f>
        <v>38758.5</v>
      </c>
      <c r="AC29" s="57">
        <f>'BAR BB| Open rates'!AC29*0.87*0.9</f>
        <v>42047.1</v>
      </c>
      <c r="AD29" s="57">
        <f>'BAR BB| Open rates'!AD29*0.87*0.9</f>
        <v>43613.1</v>
      </c>
      <c r="AE29" s="57">
        <f>'BAR BB| Open rates'!AE29*0.87*0.9</f>
        <v>42047.1</v>
      </c>
      <c r="AF29" s="57">
        <f>'BAR BB| Open rates'!AF29*0.87*0.9</f>
        <v>43613.1</v>
      </c>
      <c r="AG29" s="57">
        <f>'BAR BB| Open rates'!AG29*0.87*0.9</f>
        <v>42047.1</v>
      </c>
      <c r="AH29" s="57">
        <f>'BAR BB| Open rates'!AH29*0.87*0.9</f>
        <v>43613.1</v>
      </c>
      <c r="AI29" s="57">
        <f>'BAR BB| Open rates'!AI29*0.87*0.9</f>
        <v>42047.1</v>
      </c>
      <c r="AJ29" s="57">
        <f>'BAR BB| Open rates'!AJ29*0.87*0.9</f>
        <v>43613.1</v>
      </c>
      <c r="AK29" s="57">
        <f>'BAR BB| Open rates'!AK29*0.87*0.9</f>
        <v>42047.1</v>
      </c>
      <c r="AL29" s="57">
        <f>'BAR BB| Open rates'!AL29*0.87*0.9</f>
        <v>43613.1</v>
      </c>
      <c r="AM29" s="57">
        <f>'BAR BB| Open rates'!AM29*0.87*0.9</f>
        <v>42047.1</v>
      </c>
      <c r="AN29" s="57">
        <f>'BAR BB| Open rates'!AN29*0.87*0.9</f>
        <v>43613.1</v>
      </c>
      <c r="AO29" s="57">
        <f>'BAR BB| Open rates'!AO29*0.87*0.9</f>
        <v>42047.1</v>
      </c>
      <c r="AP29" s="57">
        <f>'BAR BB| Open rates'!AP29*0.87*0.9</f>
        <v>43613.1</v>
      </c>
      <c r="AQ29" s="57">
        <f>'BAR BB| Open rates'!AQ29*0.87*0.9</f>
        <v>42047.1</v>
      </c>
      <c r="AR29" s="57">
        <f>'BAR BB| Open rates'!AR29*0.87*0.9</f>
        <v>43613.1</v>
      </c>
      <c r="AS29" s="57">
        <f>'BAR BB| Open rates'!AS29*0.87*0.9</f>
        <v>38758.5</v>
      </c>
      <c r="AT29" s="57">
        <f>'BAR BB| Open rates'!AT29*0.87*0.9</f>
        <v>40481.1</v>
      </c>
      <c r="AU29" s="57">
        <f>'BAR BB| Open rates'!AU29*0.87*0.9</f>
        <v>38758.5</v>
      </c>
      <c r="AV29" s="57">
        <f>'BAR BB| Open rates'!AV29*0.87*0.9</f>
        <v>37349.1</v>
      </c>
      <c r="AW29" s="57">
        <f>'BAR BB| Open rates'!AW29*0.87*0.9</f>
        <v>37349.1</v>
      </c>
      <c r="AX29" s="57">
        <f>'BAR BB| Open rates'!AX29*0.87*0.9</f>
        <v>35626.5</v>
      </c>
      <c r="AY29" s="57">
        <f>'BAR BB| Open rates'!AY29*0.87*0.9</f>
        <v>37349.1</v>
      </c>
      <c r="AZ29" s="57">
        <f>'BAR BB| Open rates'!AZ29*0.87*0.9</f>
        <v>35626.5</v>
      </c>
      <c r="BA29" s="57">
        <f>'BAR BB| Open rates'!BA29*0.87*0.9</f>
        <v>37349.1</v>
      </c>
      <c r="BB29" s="57">
        <f>'BAR BB| Open rates'!BB29*0.87*0.9</f>
        <v>35626.5</v>
      </c>
      <c r="BC29" s="57">
        <f>'BAR BB| Open rates'!BC29*0.87*0.9</f>
        <v>37349.1</v>
      </c>
      <c r="BD29" s="57">
        <f>'BAR BB| Open rates'!BD29*0.87*0.9</f>
        <v>35626.5</v>
      </c>
      <c r="BE29" s="57">
        <f>'BAR BB| Open rates'!BE29*0.87*0.9</f>
        <v>32729.4</v>
      </c>
      <c r="BF29" s="57">
        <f>'BAR BB| Open rates'!BF29*0.87*0.9</f>
        <v>31163.4</v>
      </c>
      <c r="BG29" s="57">
        <f>'BAR BB| Open rates'!BG29*0.87*0.9</f>
        <v>32729.4</v>
      </c>
      <c r="BH29" s="57">
        <f>'BAR BB| Open rates'!BH29*0.87*0.9</f>
        <v>31163.4</v>
      </c>
      <c r="BI29" s="57">
        <f>'BAR BB| Open rates'!BI29*0.87*0.9</f>
        <v>32729.4</v>
      </c>
      <c r="BJ29" s="57">
        <f>'BAR BB| Open rates'!BJ29*0.87*0.9</f>
        <v>31163.4</v>
      </c>
      <c r="BK29" s="57">
        <f>'BAR BB| Open rates'!BK29*0.87*0.9</f>
        <v>32729.4</v>
      </c>
      <c r="BL29" s="57">
        <f>'BAR BB| Open rates'!BL29*0.87*0.9</f>
        <v>31163.4</v>
      </c>
      <c r="BM29" s="57">
        <f>'BAR BB| Open rates'!BM29*0.87*0.9</f>
        <v>32729.4</v>
      </c>
      <c r="BN29" s="57">
        <f>'BAR BB| Open rates'!BN29*0.87*0.9</f>
        <v>34060.5</v>
      </c>
      <c r="BO29" s="57">
        <f>'BAR BB| Open rates'!BO29*0.87*0.9</f>
        <v>35783.1</v>
      </c>
      <c r="BP29" s="57">
        <f>'BAR BB| Open rates'!BP29*0.87*0.9</f>
        <v>30380.400000000001</v>
      </c>
      <c r="BQ29" s="57">
        <f>'BAR BB| Open rates'!BQ29*0.87*0.9</f>
        <v>29597.4</v>
      </c>
      <c r="BR29" s="57">
        <f>'BAR BB| Open rates'!BR29*0.87*0.9</f>
        <v>30380.400000000001</v>
      </c>
      <c r="BS29" s="57">
        <f>'BAR BB| Open rates'!BS29*0.87*0.9</f>
        <v>29597.4</v>
      </c>
      <c r="BT29" s="57">
        <f>'BAR BB| Open rates'!BT29*0.87*0.9</f>
        <v>30380.400000000001</v>
      </c>
      <c r="BU29" s="57">
        <f>'BAR BB| Open rates'!BU29*0.87*0.9</f>
        <v>29597.4</v>
      </c>
      <c r="BV29" s="57">
        <f>'BAR BB| Open rates'!BV29*0.87*0.9</f>
        <v>30380.400000000001</v>
      </c>
      <c r="BW29" s="57">
        <f>'BAR BB| Open rates'!BW29*0.87*0.9</f>
        <v>29597.4</v>
      </c>
      <c r="BX29" s="57">
        <f>'BAR BB| Open rates'!BX29*0.87*0.9</f>
        <v>29597.4</v>
      </c>
      <c r="BY29" s="57">
        <f>'BAR BB| Open rates'!BY29*0.87*0.9</f>
        <v>30380.400000000001</v>
      </c>
      <c r="BZ29" s="57">
        <f>'BAR BB| Open rates'!BZ29*0.87*0.9</f>
        <v>29597.4</v>
      </c>
      <c r="CA29" s="57">
        <f>'BAR BB| Open rates'!CA29*0.87*0.9</f>
        <v>30380.400000000001</v>
      </c>
      <c r="CB29" s="57">
        <f>'BAR BB| Open rates'!CB29*0.87*0.9</f>
        <v>29597.4</v>
      </c>
      <c r="CC29" s="57">
        <f>'BAR BB| Open rates'!CC29*0.87*0.9</f>
        <v>30380.400000000001</v>
      </c>
      <c r="CD29" s="57">
        <f>'BAR BB| Open rates'!CD29*0.87*0.9</f>
        <v>33277.5</v>
      </c>
      <c r="CE29" s="57">
        <f>'BAR BB| Open rates'!CE29*0.87*0.9</f>
        <v>35000.1</v>
      </c>
    </row>
    <row r="30" spans="1:83" s="36" customFormat="1" ht="12" customHeight="1" x14ac:dyDescent="0.2">
      <c r="A30" s="237">
        <v>2</v>
      </c>
      <c r="B30" s="57">
        <f>'BAR BB| Open rates'!B30*0.87*0.9</f>
        <v>39776.400000000001</v>
      </c>
      <c r="C30" s="57">
        <f>'BAR BB| Open rates'!C30*0.87*0.9</f>
        <v>44396.1</v>
      </c>
      <c r="D30" s="57">
        <f>'BAR BB| Open rates'!D30*0.87*0.9</f>
        <v>41107.5</v>
      </c>
      <c r="E30" s="57">
        <f>'BAR BB| Open rates'!E30*0.87*0.9</f>
        <v>35626.5</v>
      </c>
      <c r="F30" s="57">
        <f>'BAR BB| Open rates'!F30*0.87*0.9</f>
        <v>34295.4</v>
      </c>
      <c r="G30" s="57">
        <f>'BAR BB| Open rates'!G30*0.87*0.9</f>
        <v>32729.4</v>
      </c>
      <c r="H30" s="57">
        <f>'BAR BB| Open rates'!H30*0.87*0.9</f>
        <v>32729.4</v>
      </c>
      <c r="I30" s="57">
        <f>'BAR BB| Open rates'!I30*0.87*0.9</f>
        <v>31946.400000000001</v>
      </c>
      <c r="J30" s="57">
        <f>'BAR BB| Open rates'!J30*0.87*0.9</f>
        <v>32729.4</v>
      </c>
      <c r="K30" s="57">
        <f>'BAR BB| Open rates'!K30*0.87*0.9</f>
        <v>32729.4</v>
      </c>
      <c r="L30" s="57">
        <f>'BAR BB| Open rates'!L30*0.87*0.9</f>
        <v>32729.4</v>
      </c>
      <c r="M30" s="57">
        <f>'BAR BB| Open rates'!M30*0.87*0.9</f>
        <v>39698.1</v>
      </c>
      <c r="N30" s="57">
        <f>'BAR BB| Open rates'!N30*0.87*0.9</f>
        <v>35626.5</v>
      </c>
      <c r="O30" s="57">
        <f>'BAR BB| Open rates'!O30*0.87*0.9</f>
        <v>39698.1</v>
      </c>
      <c r="P30" s="57">
        <f>'BAR BB| Open rates'!P30*0.87*0.9</f>
        <v>37349.1</v>
      </c>
      <c r="Q30" s="57">
        <f>'BAR BB| Open rates'!Q30*0.87*0.9</f>
        <v>34295.4</v>
      </c>
      <c r="R30" s="57">
        <f>'BAR BB| Open rates'!R30*0.87*0.9</f>
        <v>35626.5</v>
      </c>
      <c r="S30" s="57">
        <f>'BAR BB| Open rates'!S30*0.87*0.9</f>
        <v>34295.4</v>
      </c>
      <c r="T30" s="57">
        <f>'BAR BB| Open rates'!T30*0.87*0.9</f>
        <v>35626.5</v>
      </c>
      <c r="U30" s="57">
        <f>'BAR BB| Open rates'!U30*0.87*0.9</f>
        <v>34295.4</v>
      </c>
      <c r="V30" s="57">
        <f>'BAR BB| Open rates'!V30*0.87*0.9</f>
        <v>35626.5</v>
      </c>
      <c r="W30" s="57">
        <f>'BAR BB| Open rates'!W30*0.87*0.9</f>
        <v>41107.5</v>
      </c>
      <c r="X30" s="57">
        <f>'BAR BB| Open rates'!X30*0.87*0.9</f>
        <v>44396.1</v>
      </c>
      <c r="Y30" s="57">
        <f>'BAR BB| Open rates'!Y30*0.87*0.9</f>
        <v>59351.4</v>
      </c>
      <c r="Z30" s="57">
        <f>'BAR BB| Open rates'!Z30*0.87*0.9</f>
        <v>41107.5</v>
      </c>
      <c r="AA30" s="57">
        <f>'BAR BB| Open rates'!AA30*0.87*0.9</f>
        <v>42830.1</v>
      </c>
      <c r="AB30" s="57">
        <f>'BAR BB| Open rates'!AB30*0.87*0.9</f>
        <v>41107.5</v>
      </c>
      <c r="AC30" s="57">
        <f>'BAR BB| Open rates'!AC30*0.87*0.9</f>
        <v>44396.1</v>
      </c>
      <c r="AD30" s="57">
        <f>'BAR BB| Open rates'!AD30*0.87*0.9</f>
        <v>45962.1</v>
      </c>
      <c r="AE30" s="57">
        <f>'BAR BB| Open rates'!AE30*0.87*0.9</f>
        <v>44396.1</v>
      </c>
      <c r="AF30" s="57">
        <f>'BAR BB| Open rates'!AF30*0.87*0.9</f>
        <v>45962.1</v>
      </c>
      <c r="AG30" s="57">
        <f>'BAR BB| Open rates'!AG30*0.87*0.9</f>
        <v>44396.1</v>
      </c>
      <c r="AH30" s="57">
        <f>'BAR BB| Open rates'!AH30*0.87*0.9</f>
        <v>45962.1</v>
      </c>
      <c r="AI30" s="57">
        <f>'BAR BB| Open rates'!AI30*0.87*0.9</f>
        <v>44396.1</v>
      </c>
      <c r="AJ30" s="57">
        <f>'BAR BB| Open rates'!AJ30*0.87*0.9</f>
        <v>45962.1</v>
      </c>
      <c r="AK30" s="57">
        <f>'BAR BB| Open rates'!AK30*0.87*0.9</f>
        <v>44396.1</v>
      </c>
      <c r="AL30" s="57">
        <f>'BAR BB| Open rates'!AL30*0.87*0.9</f>
        <v>45962.1</v>
      </c>
      <c r="AM30" s="57">
        <f>'BAR BB| Open rates'!AM30*0.87*0.9</f>
        <v>44396.1</v>
      </c>
      <c r="AN30" s="57">
        <f>'BAR BB| Open rates'!AN30*0.87*0.9</f>
        <v>45962.1</v>
      </c>
      <c r="AO30" s="57">
        <f>'BAR BB| Open rates'!AO30*0.87*0.9</f>
        <v>44396.1</v>
      </c>
      <c r="AP30" s="57">
        <f>'BAR BB| Open rates'!AP30*0.87*0.9</f>
        <v>45962.1</v>
      </c>
      <c r="AQ30" s="57">
        <f>'BAR BB| Open rates'!AQ30*0.87*0.9</f>
        <v>44396.1</v>
      </c>
      <c r="AR30" s="57">
        <f>'BAR BB| Open rates'!AR30*0.87*0.9</f>
        <v>45962.1</v>
      </c>
      <c r="AS30" s="57">
        <f>'BAR BB| Open rates'!AS30*0.87*0.9</f>
        <v>41107.5</v>
      </c>
      <c r="AT30" s="57">
        <f>'BAR BB| Open rates'!AT30*0.87*0.9</f>
        <v>42830.1</v>
      </c>
      <c r="AU30" s="57">
        <f>'BAR BB| Open rates'!AU30*0.87*0.9</f>
        <v>41107.5</v>
      </c>
      <c r="AV30" s="57">
        <f>'BAR BB| Open rates'!AV30*0.87*0.9</f>
        <v>39698.1</v>
      </c>
      <c r="AW30" s="57">
        <f>'BAR BB| Open rates'!AW30*0.87*0.9</f>
        <v>39698.1</v>
      </c>
      <c r="AX30" s="57">
        <f>'BAR BB| Open rates'!AX30*0.87*0.9</f>
        <v>37975.5</v>
      </c>
      <c r="AY30" s="57">
        <f>'BAR BB| Open rates'!AY30*0.87*0.9</f>
        <v>39698.1</v>
      </c>
      <c r="AZ30" s="57">
        <f>'BAR BB| Open rates'!AZ30*0.87*0.9</f>
        <v>37975.5</v>
      </c>
      <c r="BA30" s="57">
        <f>'BAR BB| Open rates'!BA30*0.87*0.9</f>
        <v>39698.1</v>
      </c>
      <c r="BB30" s="57">
        <f>'BAR BB| Open rates'!BB30*0.87*0.9</f>
        <v>37975.5</v>
      </c>
      <c r="BC30" s="57">
        <f>'BAR BB| Open rates'!BC30*0.87*0.9</f>
        <v>39698.1</v>
      </c>
      <c r="BD30" s="57">
        <f>'BAR BB| Open rates'!BD30*0.87*0.9</f>
        <v>37975.5</v>
      </c>
      <c r="BE30" s="57">
        <f>'BAR BB| Open rates'!BE30*0.87*0.9</f>
        <v>35078.400000000001</v>
      </c>
      <c r="BF30" s="57">
        <f>'BAR BB| Open rates'!BF30*0.87*0.9</f>
        <v>33512.400000000001</v>
      </c>
      <c r="BG30" s="57">
        <f>'BAR BB| Open rates'!BG30*0.87*0.9</f>
        <v>35078.400000000001</v>
      </c>
      <c r="BH30" s="57">
        <f>'BAR BB| Open rates'!BH30*0.87*0.9</f>
        <v>33512.400000000001</v>
      </c>
      <c r="BI30" s="57">
        <f>'BAR BB| Open rates'!BI30*0.87*0.9</f>
        <v>35078.400000000001</v>
      </c>
      <c r="BJ30" s="57">
        <f>'BAR BB| Open rates'!BJ30*0.87*0.9</f>
        <v>33512.400000000001</v>
      </c>
      <c r="BK30" s="57">
        <f>'BAR BB| Open rates'!BK30*0.87*0.9</f>
        <v>35078.400000000001</v>
      </c>
      <c r="BL30" s="57">
        <f>'BAR BB| Open rates'!BL30*0.87*0.9</f>
        <v>33512.400000000001</v>
      </c>
      <c r="BM30" s="57">
        <f>'BAR BB| Open rates'!BM30*0.87*0.9</f>
        <v>35078.400000000001</v>
      </c>
      <c r="BN30" s="57">
        <f>'BAR BB| Open rates'!BN30*0.87*0.9</f>
        <v>36409.5</v>
      </c>
      <c r="BO30" s="57">
        <f>'BAR BB| Open rates'!BO30*0.87*0.9</f>
        <v>38132.1</v>
      </c>
      <c r="BP30" s="57">
        <f>'BAR BB| Open rates'!BP30*0.87*0.9</f>
        <v>32729.4</v>
      </c>
      <c r="BQ30" s="57">
        <f>'BAR BB| Open rates'!BQ30*0.87*0.9</f>
        <v>31946.400000000001</v>
      </c>
      <c r="BR30" s="57">
        <f>'BAR BB| Open rates'!BR30*0.87*0.9</f>
        <v>32729.4</v>
      </c>
      <c r="BS30" s="57">
        <f>'BAR BB| Open rates'!BS30*0.87*0.9</f>
        <v>31946.400000000001</v>
      </c>
      <c r="BT30" s="57">
        <f>'BAR BB| Open rates'!BT30*0.87*0.9</f>
        <v>32729.4</v>
      </c>
      <c r="BU30" s="57">
        <f>'BAR BB| Open rates'!BU30*0.87*0.9</f>
        <v>31946.400000000001</v>
      </c>
      <c r="BV30" s="57">
        <f>'BAR BB| Open rates'!BV30*0.87*0.9</f>
        <v>32729.4</v>
      </c>
      <c r="BW30" s="57">
        <f>'BAR BB| Open rates'!BW30*0.87*0.9</f>
        <v>31946.400000000001</v>
      </c>
      <c r="BX30" s="57">
        <f>'BAR BB| Open rates'!BX30*0.87*0.9</f>
        <v>31946.400000000001</v>
      </c>
      <c r="BY30" s="57">
        <f>'BAR BB| Open rates'!BY30*0.87*0.9</f>
        <v>32729.4</v>
      </c>
      <c r="BZ30" s="57">
        <f>'BAR BB| Open rates'!BZ30*0.87*0.9</f>
        <v>31946.400000000001</v>
      </c>
      <c r="CA30" s="57">
        <f>'BAR BB| Open rates'!CA30*0.87*0.9</f>
        <v>32729.4</v>
      </c>
      <c r="CB30" s="57">
        <f>'BAR BB| Open rates'!CB30*0.87*0.9</f>
        <v>31946.400000000001</v>
      </c>
      <c r="CC30" s="57">
        <f>'BAR BB| Open rates'!CC30*0.87*0.9</f>
        <v>32729.4</v>
      </c>
      <c r="CD30" s="57">
        <f>'BAR BB| Open rates'!CD30*0.87*0.9</f>
        <v>35626.5</v>
      </c>
      <c r="CE30" s="57">
        <f>'BAR BB| Open rates'!CE30*0.87*0.9</f>
        <v>37349.1</v>
      </c>
    </row>
    <row r="31" spans="1:83" s="36" customFormat="1" ht="12" customHeight="1" x14ac:dyDescent="0.2">
      <c r="A31" s="237">
        <v>3</v>
      </c>
      <c r="B31" s="57">
        <f>'BAR BB| Open rates'!B31*0.87*0.9</f>
        <v>42125.4</v>
      </c>
      <c r="C31" s="57">
        <f>'BAR BB| Open rates'!C31*0.87*0.9</f>
        <v>46745.1</v>
      </c>
      <c r="D31" s="57">
        <f>'BAR BB| Open rates'!D31*0.87*0.9</f>
        <v>43456.5</v>
      </c>
      <c r="E31" s="57">
        <f>'BAR BB| Open rates'!E31*0.87*0.9</f>
        <v>37975.5</v>
      </c>
      <c r="F31" s="57">
        <f>'BAR BB| Open rates'!F31*0.87*0.9</f>
        <v>36644.400000000001</v>
      </c>
      <c r="G31" s="57">
        <f>'BAR BB| Open rates'!G31*0.87*0.9</f>
        <v>35078.400000000001</v>
      </c>
      <c r="H31" s="57">
        <f>'BAR BB| Open rates'!H31*0.87*0.9</f>
        <v>35078.400000000001</v>
      </c>
      <c r="I31" s="57">
        <f>'BAR BB| Open rates'!I31*0.87*0.9</f>
        <v>34295.4</v>
      </c>
      <c r="J31" s="57">
        <f>'BAR BB| Open rates'!J31*0.87*0.9</f>
        <v>35078.400000000001</v>
      </c>
      <c r="K31" s="57">
        <f>'BAR BB| Open rates'!K31*0.87*0.9</f>
        <v>35078.400000000001</v>
      </c>
      <c r="L31" s="57">
        <f>'BAR BB| Open rates'!L31*0.87*0.9</f>
        <v>35078.400000000001</v>
      </c>
      <c r="M31" s="57">
        <f>'BAR BB| Open rates'!M31*0.87*0.9</f>
        <v>42047.1</v>
      </c>
      <c r="N31" s="57">
        <f>'BAR BB| Open rates'!N31*0.87*0.9</f>
        <v>37975.5</v>
      </c>
      <c r="O31" s="57">
        <f>'BAR BB| Open rates'!O31*0.87*0.9</f>
        <v>42047.1</v>
      </c>
      <c r="P31" s="57">
        <f>'BAR BB| Open rates'!P31*0.87*0.9</f>
        <v>39698.1</v>
      </c>
      <c r="Q31" s="57">
        <f>'BAR BB| Open rates'!Q31*0.87*0.9</f>
        <v>36644.400000000001</v>
      </c>
      <c r="R31" s="57">
        <f>'BAR BB| Open rates'!R31*0.87*0.9</f>
        <v>37975.5</v>
      </c>
      <c r="S31" s="57">
        <f>'BAR BB| Open rates'!S31*0.87*0.9</f>
        <v>36644.400000000001</v>
      </c>
      <c r="T31" s="57">
        <f>'BAR BB| Open rates'!T31*0.87*0.9</f>
        <v>37975.5</v>
      </c>
      <c r="U31" s="57">
        <f>'BAR BB| Open rates'!U31*0.87*0.9</f>
        <v>36644.400000000001</v>
      </c>
      <c r="V31" s="57">
        <f>'BAR BB| Open rates'!V31*0.87*0.9</f>
        <v>37975.5</v>
      </c>
      <c r="W31" s="57">
        <f>'BAR BB| Open rates'!W31*0.87*0.9</f>
        <v>43456.5</v>
      </c>
      <c r="X31" s="57">
        <f>'BAR BB| Open rates'!X31*0.87*0.9</f>
        <v>46745.1</v>
      </c>
      <c r="Y31" s="57">
        <f>'BAR BB| Open rates'!Y31*0.87*0.9</f>
        <v>61700.4</v>
      </c>
      <c r="Z31" s="57">
        <f>'BAR BB| Open rates'!Z31*0.87*0.9</f>
        <v>43456.5</v>
      </c>
      <c r="AA31" s="57">
        <f>'BAR BB| Open rates'!AA31*0.87*0.9</f>
        <v>45179.1</v>
      </c>
      <c r="AB31" s="57">
        <f>'BAR BB| Open rates'!AB31*0.87*0.9</f>
        <v>43456.5</v>
      </c>
      <c r="AC31" s="57">
        <f>'BAR BB| Open rates'!AC31*0.87*0.9</f>
        <v>46745.1</v>
      </c>
      <c r="AD31" s="57">
        <f>'BAR BB| Open rates'!AD31*0.87*0.9</f>
        <v>48311.1</v>
      </c>
      <c r="AE31" s="57">
        <f>'BAR BB| Open rates'!AE31*0.87*0.9</f>
        <v>46745.1</v>
      </c>
      <c r="AF31" s="57">
        <f>'BAR BB| Open rates'!AF31*0.87*0.9</f>
        <v>48311.1</v>
      </c>
      <c r="AG31" s="57">
        <f>'BAR BB| Open rates'!AG31*0.87*0.9</f>
        <v>46745.1</v>
      </c>
      <c r="AH31" s="57">
        <f>'BAR BB| Open rates'!AH31*0.87*0.9</f>
        <v>48311.1</v>
      </c>
      <c r="AI31" s="57">
        <f>'BAR BB| Open rates'!AI31*0.87*0.9</f>
        <v>46745.1</v>
      </c>
      <c r="AJ31" s="57">
        <f>'BAR BB| Open rates'!AJ31*0.87*0.9</f>
        <v>48311.1</v>
      </c>
      <c r="AK31" s="57">
        <f>'BAR BB| Open rates'!AK31*0.87*0.9</f>
        <v>46745.1</v>
      </c>
      <c r="AL31" s="57">
        <f>'BAR BB| Open rates'!AL31*0.87*0.9</f>
        <v>48311.1</v>
      </c>
      <c r="AM31" s="57">
        <f>'BAR BB| Open rates'!AM31*0.87*0.9</f>
        <v>46745.1</v>
      </c>
      <c r="AN31" s="57">
        <f>'BAR BB| Open rates'!AN31*0.87*0.9</f>
        <v>48311.1</v>
      </c>
      <c r="AO31" s="57">
        <f>'BAR BB| Open rates'!AO31*0.87*0.9</f>
        <v>46745.1</v>
      </c>
      <c r="AP31" s="57">
        <f>'BAR BB| Open rates'!AP31*0.87*0.9</f>
        <v>48311.1</v>
      </c>
      <c r="AQ31" s="57">
        <f>'BAR BB| Open rates'!AQ31*0.87*0.9</f>
        <v>46745.1</v>
      </c>
      <c r="AR31" s="57">
        <f>'BAR BB| Open rates'!AR31*0.87*0.9</f>
        <v>48311.1</v>
      </c>
      <c r="AS31" s="57">
        <f>'BAR BB| Open rates'!AS31*0.87*0.9</f>
        <v>43456.5</v>
      </c>
      <c r="AT31" s="57">
        <f>'BAR BB| Open rates'!AT31*0.87*0.9</f>
        <v>45179.1</v>
      </c>
      <c r="AU31" s="57">
        <f>'BAR BB| Open rates'!AU31*0.87*0.9</f>
        <v>43456.5</v>
      </c>
      <c r="AV31" s="57">
        <f>'BAR BB| Open rates'!AV31*0.87*0.9</f>
        <v>42047.1</v>
      </c>
      <c r="AW31" s="57">
        <f>'BAR BB| Open rates'!AW31*0.87*0.9</f>
        <v>42047.1</v>
      </c>
      <c r="AX31" s="57">
        <f>'BAR BB| Open rates'!AX31*0.87*0.9</f>
        <v>40324.5</v>
      </c>
      <c r="AY31" s="57">
        <f>'BAR BB| Open rates'!AY31*0.87*0.9</f>
        <v>42047.1</v>
      </c>
      <c r="AZ31" s="57">
        <f>'BAR BB| Open rates'!AZ31*0.87*0.9</f>
        <v>40324.5</v>
      </c>
      <c r="BA31" s="57">
        <f>'BAR BB| Open rates'!BA31*0.87*0.9</f>
        <v>42047.1</v>
      </c>
      <c r="BB31" s="57">
        <f>'BAR BB| Open rates'!BB31*0.87*0.9</f>
        <v>40324.5</v>
      </c>
      <c r="BC31" s="57">
        <f>'BAR BB| Open rates'!BC31*0.87*0.9</f>
        <v>42047.1</v>
      </c>
      <c r="BD31" s="57">
        <f>'BAR BB| Open rates'!BD31*0.87*0.9</f>
        <v>40324.5</v>
      </c>
      <c r="BE31" s="57">
        <f>'BAR BB| Open rates'!BE31*0.87*0.9</f>
        <v>37427.4</v>
      </c>
      <c r="BF31" s="57">
        <f>'BAR BB| Open rates'!BF31*0.87*0.9</f>
        <v>35861.4</v>
      </c>
      <c r="BG31" s="57">
        <f>'BAR BB| Open rates'!BG31*0.87*0.9</f>
        <v>37427.4</v>
      </c>
      <c r="BH31" s="57">
        <f>'BAR BB| Open rates'!BH31*0.87*0.9</f>
        <v>35861.4</v>
      </c>
      <c r="BI31" s="57">
        <f>'BAR BB| Open rates'!BI31*0.87*0.9</f>
        <v>37427.4</v>
      </c>
      <c r="BJ31" s="57">
        <f>'BAR BB| Open rates'!BJ31*0.87*0.9</f>
        <v>35861.4</v>
      </c>
      <c r="BK31" s="57">
        <f>'BAR BB| Open rates'!BK31*0.87*0.9</f>
        <v>37427.4</v>
      </c>
      <c r="BL31" s="57">
        <f>'BAR BB| Open rates'!BL31*0.87*0.9</f>
        <v>35861.4</v>
      </c>
      <c r="BM31" s="57">
        <f>'BAR BB| Open rates'!BM31*0.87*0.9</f>
        <v>37427.4</v>
      </c>
      <c r="BN31" s="57">
        <f>'BAR BB| Open rates'!BN31*0.87*0.9</f>
        <v>38758.5</v>
      </c>
      <c r="BO31" s="57">
        <f>'BAR BB| Open rates'!BO31*0.87*0.9</f>
        <v>40481.1</v>
      </c>
      <c r="BP31" s="57">
        <f>'BAR BB| Open rates'!BP31*0.87*0.9</f>
        <v>35078.400000000001</v>
      </c>
      <c r="BQ31" s="57">
        <f>'BAR BB| Open rates'!BQ31*0.87*0.9</f>
        <v>34295.4</v>
      </c>
      <c r="BR31" s="57">
        <f>'BAR BB| Open rates'!BR31*0.87*0.9</f>
        <v>35078.400000000001</v>
      </c>
      <c r="BS31" s="57">
        <f>'BAR BB| Open rates'!BS31*0.87*0.9</f>
        <v>34295.4</v>
      </c>
      <c r="BT31" s="57">
        <f>'BAR BB| Open rates'!BT31*0.87*0.9</f>
        <v>35078.400000000001</v>
      </c>
      <c r="BU31" s="57">
        <f>'BAR BB| Open rates'!BU31*0.87*0.9</f>
        <v>34295.4</v>
      </c>
      <c r="BV31" s="57">
        <f>'BAR BB| Open rates'!BV31*0.87*0.9</f>
        <v>35078.400000000001</v>
      </c>
      <c r="BW31" s="57">
        <f>'BAR BB| Open rates'!BW31*0.87*0.9</f>
        <v>34295.4</v>
      </c>
      <c r="BX31" s="57">
        <f>'BAR BB| Open rates'!BX31*0.87*0.9</f>
        <v>34295.4</v>
      </c>
      <c r="BY31" s="57">
        <f>'BAR BB| Open rates'!BY31*0.87*0.9</f>
        <v>35078.400000000001</v>
      </c>
      <c r="BZ31" s="57">
        <f>'BAR BB| Open rates'!BZ31*0.87*0.9</f>
        <v>34295.4</v>
      </c>
      <c r="CA31" s="57">
        <f>'BAR BB| Open rates'!CA31*0.87*0.9</f>
        <v>35078.400000000001</v>
      </c>
      <c r="CB31" s="57">
        <f>'BAR BB| Open rates'!CB31*0.87*0.9</f>
        <v>34295.4</v>
      </c>
      <c r="CC31" s="57">
        <f>'BAR BB| Open rates'!CC31*0.87*0.9</f>
        <v>35078.400000000001</v>
      </c>
      <c r="CD31" s="57">
        <f>'BAR BB| Open rates'!CD31*0.87*0.9</f>
        <v>37975.5</v>
      </c>
      <c r="CE31" s="57">
        <f>'BAR BB| Open rates'!CE31*0.87*0.9</f>
        <v>39698.1</v>
      </c>
    </row>
    <row r="32" spans="1:83" s="36" customFormat="1" ht="12" customHeight="1" x14ac:dyDescent="0.2">
      <c r="A32" s="237">
        <v>4</v>
      </c>
      <c r="B32" s="57">
        <f>'BAR BB| Open rates'!B32*0.87*0.9</f>
        <v>44474.400000000001</v>
      </c>
      <c r="C32" s="57">
        <f>'BAR BB| Open rates'!C32*0.87*0.9</f>
        <v>49094.1</v>
      </c>
      <c r="D32" s="57">
        <f>'BAR BB| Open rates'!D32*0.87*0.9</f>
        <v>45805.5</v>
      </c>
      <c r="E32" s="57">
        <f>'BAR BB| Open rates'!E32*0.87*0.9</f>
        <v>40324.5</v>
      </c>
      <c r="F32" s="57">
        <f>'BAR BB| Open rates'!F32*0.87*0.9</f>
        <v>38993.4</v>
      </c>
      <c r="G32" s="57">
        <f>'BAR BB| Open rates'!G32*0.87*0.9</f>
        <v>37427.4</v>
      </c>
      <c r="H32" s="57">
        <f>'BAR BB| Open rates'!H32*0.87*0.9</f>
        <v>37427.4</v>
      </c>
      <c r="I32" s="57">
        <f>'BAR BB| Open rates'!I32*0.87*0.9</f>
        <v>36644.400000000001</v>
      </c>
      <c r="J32" s="57">
        <f>'BAR BB| Open rates'!J32*0.87*0.9</f>
        <v>37427.4</v>
      </c>
      <c r="K32" s="57">
        <f>'BAR BB| Open rates'!K32*0.87*0.9</f>
        <v>37427.4</v>
      </c>
      <c r="L32" s="57">
        <f>'BAR BB| Open rates'!L32*0.87*0.9</f>
        <v>37427.4</v>
      </c>
      <c r="M32" s="57">
        <f>'BAR BB| Open rates'!M32*0.87*0.9</f>
        <v>44396.1</v>
      </c>
      <c r="N32" s="57">
        <f>'BAR BB| Open rates'!N32*0.87*0.9</f>
        <v>40324.5</v>
      </c>
      <c r="O32" s="57">
        <f>'BAR BB| Open rates'!O32*0.87*0.9</f>
        <v>44396.1</v>
      </c>
      <c r="P32" s="57">
        <f>'BAR BB| Open rates'!P32*0.87*0.9</f>
        <v>42047.1</v>
      </c>
      <c r="Q32" s="57">
        <f>'BAR BB| Open rates'!Q32*0.87*0.9</f>
        <v>38993.4</v>
      </c>
      <c r="R32" s="57">
        <f>'BAR BB| Open rates'!R32*0.87*0.9</f>
        <v>40324.5</v>
      </c>
      <c r="S32" s="57">
        <f>'BAR BB| Open rates'!S32*0.87*0.9</f>
        <v>38993.4</v>
      </c>
      <c r="T32" s="57">
        <f>'BAR BB| Open rates'!T32*0.87*0.9</f>
        <v>40324.5</v>
      </c>
      <c r="U32" s="57">
        <f>'BAR BB| Open rates'!U32*0.87*0.9</f>
        <v>38993.4</v>
      </c>
      <c r="V32" s="57">
        <f>'BAR BB| Open rates'!V32*0.87*0.9</f>
        <v>40324.5</v>
      </c>
      <c r="W32" s="57">
        <f>'BAR BB| Open rates'!W32*0.87*0.9</f>
        <v>45805.5</v>
      </c>
      <c r="X32" s="57">
        <f>'BAR BB| Open rates'!X32*0.87*0.9</f>
        <v>49094.1</v>
      </c>
      <c r="Y32" s="57">
        <f>'BAR BB| Open rates'!Y32*0.87*0.9</f>
        <v>64049.4</v>
      </c>
      <c r="Z32" s="57">
        <f>'BAR BB| Open rates'!Z32*0.87*0.9</f>
        <v>45805.5</v>
      </c>
      <c r="AA32" s="57">
        <f>'BAR BB| Open rates'!AA32*0.87*0.9</f>
        <v>47528.1</v>
      </c>
      <c r="AB32" s="57">
        <f>'BAR BB| Open rates'!AB32*0.87*0.9</f>
        <v>45805.5</v>
      </c>
      <c r="AC32" s="57">
        <f>'BAR BB| Open rates'!AC32*0.87*0.9</f>
        <v>49094.1</v>
      </c>
      <c r="AD32" s="57">
        <f>'BAR BB| Open rates'!AD32*0.87*0.9</f>
        <v>50660.1</v>
      </c>
      <c r="AE32" s="57">
        <f>'BAR BB| Open rates'!AE32*0.87*0.9</f>
        <v>49094.1</v>
      </c>
      <c r="AF32" s="57">
        <f>'BAR BB| Open rates'!AF32*0.87*0.9</f>
        <v>50660.1</v>
      </c>
      <c r="AG32" s="57">
        <f>'BAR BB| Open rates'!AG32*0.87*0.9</f>
        <v>49094.1</v>
      </c>
      <c r="AH32" s="57">
        <f>'BAR BB| Open rates'!AH32*0.87*0.9</f>
        <v>50660.1</v>
      </c>
      <c r="AI32" s="57">
        <f>'BAR BB| Open rates'!AI32*0.87*0.9</f>
        <v>49094.1</v>
      </c>
      <c r="AJ32" s="57">
        <f>'BAR BB| Open rates'!AJ32*0.87*0.9</f>
        <v>50660.1</v>
      </c>
      <c r="AK32" s="57">
        <f>'BAR BB| Open rates'!AK32*0.87*0.9</f>
        <v>49094.1</v>
      </c>
      <c r="AL32" s="57">
        <f>'BAR BB| Open rates'!AL32*0.87*0.9</f>
        <v>50660.1</v>
      </c>
      <c r="AM32" s="57">
        <f>'BAR BB| Open rates'!AM32*0.87*0.9</f>
        <v>49094.1</v>
      </c>
      <c r="AN32" s="57">
        <f>'BAR BB| Open rates'!AN32*0.87*0.9</f>
        <v>50660.1</v>
      </c>
      <c r="AO32" s="57">
        <f>'BAR BB| Open rates'!AO32*0.87*0.9</f>
        <v>49094.1</v>
      </c>
      <c r="AP32" s="57">
        <f>'BAR BB| Open rates'!AP32*0.87*0.9</f>
        <v>50660.1</v>
      </c>
      <c r="AQ32" s="57">
        <f>'BAR BB| Open rates'!AQ32*0.87*0.9</f>
        <v>49094.1</v>
      </c>
      <c r="AR32" s="57">
        <f>'BAR BB| Open rates'!AR32*0.87*0.9</f>
        <v>50660.1</v>
      </c>
      <c r="AS32" s="57">
        <f>'BAR BB| Open rates'!AS32*0.87*0.9</f>
        <v>45805.5</v>
      </c>
      <c r="AT32" s="57">
        <f>'BAR BB| Open rates'!AT32*0.87*0.9</f>
        <v>47528.1</v>
      </c>
      <c r="AU32" s="57">
        <f>'BAR BB| Open rates'!AU32*0.87*0.9</f>
        <v>45805.5</v>
      </c>
      <c r="AV32" s="57">
        <f>'BAR BB| Open rates'!AV32*0.87*0.9</f>
        <v>44396.1</v>
      </c>
      <c r="AW32" s="57">
        <f>'BAR BB| Open rates'!AW32*0.87*0.9</f>
        <v>44396.1</v>
      </c>
      <c r="AX32" s="57">
        <f>'BAR BB| Open rates'!AX32*0.87*0.9</f>
        <v>42673.5</v>
      </c>
      <c r="AY32" s="57">
        <f>'BAR BB| Open rates'!AY32*0.87*0.9</f>
        <v>44396.1</v>
      </c>
      <c r="AZ32" s="57">
        <f>'BAR BB| Open rates'!AZ32*0.87*0.9</f>
        <v>42673.5</v>
      </c>
      <c r="BA32" s="57">
        <f>'BAR BB| Open rates'!BA32*0.87*0.9</f>
        <v>44396.1</v>
      </c>
      <c r="BB32" s="57">
        <f>'BAR BB| Open rates'!BB32*0.87*0.9</f>
        <v>42673.5</v>
      </c>
      <c r="BC32" s="57">
        <f>'BAR BB| Open rates'!BC32*0.87*0.9</f>
        <v>44396.1</v>
      </c>
      <c r="BD32" s="57">
        <f>'BAR BB| Open rates'!BD32*0.87*0.9</f>
        <v>42673.5</v>
      </c>
      <c r="BE32" s="57">
        <f>'BAR BB| Open rates'!BE32*0.87*0.9</f>
        <v>39776.400000000001</v>
      </c>
      <c r="BF32" s="57">
        <f>'BAR BB| Open rates'!BF32*0.87*0.9</f>
        <v>38210.400000000001</v>
      </c>
      <c r="BG32" s="57">
        <f>'BAR BB| Open rates'!BG32*0.87*0.9</f>
        <v>39776.400000000001</v>
      </c>
      <c r="BH32" s="57">
        <f>'BAR BB| Open rates'!BH32*0.87*0.9</f>
        <v>38210.400000000001</v>
      </c>
      <c r="BI32" s="57">
        <f>'BAR BB| Open rates'!BI32*0.87*0.9</f>
        <v>39776.400000000001</v>
      </c>
      <c r="BJ32" s="57">
        <f>'BAR BB| Open rates'!BJ32*0.87*0.9</f>
        <v>38210.400000000001</v>
      </c>
      <c r="BK32" s="57">
        <f>'BAR BB| Open rates'!BK32*0.87*0.9</f>
        <v>39776.400000000001</v>
      </c>
      <c r="BL32" s="57">
        <f>'BAR BB| Open rates'!BL32*0.87*0.9</f>
        <v>38210.400000000001</v>
      </c>
      <c r="BM32" s="57">
        <f>'BAR BB| Open rates'!BM32*0.87*0.9</f>
        <v>39776.400000000001</v>
      </c>
      <c r="BN32" s="57">
        <f>'BAR BB| Open rates'!BN32*0.87*0.9</f>
        <v>41107.5</v>
      </c>
      <c r="BO32" s="57">
        <f>'BAR BB| Open rates'!BO32*0.87*0.9</f>
        <v>42830.1</v>
      </c>
      <c r="BP32" s="57">
        <f>'BAR BB| Open rates'!BP32*0.87*0.9</f>
        <v>37427.4</v>
      </c>
      <c r="BQ32" s="57">
        <f>'BAR BB| Open rates'!BQ32*0.87*0.9</f>
        <v>36644.400000000001</v>
      </c>
      <c r="BR32" s="57">
        <f>'BAR BB| Open rates'!BR32*0.87*0.9</f>
        <v>37427.4</v>
      </c>
      <c r="BS32" s="57">
        <f>'BAR BB| Open rates'!BS32*0.87*0.9</f>
        <v>36644.400000000001</v>
      </c>
      <c r="BT32" s="57">
        <f>'BAR BB| Open rates'!BT32*0.87*0.9</f>
        <v>37427.4</v>
      </c>
      <c r="BU32" s="57">
        <f>'BAR BB| Open rates'!BU32*0.87*0.9</f>
        <v>36644.400000000001</v>
      </c>
      <c r="BV32" s="57">
        <f>'BAR BB| Open rates'!BV32*0.87*0.9</f>
        <v>37427.4</v>
      </c>
      <c r="BW32" s="57">
        <f>'BAR BB| Open rates'!BW32*0.87*0.9</f>
        <v>36644.400000000001</v>
      </c>
      <c r="BX32" s="57">
        <f>'BAR BB| Open rates'!BX32*0.87*0.9</f>
        <v>36644.400000000001</v>
      </c>
      <c r="BY32" s="57">
        <f>'BAR BB| Open rates'!BY32*0.87*0.9</f>
        <v>37427.4</v>
      </c>
      <c r="BZ32" s="57">
        <f>'BAR BB| Open rates'!BZ32*0.87*0.9</f>
        <v>36644.400000000001</v>
      </c>
      <c r="CA32" s="57">
        <f>'BAR BB| Open rates'!CA32*0.87*0.9</f>
        <v>37427.4</v>
      </c>
      <c r="CB32" s="57">
        <f>'BAR BB| Open rates'!CB32*0.87*0.9</f>
        <v>36644.400000000001</v>
      </c>
      <c r="CC32" s="57">
        <f>'BAR BB| Open rates'!CC32*0.87*0.9</f>
        <v>37427.4</v>
      </c>
      <c r="CD32" s="57">
        <f>'BAR BB| Open rates'!CD32*0.87*0.9</f>
        <v>40324.5</v>
      </c>
      <c r="CE32" s="57">
        <f>'BAR BB| Open rates'!CE32*0.87*0.9</f>
        <v>42047.1</v>
      </c>
    </row>
    <row r="33" spans="1:83"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row>
    <row r="34" spans="1:83" s="36" customFormat="1" ht="12" customHeight="1" x14ac:dyDescent="0.2">
      <c r="A34" s="237">
        <v>1</v>
      </c>
      <c r="B34" s="57">
        <f>'BAR BB| Open rates'!B34*0.87*0.9</f>
        <v>54731.700000000004</v>
      </c>
      <c r="C34" s="57">
        <f>'BAR BB| Open rates'!C34*0.87*0.9</f>
        <v>59351.4</v>
      </c>
      <c r="D34" s="57">
        <f>'BAR BB| Open rates'!D34*0.87*0.9</f>
        <v>56062.8</v>
      </c>
      <c r="E34" s="57">
        <f>'BAR BB| Open rates'!E34*0.87*0.9</f>
        <v>37192.5</v>
      </c>
      <c r="F34" s="57">
        <f>'BAR BB| Open rates'!F34*0.87*0.9</f>
        <v>35861.4</v>
      </c>
      <c r="G34" s="57">
        <f>'BAR BB| Open rates'!G34*0.87*0.9</f>
        <v>34295.4</v>
      </c>
      <c r="H34" s="57">
        <f>'BAR BB| Open rates'!H34*0.87*0.9</f>
        <v>34295.4</v>
      </c>
      <c r="I34" s="57">
        <f>'BAR BB| Open rates'!I34*0.87*0.9</f>
        <v>33512.400000000001</v>
      </c>
      <c r="J34" s="57">
        <f>'BAR BB| Open rates'!J34*0.87*0.9</f>
        <v>34295.4</v>
      </c>
      <c r="K34" s="57">
        <f>'BAR BB| Open rates'!K34*0.87*0.9</f>
        <v>34295.4</v>
      </c>
      <c r="L34" s="57">
        <f>'BAR BB| Open rates'!L34*0.87*0.9</f>
        <v>34295.4</v>
      </c>
      <c r="M34" s="57">
        <f>'BAR BB| Open rates'!M34*0.87*0.9</f>
        <v>45179.1</v>
      </c>
      <c r="N34" s="57">
        <f>'BAR BB| Open rates'!N34*0.87*0.9</f>
        <v>41107.5</v>
      </c>
      <c r="O34" s="57">
        <f>'BAR BB| Open rates'!O34*0.87*0.9</f>
        <v>45179.1</v>
      </c>
      <c r="P34" s="57">
        <f>'BAR BB| Open rates'!P34*0.87*0.9</f>
        <v>42830.1</v>
      </c>
      <c r="Q34" s="57">
        <f>'BAR BB| Open rates'!Q34*0.87*0.9</f>
        <v>39776.400000000001</v>
      </c>
      <c r="R34" s="57">
        <f>'BAR BB| Open rates'!R34*0.87*0.9</f>
        <v>41107.5</v>
      </c>
      <c r="S34" s="57">
        <f>'BAR BB| Open rates'!S34*0.87*0.9</f>
        <v>39776.400000000001</v>
      </c>
      <c r="T34" s="57">
        <f>'BAR BB| Open rates'!T34*0.87*0.9</f>
        <v>41107.5</v>
      </c>
      <c r="U34" s="57">
        <f>'BAR BB| Open rates'!U34*0.87*0.9</f>
        <v>39776.400000000001</v>
      </c>
      <c r="V34" s="57">
        <f>'BAR BB| Open rates'!V34*0.87*0.9</f>
        <v>41107.5</v>
      </c>
      <c r="W34" s="57">
        <f>'BAR BB| Open rates'!W34*0.87*0.9</f>
        <v>56062.8</v>
      </c>
      <c r="X34" s="57">
        <f>'BAR BB| Open rates'!X34*0.87*0.9</f>
        <v>59351.4</v>
      </c>
      <c r="Y34" s="57">
        <f>'BAR BB| Open rates'!Y34*0.87*0.9</f>
        <v>74306.7</v>
      </c>
      <c r="Z34" s="57">
        <f>'BAR BB| Open rates'!Z34*0.87*0.9</f>
        <v>56062.8</v>
      </c>
      <c r="AA34" s="57">
        <f>'BAR BB| Open rates'!AA34*0.87*0.9</f>
        <v>57785.4</v>
      </c>
      <c r="AB34" s="57">
        <f>'BAR BB| Open rates'!AB34*0.87*0.9</f>
        <v>56062.8</v>
      </c>
      <c r="AC34" s="57">
        <f>'BAR BB| Open rates'!AC34*0.87*0.9</f>
        <v>59351.4</v>
      </c>
      <c r="AD34" s="57">
        <f>'BAR BB| Open rates'!AD34*0.87*0.9</f>
        <v>60917.4</v>
      </c>
      <c r="AE34" s="57">
        <f>'BAR BB| Open rates'!AE34*0.87*0.9</f>
        <v>59351.4</v>
      </c>
      <c r="AF34" s="57">
        <f>'BAR BB| Open rates'!AF34*0.87*0.9</f>
        <v>60917.4</v>
      </c>
      <c r="AG34" s="57">
        <f>'BAR BB| Open rates'!AG34*0.87*0.9</f>
        <v>59351.4</v>
      </c>
      <c r="AH34" s="57">
        <f>'BAR BB| Open rates'!AH34*0.87*0.9</f>
        <v>60917.4</v>
      </c>
      <c r="AI34" s="57">
        <f>'BAR BB| Open rates'!AI34*0.87*0.9</f>
        <v>59351.4</v>
      </c>
      <c r="AJ34" s="57">
        <f>'BAR BB| Open rates'!AJ34*0.87*0.9</f>
        <v>60917.4</v>
      </c>
      <c r="AK34" s="57">
        <f>'BAR BB| Open rates'!AK34*0.87*0.9</f>
        <v>59351.4</v>
      </c>
      <c r="AL34" s="57">
        <f>'BAR BB| Open rates'!AL34*0.87*0.9</f>
        <v>60917.4</v>
      </c>
      <c r="AM34" s="57">
        <f>'BAR BB| Open rates'!AM34*0.87*0.9</f>
        <v>59351.4</v>
      </c>
      <c r="AN34" s="57">
        <f>'BAR BB| Open rates'!AN34*0.87*0.9</f>
        <v>60917.4</v>
      </c>
      <c r="AO34" s="57">
        <f>'BAR BB| Open rates'!AO34*0.87*0.9</f>
        <v>59351.4</v>
      </c>
      <c r="AP34" s="57">
        <f>'BAR BB| Open rates'!AP34*0.87*0.9</f>
        <v>60917.4</v>
      </c>
      <c r="AQ34" s="57">
        <f>'BAR BB| Open rates'!AQ34*0.87*0.9</f>
        <v>59351.4</v>
      </c>
      <c r="AR34" s="57">
        <f>'BAR BB| Open rates'!AR34*0.87*0.9</f>
        <v>60917.4</v>
      </c>
      <c r="AS34" s="57">
        <f>'BAR BB| Open rates'!AS34*0.87*0.9</f>
        <v>56062.8</v>
      </c>
      <c r="AT34" s="57">
        <f>'BAR BB| Open rates'!AT34*0.87*0.9</f>
        <v>57785.4</v>
      </c>
      <c r="AU34" s="57">
        <f>'BAR BB| Open rates'!AU34*0.87*0.9</f>
        <v>56062.8</v>
      </c>
      <c r="AV34" s="57">
        <f>'BAR BB| Open rates'!AV34*0.87*0.9</f>
        <v>42830.1</v>
      </c>
      <c r="AW34" s="57">
        <f>'BAR BB| Open rates'!AW34*0.87*0.9</f>
        <v>42830.1</v>
      </c>
      <c r="AX34" s="57">
        <f>'BAR BB| Open rates'!AX34*0.87*0.9</f>
        <v>41107.5</v>
      </c>
      <c r="AY34" s="57">
        <f>'BAR BB| Open rates'!AY34*0.87*0.9</f>
        <v>42830.1</v>
      </c>
      <c r="AZ34" s="57">
        <f>'BAR BB| Open rates'!AZ34*0.87*0.9</f>
        <v>41107.5</v>
      </c>
      <c r="BA34" s="57">
        <f>'BAR BB| Open rates'!BA34*0.87*0.9</f>
        <v>42830.1</v>
      </c>
      <c r="BB34" s="57">
        <f>'BAR BB| Open rates'!BB34*0.87*0.9</f>
        <v>41107.5</v>
      </c>
      <c r="BC34" s="57">
        <f>'BAR BB| Open rates'!BC34*0.87*0.9</f>
        <v>42830.1</v>
      </c>
      <c r="BD34" s="57">
        <f>'BAR BB| Open rates'!BD34*0.87*0.9</f>
        <v>41107.5</v>
      </c>
      <c r="BE34" s="57">
        <f>'BAR BB| Open rates'!BE34*0.87*0.9</f>
        <v>39776.400000000001</v>
      </c>
      <c r="BF34" s="57">
        <f>'BAR BB| Open rates'!BF34*0.87*0.9</f>
        <v>38210.400000000001</v>
      </c>
      <c r="BG34" s="57">
        <f>'BAR BB| Open rates'!BG34*0.87*0.9</f>
        <v>39776.400000000001</v>
      </c>
      <c r="BH34" s="57">
        <f>'BAR BB| Open rates'!BH34*0.87*0.9</f>
        <v>38210.400000000001</v>
      </c>
      <c r="BI34" s="57">
        <f>'BAR BB| Open rates'!BI34*0.87*0.9</f>
        <v>39776.400000000001</v>
      </c>
      <c r="BJ34" s="57">
        <f>'BAR BB| Open rates'!BJ34*0.87*0.9</f>
        <v>38210.400000000001</v>
      </c>
      <c r="BK34" s="57">
        <f>'BAR BB| Open rates'!BK34*0.87*0.9</f>
        <v>39776.400000000001</v>
      </c>
      <c r="BL34" s="57">
        <f>'BAR BB| Open rates'!BL34*0.87*0.9</f>
        <v>38210.400000000001</v>
      </c>
      <c r="BM34" s="57">
        <f>'BAR BB| Open rates'!BM34*0.87*0.9</f>
        <v>39776.400000000001</v>
      </c>
      <c r="BN34" s="57">
        <f>'BAR BB| Open rates'!BN34*0.87*0.9</f>
        <v>41107.5</v>
      </c>
      <c r="BO34" s="57">
        <f>'BAR BB| Open rates'!BO34*0.87*0.9</f>
        <v>42830.1</v>
      </c>
      <c r="BP34" s="57">
        <f>'BAR BB| Open rates'!BP34*0.87*0.9</f>
        <v>37427.4</v>
      </c>
      <c r="BQ34" s="57">
        <f>'BAR BB| Open rates'!BQ34*0.87*0.9</f>
        <v>33512.400000000001</v>
      </c>
      <c r="BR34" s="57">
        <f>'BAR BB| Open rates'!BR34*0.87*0.9</f>
        <v>34295.4</v>
      </c>
      <c r="BS34" s="57">
        <f>'BAR BB| Open rates'!BS34*0.87*0.9</f>
        <v>33512.400000000001</v>
      </c>
      <c r="BT34" s="57">
        <f>'BAR BB| Open rates'!BT34*0.87*0.9</f>
        <v>34295.4</v>
      </c>
      <c r="BU34" s="57">
        <f>'BAR BB| Open rates'!BU34*0.87*0.9</f>
        <v>33512.400000000001</v>
      </c>
      <c r="BV34" s="57">
        <f>'BAR BB| Open rates'!BV34*0.87*0.9</f>
        <v>34295.4</v>
      </c>
      <c r="BW34" s="57">
        <f>'BAR BB| Open rates'!BW34*0.87*0.9</f>
        <v>33512.400000000001</v>
      </c>
      <c r="BX34" s="57">
        <f>'BAR BB| Open rates'!BX34*0.87*0.9</f>
        <v>33512.400000000001</v>
      </c>
      <c r="BY34" s="57">
        <f>'BAR BB| Open rates'!BY34*0.87*0.9</f>
        <v>34295.4</v>
      </c>
      <c r="BZ34" s="57">
        <f>'BAR BB| Open rates'!BZ34*0.87*0.9</f>
        <v>33512.400000000001</v>
      </c>
      <c r="CA34" s="57">
        <f>'BAR BB| Open rates'!CA34*0.87*0.9</f>
        <v>34295.4</v>
      </c>
      <c r="CB34" s="57">
        <f>'BAR BB| Open rates'!CB34*0.87*0.9</f>
        <v>33512.400000000001</v>
      </c>
      <c r="CC34" s="57">
        <f>'BAR BB| Open rates'!CC34*0.87*0.9</f>
        <v>34295.4</v>
      </c>
      <c r="CD34" s="57">
        <f>'BAR BB| Open rates'!CD34*0.87*0.9</f>
        <v>37192.5</v>
      </c>
      <c r="CE34" s="57">
        <f>'BAR BB| Open rates'!CE34*0.87*0.9</f>
        <v>38915.1</v>
      </c>
    </row>
    <row r="35" spans="1:83" s="36" customFormat="1" ht="12" customHeight="1" x14ac:dyDescent="0.2">
      <c r="A35" s="237">
        <v>2</v>
      </c>
      <c r="B35" s="57">
        <f>'BAR BB| Open rates'!B35*0.87*0.9</f>
        <v>57080.700000000004</v>
      </c>
      <c r="C35" s="57">
        <f>'BAR BB| Open rates'!C35*0.87*0.9</f>
        <v>61700.4</v>
      </c>
      <c r="D35" s="57">
        <f>'BAR BB| Open rates'!D35*0.87*0.9</f>
        <v>58411.8</v>
      </c>
      <c r="E35" s="57">
        <f>'BAR BB| Open rates'!E35*0.87*0.9</f>
        <v>39541.5</v>
      </c>
      <c r="F35" s="57">
        <f>'BAR BB| Open rates'!F35*0.87*0.9</f>
        <v>38210.400000000001</v>
      </c>
      <c r="G35" s="57">
        <f>'BAR BB| Open rates'!G35*0.87*0.9</f>
        <v>36644.400000000001</v>
      </c>
      <c r="H35" s="57">
        <f>'BAR BB| Open rates'!H35*0.87*0.9</f>
        <v>36644.400000000001</v>
      </c>
      <c r="I35" s="57">
        <f>'BAR BB| Open rates'!I35*0.87*0.9</f>
        <v>35861.4</v>
      </c>
      <c r="J35" s="57">
        <f>'BAR BB| Open rates'!J35*0.87*0.9</f>
        <v>36644.400000000001</v>
      </c>
      <c r="K35" s="57">
        <f>'BAR BB| Open rates'!K35*0.87*0.9</f>
        <v>36644.400000000001</v>
      </c>
      <c r="L35" s="57">
        <f>'BAR BB| Open rates'!L35*0.87*0.9</f>
        <v>36644.400000000001</v>
      </c>
      <c r="M35" s="57">
        <f>'BAR BB| Open rates'!M35*0.87*0.9</f>
        <v>47528.1</v>
      </c>
      <c r="N35" s="57">
        <f>'BAR BB| Open rates'!N35*0.87*0.9</f>
        <v>43456.5</v>
      </c>
      <c r="O35" s="57">
        <f>'BAR BB| Open rates'!O35*0.87*0.9</f>
        <v>47528.1</v>
      </c>
      <c r="P35" s="57">
        <f>'BAR BB| Open rates'!P35*0.87*0.9</f>
        <v>45179.1</v>
      </c>
      <c r="Q35" s="57">
        <f>'BAR BB| Open rates'!Q35*0.87*0.9</f>
        <v>42125.4</v>
      </c>
      <c r="R35" s="57">
        <f>'BAR BB| Open rates'!R35*0.87*0.9</f>
        <v>43456.5</v>
      </c>
      <c r="S35" s="57">
        <f>'BAR BB| Open rates'!S35*0.87*0.9</f>
        <v>42125.4</v>
      </c>
      <c r="T35" s="57">
        <f>'BAR BB| Open rates'!T35*0.87*0.9</f>
        <v>43456.5</v>
      </c>
      <c r="U35" s="57">
        <f>'BAR BB| Open rates'!U35*0.87*0.9</f>
        <v>42125.4</v>
      </c>
      <c r="V35" s="57">
        <f>'BAR BB| Open rates'!V35*0.87*0.9</f>
        <v>43456.5</v>
      </c>
      <c r="W35" s="57">
        <f>'BAR BB| Open rates'!W35*0.87*0.9</f>
        <v>58411.8</v>
      </c>
      <c r="X35" s="57">
        <f>'BAR BB| Open rates'!X35*0.87*0.9</f>
        <v>61700.4</v>
      </c>
      <c r="Y35" s="57">
        <f>'BAR BB| Open rates'!Y35*0.87*0.9</f>
        <v>76655.7</v>
      </c>
      <c r="Z35" s="57">
        <f>'BAR BB| Open rates'!Z35*0.87*0.9</f>
        <v>58411.8</v>
      </c>
      <c r="AA35" s="57">
        <f>'BAR BB| Open rates'!AA35*0.87*0.9</f>
        <v>60134.400000000001</v>
      </c>
      <c r="AB35" s="57">
        <f>'BAR BB| Open rates'!AB35*0.87*0.9</f>
        <v>58411.8</v>
      </c>
      <c r="AC35" s="57">
        <f>'BAR BB| Open rates'!AC35*0.87*0.9</f>
        <v>61700.4</v>
      </c>
      <c r="AD35" s="57">
        <f>'BAR BB| Open rates'!AD35*0.87*0.9</f>
        <v>63266.400000000001</v>
      </c>
      <c r="AE35" s="57">
        <f>'BAR BB| Open rates'!AE35*0.87*0.9</f>
        <v>61700.4</v>
      </c>
      <c r="AF35" s="57">
        <f>'BAR BB| Open rates'!AF35*0.87*0.9</f>
        <v>63266.400000000001</v>
      </c>
      <c r="AG35" s="57">
        <f>'BAR BB| Open rates'!AG35*0.87*0.9</f>
        <v>61700.4</v>
      </c>
      <c r="AH35" s="57">
        <f>'BAR BB| Open rates'!AH35*0.87*0.9</f>
        <v>63266.400000000001</v>
      </c>
      <c r="AI35" s="57">
        <f>'BAR BB| Open rates'!AI35*0.87*0.9</f>
        <v>61700.4</v>
      </c>
      <c r="AJ35" s="57">
        <f>'BAR BB| Open rates'!AJ35*0.87*0.9</f>
        <v>63266.400000000001</v>
      </c>
      <c r="AK35" s="57">
        <f>'BAR BB| Open rates'!AK35*0.87*0.9</f>
        <v>61700.4</v>
      </c>
      <c r="AL35" s="57">
        <f>'BAR BB| Open rates'!AL35*0.87*0.9</f>
        <v>63266.400000000001</v>
      </c>
      <c r="AM35" s="57">
        <f>'BAR BB| Open rates'!AM35*0.87*0.9</f>
        <v>61700.4</v>
      </c>
      <c r="AN35" s="57">
        <f>'BAR BB| Open rates'!AN35*0.87*0.9</f>
        <v>63266.400000000001</v>
      </c>
      <c r="AO35" s="57">
        <f>'BAR BB| Open rates'!AO35*0.87*0.9</f>
        <v>61700.4</v>
      </c>
      <c r="AP35" s="57">
        <f>'BAR BB| Open rates'!AP35*0.87*0.9</f>
        <v>63266.400000000001</v>
      </c>
      <c r="AQ35" s="57">
        <f>'BAR BB| Open rates'!AQ35*0.87*0.9</f>
        <v>61700.4</v>
      </c>
      <c r="AR35" s="57">
        <f>'BAR BB| Open rates'!AR35*0.87*0.9</f>
        <v>63266.400000000001</v>
      </c>
      <c r="AS35" s="57">
        <f>'BAR BB| Open rates'!AS35*0.87*0.9</f>
        <v>58411.8</v>
      </c>
      <c r="AT35" s="57">
        <f>'BAR BB| Open rates'!AT35*0.87*0.9</f>
        <v>60134.400000000001</v>
      </c>
      <c r="AU35" s="57">
        <f>'BAR BB| Open rates'!AU35*0.87*0.9</f>
        <v>58411.8</v>
      </c>
      <c r="AV35" s="57">
        <f>'BAR BB| Open rates'!AV35*0.87*0.9</f>
        <v>45179.1</v>
      </c>
      <c r="AW35" s="57">
        <f>'BAR BB| Open rates'!AW35*0.87*0.9</f>
        <v>45179.1</v>
      </c>
      <c r="AX35" s="57">
        <f>'BAR BB| Open rates'!AX35*0.87*0.9</f>
        <v>43456.5</v>
      </c>
      <c r="AY35" s="57">
        <f>'BAR BB| Open rates'!AY35*0.87*0.9</f>
        <v>45179.1</v>
      </c>
      <c r="AZ35" s="57">
        <f>'BAR BB| Open rates'!AZ35*0.87*0.9</f>
        <v>43456.5</v>
      </c>
      <c r="BA35" s="57">
        <f>'BAR BB| Open rates'!BA35*0.87*0.9</f>
        <v>45179.1</v>
      </c>
      <c r="BB35" s="57">
        <f>'BAR BB| Open rates'!BB35*0.87*0.9</f>
        <v>43456.5</v>
      </c>
      <c r="BC35" s="57">
        <f>'BAR BB| Open rates'!BC35*0.87*0.9</f>
        <v>45179.1</v>
      </c>
      <c r="BD35" s="57">
        <f>'BAR BB| Open rates'!BD35*0.87*0.9</f>
        <v>43456.5</v>
      </c>
      <c r="BE35" s="57">
        <f>'BAR BB| Open rates'!BE35*0.87*0.9</f>
        <v>42125.4</v>
      </c>
      <c r="BF35" s="57">
        <f>'BAR BB| Open rates'!BF35*0.87*0.9</f>
        <v>40559.4</v>
      </c>
      <c r="BG35" s="57">
        <f>'BAR BB| Open rates'!BG35*0.87*0.9</f>
        <v>42125.4</v>
      </c>
      <c r="BH35" s="57">
        <f>'BAR BB| Open rates'!BH35*0.87*0.9</f>
        <v>40559.4</v>
      </c>
      <c r="BI35" s="57">
        <f>'BAR BB| Open rates'!BI35*0.87*0.9</f>
        <v>42125.4</v>
      </c>
      <c r="BJ35" s="57">
        <f>'BAR BB| Open rates'!BJ35*0.87*0.9</f>
        <v>40559.4</v>
      </c>
      <c r="BK35" s="57">
        <f>'BAR BB| Open rates'!BK35*0.87*0.9</f>
        <v>42125.4</v>
      </c>
      <c r="BL35" s="57">
        <f>'BAR BB| Open rates'!BL35*0.87*0.9</f>
        <v>40559.4</v>
      </c>
      <c r="BM35" s="57">
        <f>'BAR BB| Open rates'!BM35*0.87*0.9</f>
        <v>42125.4</v>
      </c>
      <c r="BN35" s="57">
        <f>'BAR BB| Open rates'!BN35*0.87*0.9</f>
        <v>43456.5</v>
      </c>
      <c r="BO35" s="57">
        <f>'BAR BB| Open rates'!BO35*0.87*0.9</f>
        <v>45179.1</v>
      </c>
      <c r="BP35" s="57">
        <f>'BAR BB| Open rates'!BP35*0.87*0.9</f>
        <v>39776.400000000001</v>
      </c>
      <c r="BQ35" s="57">
        <f>'BAR BB| Open rates'!BQ35*0.87*0.9</f>
        <v>35861.4</v>
      </c>
      <c r="BR35" s="57">
        <f>'BAR BB| Open rates'!BR35*0.87*0.9</f>
        <v>36644.400000000001</v>
      </c>
      <c r="BS35" s="57">
        <f>'BAR BB| Open rates'!BS35*0.87*0.9</f>
        <v>35861.4</v>
      </c>
      <c r="BT35" s="57">
        <f>'BAR BB| Open rates'!BT35*0.87*0.9</f>
        <v>36644.400000000001</v>
      </c>
      <c r="BU35" s="57">
        <f>'BAR BB| Open rates'!BU35*0.87*0.9</f>
        <v>35861.4</v>
      </c>
      <c r="BV35" s="57">
        <f>'BAR BB| Open rates'!BV35*0.87*0.9</f>
        <v>36644.400000000001</v>
      </c>
      <c r="BW35" s="57">
        <f>'BAR BB| Open rates'!BW35*0.87*0.9</f>
        <v>35861.4</v>
      </c>
      <c r="BX35" s="57">
        <f>'BAR BB| Open rates'!BX35*0.87*0.9</f>
        <v>35861.4</v>
      </c>
      <c r="BY35" s="57">
        <f>'BAR BB| Open rates'!BY35*0.87*0.9</f>
        <v>36644.400000000001</v>
      </c>
      <c r="BZ35" s="57">
        <f>'BAR BB| Open rates'!BZ35*0.87*0.9</f>
        <v>35861.4</v>
      </c>
      <c r="CA35" s="57">
        <f>'BAR BB| Open rates'!CA35*0.87*0.9</f>
        <v>36644.400000000001</v>
      </c>
      <c r="CB35" s="57">
        <f>'BAR BB| Open rates'!CB35*0.87*0.9</f>
        <v>35861.4</v>
      </c>
      <c r="CC35" s="57">
        <f>'BAR BB| Open rates'!CC35*0.87*0.9</f>
        <v>36644.400000000001</v>
      </c>
      <c r="CD35" s="57">
        <f>'BAR BB| Open rates'!CD35*0.87*0.9</f>
        <v>39541.5</v>
      </c>
      <c r="CE35" s="57">
        <f>'BAR BB| Open rates'!CE35*0.87*0.9</f>
        <v>41264.1</v>
      </c>
    </row>
    <row r="36" spans="1:83" s="36" customFormat="1" ht="12" customHeight="1" x14ac:dyDescent="0.2">
      <c r="A36" s="237">
        <v>3</v>
      </c>
      <c r="B36" s="57">
        <f>'BAR BB| Open rates'!B36*0.87*0.9</f>
        <v>59429.700000000004</v>
      </c>
      <c r="C36" s="57">
        <f>'BAR BB| Open rates'!C36*0.87*0.9</f>
        <v>64049.4</v>
      </c>
      <c r="D36" s="57">
        <f>'BAR BB| Open rates'!D36*0.87*0.9</f>
        <v>60760.800000000003</v>
      </c>
      <c r="E36" s="57">
        <f>'BAR BB| Open rates'!E36*0.87*0.9</f>
        <v>41890.5</v>
      </c>
      <c r="F36" s="57">
        <f>'BAR BB| Open rates'!F36*0.87*0.9</f>
        <v>40559.4</v>
      </c>
      <c r="G36" s="57">
        <f>'BAR BB| Open rates'!G36*0.87*0.9</f>
        <v>38993.4</v>
      </c>
      <c r="H36" s="57">
        <f>'BAR BB| Open rates'!H36*0.87*0.9</f>
        <v>38993.4</v>
      </c>
      <c r="I36" s="57">
        <f>'BAR BB| Open rates'!I36*0.87*0.9</f>
        <v>38210.400000000001</v>
      </c>
      <c r="J36" s="57">
        <f>'BAR BB| Open rates'!J36*0.87*0.9</f>
        <v>38993.4</v>
      </c>
      <c r="K36" s="57">
        <f>'BAR BB| Open rates'!K36*0.87*0.9</f>
        <v>38993.4</v>
      </c>
      <c r="L36" s="57">
        <f>'BAR BB| Open rates'!L36*0.87*0.9</f>
        <v>38993.4</v>
      </c>
      <c r="M36" s="57">
        <f>'BAR BB| Open rates'!M36*0.87*0.9</f>
        <v>49877.1</v>
      </c>
      <c r="N36" s="57">
        <f>'BAR BB| Open rates'!N36*0.87*0.9</f>
        <v>45805.5</v>
      </c>
      <c r="O36" s="57">
        <f>'BAR BB| Open rates'!O36*0.87*0.9</f>
        <v>49877.1</v>
      </c>
      <c r="P36" s="57">
        <f>'BAR BB| Open rates'!P36*0.87*0.9</f>
        <v>47528.1</v>
      </c>
      <c r="Q36" s="57">
        <f>'BAR BB| Open rates'!Q36*0.87*0.9</f>
        <v>44474.400000000001</v>
      </c>
      <c r="R36" s="57">
        <f>'BAR BB| Open rates'!R36*0.87*0.9</f>
        <v>45805.5</v>
      </c>
      <c r="S36" s="57">
        <f>'BAR BB| Open rates'!S36*0.87*0.9</f>
        <v>44474.400000000001</v>
      </c>
      <c r="T36" s="57">
        <f>'BAR BB| Open rates'!T36*0.87*0.9</f>
        <v>45805.5</v>
      </c>
      <c r="U36" s="57">
        <f>'BAR BB| Open rates'!U36*0.87*0.9</f>
        <v>44474.400000000001</v>
      </c>
      <c r="V36" s="57">
        <f>'BAR BB| Open rates'!V36*0.87*0.9</f>
        <v>45805.5</v>
      </c>
      <c r="W36" s="57">
        <f>'BAR BB| Open rates'!W36*0.87*0.9</f>
        <v>60760.800000000003</v>
      </c>
      <c r="X36" s="57">
        <f>'BAR BB| Open rates'!X36*0.87*0.9</f>
        <v>64049.4</v>
      </c>
      <c r="Y36" s="57">
        <f>'BAR BB| Open rates'!Y36*0.87*0.9</f>
        <v>79004.7</v>
      </c>
      <c r="Z36" s="57">
        <f>'BAR BB| Open rates'!Z36*0.87*0.9</f>
        <v>60760.800000000003</v>
      </c>
      <c r="AA36" s="57">
        <f>'BAR BB| Open rates'!AA36*0.87*0.9</f>
        <v>62483.4</v>
      </c>
      <c r="AB36" s="57">
        <f>'BAR BB| Open rates'!AB36*0.87*0.9</f>
        <v>60760.800000000003</v>
      </c>
      <c r="AC36" s="57">
        <f>'BAR BB| Open rates'!AC36*0.87*0.9</f>
        <v>64049.4</v>
      </c>
      <c r="AD36" s="57">
        <f>'BAR BB| Open rates'!AD36*0.87*0.9</f>
        <v>65615.400000000009</v>
      </c>
      <c r="AE36" s="57">
        <f>'BAR BB| Open rates'!AE36*0.87*0.9</f>
        <v>64049.4</v>
      </c>
      <c r="AF36" s="57">
        <f>'BAR BB| Open rates'!AF36*0.87*0.9</f>
        <v>65615.400000000009</v>
      </c>
      <c r="AG36" s="57">
        <f>'BAR BB| Open rates'!AG36*0.87*0.9</f>
        <v>64049.4</v>
      </c>
      <c r="AH36" s="57">
        <f>'BAR BB| Open rates'!AH36*0.87*0.9</f>
        <v>65615.400000000009</v>
      </c>
      <c r="AI36" s="57">
        <f>'BAR BB| Open rates'!AI36*0.87*0.9</f>
        <v>64049.4</v>
      </c>
      <c r="AJ36" s="57">
        <f>'BAR BB| Open rates'!AJ36*0.87*0.9</f>
        <v>65615.400000000009</v>
      </c>
      <c r="AK36" s="57">
        <f>'BAR BB| Open rates'!AK36*0.87*0.9</f>
        <v>64049.4</v>
      </c>
      <c r="AL36" s="57">
        <f>'BAR BB| Open rates'!AL36*0.87*0.9</f>
        <v>65615.400000000009</v>
      </c>
      <c r="AM36" s="57">
        <f>'BAR BB| Open rates'!AM36*0.87*0.9</f>
        <v>64049.4</v>
      </c>
      <c r="AN36" s="57">
        <f>'BAR BB| Open rates'!AN36*0.87*0.9</f>
        <v>65615.400000000009</v>
      </c>
      <c r="AO36" s="57">
        <f>'BAR BB| Open rates'!AO36*0.87*0.9</f>
        <v>64049.4</v>
      </c>
      <c r="AP36" s="57">
        <f>'BAR BB| Open rates'!AP36*0.87*0.9</f>
        <v>65615.400000000009</v>
      </c>
      <c r="AQ36" s="57">
        <f>'BAR BB| Open rates'!AQ36*0.87*0.9</f>
        <v>64049.4</v>
      </c>
      <c r="AR36" s="57">
        <f>'BAR BB| Open rates'!AR36*0.87*0.9</f>
        <v>65615.400000000009</v>
      </c>
      <c r="AS36" s="57">
        <f>'BAR BB| Open rates'!AS36*0.87*0.9</f>
        <v>60760.800000000003</v>
      </c>
      <c r="AT36" s="57">
        <f>'BAR BB| Open rates'!AT36*0.87*0.9</f>
        <v>62483.4</v>
      </c>
      <c r="AU36" s="57">
        <f>'BAR BB| Open rates'!AU36*0.87*0.9</f>
        <v>60760.800000000003</v>
      </c>
      <c r="AV36" s="57">
        <f>'BAR BB| Open rates'!AV36*0.87*0.9</f>
        <v>47528.1</v>
      </c>
      <c r="AW36" s="57">
        <f>'BAR BB| Open rates'!AW36*0.87*0.9</f>
        <v>47528.1</v>
      </c>
      <c r="AX36" s="57">
        <f>'BAR BB| Open rates'!AX36*0.87*0.9</f>
        <v>45805.5</v>
      </c>
      <c r="AY36" s="57">
        <f>'BAR BB| Open rates'!AY36*0.87*0.9</f>
        <v>47528.1</v>
      </c>
      <c r="AZ36" s="57">
        <f>'BAR BB| Open rates'!AZ36*0.87*0.9</f>
        <v>45805.5</v>
      </c>
      <c r="BA36" s="57">
        <f>'BAR BB| Open rates'!BA36*0.87*0.9</f>
        <v>47528.1</v>
      </c>
      <c r="BB36" s="57">
        <f>'BAR BB| Open rates'!BB36*0.87*0.9</f>
        <v>45805.5</v>
      </c>
      <c r="BC36" s="57">
        <f>'BAR BB| Open rates'!BC36*0.87*0.9</f>
        <v>47528.1</v>
      </c>
      <c r="BD36" s="57">
        <f>'BAR BB| Open rates'!BD36*0.87*0.9</f>
        <v>45805.5</v>
      </c>
      <c r="BE36" s="57">
        <f>'BAR BB| Open rates'!BE36*0.87*0.9</f>
        <v>44474.400000000001</v>
      </c>
      <c r="BF36" s="57">
        <f>'BAR BB| Open rates'!BF36*0.87*0.9</f>
        <v>42908.4</v>
      </c>
      <c r="BG36" s="57">
        <f>'BAR BB| Open rates'!BG36*0.87*0.9</f>
        <v>44474.400000000001</v>
      </c>
      <c r="BH36" s="57">
        <f>'BAR BB| Open rates'!BH36*0.87*0.9</f>
        <v>42908.4</v>
      </c>
      <c r="BI36" s="57">
        <f>'BAR BB| Open rates'!BI36*0.87*0.9</f>
        <v>44474.400000000001</v>
      </c>
      <c r="BJ36" s="57">
        <f>'BAR BB| Open rates'!BJ36*0.87*0.9</f>
        <v>42908.4</v>
      </c>
      <c r="BK36" s="57">
        <f>'BAR BB| Open rates'!BK36*0.87*0.9</f>
        <v>44474.400000000001</v>
      </c>
      <c r="BL36" s="57">
        <f>'BAR BB| Open rates'!BL36*0.87*0.9</f>
        <v>42908.4</v>
      </c>
      <c r="BM36" s="57">
        <f>'BAR BB| Open rates'!BM36*0.87*0.9</f>
        <v>44474.400000000001</v>
      </c>
      <c r="BN36" s="57">
        <f>'BAR BB| Open rates'!BN36*0.87*0.9</f>
        <v>45805.5</v>
      </c>
      <c r="BO36" s="57">
        <f>'BAR BB| Open rates'!BO36*0.87*0.9</f>
        <v>47528.1</v>
      </c>
      <c r="BP36" s="57">
        <f>'BAR BB| Open rates'!BP36*0.87*0.9</f>
        <v>42125.4</v>
      </c>
      <c r="BQ36" s="57">
        <f>'BAR BB| Open rates'!BQ36*0.87*0.9</f>
        <v>38210.400000000001</v>
      </c>
      <c r="BR36" s="57">
        <f>'BAR BB| Open rates'!BR36*0.87*0.9</f>
        <v>38993.4</v>
      </c>
      <c r="BS36" s="57">
        <f>'BAR BB| Open rates'!BS36*0.87*0.9</f>
        <v>38210.400000000001</v>
      </c>
      <c r="BT36" s="57">
        <f>'BAR BB| Open rates'!BT36*0.87*0.9</f>
        <v>38993.4</v>
      </c>
      <c r="BU36" s="57">
        <f>'BAR BB| Open rates'!BU36*0.87*0.9</f>
        <v>38210.400000000001</v>
      </c>
      <c r="BV36" s="57">
        <f>'BAR BB| Open rates'!BV36*0.87*0.9</f>
        <v>38993.4</v>
      </c>
      <c r="BW36" s="57">
        <f>'BAR BB| Open rates'!BW36*0.87*0.9</f>
        <v>38210.400000000001</v>
      </c>
      <c r="BX36" s="57">
        <f>'BAR BB| Open rates'!BX36*0.87*0.9</f>
        <v>38210.400000000001</v>
      </c>
      <c r="BY36" s="57">
        <f>'BAR BB| Open rates'!BY36*0.87*0.9</f>
        <v>38993.4</v>
      </c>
      <c r="BZ36" s="57">
        <f>'BAR BB| Open rates'!BZ36*0.87*0.9</f>
        <v>38210.400000000001</v>
      </c>
      <c r="CA36" s="57">
        <f>'BAR BB| Open rates'!CA36*0.87*0.9</f>
        <v>38993.4</v>
      </c>
      <c r="CB36" s="57">
        <f>'BAR BB| Open rates'!CB36*0.87*0.9</f>
        <v>38210.400000000001</v>
      </c>
      <c r="CC36" s="57">
        <f>'BAR BB| Open rates'!CC36*0.87*0.9</f>
        <v>38993.4</v>
      </c>
      <c r="CD36" s="57">
        <f>'BAR BB| Open rates'!CD36*0.87*0.9</f>
        <v>41890.5</v>
      </c>
      <c r="CE36" s="57">
        <f>'BAR BB| Open rates'!CE36*0.87*0.9</f>
        <v>43613.1</v>
      </c>
    </row>
    <row r="37" spans="1:83" s="36" customFormat="1" ht="12" customHeight="1" x14ac:dyDescent="0.2">
      <c r="A37" s="237">
        <v>4</v>
      </c>
      <c r="B37" s="57">
        <f>'BAR BB| Open rates'!B37*0.87*0.9</f>
        <v>61778.700000000004</v>
      </c>
      <c r="C37" s="57">
        <f>'BAR BB| Open rates'!C37*0.87*0.9</f>
        <v>66398.400000000009</v>
      </c>
      <c r="D37" s="57">
        <f>'BAR BB| Open rates'!D37*0.87*0.9</f>
        <v>63109.8</v>
      </c>
      <c r="E37" s="57">
        <f>'BAR BB| Open rates'!E37*0.87*0.9</f>
        <v>44239.5</v>
      </c>
      <c r="F37" s="57">
        <f>'BAR BB| Open rates'!F37*0.87*0.9</f>
        <v>42908.4</v>
      </c>
      <c r="G37" s="57">
        <f>'BAR BB| Open rates'!G37*0.87*0.9</f>
        <v>41342.400000000001</v>
      </c>
      <c r="H37" s="57">
        <f>'BAR BB| Open rates'!H37*0.87*0.9</f>
        <v>41342.400000000001</v>
      </c>
      <c r="I37" s="57">
        <f>'BAR BB| Open rates'!I37*0.87*0.9</f>
        <v>40559.4</v>
      </c>
      <c r="J37" s="57">
        <f>'BAR BB| Open rates'!J37*0.87*0.9</f>
        <v>41342.400000000001</v>
      </c>
      <c r="K37" s="57">
        <f>'BAR BB| Open rates'!K37*0.87*0.9</f>
        <v>41342.400000000001</v>
      </c>
      <c r="L37" s="57">
        <f>'BAR BB| Open rates'!L37*0.87*0.9</f>
        <v>41342.400000000001</v>
      </c>
      <c r="M37" s="57">
        <f>'BAR BB| Open rates'!M37*0.87*0.9</f>
        <v>52226.1</v>
      </c>
      <c r="N37" s="57">
        <f>'BAR BB| Open rates'!N37*0.87*0.9</f>
        <v>48154.5</v>
      </c>
      <c r="O37" s="57">
        <f>'BAR BB| Open rates'!O37*0.87*0.9</f>
        <v>52226.1</v>
      </c>
      <c r="P37" s="57">
        <f>'BAR BB| Open rates'!P37*0.87*0.9</f>
        <v>49877.1</v>
      </c>
      <c r="Q37" s="57">
        <f>'BAR BB| Open rates'!Q37*0.87*0.9</f>
        <v>46823.4</v>
      </c>
      <c r="R37" s="57">
        <f>'BAR BB| Open rates'!R37*0.87*0.9</f>
        <v>48154.5</v>
      </c>
      <c r="S37" s="57">
        <f>'BAR BB| Open rates'!S37*0.87*0.9</f>
        <v>46823.4</v>
      </c>
      <c r="T37" s="57">
        <f>'BAR BB| Open rates'!T37*0.87*0.9</f>
        <v>48154.5</v>
      </c>
      <c r="U37" s="57">
        <f>'BAR BB| Open rates'!U37*0.87*0.9</f>
        <v>46823.4</v>
      </c>
      <c r="V37" s="57">
        <f>'BAR BB| Open rates'!V37*0.87*0.9</f>
        <v>48154.5</v>
      </c>
      <c r="W37" s="57">
        <f>'BAR BB| Open rates'!W37*0.87*0.9</f>
        <v>63109.8</v>
      </c>
      <c r="X37" s="57">
        <f>'BAR BB| Open rates'!X37*0.87*0.9</f>
        <v>66398.400000000009</v>
      </c>
      <c r="Y37" s="57">
        <f>'BAR BB| Open rates'!Y37*0.87*0.9</f>
        <v>81353.7</v>
      </c>
      <c r="Z37" s="57">
        <f>'BAR BB| Open rates'!Z37*0.87*0.9</f>
        <v>63109.8</v>
      </c>
      <c r="AA37" s="57">
        <f>'BAR BB| Open rates'!AA37*0.87*0.9</f>
        <v>64832.4</v>
      </c>
      <c r="AB37" s="57">
        <f>'BAR BB| Open rates'!AB37*0.87*0.9</f>
        <v>63109.8</v>
      </c>
      <c r="AC37" s="57">
        <f>'BAR BB| Open rates'!AC37*0.87*0.9</f>
        <v>66398.400000000009</v>
      </c>
      <c r="AD37" s="57">
        <f>'BAR BB| Open rates'!AD37*0.87*0.9</f>
        <v>67964.400000000009</v>
      </c>
      <c r="AE37" s="57">
        <f>'BAR BB| Open rates'!AE37*0.87*0.9</f>
        <v>66398.400000000009</v>
      </c>
      <c r="AF37" s="57">
        <f>'BAR BB| Open rates'!AF37*0.87*0.9</f>
        <v>67964.400000000009</v>
      </c>
      <c r="AG37" s="57">
        <f>'BAR BB| Open rates'!AG37*0.87*0.9</f>
        <v>66398.400000000009</v>
      </c>
      <c r="AH37" s="57">
        <f>'BAR BB| Open rates'!AH37*0.87*0.9</f>
        <v>67964.400000000009</v>
      </c>
      <c r="AI37" s="57">
        <f>'BAR BB| Open rates'!AI37*0.87*0.9</f>
        <v>66398.400000000009</v>
      </c>
      <c r="AJ37" s="57">
        <f>'BAR BB| Open rates'!AJ37*0.87*0.9</f>
        <v>67964.400000000009</v>
      </c>
      <c r="AK37" s="57">
        <f>'BAR BB| Open rates'!AK37*0.87*0.9</f>
        <v>66398.400000000009</v>
      </c>
      <c r="AL37" s="57">
        <f>'BAR BB| Open rates'!AL37*0.87*0.9</f>
        <v>67964.400000000009</v>
      </c>
      <c r="AM37" s="57">
        <f>'BAR BB| Open rates'!AM37*0.87*0.9</f>
        <v>66398.400000000009</v>
      </c>
      <c r="AN37" s="57">
        <f>'BAR BB| Open rates'!AN37*0.87*0.9</f>
        <v>67964.400000000009</v>
      </c>
      <c r="AO37" s="57">
        <f>'BAR BB| Open rates'!AO37*0.87*0.9</f>
        <v>66398.400000000009</v>
      </c>
      <c r="AP37" s="57">
        <f>'BAR BB| Open rates'!AP37*0.87*0.9</f>
        <v>67964.400000000009</v>
      </c>
      <c r="AQ37" s="57">
        <f>'BAR BB| Open rates'!AQ37*0.87*0.9</f>
        <v>66398.400000000009</v>
      </c>
      <c r="AR37" s="57">
        <f>'BAR BB| Open rates'!AR37*0.87*0.9</f>
        <v>67964.400000000009</v>
      </c>
      <c r="AS37" s="57">
        <f>'BAR BB| Open rates'!AS37*0.87*0.9</f>
        <v>63109.8</v>
      </c>
      <c r="AT37" s="57">
        <f>'BAR BB| Open rates'!AT37*0.87*0.9</f>
        <v>64832.4</v>
      </c>
      <c r="AU37" s="57">
        <f>'BAR BB| Open rates'!AU37*0.87*0.9</f>
        <v>63109.8</v>
      </c>
      <c r="AV37" s="57">
        <f>'BAR BB| Open rates'!AV37*0.87*0.9</f>
        <v>49877.1</v>
      </c>
      <c r="AW37" s="57">
        <f>'BAR BB| Open rates'!AW37*0.87*0.9</f>
        <v>49877.1</v>
      </c>
      <c r="AX37" s="57">
        <f>'BAR BB| Open rates'!AX37*0.87*0.9</f>
        <v>48154.5</v>
      </c>
      <c r="AY37" s="57">
        <f>'BAR BB| Open rates'!AY37*0.87*0.9</f>
        <v>49877.1</v>
      </c>
      <c r="AZ37" s="57">
        <f>'BAR BB| Open rates'!AZ37*0.87*0.9</f>
        <v>48154.5</v>
      </c>
      <c r="BA37" s="57">
        <f>'BAR BB| Open rates'!BA37*0.87*0.9</f>
        <v>49877.1</v>
      </c>
      <c r="BB37" s="57">
        <f>'BAR BB| Open rates'!BB37*0.87*0.9</f>
        <v>48154.5</v>
      </c>
      <c r="BC37" s="57">
        <f>'BAR BB| Open rates'!BC37*0.87*0.9</f>
        <v>49877.1</v>
      </c>
      <c r="BD37" s="57">
        <f>'BAR BB| Open rates'!BD37*0.87*0.9</f>
        <v>48154.5</v>
      </c>
      <c r="BE37" s="57">
        <f>'BAR BB| Open rates'!BE37*0.87*0.9</f>
        <v>46823.4</v>
      </c>
      <c r="BF37" s="57">
        <f>'BAR BB| Open rates'!BF37*0.87*0.9</f>
        <v>45257.4</v>
      </c>
      <c r="BG37" s="57">
        <f>'BAR BB| Open rates'!BG37*0.87*0.9</f>
        <v>46823.4</v>
      </c>
      <c r="BH37" s="57">
        <f>'BAR BB| Open rates'!BH37*0.87*0.9</f>
        <v>45257.4</v>
      </c>
      <c r="BI37" s="57">
        <f>'BAR BB| Open rates'!BI37*0.87*0.9</f>
        <v>46823.4</v>
      </c>
      <c r="BJ37" s="57">
        <f>'BAR BB| Open rates'!BJ37*0.87*0.9</f>
        <v>45257.4</v>
      </c>
      <c r="BK37" s="57">
        <f>'BAR BB| Open rates'!BK37*0.87*0.9</f>
        <v>46823.4</v>
      </c>
      <c r="BL37" s="57">
        <f>'BAR BB| Open rates'!BL37*0.87*0.9</f>
        <v>45257.4</v>
      </c>
      <c r="BM37" s="57">
        <f>'BAR BB| Open rates'!BM37*0.87*0.9</f>
        <v>46823.4</v>
      </c>
      <c r="BN37" s="57">
        <f>'BAR BB| Open rates'!BN37*0.87*0.9</f>
        <v>48154.5</v>
      </c>
      <c r="BO37" s="57">
        <f>'BAR BB| Open rates'!BO37*0.87*0.9</f>
        <v>49877.1</v>
      </c>
      <c r="BP37" s="57">
        <f>'BAR BB| Open rates'!BP37*0.87*0.9</f>
        <v>44474.400000000001</v>
      </c>
      <c r="BQ37" s="57">
        <f>'BAR BB| Open rates'!BQ37*0.87*0.9</f>
        <v>40559.4</v>
      </c>
      <c r="BR37" s="57">
        <f>'BAR BB| Open rates'!BR37*0.87*0.9</f>
        <v>41342.400000000001</v>
      </c>
      <c r="BS37" s="57">
        <f>'BAR BB| Open rates'!BS37*0.87*0.9</f>
        <v>40559.4</v>
      </c>
      <c r="BT37" s="57">
        <f>'BAR BB| Open rates'!BT37*0.87*0.9</f>
        <v>41342.400000000001</v>
      </c>
      <c r="BU37" s="57">
        <f>'BAR BB| Open rates'!BU37*0.87*0.9</f>
        <v>40559.4</v>
      </c>
      <c r="BV37" s="57">
        <f>'BAR BB| Open rates'!BV37*0.87*0.9</f>
        <v>41342.400000000001</v>
      </c>
      <c r="BW37" s="57">
        <f>'BAR BB| Open rates'!BW37*0.87*0.9</f>
        <v>40559.4</v>
      </c>
      <c r="BX37" s="57">
        <f>'BAR BB| Open rates'!BX37*0.87*0.9</f>
        <v>40559.4</v>
      </c>
      <c r="BY37" s="57">
        <f>'BAR BB| Open rates'!BY37*0.87*0.9</f>
        <v>41342.400000000001</v>
      </c>
      <c r="BZ37" s="57">
        <f>'BAR BB| Open rates'!BZ37*0.87*0.9</f>
        <v>40559.4</v>
      </c>
      <c r="CA37" s="57">
        <f>'BAR BB| Open rates'!CA37*0.87*0.9</f>
        <v>41342.400000000001</v>
      </c>
      <c r="CB37" s="57">
        <f>'BAR BB| Open rates'!CB37*0.87*0.9</f>
        <v>40559.4</v>
      </c>
      <c r="CC37" s="57">
        <f>'BAR BB| Open rates'!CC37*0.87*0.9</f>
        <v>41342.400000000001</v>
      </c>
      <c r="CD37" s="57">
        <f>'BAR BB| Open rates'!CD37*0.87*0.9</f>
        <v>44239.5</v>
      </c>
      <c r="CE37" s="57">
        <f>'BAR BB| Open rates'!CE37*0.87*0.9</f>
        <v>45962.1</v>
      </c>
    </row>
    <row r="38" spans="1:83" s="36" customFormat="1" ht="12" customHeight="1" x14ac:dyDescent="0.2">
      <c r="A38" s="237">
        <v>5</v>
      </c>
      <c r="B38" s="57">
        <f>'BAR BB| Open rates'!B38*0.87*0.9</f>
        <v>64127.700000000004</v>
      </c>
      <c r="C38" s="57">
        <f>'BAR BB| Open rates'!C38*0.87*0.9</f>
        <v>68747.400000000009</v>
      </c>
      <c r="D38" s="57">
        <f>'BAR BB| Open rates'!D38*0.87*0.9</f>
        <v>65458.8</v>
      </c>
      <c r="E38" s="57">
        <f>'BAR BB| Open rates'!E38*0.87*0.9</f>
        <v>46588.5</v>
      </c>
      <c r="F38" s="57">
        <f>'BAR BB| Open rates'!F38*0.87*0.9</f>
        <v>45257.4</v>
      </c>
      <c r="G38" s="57">
        <f>'BAR BB| Open rates'!G38*0.87*0.9</f>
        <v>43691.4</v>
      </c>
      <c r="H38" s="57">
        <f>'BAR BB| Open rates'!H38*0.87*0.9</f>
        <v>43691.4</v>
      </c>
      <c r="I38" s="57">
        <f>'BAR BB| Open rates'!I38*0.87*0.9</f>
        <v>42908.4</v>
      </c>
      <c r="J38" s="57">
        <f>'BAR BB| Open rates'!J38*0.87*0.9</f>
        <v>43691.4</v>
      </c>
      <c r="K38" s="57">
        <f>'BAR BB| Open rates'!K38*0.87*0.9</f>
        <v>43691.4</v>
      </c>
      <c r="L38" s="57">
        <f>'BAR BB| Open rates'!L38*0.87*0.9</f>
        <v>43691.4</v>
      </c>
      <c r="M38" s="57">
        <f>'BAR BB| Open rates'!M38*0.87*0.9</f>
        <v>54575.1</v>
      </c>
      <c r="N38" s="57">
        <f>'BAR BB| Open rates'!N38*0.87*0.9</f>
        <v>50503.5</v>
      </c>
      <c r="O38" s="57">
        <f>'BAR BB| Open rates'!O38*0.87*0.9</f>
        <v>54575.1</v>
      </c>
      <c r="P38" s="57">
        <f>'BAR BB| Open rates'!P38*0.87*0.9</f>
        <v>52226.1</v>
      </c>
      <c r="Q38" s="57">
        <f>'BAR BB| Open rates'!Q38*0.87*0.9</f>
        <v>49172.4</v>
      </c>
      <c r="R38" s="57">
        <f>'BAR BB| Open rates'!R38*0.87*0.9</f>
        <v>50503.5</v>
      </c>
      <c r="S38" s="57">
        <f>'BAR BB| Open rates'!S38*0.87*0.9</f>
        <v>49172.4</v>
      </c>
      <c r="T38" s="57">
        <f>'BAR BB| Open rates'!T38*0.87*0.9</f>
        <v>50503.5</v>
      </c>
      <c r="U38" s="57">
        <f>'BAR BB| Open rates'!U38*0.87*0.9</f>
        <v>49172.4</v>
      </c>
      <c r="V38" s="57">
        <f>'BAR BB| Open rates'!V38*0.87*0.9</f>
        <v>50503.5</v>
      </c>
      <c r="W38" s="57">
        <f>'BAR BB| Open rates'!W38*0.87*0.9</f>
        <v>65458.8</v>
      </c>
      <c r="X38" s="57">
        <f>'BAR BB| Open rates'!X38*0.87*0.9</f>
        <v>68747.400000000009</v>
      </c>
      <c r="Y38" s="57">
        <f>'BAR BB| Open rates'!Y38*0.87*0.9</f>
        <v>83702.7</v>
      </c>
      <c r="Z38" s="57">
        <f>'BAR BB| Open rates'!Z38*0.87*0.9</f>
        <v>65458.8</v>
      </c>
      <c r="AA38" s="57">
        <f>'BAR BB| Open rates'!AA38*0.87*0.9</f>
        <v>67181.400000000009</v>
      </c>
      <c r="AB38" s="57">
        <f>'BAR BB| Open rates'!AB38*0.87*0.9</f>
        <v>65458.8</v>
      </c>
      <c r="AC38" s="57">
        <f>'BAR BB| Open rates'!AC38*0.87*0.9</f>
        <v>68747.400000000009</v>
      </c>
      <c r="AD38" s="57">
        <f>'BAR BB| Open rates'!AD38*0.87*0.9</f>
        <v>70313.400000000009</v>
      </c>
      <c r="AE38" s="57">
        <f>'BAR BB| Open rates'!AE38*0.87*0.9</f>
        <v>68747.400000000009</v>
      </c>
      <c r="AF38" s="57">
        <f>'BAR BB| Open rates'!AF38*0.87*0.9</f>
        <v>70313.400000000009</v>
      </c>
      <c r="AG38" s="57">
        <f>'BAR BB| Open rates'!AG38*0.87*0.9</f>
        <v>68747.400000000009</v>
      </c>
      <c r="AH38" s="57">
        <f>'BAR BB| Open rates'!AH38*0.87*0.9</f>
        <v>70313.400000000009</v>
      </c>
      <c r="AI38" s="57">
        <f>'BAR BB| Open rates'!AI38*0.87*0.9</f>
        <v>68747.400000000009</v>
      </c>
      <c r="AJ38" s="57">
        <f>'BAR BB| Open rates'!AJ38*0.87*0.9</f>
        <v>70313.400000000009</v>
      </c>
      <c r="AK38" s="57">
        <f>'BAR BB| Open rates'!AK38*0.87*0.9</f>
        <v>68747.400000000009</v>
      </c>
      <c r="AL38" s="57">
        <f>'BAR BB| Open rates'!AL38*0.87*0.9</f>
        <v>70313.400000000009</v>
      </c>
      <c r="AM38" s="57">
        <f>'BAR BB| Open rates'!AM38*0.87*0.9</f>
        <v>68747.400000000009</v>
      </c>
      <c r="AN38" s="57">
        <f>'BAR BB| Open rates'!AN38*0.87*0.9</f>
        <v>70313.400000000009</v>
      </c>
      <c r="AO38" s="57">
        <f>'BAR BB| Open rates'!AO38*0.87*0.9</f>
        <v>68747.400000000009</v>
      </c>
      <c r="AP38" s="57">
        <f>'BAR BB| Open rates'!AP38*0.87*0.9</f>
        <v>70313.400000000009</v>
      </c>
      <c r="AQ38" s="57">
        <f>'BAR BB| Open rates'!AQ38*0.87*0.9</f>
        <v>68747.400000000009</v>
      </c>
      <c r="AR38" s="57">
        <f>'BAR BB| Open rates'!AR38*0.87*0.9</f>
        <v>70313.400000000009</v>
      </c>
      <c r="AS38" s="57">
        <f>'BAR BB| Open rates'!AS38*0.87*0.9</f>
        <v>65458.8</v>
      </c>
      <c r="AT38" s="57">
        <f>'BAR BB| Open rates'!AT38*0.87*0.9</f>
        <v>67181.400000000009</v>
      </c>
      <c r="AU38" s="57">
        <f>'BAR BB| Open rates'!AU38*0.87*0.9</f>
        <v>65458.8</v>
      </c>
      <c r="AV38" s="57">
        <f>'BAR BB| Open rates'!AV38*0.87*0.9</f>
        <v>52226.1</v>
      </c>
      <c r="AW38" s="57">
        <f>'BAR BB| Open rates'!AW38*0.87*0.9</f>
        <v>52226.1</v>
      </c>
      <c r="AX38" s="57">
        <f>'BAR BB| Open rates'!AX38*0.87*0.9</f>
        <v>50503.5</v>
      </c>
      <c r="AY38" s="57">
        <f>'BAR BB| Open rates'!AY38*0.87*0.9</f>
        <v>52226.1</v>
      </c>
      <c r="AZ38" s="57">
        <f>'BAR BB| Open rates'!AZ38*0.87*0.9</f>
        <v>50503.5</v>
      </c>
      <c r="BA38" s="57">
        <f>'BAR BB| Open rates'!BA38*0.87*0.9</f>
        <v>52226.1</v>
      </c>
      <c r="BB38" s="57">
        <f>'BAR BB| Open rates'!BB38*0.87*0.9</f>
        <v>50503.5</v>
      </c>
      <c r="BC38" s="57">
        <f>'BAR BB| Open rates'!BC38*0.87*0.9</f>
        <v>52226.1</v>
      </c>
      <c r="BD38" s="57">
        <f>'BAR BB| Open rates'!BD38*0.87*0.9</f>
        <v>50503.5</v>
      </c>
      <c r="BE38" s="57">
        <f>'BAR BB| Open rates'!BE38*0.87*0.9</f>
        <v>49172.4</v>
      </c>
      <c r="BF38" s="57">
        <f>'BAR BB| Open rates'!BF38*0.87*0.9</f>
        <v>47606.400000000001</v>
      </c>
      <c r="BG38" s="57">
        <f>'BAR BB| Open rates'!BG38*0.87*0.9</f>
        <v>49172.4</v>
      </c>
      <c r="BH38" s="57">
        <f>'BAR BB| Open rates'!BH38*0.87*0.9</f>
        <v>47606.400000000001</v>
      </c>
      <c r="BI38" s="57">
        <f>'BAR BB| Open rates'!BI38*0.87*0.9</f>
        <v>49172.4</v>
      </c>
      <c r="BJ38" s="57">
        <f>'BAR BB| Open rates'!BJ38*0.87*0.9</f>
        <v>47606.400000000001</v>
      </c>
      <c r="BK38" s="57">
        <f>'BAR BB| Open rates'!BK38*0.87*0.9</f>
        <v>49172.4</v>
      </c>
      <c r="BL38" s="57">
        <f>'BAR BB| Open rates'!BL38*0.87*0.9</f>
        <v>47606.400000000001</v>
      </c>
      <c r="BM38" s="57">
        <f>'BAR BB| Open rates'!BM38*0.87*0.9</f>
        <v>49172.4</v>
      </c>
      <c r="BN38" s="57">
        <f>'BAR BB| Open rates'!BN38*0.87*0.9</f>
        <v>50503.5</v>
      </c>
      <c r="BO38" s="57">
        <f>'BAR BB| Open rates'!BO38*0.87*0.9</f>
        <v>52226.1</v>
      </c>
      <c r="BP38" s="57">
        <f>'BAR BB| Open rates'!BP38*0.87*0.9</f>
        <v>46823.4</v>
      </c>
      <c r="BQ38" s="57">
        <f>'BAR BB| Open rates'!BQ38*0.87*0.9</f>
        <v>42908.4</v>
      </c>
      <c r="BR38" s="57">
        <f>'BAR BB| Open rates'!BR38*0.87*0.9</f>
        <v>43691.4</v>
      </c>
      <c r="BS38" s="57">
        <f>'BAR BB| Open rates'!BS38*0.87*0.9</f>
        <v>42908.4</v>
      </c>
      <c r="BT38" s="57">
        <f>'BAR BB| Open rates'!BT38*0.87*0.9</f>
        <v>43691.4</v>
      </c>
      <c r="BU38" s="57">
        <f>'BAR BB| Open rates'!BU38*0.87*0.9</f>
        <v>42908.4</v>
      </c>
      <c r="BV38" s="57">
        <f>'BAR BB| Open rates'!BV38*0.87*0.9</f>
        <v>43691.4</v>
      </c>
      <c r="BW38" s="57">
        <f>'BAR BB| Open rates'!BW38*0.87*0.9</f>
        <v>42908.4</v>
      </c>
      <c r="BX38" s="57">
        <f>'BAR BB| Open rates'!BX38*0.87*0.9</f>
        <v>42908.4</v>
      </c>
      <c r="BY38" s="57">
        <f>'BAR BB| Open rates'!BY38*0.87*0.9</f>
        <v>43691.4</v>
      </c>
      <c r="BZ38" s="57">
        <f>'BAR BB| Open rates'!BZ38*0.87*0.9</f>
        <v>42908.4</v>
      </c>
      <c r="CA38" s="57">
        <f>'BAR BB| Open rates'!CA38*0.87*0.9</f>
        <v>43691.4</v>
      </c>
      <c r="CB38" s="57">
        <f>'BAR BB| Open rates'!CB38*0.87*0.9</f>
        <v>42908.4</v>
      </c>
      <c r="CC38" s="57">
        <f>'BAR BB| Open rates'!CC38*0.87*0.9</f>
        <v>43691.4</v>
      </c>
      <c r="CD38" s="57">
        <f>'BAR BB| Open rates'!CD38*0.87*0.9</f>
        <v>46588.5</v>
      </c>
      <c r="CE38" s="57">
        <f>'BAR BB| Open rates'!CE38*0.87*0.9</f>
        <v>48311.1</v>
      </c>
    </row>
    <row r="39" spans="1:83" s="36" customFormat="1" ht="12" customHeight="1" x14ac:dyDescent="0.2">
      <c r="A39" s="237">
        <v>6</v>
      </c>
      <c r="B39" s="57">
        <f>'BAR BB| Open rates'!B39*0.87*0.9</f>
        <v>66476.7</v>
      </c>
      <c r="C39" s="57">
        <f>'BAR BB| Open rates'!C39*0.87*0.9</f>
        <v>71096.400000000009</v>
      </c>
      <c r="D39" s="57">
        <f>'BAR BB| Open rates'!D39*0.87*0.9</f>
        <v>67807.8</v>
      </c>
      <c r="E39" s="57">
        <f>'BAR BB| Open rates'!E39*0.87*0.9</f>
        <v>48937.5</v>
      </c>
      <c r="F39" s="57">
        <f>'BAR BB| Open rates'!F39*0.87*0.9</f>
        <v>47606.400000000001</v>
      </c>
      <c r="G39" s="57">
        <f>'BAR BB| Open rates'!G39*0.87*0.9</f>
        <v>46040.4</v>
      </c>
      <c r="H39" s="57">
        <f>'BAR BB| Open rates'!H39*0.87*0.9</f>
        <v>46040.4</v>
      </c>
      <c r="I39" s="57">
        <f>'BAR BB| Open rates'!I39*0.87*0.9</f>
        <v>45257.4</v>
      </c>
      <c r="J39" s="57">
        <f>'BAR BB| Open rates'!J39*0.87*0.9</f>
        <v>46040.4</v>
      </c>
      <c r="K39" s="57">
        <f>'BAR BB| Open rates'!K39*0.87*0.9</f>
        <v>46040.4</v>
      </c>
      <c r="L39" s="57">
        <f>'BAR BB| Open rates'!L39*0.87*0.9</f>
        <v>46040.4</v>
      </c>
      <c r="M39" s="57">
        <f>'BAR BB| Open rates'!M39*0.87*0.9</f>
        <v>56924.1</v>
      </c>
      <c r="N39" s="57">
        <f>'BAR BB| Open rates'!N39*0.87*0.9</f>
        <v>52852.5</v>
      </c>
      <c r="O39" s="57">
        <f>'BAR BB| Open rates'!O39*0.87*0.9</f>
        <v>56924.1</v>
      </c>
      <c r="P39" s="57">
        <f>'BAR BB| Open rates'!P39*0.87*0.9</f>
        <v>54575.1</v>
      </c>
      <c r="Q39" s="57">
        <f>'BAR BB| Open rates'!Q39*0.87*0.9</f>
        <v>51521.4</v>
      </c>
      <c r="R39" s="57">
        <f>'BAR BB| Open rates'!R39*0.87*0.9</f>
        <v>52852.5</v>
      </c>
      <c r="S39" s="57">
        <f>'BAR BB| Open rates'!S39*0.87*0.9</f>
        <v>51521.4</v>
      </c>
      <c r="T39" s="57">
        <f>'BAR BB| Open rates'!T39*0.87*0.9</f>
        <v>52852.5</v>
      </c>
      <c r="U39" s="57">
        <f>'BAR BB| Open rates'!U39*0.87*0.9</f>
        <v>51521.4</v>
      </c>
      <c r="V39" s="57">
        <f>'BAR BB| Open rates'!V39*0.87*0.9</f>
        <v>52852.5</v>
      </c>
      <c r="W39" s="57">
        <f>'BAR BB| Open rates'!W39*0.87*0.9</f>
        <v>67807.8</v>
      </c>
      <c r="X39" s="57">
        <f>'BAR BB| Open rates'!X39*0.87*0.9</f>
        <v>71096.400000000009</v>
      </c>
      <c r="Y39" s="57">
        <f>'BAR BB| Open rates'!Y39*0.87*0.9</f>
        <v>86051.7</v>
      </c>
      <c r="Z39" s="57">
        <f>'BAR BB| Open rates'!Z39*0.87*0.9</f>
        <v>67807.8</v>
      </c>
      <c r="AA39" s="57">
        <f>'BAR BB| Open rates'!AA39*0.87*0.9</f>
        <v>69530.400000000009</v>
      </c>
      <c r="AB39" s="57">
        <f>'BAR BB| Open rates'!AB39*0.87*0.9</f>
        <v>67807.8</v>
      </c>
      <c r="AC39" s="57">
        <f>'BAR BB| Open rates'!AC39*0.87*0.9</f>
        <v>71096.400000000009</v>
      </c>
      <c r="AD39" s="57">
        <f>'BAR BB| Open rates'!AD39*0.87*0.9</f>
        <v>72662.400000000009</v>
      </c>
      <c r="AE39" s="57">
        <f>'BAR BB| Open rates'!AE39*0.87*0.9</f>
        <v>71096.400000000009</v>
      </c>
      <c r="AF39" s="57">
        <f>'BAR BB| Open rates'!AF39*0.87*0.9</f>
        <v>72662.400000000009</v>
      </c>
      <c r="AG39" s="57">
        <f>'BAR BB| Open rates'!AG39*0.87*0.9</f>
        <v>71096.400000000009</v>
      </c>
      <c r="AH39" s="57">
        <f>'BAR BB| Open rates'!AH39*0.87*0.9</f>
        <v>72662.400000000009</v>
      </c>
      <c r="AI39" s="57">
        <f>'BAR BB| Open rates'!AI39*0.87*0.9</f>
        <v>71096.400000000009</v>
      </c>
      <c r="AJ39" s="57">
        <f>'BAR BB| Open rates'!AJ39*0.87*0.9</f>
        <v>72662.400000000009</v>
      </c>
      <c r="AK39" s="57">
        <f>'BAR BB| Open rates'!AK39*0.87*0.9</f>
        <v>71096.400000000009</v>
      </c>
      <c r="AL39" s="57">
        <f>'BAR BB| Open rates'!AL39*0.87*0.9</f>
        <v>72662.400000000009</v>
      </c>
      <c r="AM39" s="57">
        <f>'BAR BB| Open rates'!AM39*0.87*0.9</f>
        <v>71096.400000000009</v>
      </c>
      <c r="AN39" s="57">
        <f>'BAR BB| Open rates'!AN39*0.87*0.9</f>
        <v>72662.400000000009</v>
      </c>
      <c r="AO39" s="57">
        <f>'BAR BB| Open rates'!AO39*0.87*0.9</f>
        <v>71096.400000000009</v>
      </c>
      <c r="AP39" s="57">
        <f>'BAR BB| Open rates'!AP39*0.87*0.9</f>
        <v>72662.400000000009</v>
      </c>
      <c r="AQ39" s="57">
        <f>'BAR BB| Open rates'!AQ39*0.87*0.9</f>
        <v>71096.400000000009</v>
      </c>
      <c r="AR39" s="57">
        <f>'BAR BB| Open rates'!AR39*0.87*0.9</f>
        <v>72662.400000000009</v>
      </c>
      <c r="AS39" s="57">
        <f>'BAR BB| Open rates'!AS39*0.87*0.9</f>
        <v>67807.8</v>
      </c>
      <c r="AT39" s="57">
        <f>'BAR BB| Open rates'!AT39*0.87*0.9</f>
        <v>69530.400000000009</v>
      </c>
      <c r="AU39" s="57">
        <f>'BAR BB| Open rates'!AU39*0.87*0.9</f>
        <v>67807.8</v>
      </c>
      <c r="AV39" s="57">
        <f>'BAR BB| Open rates'!AV39*0.87*0.9</f>
        <v>54575.1</v>
      </c>
      <c r="AW39" s="57">
        <f>'BAR BB| Open rates'!AW39*0.87*0.9</f>
        <v>54575.1</v>
      </c>
      <c r="AX39" s="57">
        <f>'BAR BB| Open rates'!AX39*0.87*0.9</f>
        <v>52852.5</v>
      </c>
      <c r="AY39" s="57">
        <f>'BAR BB| Open rates'!AY39*0.87*0.9</f>
        <v>54575.1</v>
      </c>
      <c r="AZ39" s="57">
        <f>'BAR BB| Open rates'!AZ39*0.87*0.9</f>
        <v>52852.5</v>
      </c>
      <c r="BA39" s="57">
        <f>'BAR BB| Open rates'!BA39*0.87*0.9</f>
        <v>54575.1</v>
      </c>
      <c r="BB39" s="57">
        <f>'BAR BB| Open rates'!BB39*0.87*0.9</f>
        <v>52852.5</v>
      </c>
      <c r="BC39" s="57">
        <f>'BAR BB| Open rates'!BC39*0.87*0.9</f>
        <v>54575.1</v>
      </c>
      <c r="BD39" s="57">
        <f>'BAR BB| Open rates'!BD39*0.87*0.9</f>
        <v>52852.5</v>
      </c>
      <c r="BE39" s="57">
        <f>'BAR BB| Open rates'!BE39*0.87*0.9</f>
        <v>51521.4</v>
      </c>
      <c r="BF39" s="57">
        <f>'BAR BB| Open rates'!BF39*0.87*0.9</f>
        <v>49955.4</v>
      </c>
      <c r="BG39" s="57">
        <f>'BAR BB| Open rates'!BG39*0.87*0.9</f>
        <v>51521.4</v>
      </c>
      <c r="BH39" s="57">
        <f>'BAR BB| Open rates'!BH39*0.87*0.9</f>
        <v>49955.4</v>
      </c>
      <c r="BI39" s="57">
        <f>'BAR BB| Open rates'!BI39*0.87*0.9</f>
        <v>51521.4</v>
      </c>
      <c r="BJ39" s="57">
        <f>'BAR BB| Open rates'!BJ39*0.87*0.9</f>
        <v>49955.4</v>
      </c>
      <c r="BK39" s="57">
        <f>'BAR BB| Open rates'!BK39*0.87*0.9</f>
        <v>51521.4</v>
      </c>
      <c r="BL39" s="57">
        <f>'BAR BB| Open rates'!BL39*0.87*0.9</f>
        <v>49955.4</v>
      </c>
      <c r="BM39" s="57">
        <f>'BAR BB| Open rates'!BM39*0.87*0.9</f>
        <v>51521.4</v>
      </c>
      <c r="BN39" s="57">
        <f>'BAR BB| Open rates'!BN39*0.87*0.9</f>
        <v>52852.5</v>
      </c>
      <c r="BO39" s="57">
        <f>'BAR BB| Open rates'!BO39*0.87*0.9</f>
        <v>54575.1</v>
      </c>
      <c r="BP39" s="57">
        <f>'BAR BB| Open rates'!BP39*0.87*0.9</f>
        <v>49172.4</v>
      </c>
      <c r="BQ39" s="57">
        <f>'BAR BB| Open rates'!BQ39*0.87*0.9</f>
        <v>45257.4</v>
      </c>
      <c r="BR39" s="57">
        <f>'BAR BB| Open rates'!BR39*0.87*0.9</f>
        <v>46040.4</v>
      </c>
      <c r="BS39" s="57">
        <f>'BAR BB| Open rates'!BS39*0.87*0.9</f>
        <v>45257.4</v>
      </c>
      <c r="BT39" s="57">
        <f>'BAR BB| Open rates'!BT39*0.87*0.9</f>
        <v>46040.4</v>
      </c>
      <c r="BU39" s="57">
        <f>'BAR BB| Open rates'!BU39*0.87*0.9</f>
        <v>45257.4</v>
      </c>
      <c r="BV39" s="57">
        <f>'BAR BB| Open rates'!BV39*0.87*0.9</f>
        <v>46040.4</v>
      </c>
      <c r="BW39" s="57">
        <f>'BAR BB| Open rates'!BW39*0.87*0.9</f>
        <v>45257.4</v>
      </c>
      <c r="BX39" s="57">
        <f>'BAR BB| Open rates'!BX39*0.87*0.9</f>
        <v>45257.4</v>
      </c>
      <c r="BY39" s="57">
        <f>'BAR BB| Open rates'!BY39*0.87*0.9</f>
        <v>46040.4</v>
      </c>
      <c r="BZ39" s="57">
        <f>'BAR BB| Open rates'!BZ39*0.87*0.9</f>
        <v>45257.4</v>
      </c>
      <c r="CA39" s="57">
        <f>'BAR BB| Open rates'!CA39*0.87*0.9</f>
        <v>46040.4</v>
      </c>
      <c r="CB39" s="57">
        <f>'BAR BB| Open rates'!CB39*0.87*0.9</f>
        <v>45257.4</v>
      </c>
      <c r="CC39" s="57">
        <f>'BAR BB| Open rates'!CC39*0.87*0.9</f>
        <v>46040.4</v>
      </c>
      <c r="CD39" s="57">
        <f>'BAR BB| Open rates'!CD39*0.87*0.9</f>
        <v>48937.5</v>
      </c>
      <c r="CE39" s="57">
        <f>'BAR BB| Open rates'!CE39*0.87*0.9</f>
        <v>50660.1</v>
      </c>
    </row>
    <row r="40" spans="1:83" s="36" customFormat="1" ht="12" hidden="1" customHeight="1" x14ac:dyDescent="0.2">
      <c r="A40" s="236" t="s">
        <v>183</v>
      </c>
    </row>
    <row r="41" spans="1:83" s="36" customFormat="1" ht="12" hidden="1" customHeight="1" x14ac:dyDescent="0.2">
      <c r="A41" s="237">
        <v>1</v>
      </c>
    </row>
    <row r="42" spans="1:83" s="36" customFormat="1" ht="12" hidden="1" customHeight="1" x14ac:dyDescent="0.2">
      <c r="A42" s="237">
        <v>2</v>
      </c>
    </row>
    <row r="43" spans="1:83" s="36" customFormat="1" ht="12" hidden="1" customHeight="1" x14ac:dyDescent="0.2">
      <c r="A43" s="237">
        <v>3</v>
      </c>
    </row>
    <row r="44" spans="1:83" s="36" customFormat="1" ht="12" hidden="1" customHeight="1" x14ac:dyDescent="0.2">
      <c r="A44" s="237">
        <v>4</v>
      </c>
    </row>
    <row r="45" spans="1:83" s="36" customFormat="1" ht="12" hidden="1" customHeight="1" x14ac:dyDescent="0.2">
      <c r="A45" s="237">
        <v>5</v>
      </c>
    </row>
    <row r="46" spans="1:83" s="36" customFormat="1" ht="12" hidden="1" customHeight="1" x14ac:dyDescent="0.2">
      <c r="A46" s="237">
        <v>6</v>
      </c>
    </row>
    <row r="47" spans="1:83" s="36" customFormat="1" ht="12" hidden="1" customHeight="1" x14ac:dyDescent="0.2">
      <c r="A47" s="237">
        <v>7</v>
      </c>
    </row>
    <row r="48" spans="1:83" s="36" customFormat="1" ht="12" hidden="1" customHeight="1" x14ac:dyDescent="0.2">
      <c r="A48" s="237">
        <v>8</v>
      </c>
    </row>
    <row r="49" spans="1:1" s="36" customFormat="1" ht="12" hidden="1" customHeight="1" x14ac:dyDescent="0.2">
      <c r="A49" s="236" t="s">
        <v>72</v>
      </c>
    </row>
    <row r="50" spans="1:1" s="36" customFormat="1" ht="12" hidden="1" customHeight="1" x14ac:dyDescent="0.2">
      <c r="A50" s="237">
        <v>1</v>
      </c>
    </row>
    <row r="51" spans="1:1" s="36" customFormat="1" ht="12" hidden="1" customHeight="1" x14ac:dyDescent="0.2">
      <c r="A51" s="237">
        <v>2</v>
      </c>
    </row>
    <row r="52" spans="1:1" s="36" customFormat="1" ht="12" hidden="1" customHeight="1" x14ac:dyDescent="0.2">
      <c r="A52" s="236" t="s">
        <v>184</v>
      </c>
    </row>
    <row r="53" spans="1:1" s="36" customFormat="1" ht="12" hidden="1" customHeight="1" x14ac:dyDescent="0.2">
      <c r="A53" s="237">
        <v>1</v>
      </c>
    </row>
    <row r="54" spans="1:1" s="36" customFormat="1" ht="12" hidden="1" customHeight="1" x14ac:dyDescent="0.2">
      <c r="A54" s="237">
        <v>2</v>
      </c>
    </row>
    <row r="55" spans="1:1" s="36" customFormat="1" ht="12" hidden="1" customHeight="1" x14ac:dyDescent="0.2">
      <c r="A55" s="237">
        <v>3</v>
      </c>
    </row>
    <row r="56" spans="1:1" s="36" customFormat="1" ht="12" hidden="1" customHeight="1" x14ac:dyDescent="0.2">
      <c r="A56" s="237">
        <v>4</v>
      </c>
    </row>
    <row r="57" spans="1:1" s="33" customFormat="1" hidden="1" x14ac:dyDescent="0.2">
      <c r="A57" s="237">
        <v>5</v>
      </c>
    </row>
    <row r="58" spans="1:1" s="33" customFormat="1" hidden="1" x14ac:dyDescent="0.2">
      <c r="A58" s="237">
        <v>6</v>
      </c>
    </row>
    <row r="59" spans="1:1" s="33" customFormat="1" hidden="1" x14ac:dyDescent="0.2">
      <c r="A59" s="250"/>
    </row>
    <row r="60" spans="1:1" s="33" customFormat="1" x14ac:dyDescent="0.2">
      <c r="A60" s="371" t="s">
        <v>172</v>
      </c>
    </row>
    <row r="61" spans="1:1" s="33" customFormat="1" x14ac:dyDescent="0.2">
      <c r="A61" s="371"/>
    </row>
    <row r="62" spans="1:1" s="31" customFormat="1" ht="13.5" customHeight="1" x14ac:dyDescent="0.2"/>
    <row r="63" spans="1:1" s="6" customFormat="1" ht="12.75" customHeight="1" x14ac:dyDescent="0.2">
      <c r="A63" s="174" t="s">
        <v>74</v>
      </c>
    </row>
    <row r="64" spans="1:1" s="6" customFormat="1" ht="12.75" customHeight="1" x14ac:dyDescent="0.2">
      <c r="A64" s="172" t="s">
        <v>75</v>
      </c>
    </row>
    <row r="65" spans="1:1" s="6" customFormat="1" ht="12.75" customHeight="1" x14ac:dyDescent="0.2">
      <c r="A65" s="172" t="s">
        <v>381</v>
      </c>
    </row>
    <row r="66" spans="1:1" s="6" customFormat="1" ht="12.75" customHeight="1" x14ac:dyDescent="0.2">
      <c r="A66" s="173" t="s">
        <v>76</v>
      </c>
    </row>
    <row r="67" spans="1:1" s="6" customFormat="1" ht="12.75" customHeight="1" x14ac:dyDescent="0.2">
      <c r="A67" s="173" t="s">
        <v>77</v>
      </c>
    </row>
    <row r="68" spans="1:1" s="6" customFormat="1" ht="12.75" customHeight="1" x14ac:dyDescent="0.2">
      <c r="A68" s="173" t="s">
        <v>78</v>
      </c>
    </row>
    <row r="69" spans="1:1" s="36" customFormat="1" ht="23.25" customHeight="1" x14ac:dyDescent="0.2">
      <c r="A69" s="175" t="s">
        <v>79</v>
      </c>
    </row>
    <row r="70" spans="1:1" s="36" customFormat="1" ht="25.5" customHeight="1" x14ac:dyDescent="0.2">
      <c r="A70" s="175" t="s">
        <v>187</v>
      </c>
    </row>
    <row r="71" spans="1:1" s="33" customFormat="1" x14ac:dyDescent="0.2">
      <c r="A71" s="89"/>
    </row>
    <row r="72" spans="1:1" s="33" customFormat="1" x14ac:dyDescent="0.2">
      <c r="A72" s="171" t="s">
        <v>81</v>
      </c>
    </row>
    <row r="73" spans="1:1" s="33" customFormat="1" ht="96" x14ac:dyDescent="0.2">
      <c r="A73" s="176" t="s">
        <v>96</v>
      </c>
    </row>
    <row r="74" spans="1:1" s="33" customFormat="1" x14ac:dyDescent="0.2"/>
    <row r="75" spans="1:1" s="33" customFormat="1" x14ac:dyDescent="0.2">
      <c r="A75" s="171" t="s">
        <v>83</v>
      </c>
    </row>
    <row r="76" spans="1:1" s="33" customFormat="1" ht="30" customHeight="1" x14ac:dyDescent="0.2">
      <c r="A76" s="261" t="s">
        <v>449</v>
      </c>
    </row>
    <row r="77" spans="1:1" s="33" customFormat="1" ht="24" x14ac:dyDescent="0.2">
      <c r="A77" s="213" t="s">
        <v>450</v>
      </c>
    </row>
    <row r="78" spans="1:1" s="33" customFormat="1" x14ac:dyDescent="0.2"/>
    <row r="79" spans="1:1" s="33" customFormat="1" ht="24" x14ac:dyDescent="0.2">
      <c r="A79" s="179" t="s">
        <v>174</v>
      </c>
    </row>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0:A6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E94"/>
  <sheetViews>
    <sheetView workbookViewId="0">
      <pane xSplit="1" ySplit="4" topLeftCell="BW9" activePane="bottomRight" state="frozen"/>
      <selection pane="topRight" activeCell="B1" sqref="B1"/>
      <selection pane="bottomLeft" activeCell="A5" sqref="A5"/>
      <selection pane="bottomRight" activeCell="CF1" sqref="CF1:CN1048576"/>
    </sheetView>
  </sheetViews>
  <sheetFormatPr defaultColWidth="9.85546875" defaultRowHeight="12.75" x14ac:dyDescent="0.2"/>
  <cols>
    <col min="1" max="1" width="36.85546875" style="32" customWidth="1"/>
    <col min="2" max="16384" width="9.85546875" style="32"/>
  </cols>
  <sheetData>
    <row r="1" spans="1:83" x14ac:dyDescent="0.2">
      <c r="A1" s="63" t="s">
        <v>61</v>
      </c>
    </row>
    <row r="2" spans="1:83" x14ac:dyDescent="0.2">
      <c r="A2" s="11" t="s">
        <v>185</v>
      </c>
    </row>
    <row r="3" spans="1:83" s="33" customFormat="1" ht="26.25" customHeight="1" x14ac:dyDescent="0.2">
      <c r="A3" s="64" t="s">
        <v>97</v>
      </c>
      <c r="B3" s="113">
        <f>'BAR BB| Open rates'!B3</f>
        <v>46105</v>
      </c>
      <c r="C3" s="113">
        <f>'BAR BB| Open rates'!C3</f>
        <v>46108</v>
      </c>
      <c r="D3" s="113">
        <f>'BAR BB| Open rates'!D3</f>
        <v>46110</v>
      </c>
      <c r="E3" s="113">
        <f>'BAR BB| Open rates'!E3</f>
        <v>46113</v>
      </c>
      <c r="F3" s="113">
        <f>'BAR BB| Open rates'!F3</f>
        <v>46118</v>
      </c>
      <c r="G3" s="113">
        <f>'BAR BB| Open rates'!G3</f>
        <v>46124</v>
      </c>
      <c r="H3" s="113">
        <f>'BAR BB| Open rates'!H3</f>
        <v>46125</v>
      </c>
      <c r="I3" s="113">
        <f>'BAR BB| Open rates'!I3</f>
        <v>46131</v>
      </c>
      <c r="J3" s="113">
        <f>'BAR BB| Open rates'!J3</f>
        <v>46136</v>
      </c>
      <c r="K3" s="113">
        <f>'BAR BB| Open rates'!K3</f>
        <v>46138</v>
      </c>
      <c r="L3" s="113">
        <f>'BAR BB| Open rates'!L3</f>
        <v>46142</v>
      </c>
      <c r="M3" s="113">
        <f>'BAR BB| Open rates'!M3</f>
        <v>46143</v>
      </c>
      <c r="N3" s="113">
        <f>'BAR BB| Open rates'!N3</f>
        <v>46146</v>
      </c>
      <c r="O3" s="113">
        <f>'BAR BB| Open rates'!O3</f>
        <v>46150</v>
      </c>
      <c r="P3" s="113">
        <f>'BAR BB| Open rates'!P3</f>
        <v>46153</v>
      </c>
      <c r="Q3" s="113">
        <f>'BAR BB| Open rates'!Q3</f>
        <v>46154</v>
      </c>
      <c r="R3" s="113">
        <f>'BAR BB| Open rates'!R3</f>
        <v>46157</v>
      </c>
      <c r="S3" s="113">
        <f>'BAR BB| Open rates'!S3</f>
        <v>46159</v>
      </c>
      <c r="T3" s="113">
        <f>'BAR BB| Open rates'!T3</f>
        <v>46164</v>
      </c>
      <c r="U3" s="113">
        <f>'BAR BB| Open rates'!U3</f>
        <v>46166</v>
      </c>
      <c r="V3" s="113">
        <f>'BAR BB| Open rates'!V3</f>
        <v>46171</v>
      </c>
      <c r="W3" s="113">
        <f>'BAR BB| Open rates'!W3</f>
        <v>46174</v>
      </c>
      <c r="X3" s="113">
        <f>'BAR BB| Open rates'!X3</f>
        <v>46178</v>
      </c>
      <c r="Y3" s="113">
        <f>'BAR BB| Open rates'!Y3</f>
        <v>46188</v>
      </c>
      <c r="Z3" s="113">
        <f>'BAR BB| Open rates'!Z3</f>
        <v>46194</v>
      </c>
      <c r="AA3" s="113">
        <f>'BAR BB| Open rates'!AA3</f>
        <v>46199</v>
      </c>
      <c r="AB3" s="113">
        <f>'BAR BB| Open rates'!AB3</f>
        <v>46201</v>
      </c>
      <c r="AC3" s="113">
        <f>'BAR BB| Open rates'!AC3</f>
        <v>46204</v>
      </c>
      <c r="AD3" s="113">
        <f>'BAR BB| Open rates'!AD3</f>
        <v>46206</v>
      </c>
      <c r="AE3" s="113">
        <f>'BAR BB| Open rates'!AE3</f>
        <v>46208</v>
      </c>
      <c r="AF3" s="113">
        <f>'BAR BB| Open rates'!AF3</f>
        <v>46213</v>
      </c>
      <c r="AG3" s="113">
        <f>'BAR BB| Open rates'!AG3</f>
        <v>46215</v>
      </c>
      <c r="AH3" s="113">
        <f>'BAR BB| Open rates'!AH3</f>
        <v>46220</v>
      </c>
      <c r="AI3" s="113">
        <f>'BAR BB| Open rates'!AI3</f>
        <v>46222</v>
      </c>
      <c r="AJ3" s="113">
        <f>'BAR BB| Open rates'!AJ3</f>
        <v>46227</v>
      </c>
      <c r="AK3" s="113">
        <f>'BAR BB| Open rates'!AK3</f>
        <v>46229</v>
      </c>
      <c r="AL3" s="113">
        <f>'BAR BB| Open rates'!AL3</f>
        <v>46234</v>
      </c>
      <c r="AM3" s="113">
        <f>'BAR BB| Open rates'!AM3</f>
        <v>46236</v>
      </c>
      <c r="AN3" s="113">
        <f>'BAR BB| Open rates'!AN3</f>
        <v>46241</v>
      </c>
      <c r="AO3" s="113">
        <f>'BAR BB| Open rates'!AO3</f>
        <v>46243</v>
      </c>
      <c r="AP3" s="113">
        <f>'BAR BB| Open rates'!AP3</f>
        <v>46248</v>
      </c>
      <c r="AQ3" s="113">
        <f>'BAR BB| Open rates'!AQ3</f>
        <v>46250</v>
      </c>
      <c r="AR3" s="113">
        <f>'BAR BB| Open rates'!AR3</f>
        <v>46255</v>
      </c>
      <c r="AS3" s="113">
        <f>'BAR BB| Open rates'!AS3</f>
        <v>46257</v>
      </c>
      <c r="AT3" s="113">
        <f>'BAR BB| Open rates'!AT3</f>
        <v>46262</v>
      </c>
      <c r="AU3" s="113">
        <f>'BAR BB| Open rates'!AU3</f>
        <v>46264</v>
      </c>
      <c r="AV3" s="113">
        <f>'BAR BB| Open rates'!AV3</f>
        <v>46266</v>
      </c>
      <c r="AW3" s="113">
        <f>'BAR BB| Open rates'!AW3</f>
        <v>46269</v>
      </c>
      <c r="AX3" s="113">
        <f>'BAR BB| Open rates'!AX3</f>
        <v>46271</v>
      </c>
      <c r="AY3" s="113">
        <f>'BAR BB| Open rates'!AY3</f>
        <v>46276</v>
      </c>
      <c r="AZ3" s="113">
        <f>'BAR BB| Open rates'!AZ3</f>
        <v>46278</v>
      </c>
      <c r="BA3" s="113">
        <f>'BAR BB| Open rates'!BA3</f>
        <v>46283</v>
      </c>
      <c r="BB3" s="113">
        <f>'BAR BB| Open rates'!BB3</f>
        <v>46285</v>
      </c>
      <c r="BC3" s="113">
        <f>'BAR BB| Open rates'!BC3</f>
        <v>46290</v>
      </c>
      <c r="BD3" s="113">
        <f>'BAR BB| Open rates'!BD3</f>
        <v>46292</v>
      </c>
      <c r="BE3" s="113">
        <f>'BAR BB| Open rates'!BE3</f>
        <v>46296</v>
      </c>
      <c r="BF3" s="113">
        <f>'BAR BB| Open rates'!BF3</f>
        <v>46299</v>
      </c>
      <c r="BG3" s="113">
        <f>'BAR BB| Open rates'!BG3</f>
        <v>46304</v>
      </c>
      <c r="BH3" s="113">
        <f>'BAR BB| Open rates'!BH3</f>
        <v>46306</v>
      </c>
      <c r="BI3" s="113">
        <f>'BAR BB| Open rates'!BI3</f>
        <v>46311</v>
      </c>
      <c r="BJ3" s="113">
        <f>'BAR BB| Open rates'!BJ3</f>
        <v>46313</v>
      </c>
      <c r="BK3" s="113">
        <f>'BAR BB| Open rates'!BK3</f>
        <v>46318</v>
      </c>
      <c r="BL3" s="113">
        <f>'BAR BB| Open rates'!BL3</f>
        <v>46320</v>
      </c>
      <c r="BM3" s="113">
        <f>'BAR BB| Open rates'!BM3</f>
        <v>46325</v>
      </c>
      <c r="BN3" s="113">
        <f>'BAR BB| Open rates'!BN3</f>
        <v>46327</v>
      </c>
      <c r="BO3" s="113">
        <f>'BAR BB| Open rates'!BO3</f>
        <v>46330</v>
      </c>
      <c r="BP3" s="113">
        <f>'BAR BB| Open rates'!BP3</f>
        <v>46334</v>
      </c>
      <c r="BQ3" s="113">
        <f>'BAR BB| Open rates'!BQ3</f>
        <v>46335</v>
      </c>
      <c r="BR3" s="113">
        <f>'BAR BB| Open rates'!BR3</f>
        <v>46339</v>
      </c>
      <c r="BS3" s="113">
        <f>'BAR BB| Open rates'!BS3</f>
        <v>46341</v>
      </c>
      <c r="BT3" s="113">
        <f>'BAR BB| Open rates'!BT3</f>
        <v>46346</v>
      </c>
      <c r="BU3" s="113">
        <f>'BAR BB| Open rates'!BU3</f>
        <v>46348</v>
      </c>
      <c r="BV3" s="113">
        <f>'BAR BB| Open rates'!BV3</f>
        <v>46353</v>
      </c>
      <c r="BW3" s="113">
        <f>'BAR BB| Open rates'!BW3</f>
        <v>46355</v>
      </c>
      <c r="BX3" s="113">
        <f>'BAR BB| Open rates'!BX3</f>
        <v>46357</v>
      </c>
      <c r="BY3" s="113">
        <f>'BAR BB| Open rates'!BY3</f>
        <v>46360</v>
      </c>
      <c r="BZ3" s="113">
        <f>'BAR BB| Open rates'!BZ3</f>
        <v>46362</v>
      </c>
      <c r="CA3" s="113">
        <f>'BAR BB| Open rates'!CA3</f>
        <v>46367</v>
      </c>
      <c r="CB3" s="113">
        <f>'BAR BB| Open rates'!CB3</f>
        <v>46369</v>
      </c>
      <c r="CC3" s="113">
        <f>'BAR BB| Open rates'!CC3</f>
        <v>46374</v>
      </c>
      <c r="CD3" s="113">
        <f>'BAR BB| Open rates'!CD3</f>
        <v>46376</v>
      </c>
      <c r="CE3" s="113">
        <f>'BAR BB| Open rates'!CE3</f>
        <v>46381</v>
      </c>
    </row>
    <row r="4" spans="1:83" s="33" customFormat="1" ht="26.25" customHeight="1" x14ac:dyDescent="0.2">
      <c r="A4" s="104"/>
      <c r="B4" s="115">
        <f>'BAR BB| Open rates'!B4</f>
        <v>46107</v>
      </c>
      <c r="C4" s="115">
        <f>'BAR BB| Open rates'!C4</f>
        <v>46109</v>
      </c>
      <c r="D4" s="115">
        <f>'BAR BB| Open rates'!D4</f>
        <v>46112</v>
      </c>
      <c r="E4" s="115">
        <f>'BAR BB| Open rates'!E4</f>
        <v>46117</v>
      </c>
      <c r="F4" s="115">
        <f>'BAR BB| Open rates'!F4</f>
        <v>46123</v>
      </c>
      <c r="G4" s="115">
        <f>'BAR BB| Open rates'!G4</f>
        <v>46124</v>
      </c>
      <c r="H4" s="115">
        <f>'BAR BB| Open rates'!H4</f>
        <v>46130</v>
      </c>
      <c r="I4" s="115">
        <f>'BAR BB| Open rates'!I4</f>
        <v>46135</v>
      </c>
      <c r="J4" s="115">
        <f>'BAR BB| Open rates'!J4</f>
        <v>46137</v>
      </c>
      <c r="K4" s="115">
        <f>'BAR BB| Open rates'!K4</f>
        <v>46141</v>
      </c>
      <c r="L4" s="115">
        <f>'BAR BB| Open rates'!L4</f>
        <v>46142</v>
      </c>
      <c r="M4" s="115">
        <f>'BAR BB| Open rates'!M4</f>
        <v>46145</v>
      </c>
      <c r="N4" s="115">
        <f>'BAR BB| Open rates'!N4</f>
        <v>46149</v>
      </c>
      <c r="O4" s="115">
        <f>'BAR BB| Open rates'!O4</f>
        <v>46152</v>
      </c>
      <c r="P4" s="115">
        <f>'BAR BB| Open rates'!P4</f>
        <v>46153</v>
      </c>
      <c r="Q4" s="115">
        <f>'BAR BB| Open rates'!Q4</f>
        <v>46156</v>
      </c>
      <c r="R4" s="115">
        <f>'BAR BB| Open rates'!R4</f>
        <v>46158</v>
      </c>
      <c r="S4" s="115">
        <f>'BAR BB| Open rates'!S4</f>
        <v>46163</v>
      </c>
      <c r="T4" s="115">
        <f>'BAR BB| Open rates'!T4</f>
        <v>46165</v>
      </c>
      <c r="U4" s="115">
        <f>'BAR BB| Open rates'!U4</f>
        <v>46170</v>
      </c>
      <c r="V4" s="115">
        <f>'BAR BB| Open rates'!V4</f>
        <v>46173</v>
      </c>
      <c r="W4" s="115">
        <f>'BAR BB| Open rates'!W4</f>
        <v>46177</v>
      </c>
      <c r="X4" s="115">
        <f>'BAR BB| Open rates'!X4</f>
        <v>46187</v>
      </c>
      <c r="Y4" s="115">
        <f>'BAR BB| Open rates'!Y4</f>
        <v>46193</v>
      </c>
      <c r="Z4" s="115">
        <f>'BAR BB| Open rates'!Z4</f>
        <v>46198</v>
      </c>
      <c r="AA4" s="115">
        <f>'BAR BB| Open rates'!AA4</f>
        <v>46200</v>
      </c>
      <c r="AB4" s="115">
        <f>'BAR BB| Open rates'!AB4</f>
        <v>46203</v>
      </c>
      <c r="AC4" s="115">
        <f>'BAR BB| Open rates'!AC4</f>
        <v>46205</v>
      </c>
      <c r="AD4" s="115">
        <f>'BAR BB| Open rates'!AD4</f>
        <v>46207</v>
      </c>
      <c r="AE4" s="115">
        <f>'BAR BB| Open rates'!AE4</f>
        <v>46212</v>
      </c>
      <c r="AF4" s="115">
        <f>'BAR BB| Open rates'!AF4</f>
        <v>46214</v>
      </c>
      <c r="AG4" s="115">
        <f>'BAR BB| Open rates'!AG4</f>
        <v>46219</v>
      </c>
      <c r="AH4" s="115">
        <f>'BAR BB| Open rates'!AH4</f>
        <v>46221</v>
      </c>
      <c r="AI4" s="115">
        <f>'BAR BB| Open rates'!AI4</f>
        <v>46226</v>
      </c>
      <c r="AJ4" s="115">
        <f>'BAR BB| Open rates'!AJ4</f>
        <v>46228</v>
      </c>
      <c r="AK4" s="115">
        <f>'BAR BB| Open rates'!AK4</f>
        <v>46233</v>
      </c>
      <c r="AL4" s="115">
        <f>'BAR BB| Open rates'!AL4</f>
        <v>46235</v>
      </c>
      <c r="AM4" s="115">
        <f>'BAR BB| Open rates'!AM4</f>
        <v>46240</v>
      </c>
      <c r="AN4" s="115">
        <f>'BAR BB| Open rates'!AN4</f>
        <v>46242</v>
      </c>
      <c r="AO4" s="115">
        <f>'BAR BB| Open rates'!AO4</f>
        <v>46247</v>
      </c>
      <c r="AP4" s="115">
        <f>'BAR BB| Open rates'!AP4</f>
        <v>46249</v>
      </c>
      <c r="AQ4" s="115">
        <f>'BAR BB| Open rates'!AQ4</f>
        <v>46254</v>
      </c>
      <c r="AR4" s="115">
        <f>'BAR BB| Open rates'!AR4</f>
        <v>46256</v>
      </c>
      <c r="AS4" s="115">
        <f>'BAR BB| Open rates'!AS4</f>
        <v>46261</v>
      </c>
      <c r="AT4" s="115">
        <f>'BAR BB| Open rates'!AT4</f>
        <v>46263</v>
      </c>
      <c r="AU4" s="115">
        <f>'BAR BB| Open rates'!AU4</f>
        <v>46265</v>
      </c>
      <c r="AV4" s="115">
        <f>'BAR BB| Open rates'!AV4</f>
        <v>46268</v>
      </c>
      <c r="AW4" s="115">
        <f>'BAR BB| Open rates'!AW4</f>
        <v>46270</v>
      </c>
      <c r="AX4" s="115">
        <f>'BAR BB| Open rates'!AX4</f>
        <v>46275</v>
      </c>
      <c r="AY4" s="115">
        <f>'BAR BB| Open rates'!AY4</f>
        <v>46277</v>
      </c>
      <c r="AZ4" s="115">
        <f>'BAR BB| Open rates'!AZ4</f>
        <v>46282</v>
      </c>
      <c r="BA4" s="115">
        <f>'BAR BB| Open rates'!BA4</f>
        <v>46284</v>
      </c>
      <c r="BB4" s="115">
        <f>'BAR BB| Open rates'!BB4</f>
        <v>46289</v>
      </c>
      <c r="BC4" s="115">
        <f>'BAR BB| Open rates'!BC4</f>
        <v>46291</v>
      </c>
      <c r="BD4" s="115">
        <f>'BAR BB| Open rates'!BD4</f>
        <v>46295</v>
      </c>
      <c r="BE4" s="115">
        <f>'BAR BB| Open rates'!BE4</f>
        <v>46298</v>
      </c>
      <c r="BF4" s="115">
        <f>'BAR BB| Open rates'!BF4</f>
        <v>46303</v>
      </c>
      <c r="BG4" s="115">
        <f>'BAR BB| Open rates'!BG4</f>
        <v>46305</v>
      </c>
      <c r="BH4" s="115">
        <f>'BAR BB| Open rates'!BH4</f>
        <v>46310</v>
      </c>
      <c r="BI4" s="115">
        <f>'BAR BB| Open rates'!BI4</f>
        <v>46312</v>
      </c>
      <c r="BJ4" s="115">
        <f>'BAR BB| Open rates'!BJ4</f>
        <v>46317</v>
      </c>
      <c r="BK4" s="115">
        <f>'BAR BB| Open rates'!BK4</f>
        <v>46319</v>
      </c>
      <c r="BL4" s="115">
        <f>'BAR BB| Open rates'!BL4</f>
        <v>46324</v>
      </c>
      <c r="BM4" s="115">
        <f>'BAR BB| Open rates'!BM4</f>
        <v>46326</v>
      </c>
      <c r="BN4" s="115">
        <f>'BAR BB| Open rates'!BN4</f>
        <v>46329</v>
      </c>
      <c r="BO4" s="115">
        <f>'BAR BB| Open rates'!BO4</f>
        <v>46333</v>
      </c>
      <c r="BP4" s="115">
        <f>'BAR BB| Open rates'!BP4</f>
        <v>46334</v>
      </c>
      <c r="BQ4" s="115">
        <f>'BAR BB| Open rates'!BQ4</f>
        <v>46338</v>
      </c>
      <c r="BR4" s="115">
        <f>'BAR BB| Open rates'!BR4</f>
        <v>46340</v>
      </c>
      <c r="BS4" s="115">
        <f>'BAR BB| Open rates'!BS4</f>
        <v>46345</v>
      </c>
      <c r="BT4" s="115">
        <f>'BAR BB| Open rates'!BT4</f>
        <v>46347</v>
      </c>
      <c r="BU4" s="115">
        <f>'BAR BB| Open rates'!BU4</f>
        <v>46352</v>
      </c>
      <c r="BV4" s="115">
        <f>'BAR BB| Open rates'!BV4</f>
        <v>46354</v>
      </c>
      <c r="BW4" s="115">
        <f>'BAR BB| Open rates'!BW4</f>
        <v>46356</v>
      </c>
      <c r="BX4" s="115">
        <f>'BAR BB| Open rates'!BX4</f>
        <v>46359</v>
      </c>
      <c r="BY4" s="115">
        <f>'BAR BB| Open rates'!BY4</f>
        <v>46361</v>
      </c>
      <c r="BZ4" s="115">
        <f>'BAR BB| Open rates'!BZ4</f>
        <v>46366</v>
      </c>
      <c r="CA4" s="115">
        <f>'BAR BB| Open rates'!CA4</f>
        <v>46368</v>
      </c>
      <c r="CB4" s="115">
        <f>'BAR BB| Open rates'!CB4</f>
        <v>46373</v>
      </c>
      <c r="CC4" s="115">
        <f>'BAR BB| Open rates'!CC4</f>
        <v>46375</v>
      </c>
      <c r="CD4" s="115">
        <f>'BAR BB| Open rates'!CD4</f>
        <v>46380</v>
      </c>
      <c r="CE4" s="115">
        <f>'BAR BB| Open rates'!CE4</f>
        <v>46384</v>
      </c>
    </row>
    <row r="5" spans="1:83" s="36" customFormat="1" ht="12" customHeight="1" x14ac:dyDescent="0.2">
      <c r="A5" s="184" t="s">
        <v>63</v>
      </c>
    </row>
    <row r="6" spans="1:83" s="36" customFormat="1" ht="12" customHeight="1" x14ac:dyDescent="0.2">
      <c r="A6" s="183">
        <v>1</v>
      </c>
      <c r="B6" s="57">
        <f>'BAR BB| Open rates'!B6*0.87*0.9+25</f>
        <v>11691.7</v>
      </c>
      <c r="C6" s="57">
        <f>'BAR BB| Open rates'!C6*0.87*0.9+25</f>
        <v>16311.4</v>
      </c>
      <c r="D6" s="57">
        <f>'BAR BB| Open rates'!D6*0.87*0.9+25</f>
        <v>13022.800000000001</v>
      </c>
      <c r="E6" s="57">
        <f>'BAR BB| Open rates'!E6*0.87*0.9+25</f>
        <v>13022.800000000001</v>
      </c>
      <c r="F6" s="57">
        <f>'BAR BB| Open rates'!F6*0.87*0.9+25</f>
        <v>11691.7</v>
      </c>
      <c r="G6" s="57">
        <f>'BAR BB| Open rates'!G6*0.87*0.9+25</f>
        <v>10125.700000000001</v>
      </c>
      <c r="H6" s="57">
        <f>'BAR BB| Open rates'!H6*0.87*0.9+25</f>
        <v>10125.700000000001</v>
      </c>
      <c r="I6" s="57">
        <f>'BAR BB| Open rates'!I6*0.87*0.9+25</f>
        <v>9342.7000000000007</v>
      </c>
      <c r="J6" s="57">
        <f>'BAR BB| Open rates'!J6*0.87*0.9+25</f>
        <v>10125.700000000001</v>
      </c>
      <c r="K6" s="57">
        <f>'BAR BB| Open rates'!K6*0.87*0.9+25</f>
        <v>10125.700000000001</v>
      </c>
      <c r="L6" s="57">
        <f>'BAR BB| Open rates'!L6*0.87*0.9+25</f>
        <v>10125.700000000001</v>
      </c>
      <c r="M6" s="57">
        <f>'BAR BB| Open rates'!M6*0.87*0.9+25</f>
        <v>17094.400000000001</v>
      </c>
      <c r="N6" s="57">
        <f>'BAR BB| Open rates'!N6*0.87*0.9+25</f>
        <v>13022.800000000001</v>
      </c>
      <c r="O6" s="57">
        <f>'BAR BB| Open rates'!O6*0.87*0.9+25</f>
        <v>17094.400000000001</v>
      </c>
      <c r="P6" s="57">
        <f>'BAR BB| Open rates'!P6*0.87*0.9+25</f>
        <v>14745.4</v>
      </c>
      <c r="Q6" s="57">
        <f>'BAR BB| Open rates'!Q6*0.87*0.9+25</f>
        <v>11691.7</v>
      </c>
      <c r="R6" s="57">
        <f>'BAR BB| Open rates'!R6*0.87*0.9+25</f>
        <v>13022.800000000001</v>
      </c>
      <c r="S6" s="57">
        <f>'BAR BB| Open rates'!S6*0.87*0.9+25</f>
        <v>11691.7</v>
      </c>
      <c r="T6" s="57">
        <f>'BAR BB| Open rates'!T6*0.87*0.9+25</f>
        <v>13022.800000000001</v>
      </c>
      <c r="U6" s="57">
        <f>'BAR BB| Open rates'!U6*0.87*0.9+25</f>
        <v>11691.7</v>
      </c>
      <c r="V6" s="57">
        <f>'BAR BB| Open rates'!V6*0.87*0.9+25</f>
        <v>13022.800000000001</v>
      </c>
      <c r="W6" s="57">
        <f>'BAR BB| Open rates'!W6*0.87*0.9+25</f>
        <v>13022.800000000001</v>
      </c>
      <c r="X6" s="57">
        <f>'BAR BB| Open rates'!X6*0.87*0.9+25</f>
        <v>16311.4</v>
      </c>
      <c r="Y6" s="57">
        <f>'BAR BB| Open rates'!Y6*0.87*0.9+25</f>
        <v>31266.7</v>
      </c>
      <c r="Z6" s="57">
        <f>'BAR BB| Open rates'!Z6*0.87*0.9+25</f>
        <v>13022.800000000001</v>
      </c>
      <c r="AA6" s="57">
        <f>'BAR BB| Open rates'!AA6*0.87*0.9+25</f>
        <v>14745.4</v>
      </c>
      <c r="AB6" s="57">
        <f>'BAR BB| Open rates'!AB6*0.87*0.9+25</f>
        <v>13022.800000000001</v>
      </c>
      <c r="AC6" s="57">
        <f>'BAR BB| Open rates'!AC6*0.87*0.9+25</f>
        <v>16311.4</v>
      </c>
      <c r="AD6" s="57">
        <f>'BAR BB| Open rates'!AD6*0.87*0.9+25</f>
        <v>17877.400000000001</v>
      </c>
      <c r="AE6" s="57">
        <f>'BAR BB| Open rates'!AE6*0.87*0.9+25</f>
        <v>16311.4</v>
      </c>
      <c r="AF6" s="57">
        <f>'BAR BB| Open rates'!AF6*0.87*0.9+25</f>
        <v>17877.400000000001</v>
      </c>
      <c r="AG6" s="57">
        <f>'BAR BB| Open rates'!AG6*0.87*0.9+25</f>
        <v>16311.4</v>
      </c>
      <c r="AH6" s="57">
        <f>'BAR BB| Open rates'!AH6*0.87*0.9+25</f>
        <v>17877.400000000001</v>
      </c>
      <c r="AI6" s="57">
        <f>'BAR BB| Open rates'!AI6*0.87*0.9+25</f>
        <v>16311.4</v>
      </c>
      <c r="AJ6" s="57">
        <f>'BAR BB| Open rates'!AJ6*0.87*0.9+25</f>
        <v>17877.400000000001</v>
      </c>
      <c r="AK6" s="57">
        <f>'BAR BB| Open rates'!AK6*0.87*0.9+25</f>
        <v>16311.4</v>
      </c>
      <c r="AL6" s="57">
        <f>'BAR BB| Open rates'!AL6*0.87*0.9+25</f>
        <v>17877.400000000001</v>
      </c>
      <c r="AM6" s="57">
        <f>'BAR BB| Open rates'!AM6*0.87*0.9+25</f>
        <v>16311.4</v>
      </c>
      <c r="AN6" s="57">
        <f>'BAR BB| Open rates'!AN6*0.87*0.9+25</f>
        <v>17877.400000000001</v>
      </c>
      <c r="AO6" s="57">
        <f>'BAR BB| Open rates'!AO6*0.87*0.9+25</f>
        <v>16311.4</v>
      </c>
      <c r="AP6" s="57">
        <f>'BAR BB| Open rates'!AP6*0.87*0.9+25</f>
        <v>17877.400000000001</v>
      </c>
      <c r="AQ6" s="57">
        <f>'BAR BB| Open rates'!AQ6*0.87*0.9+25</f>
        <v>16311.4</v>
      </c>
      <c r="AR6" s="57">
        <f>'BAR BB| Open rates'!AR6*0.87*0.9+25</f>
        <v>17877.400000000001</v>
      </c>
      <c r="AS6" s="57">
        <f>'BAR BB| Open rates'!AS6*0.87*0.9+25</f>
        <v>13022.800000000001</v>
      </c>
      <c r="AT6" s="57">
        <f>'BAR BB| Open rates'!AT6*0.87*0.9+25</f>
        <v>14745.4</v>
      </c>
      <c r="AU6" s="57">
        <f>'BAR BB| Open rates'!AU6*0.87*0.9+25</f>
        <v>13022.800000000001</v>
      </c>
      <c r="AV6" s="57">
        <f>'BAR BB| Open rates'!AV6*0.87*0.9+25</f>
        <v>14745.4</v>
      </c>
      <c r="AW6" s="57">
        <f>'BAR BB| Open rates'!AW6*0.87*0.9+25</f>
        <v>14745.4</v>
      </c>
      <c r="AX6" s="57">
        <f>'BAR BB| Open rates'!AX6*0.87*0.9+25</f>
        <v>13022.800000000001</v>
      </c>
      <c r="AY6" s="57">
        <f>'BAR BB| Open rates'!AY6*0.87*0.9+25</f>
        <v>14745.4</v>
      </c>
      <c r="AZ6" s="57">
        <f>'BAR BB| Open rates'!AZ6*0.87*0.9+25</f>
        <v>13022.800000000001</v>
      </c>
      <c r="BA6" s="57">
        <f>'BAR BB| Open rates'!BA6*0.87*0.9+25</f>
        <v>14745.4</v>
      </c>
      <c r="BB6" s="57">
        <f>'BAR BB| Open rates'!BB6*0.87*0.9+25</f>
        <v>13022.800000000001</v>
      </c>
      <c r="BC6" s="57">
        <f>'BAR BB| Open rates'!BC6*0.87*0.9+25</f>
        <v>14745.4</v>
      </c>
      <c r="BD6" s="57">
        <f>'BAR BB| Open rates'!BD6*0.87*0.9+25</f>
        <v>13022.800000000001</v>
      </c>
      <c r="BE6" s="57">
        <f>'BAR BB| Open rates'!BE6*0.87*0.9+25</f>
        <v>11691.7</v>
      </c>
      <c r="BF6" s="57">
        <f>'BAR BB| Open rates'!BF6*0.87*0.9+25</f>
        <v>10125.700000000001</v>
      </c>
      <c r="BG6" s="57">
        <f>'BAR BB| Open rates'!BG6*0.87*0.9+25</f>
        <v>11691.7</v>
      </c>
      <c r="BH6" s="57">
        <f>'BAR BB| Open rates'!BH6*0.87*0.9+25</f>
        <v>10125.700000000001</v>
      </c>
      <c r="BI6" s="57">
        <f>'BAR BB| Open rates'!BI6*0.87*0.9+25</f>
        <v>11691.7</v>
      </c>
      <c r="BJ6" s="57">
        <f>'BAR BB| Open rates'!BJ6*0.87*0.9+25</f>
        <v>10125.700000000001</v>
      </c>
      <c r="BK6" s="57">
        <f>'BAR BB| Open rates'!BK6*0.87*0.9+25</f>
        <v>11691.7</v>
      </c>
      <c r="BL6" s="57">
        <f>'BAR BB| Open rates'!BL6*0.87*0.9+25</f>
        <v>10125.700000000001</v>
      </c>
      <c r="BM6" s="57">
        <f>'BAR BB| Open rates'!BM6*0.87*0.9+25</f>
        <v>11691.7</v>
      </c>
      <c r="BN6" s="57">
        <f>'BAR BB| Open rates'!BN6*0.87*0.9+25</f>
        <v>13022.800000000001</v>
      </c>
      <c r="BO6" s="57">
        <f>'BAR BB| Open rates'!BO6*0.87*0.9+25</f>
        <v>14745.4</v>
      </c>
      <c r="BP6" s="57">
        <f>'BAR BB| Open rates'!BP6*0.87*0.9+25</f>
        <v>9342.7000000000007</v>
      </c>
      <c r="BQ6" s="57">
        <f>'BAR BB| Open rates'!BQ6*0.87*0.9+25</f>
        <v>9342.7000000000007</v>
      </c>
      <c r="BR6" s="57">
        <f>'BAR BB| Open rates'!BR6*0.87*0.9+25</f>
        <v>10125.700000000001</v>
      </c>
      <c r="BS6" s="57">
        <f>'BAR BB| Open rates'!BS6*0.87*0.9+25</f>
        <v>9342.7000000000007</v>
      </c>
      <c r="BT6" s="57">
        <f>'BAR BB| Open rates'!BT6*0.87*0.9+25</f>
        <v>10125.700000000001</v>
      </c>
      <c r="BU6" s="57">
        <f>'BAR BB| Open rates'!BU6*0.87*0.9+25</f>
        <v>9342.7000000000007</v>
      </c>
      <c r="BV6" s="57">
        <f>'BAR BB| Open rates'!BV6*0.87*0.9+25</f>
        <v>10125.700000000001</v>
      </c>
      <c r="BW6" s="57">
        <f>'BAR BB| Open rates'!BW6*0.87*0.9+25</f>
        <v>9342.7000000000007</v>
      </c>
      <c r="BX6" s="57">
        <f>'BAR BB| Open rates'!BX6*0.87*0.9+25</f>
        <v>9342.7000000000007</v>
      </c>
      <c r="BY6" s="57">
        <f>'BAR BB| Open rates'!BY6*0.87*0.9+25</f>
        <v>10125.700000000001</v>
      </c>
      <c r="BZ6" s="57">
        <f>'BAR BB| Open rates'!BZ6*0.87*0.9+25</f>
        <v>9342.7000000000007</v>
      </c>
      <c r="CA6" s="57">
        <f>'BAR BB| Open rates'!CA6*0.87*0.9+25</f>
        <v>10125.700000000001</v>
      </c>
      <c r="CB6" s="57">
        <f>'BAR BB| Open rates'!CB6*0.87*0.9+25</f>
        <v>9342.7000000000007</v>
      </c>
      <c r="CC6" s="57">
        <f>'BAR BB| Open rates'!CC6*0.87*0.9+25</f>
        <v>10125.700000000001</v>
      </c>
      <c r="CD6" s="57">
        <f>'BAR BB| Open rates'!CD6*0.87*0.9+25</f>
        <v>13022.800000000001</v>
      </c>
      <c r="CE6" s="57">
        <f>'BAR BB| Open rates'!CE6*0.87*0.9+25</f>
        <v>14745.4</v>
      </c>
    </row>
    <row r="7" spans="1:83" s="36" customFormat="1" ht="12" customHeight="1" x14ac:dyDescent="0.2">
      <c r="A7" s="183">
        <v>2</v>
      </c>
      <c r="B7" s="57">
        <f>'BAR BB| Open rates'!B7*0.87*0.9+25</f>
        <v>14040.7</v>
      </c>
      <c r="C7" s="57">
        <f>'BAR BB| Open rates'!C7*0.87*0.9+25</f>
        <v>18660.400000000001</v>
      </c>
      <c r="D7" s="57">
        <f>'BAR BB| Open rates'!D7*0.87*0.9+25</f>
        <v>15371.800000000001</v>
      </c>
      <c r="E7" s="57">
        <f>'BAR BB| Open rates'!E7*0.87*0.9+25</f>
        <v>15371.800000000001</v>
      </c>
      <c r="F7" s="57">
        <f>'BAR BB| Open rates'!F7*0.87*0.9+25</f>
        <v>14040.7</v>
      </c>
      <c r="G7" s="57">
        <f>'BAR BB| Open rates'!G7*0.87*0.9+25</f>
        <v>12474.7</v>
      </c>
      <c r="H7" s="57">
        <f>'BAR BB| Open rates'!H7*0.87*0.9+25</f>
        <v>12474.7</v>
      </c>
      <c r="I7" s="57">
        <f>'BAR BB| Open rates'!I7*0.87*0.9+25</f>
        <v>11691.7</v>
      </c>
      <c r="J7" s="57">
        <f>'BAR BB| Open rates'!J7*0.87*0.9+25</f>
        <v>12474.7</v>
      </c>
      <c r="K7" s="57">
        <f>'BAR BB| Open rates'!K7*0.87*0.9+25</f>
        <v>12474.7</v>
      </c>
      <c r="L7" s="57">
        <f>'BAR BB| Open rates'!L7*0.87*0.9+25</f>
        <v>12474.7</v>
      </c>
      <c r="M7" s="57">
        <f>'BAR BB| Open rates'!M7*0.87*0.9+25</f>
        <v>19443.400000000001</v>
      </c>
      <c r="N7" s="57">
        <f>'BAR BB| Open rates'!N7*0.87*0.9+25</f>
        <v>15371.800000000001</v>
      </c>
      <c r="O7" s="57">
        <f>'BAR BB| Open rates'!O7*0.87*0.9+25</f>
        <v>19443.400000000001</v>
      </c>
      <c r="P7" s="57">
        <f>'BAR BB| Open rates'!P7*0.87*0.9+25</f>
        <v>17094.400000000001</v>
      </c>
      <c r="Q7" s="57">
        <f>'BAR BB| Open rates'!Q7*0.87*0.9+25</f>
        <v>14040.7</v>
      </c>
      <c r="R7" s="57">
        <f>'BAR BB| Open rates'!R7*0.87*0.9+25</f>
        <v>15371.800000000001</v>
      </c>
      <c r="S7" s="57">
        <f>'BAR BB| Open rates'!S7*0.87*0.9+25</f>
        <v>14040.7</v>
      </c>
      <c r="T7" s="57">
        <f>'BAR BB| Open rates'!T7*0.87*0.9+25</f>
        <v>15371.800000000001</v>
      </c>
      <c r="U7" s="57">
        <f>'BAR BB| Open rates'!U7*0.87*0.9+25</f>
        <v>14040.7</v>
      </c>
      <c r="V7" s="57">
        <f>'BAR BB| Open rates'!V7*0.87*0.9+25</f>
        <v>15371.800000000001</v>
      </c>
      <c r="W7" s="57">
        <f>'BAR BB| Open rates'!W7*0.87*0.9+25</f>
        <v>15371.800000000001</v>
      </c>
      <c r="X7" s="57">
        <f>'BAR BB| Open rates'!X7*0.87*0.9+25</f>
        <v>18660.400000000001</v>
      </c>
      <c r="Y7" s="57">
        <f>'BAR BB| Open rates'!Y7*0.87*0.9+25</f>
        <v>33615.700000000004</v>
      </c>
      <c r="Z7" s="57">
        <f>'BAR BB| Open rates'!Z7*0.87*0.9+25</f>
        <v>15371.800000000001</v>
      </c>
      <c r="AA7" s="57">
        <f>'BAR BB| Open rates'!AA7*0.87*0.9+25</f>
        <v>17094.400000000001</v>
      </c>
      <c r="AB7" s="57">
        <f>'BAR BB| Open rates'!AB7*0.87*0.9+25</f>
        <v>15371.800000000001</v>
      </c>
      <c r="AC7" s="57">
        <f>'BAR BB| Open rates'!AC7*0.87*0.9+25</f>
        <v>18660.400000000001</v>
      </c>
      <c r="AD7" s="57">
        <f>'BAR BB| Open rates'!AD7*0.87*0.9+25</f>
        <v>20226.400000000001</v>
      </c>
      <c r="AE7" s="57">
        <f>'BAR BB| Open rates'!AE7*0.87*0.9+25</f>
        <v>18660.400000000001</v>
      </c>
      <c r="AF7" s="57">
        <f>'BAR BB| Open rates'!AF7*0.87*0.9+25</f>
        <v>20226.400000000001</v>
      </c>
      <c r="AG7" s="57">
        <f>'BAR BB| Open rates'!AG7*0.87*0.9+25</f>
        <v>18660.400000000001</v>
      </c>
      <c r="AH7" s="57">
        <f>'BAR BB| Open rates'!AH7*0.87*0.9+25</f>
        <v>20226.400000000001</v>
      </c>
      <c r="AI7" s="57">
        <f>'BAR BB| Open rates'!AI7*0.87*0.9+25</f>
        <v>18660.400000000001</v>
      </c>
      <c r="AJ7" s="57">
        <f>'BAR BB| Open rates'!AJ7*0.87*0.9+25</f>
        <v>20226.400000000001</v>
      </c>
      <c r="AK7" s="57">
        <f>'BAR BB| Open rates'!AK7*0.87*0.9+25</f>
        <v>18660.400000000001</v>
      </c>
      <c r="AL7" s="57">
        <f>'BAR BB| Open rates'!AL7*0.87*0.9+25</f>
        <v>20226.400000000001</v>
      </c>
      <c r="AM7" s="57">
        <f>'BAR BB| Open rates'!AM7*0.87*0.9+25</f>
        <v>18660.400000000001</v>
      </c>
      <c r="AN7" s="57">
        <f>'BAR BB| Open rates'!AN7*0.87*0.9+25</f>
        <v>20226.400000000001</v>
      </c>
      <c r="AO7" s="57">
        <f>'BAR BB| Open rates'!AO7*0.87*0.9+25</f>
        <v>18660.400000000001</v>
      </c>
      <c r="AP7" s="57">
        <f>'BAR BB| Open rates'!AP7*0.87*0.9+25</f>
        <v>20226.400000000001</v>
      </c>
      <c r="AQ7" s="57">
        <f>'BAR BB| Open rates'!AQ7*0.87*0.9+25</f>
        <v>18660.400000000001</v>
      </c>
      <c r="AR7" s="57">
        <f>'BAR BB| Open rates'!AR7*0.87*0.9+25</f>
        <v>20226.400000000001</v>
      </c>
      <c r="AS7" s="57">
        <f>'BAR BB| Open rates'!AS7*0.87*0.9+25</f>
        <v>15371.800000000001</v>
      </c>
      <c r="AT7" s="57">
        <f>'BAR BB| Open rates'!AT7*0.87*0.9+25</f>
        <v>17094.400000000001</v>
      </c>
      <c r="AU7" s="57">
        <f>'BAR BB| Open rates'!AU7*0.87*0.9+25</f>
        <v>15371.800000000001</v>
      </c>
      <c r="AV7" s="57">
        <f>'BAR BB| Open rates'!AV7*0.87*0.9+25</f>
        <v>17094.400000000001</v>
      </c>
      <c r="AW7" s="57">
        <f>'BAR BB| Open rates'!AW7*0.87*0.9+25</f>
        <v>17094.400000000001</v>
      </c>
      <c r="AX7" s="57">
        <f>'BAR BB| Open rates'!AX7*0.87*0.9+25</f>
        <v>15371.800000000001</v>
      </c>
      <c r="AY7" s="57">
        <f>'BAR BB| Open rates'!AY7*0.87*0.9+25</f>
        <v>17094.400000000001</v>
      </c>
      <c r="AZ7" s="57">
        <f>'BAR BB| Open rates'!AZ7*0.87*0.9+25</f>
        <v>15371.800000000001</v>
      </c>
      <c r="BA7" s="57">
        <f>'BAR BB| Open rates'!BA7*0.87*0.9+25</f>
        <v>17094.400000000001</v>
      </c>
      <c r="BB7" s="57">
        <f>'BAR BB| Open rates'!BB7*0.87*0.9+25</f>
        <v>15371.800000000001</v>
      </c>
      <c r="BC7" s="57">
        <f>'BAR BB| Open rates'!BC7*0.87*0.9+25</f>
        <v>17094.400000000001</v>
      </c>
      <c r="BD7" s="57">
        <f>'BAR BB| Open rates'!BD7*0.87*0.9+25</f>
        <v>15371.800000000001</v>
      </c>
      <c r="BE7" s="57">
        <f>'BAR BB| Open rates'!BE7*0.87*0.9+25</f>
        <v>14040.7</v>
      </c>
      <c r="BF7" s="57">
        <f>'BAR BB| Open rates'!BF7*0.87*0.9+25</f>
        <v>12474.7</v>
      </c>
      <c r="BG7" s="57">
        <f>'BAR BB| Open rates'!BG7*0.87*0.9+25</f>
        <v>14040.7</v>
      </c>
      <c r="BH7" s="57">
        <f>'BAR BB| Open rates'!BH7*0.87*0.9+25</f>
        <v>12474.7</v>
      </c>
      <c r="BI7" s="57">
        <f>'BAR BB| Open rates'!BI7*0.87*0.9+25</f>
        <v>14040.7</v>
      </c>
      <c r="BJ7" s="57">
        <f>'BAR BB| Open rates'!BJ7*0.87*0.9+25</f>
        <v>12474.7</v>
      </c>
      <c r="BK7" s="57">
        <f>'BAR BB| Open rates'!BK7*0.87*0.9+25</f>
        <v>14040.7</v>
      </c>
      <c r="BL7" s="57">
        <f>'BAR BB| Open rates'!BL7*0.87*0.9+25</f>
        <v>12474.7</v>
      </c>
      <c r="BM7" s="57">
        <f>'BAR BB| Open rates'!BM7*0.87*0.9+25</f>
        <v>14040.7</v>
      </c>
      <c r="BN7" s="57">
        <f>'BAR BB| Open rates'!BN7*0.87*0.9+25</f>
        <v>15371.800000000001</v>
      </c>
      <c r="BO7" s="57">
        <f>'BAR BB| Open rates'!BO7*0.87*0.9+25</f>
        <v>17094.400000000001</v>
      </c>
      <c r="BP7" s="57">
        <f>'BAR BB| Open rates'!BP7*0.87*0.9+25</f>
        <v>11691.7</v>
      </c>
      <c r="BQ7" s="57">
        <f>'BAR BB| Open rates'!BQ7*0.87*0.9+25</f>
        <v>11691.7</v>
      </c>
      <c r="BR7" s="57">
        <f>'BAR BB| Open rates'!BR7*0.87*0.9+25</f>
        <v>12474.7</v>
      </c>
      <c r="BS7" s="57">
        <f>'BAR BB| Open rates'!BS7*0.87*0.9+25</f>
        <v>11691.7</v>
      </c>
      <c r="BT7" s="57">
        <f>'BAR BB| Open rates'!BT7*0.87*0.9+25</f>
        <v>12474.7</v>
      </c>
      <c r="BU7" s="57">
        <f>'BAR BB| Open rates'!BU7*0.87*0.9+25</f>
        <v>11691.7</v>
      </c>
      <c r="BV7" s="57">
        <f>'BAR BB| Open rates'!BV7*0.87*0.9+25</f>
        <v>12474.7</v>
      </c>
      <c r="BW7" s="57">
        <f>'BAR BB| Open rates'!BW7*0.87*0.9+25</f>
        <v>11691.7</v>
      </c>
      <c r="BX7" s="57">
        <f>'BAR BB| Open rates'!BX7*0.87*0.9+25</f>
        <v>11691.7</v>
      </c>
      <c r="BY7" s="57">
        <f>'BAR BB| Open rates'!BY7*0.87*0.9+25</f>
        <v>12474.7</v>
      </c>
      <c r="BZ7" s="57">
        <f>'BAR BB| Open rates'!BZ7*0.87*0.9+25</f>
        <v>11691.7</v>
      </c>
      <c r="CA7" s="57">
        <f>'BAR BB| Open rates'!CA7*0.87*0.9+25</f>
        <v>12474.7</v>
      </c>
      <c r="CB7" s="57">
        <f>'BAR BB| Open rates'!CB7*0.87*0.9+25</f>
        <v>11691.7</v>
      </c>
      <c r="CC7" s="57">
        <f>'BAR BB| Open rates'!CC7*0.87*0.9+25</f>
        <v>12474.7</v>
      </c>
      <c r="CD7" s="57">
        <f>'BAR BB| Open rates'!CD7*0.87*0.9+25</f>
        <v>15371.800000000001</v>
      </c>
      <c r="CE7" s="57">
        <f>'BAR BB| Open rates'!CE7*0.87*0.9+25</f>
        <v>17094.400000000001</v>
      </c>
    </row>
    <row r="8" spans="1:83"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row>
    <row r="9" spans="1:83" s="36" customFormat="1" ht="12" customHeight="1" x14ac:dyDescent="0.2">
      <c r="A9" s="237">
        <v>1</v>
      </c>
      <c r="B9" s="57">
        <f>'BAR BB| Open rates'!B9*0.87*0.9+25</f>
        <v>14040.7</v>
      </c>
      <c r="C9" s="57">
        <f>'BAR BB| Open rates'!C9*0.87*0.9+25</f>
        <v>18660.400000000001</v>
      </c>
      <c r="D9" s="57">
        <f>'BAR BB| Open rates'!D9*0.87*0.9+25</f>
        <v>15371.800000000001</v>
      </c>
      <c r="E9" s="57">
        <f>'BAR BB| Open rates'!E9*0.87*0.9+25</f>
        <v>14588.800000000001</v>
      </c>
      <c r="F9" s="57">
        <f>'BAR BB| Open rates'!F9*0.87*0.9+25</f>
        <v>13257.7</v>
      </c>
      <c r="G9" s="57">
        <f>'BAR BB| Open rates'!G9*0.87*0.9+25</f>
        <v>11691.7</v>
      </c>
      <c r="H9" s="57">
        <f>'BAR BB| Open rates'!H9*0.87*0.9+25</f>
        <v>11691.7</v>
      </c>
      <c r="I9" s="57">
        <f>'BAR BB| Open rates'!I9*0.87*0.9+25</f>
        <v>10908.7</v>
      </c>
      <c r="J9" s="57">
        <f>'BAR BB| Open rates'!J9*0.87*0.9+25</f>
        <v>11691.7</v>
      </c>
      <c r="K9" s="57">
        <f>'BAR BB| Open rates'!K9*0.87*0.9+25</f>
        <v>11691.7</v>
      </c>
      <c r="L9" s="57">
        <f>'BAR BB| Open rates'!L9*0.87*0.9+25</f>
        <v>11691.7</v>
      </c>
      <c r="M9" s="57">
        <f>'BAR BB| Open rates'!M9*0.87*0.9+25</f>
        <v>18660.400000000001</v>
      </c>
      <c r="N9" s="57">
        <f>'BAR BB| Open rates'!N9*0.87*0.9+25</f>
        <v>14588.800000000001</v>
      </c>
      <c r="O9" s="57">
        <f>'BAR BB| Open rates'!O9*0.87*0.9+25</f>
        <v>18660.400000000001</v>
      </c>
      <c r="P9" s="57">
        <f>'BAR BB| Open rates'!P9*0.87*0.9+25</f>
        <v>16311.4</v>
      </c>
      <c r="Q9" s="57">
        <f>'BAR BB| Open rates'!Q9*0.87*0.9+25</f>
        <v>13257.7</v>
      </c>
      <c r="R9" s="57">
        <f>'BAR BB| Open rates'!R9*0.87*0.9+25</f>
        <v>14588.800000000001</v>
      </c>
      <c r="S9" s="57">
        <f>'BAR BB| Open rates'!S9*0.87*0.9+25</f>
        <v>13257.7</v>
      </c>
      <c r="T9" s="57">
        <f>'BAR BB| Open rates'!T9*0.87*0.9+25</f>
        <v>14588.800000000001</v>
      </c>
      <c r="U9" s="57">
        <f>'BAR BB| Open rates'!U9*0.87*0.9+25</f>
        <v>13257.7</v>
      </c>
      <c r="V9" s="57">
        <f>'BAR BB| Open rates'!V9*0.87*0.9+25</f>
        <v>14588.800000000001</v>
      </c>
      <c r="W9" s="57">
        <f>'BAR BB| Open rates'!W9*0.87*0.9+25</f>
        <v>15371.800000000001</v>
      </c>
      <c r="X9" s="57">
        <f>'BAR BB| Open rates'!X9*0.87*0.9+25</f>
        <v>18660.400000000001</v>
      </c>
      <c r="Y9" s="57">
        <f>'BAR BB| Open rates'!Y9*0.87*0.9+25</f>
        <v>33615.700000000004</v>
      </c>
      <c r="Z9" s="57">
        <f>'BAR BB| Open rates'!Z9*0.87*0.9+25</f>
        <v>15371.800000000001</v>
      </c>
      <c r="AA9" s="57">
        <f>'BAR BB| Open rates'!AA9*0.87*0.9+25</f>
        <v>17094.400000000001</v>
      </c>
      <c r="AB9" s="57">
        <f>'BAR BB| Open rates'!AB9*0.87*0.9+25</f>
        <v>15371.800000000001</v>
      </c>
      <c r="AC9" s="57">
        <f>'BAR BB| Open rates'!AC9*0.87*0.9+25</f>
        <v>18660.400000000001</v>
      </c>
      <c r="AD9" s="57">
        <f>'BAR BB| Open rates'!AD9*0.87*0.9+25</f>
        <v>20226.400000000001</v>
      </c>
      <c r="AE9" s="57">
        <f>'BAR BB| Open rates'!AE9*0.87*0.9+25</f>
        <v>18660.400000000001</v>
      </c>
      <c r="AF9" s="57">
        <f>'BAR BB| Open rates'!AF9*0.87*0.9+25</f>
        <v>20226.400000000001</v>
      </c>
      <c r="AG9" s="57">
        <f>'BAR BB| Open rates'!AG9*0.87*0.9+25</f>
        <v>18660.400000000001</v>
      </c>
      <c r="AH9" s="57">
        <f>'BAR BB| Open rates'!AH9*0.87*0.9+25</f>
        <v>20226.400000000001</v>
      </c>
      <c r="AI9" s="57">
        <f>'BAR BB| Open rates'!AI9*0.87*0.9+25</f>
        <v>18660.400000000001</v>
      </c>
      <c r="AJ9" s="57">
        <f>'BAR BB| Open rates'!AJ9*0.87*0.9+25</f>
        <v>20226.400000000001</v>
      </c>
      <c r="AK9" s="57">
        <f>'BAR BB| Open rates'!AK9*0.87*0.9+25</f>
        <v>18660.400000000001</v>
      </c>
      <c r="AL9" s="57">
        <f>'BAR BB| Open rates'!AL9*0.87*0.9+25</f>
        <v>20226.400000000001</v>
      </c>
      <c r="AM9" s="57">
        <f>'BAR BB| Open rates'!AM9*0.87*0.9+25</f>
        <v>18660.400000000001</v>
      </c>
      <c r="AN9" s="57">
        <f>'BAR BB| Open rates'!AN9*0.87*0.9+25</f>
        <v>20226.400000000001</v>
      </c>
      <c r="AO9" s="57">
        <f>'BAR BB| Open rates'!AO9*0.87*0.9+25</f>
        <v>18660.400000000001</v>
      </c>
      <c r="AP9" s="57">
        <f>'BAR BB| Open rates'!AP9*0.87*0.9+25</f>
        <v>20226.400000000001</v>
      </c>
      <c r="AQ9" s="57">
        <f>'BAR BB| Open rates'!AQ9*0.87*0.9+25</f>
        <v>18660.400000000001</v>
      </c>
      <c r="AR9" s="57">
        <f>'BAR BB| Open rates'!AR9*0.87*0.9+25</f>
        <v>20226.400000000001</v>
      </c>
      <c r="AS9" s="57">
        <f>'BAR BB| Open rates'!AS9*0.87*0.9+25</f>
        <v>15371.800000000001</v>
      </c>
      <c r="AT9" s="57">
        <f>'BAR BB| Open rates'!AT9*0.87*0.9+25</f>
        <v>17094.400000000001</v>
      </c>
      <c r="AU9" s="57">
        <f>'BAR BB| Open rates'!AU9*0.87*0.9+25</f>
        <v>15371.800000000001</v>
      </c>
      <c r="AV9" s="57">
        <f>'BAR BB| Open rates'!AV9*0.87*0.9+25</f>
        <v>17094.400000000001</v>
      </c>
      <c r="AW9" s="57">
        <f>'BAR BB| Open rates'!AW9*0.87*0.9+25</f>
        <v>17094.400000000001</v>
      </c>
      <c r="AX9" s="57">
        <f>'BAR BB| Open rates'!AX9*0.87*0.9+25</f>
        <v>15371.800000000001</v>
      </c>
      <c r="AY9" s="57">
        <f>'BAR BB| Open rates'!AY9*0.87*0.9+25</f>
        <v>17094.400000000001</v>
      </c>
      <c r="AZ9" s="57">
        <f>'BAR BB| Open rates'!AZ9*0.87*0.9+25</f>
        <v>15371.800000000001</v>
      </c>
      <c r="BA9" s="57">
        <f>'BAR BB| Open rates'!BA9*0.87*0.9+25</f>
        <v>17094.400000000001</v>
      </c>
      <c r="BB9" s="57">
        <f>'BAR BB| Open rates'!BB9*0.87*0.9+25</f>
        <v>15371.800000000001</v>
      </c>
      <c r="BC9" s="57">
        <f>'BAR BB| Open rates'!BC9*0.87*0.9+25</f>
        <v>17094.400000000001</v>
      </c>
      <c r="BD9" s="57">
        <f>'BAR BB| Open rates'!BD9*0.87*0.9+25</f>
        <v>15371.800000000001</v>
      </c>
      <c r="BE9" s="57">
        <f>'BAR BB| Open rates'!BE9*0.87*0.9+25</f>
        <v>14040.7</v>
      </c>
      <c r="BF9" s="57">
        <f>'BAR BB| Open rates'!BF9*0.87*0.9+25</f>
        <v>12474.7</v>
      </c>
      <c r="BG9" s="57">
        <f>'BAR BB| Open rates'!BG9*0.87*0.9+25</f>
        <v>14040.7</v>
      </c>
      <c r="BH9" s="57">
        <f>'BAR BB| Open rates'!BH9*0.87*0.9+25</f>
        <v>12474.7</v>
      </c>
      <c r="BI9" s="57">
        <f>'BAR BB| Open rates'!BI9*0.87*0.9+25</f>
        <v>14040.7</v>
      </c>
      <c r="BJ9" s="57">
        <f>'BAR BB| Open rates'!BJ9*0.87*0.9+25</f>
        <v>12474.7</v>
      </c>
      <c r="BK9" s="57">
        <f>'BAR BB| Open rates'!BK9*0.87*0.9+25</f>
        <v>14040.7</v>
      </c>
      <c r="BL9" s="57">
        <f>'BAR BB| Open rates'!BL9*0.87*0.9+25</f>
        <v>12474.7</v>
      </c>
      <c r="BM9" s="57">
        <f>'BAR BB| Open rates'!BM9*0.87*0.9+25</f>
        <v>14040.7</v>
      </c>
      <c r="BN9" s="57">
        <f>'BAR BB| Open rates'!BN9*0.87*0.9+25</f>
        <v>15371.800000000001</v>
      </c>
      <c r="BO9" s="57">
        <f>'BAR BB| Open rates'!BO9*0.87*0.9+25</f>
        <v>17094.400000000001</v>
      </c>
      <c r="BP9" s="57">
        <f>'BAR BB| Open rates'!BP9*0.87*0.9+25</f>
        <v>11691.7</v>
      </c>
      <c r="BQ9" s="57">
        <f>'BAR BB| Open rates'!BQ9*0.87*0.9+25</f>
        <v>10908.7</v>
      </c>
      <c r="BR9" s="57">
        <f>'BAR BB| Open rates'!BR9*0.87*0.9+25</f>
        <v>11691.7</v>
      </c>
      <c r="BS9" s="57">
        <f>'BAR BB| Open rates'!BS9*0.87*0.9+25</f>
        <v>10908.7</v>
      </c>
      <c r="BT9" s="57">
        <f>'BAR BB| Open rates'!BT9*0.87*0.9+25</f>
        <v>11691.7</v>
      </c>
      <c r="BU9" s="57">
        <f>'BAR BB| Open rates'!BU9*0.87*0.9+25</f>
        <v>10908.7</v>
      </c>
      <c r="BV9" s="57">
        <f>'BAR BB| Open rates'!BV9*0.87*0.9+25</f>
        <v>11691.7</v>
      </c>
      <c r="BW9" s="57">
        <f>'BAR BB| Open rates'!BW9*0.87*0.9+25</f>
        <v>10908.7</v>
      </c>
      <c r="BX9" s="57">
        <f>'BAR BB| Open rates'!BX9*0.87*0.9+25</f>
        <v>10908.7</v>
      </c>
      <c r="BY9" s="57">
        <f>'BAR BB| Open rates'!BY9*0.87*0.9+25</f>
        <v>11691.7</v>
      </c>
      <c r="BZ9" s="57">
        <f>'BAR BB| Open rates'!BZ9*0.87*0.9+25</f>
        <v>10908.7</v>
      </c>
      <c r="CA9" s="57">
        <f>'BAR BB| Open rates'!CA9*0.87*0.9+25</f>
        <v>11691.7</v>
      </c>
      <c r="CB9" s="57">
        <f>'BAR BB| Open rates'!CB9*0.87*0.9+25</f>
        <v>10908.7</v>
      </c>
      <c r="CC9" s="57">
        <f>'BAR BB| Open rates'!CC9*0.87*0.9+25</f>
        <v>11691.7</v>
      </c>
      <c r="CD9" s="57">
        <f>'BAR BB| Open rates'!CD9*0.87*0.9+25</f>
        <v>14588.800000000001</v>
      </c>
      <c r="CE9" s="57">
        <f>'BAR BB| Open rates'!CE9*0.87*0.9+25</f>
        <v>16311.4</v>
      </c>
    </row>
    <row r="10" spans="1:83" s="36" customFormat="1" ht="12" customHeight="1" x14ac:dyDescent="0.2">
      <c r="A10" s="237">
        <v>2</v>
      </c>
      <c r="B10" s="57">
        <f>'BAR BB| Open rates'!B10*0.87*0.9+25</f>
        <v>16389.7</v>
      </c>
      <c r="C10" s="57">
        <f>'BAR BB| Open rates'!C10*0.87*0.9+25</f>
        <v>21009.4</v>
      </c>
      <c r="D10" s="57">
        <f>'BAR BB| Open rates'!D10*0.87*0.9+25</f>
        <v>17720.8</v>
      </c>
      <c r="E10" s="57">
        <f>'BAR BB| Open rates'!E10*0.87*0.9+25</f>
        <v>16937.8</v>
      </c>
      <c r="F10" s="57">
        <f>'BAR BB| Open rates'!F10*0.87*0.9+25</f>
        <v>15606.7</v>
      </c>
      <c r="G10" s="57">
        <f>'BAR BB| Open rates'!G10*0.87*0.9+25</f>
        <v>14040.7</v>
      </c>
      <c r="H10" s="57">
        <f>'BAR BB| Open rates'!H10*0.87*0.9+25</f>
        <v>14040.7</v>
      </c>
      <c r="I10" s="57">
        <f>'BAR BB| Open rates'!I10*0.87*0.9+25</f>
        <v>13257.7</v>
      </c>
      <c r="J10" s="57">
        <f>'BAR BB| Open rates'!J10*0.87*0.9+25</f>
        <v>14040.7</v>
      </c>
      <c r="K10" s="57">
        <f>'BAR BB| Open rates'!K10*0.87*0.9+25</f>
        <v>14040.7</v>
      </c>
      <c r="L10" s="57">
        <f>'BAR BB| Open rates'!L10*0.87*0.9+25</f>
        <v>14040.7</v>
      </c>
      <c r="M10" s="57">
        <f>'BAR BB| Open rates'!M10*0.87*0.9+25</f>
        <v>21009.4</v>
      </c>
      <c r="N10" s="57">
        <f>'BAR BB| Open rates'!N10*0.87*0.9+25</f>
        <v>16937.8</v>
      </c>
      <c r="O10" s="57">
        <f>'BAR BB| Open rates'!O10*0.87*0.9+25</f>
        <v>21009.4</v>
      </c>
      <c r="P10" s="57">
        <f>'BAR BB| Open rates'!P10*0.87*0.9+25</f>
        <v>18660.400000000001</v>
      </c>
      <c r="Q10" s="57">
        <f>'BAR BB| Open rates'!Q10*0.87*0.9+25</f>
        <v>15606.7</v>
      </c>
      <c r="R10" s="57">
        <f>'BAR BB| Open rates'!R10*0.87*0.9+25</f>
        <v>16937.8</v>
      </c>
      <c r="S10" s="57">
        <f>'BAR BB| Open rates'!S10*0.87*0.9+25</f>
        <v>15606.7</v>
      </c>
      <c r="T10" s="57">
        <f>'BAR BB| Open rates'!T10*0.87*0.9+25</f>
        <v>16937.8</v>
      </c>
      <c r="U10" s="57">
        <f>'BAR BB| Open rates'!U10*0.87*0.9+25</f>
        <v>15606.7</v>
      </c>
      <c r="V10" s="57">
        <f>'BAR BB| Open rates'!V10*0.87*0.9+25</f>
        <v>16937.8</v>
      </c>
      <c r="W10" s="57">
        <f>'BAR BB| Open rates'!W10*0.87*0.9+25</f>
        <v>17720.8</v>
      </c>
      <c r="X10" s="57">
        <f>'BAR BB| Open rates'!X10*0.87*0.9+25</f>
        <v>21009.4</v>
      </c>
      <c r="Y10" s="57">
        <f>'BAR BB| Open rates'!Y10*0.87*0.9+25</f>
        <v>35964.700000000004</v>
      </c>
      <c r="Z10" s="57">
        <f>'BAR BB| Open rates'!Z10*0.87*0.9+25</f>
        <v>17720.8</v>
      </c>
      <c r="AA10" s="57">
        <f>'BAR BB| Open rates'!AA10*0.87*0.9+25</f>
        <v>19443.400000000001</v>
      </c>
      <c r="AB10" s="57">
        <f>'BAR BB| Open rates'!AB10*0.87*0.9+25</f>
        <v>17720.8</v>
      </c>
      <c r="AC10" s="57">
        <f>'BAR BB| Open rates'!AC10*0.87*0.9+25</f>
        <v>21009.4</v>
      </c>
      <c r="AD10" s="57">
        <f>'BAR BB| Open rates'!AD10*0.87*0.9+25</f>
        <v>22575.4</v>
      </c>
      <c r="AE10" s="57">
        <f>'BAR BB| Open rates'!AE10*0.87*0.9+25</f>
        <v>21009.4</v>
      </c>
      <c r="AF10" s="57">
        <f>'BAR BB| Open rates'!AF10*0.87*0.9+25</f>
        <v>22575.4</v>
      </c>
      <c r="AG10" s="57">
        <f>'BAR BB| Open rates'!AG10*0.87*0.9+25</f>
        <v>21009.4</v>
      </c>
      <c r="AH10" s="57">
        <f>'BAR BB| Open rates'!AH10*0.87*0.9+25</f>
        <v>22575.4</v>
      </c>
      <c r="AI10" s="57">
        <f>'BAR BB| Open rates'!AI10*0.87*0.9+25</f>
        <v>21009.4</v>
      </c>
      <c r="AJ10" s="57">
        <f>'BAR BB| Open rates'!AJ10*0.87*0.9+25</f>
        <v>22575.4</v>
      </c>
      <c r="AK10" s="57">
        <f>'BAR BB| Open rates'!AK10*0.87*0.9+25</f>
        <v>21009.4</v>
      </c>
      <c r="AL10" s="57">
        <f>'BAR BB| Open rates'!AL10*0.87*0.9+25</f>
        <v>22575.4</v>
      </c>
      <c r="AM10" s="57">
        <f>'BAR BB| Open rates'!AM10*0.87*0.9+25</f>
        <v>21009.4</v>
      </c>
      <c r="AN10" s="57">
        <f>'BAR BB| Open rates'!AN10*0.87*0.9+25</f>
        <v>22575.4</v>
      </c>
      <c r="AO10" s="57">
        <f>'BAR BB| Open rates'!AO10*0.87*0.9+25</f>
        <v>21009.4</v>
      </c>
      <c r="AP10" s="57">
        <f>'BAR BB| Open rates'!AP10*0.87*0.9+25</f>
        <v>22575.4</v>
      </c>
      <c r="AQ10" s="57">
        <f>'BAR BB| Open rates'!AQ10*0.87*0.9+25</f>
        <v>21009.4</v>
      </c>
      <c r="AR10" s="57">
        <f>'BAR BB| Open rates'!AR10*0.87*0.9+25</f>
        <v>22575.4</v>
      </c>
      <c r="AS10" s="57">
        <f>'BAR BB| Open rates'!AS10*0.87*0.9+25</f>
        <v>17720.8</v>
      </c>
      <c r="AT10" s="57">
        <f>'BAR BB| Open rates'!AT10*0.87*0.9+25</f>
        <v>19443.400000000001</v>
      </c>
      <c r="AU10" s="57">
        <f>'BAR BB| Open rates'!AU10*0.87*0.9+25</f>
        <v>17720.8</v>
      </c>
      <c r="AV10" s="57">
        <f>'BAR BB| Open rates'!AV10*0.87*0.9+25</f>
        <v>19443.400000000001</v>
      </c>
      <c r="AW10" s="57">
        <f>'BAR BB| Open rates'!AW10*0.87*0.9+25</f>
        <v>19443.400000000001</v>
      </c>
      <c r="AX10" s="57">
        <f>'BAR BB| Open rates'!AX10*0.87*0.9+25</f>
        <v>17720.8</v>
      </c>
      <c r="AY10" s="57">
        <f>'BAR BB| Open rates'!AY10*0.87*0.9+25</f>
        <v>19443.400000000001</v>
      </c>
      <c r="AZ10" s="57">
        <f>'BAR BB| Open rates'!AZ10*0.87*0.9+25</f>
        <v>17720.8</v>
      </c>
      <c r="BA10" s="57">
        <f>'BAR BB| Open rates'!BA10*0.87*0.9+25</f>
        <v>19443.400000000001</v>
      </c>
      <c r="BB10" s="57">
        <f>'BAR BB| Open rates'!BB10*0.87*0.9+25</f>
        <v>17720.8</v>
      </c>
      <c r="BC10" s="57">
        <f>'BAR BB| Open rates'!BC10*0.87*0.9+25</f>
        <v>19443.400000000001</v>
      </c>
      <c r="BD10" s="57">
        <f>'BAR BB| Open rates'!BD10*0.87*0.9+25</f>
        <v>17720.8</v>
      </c>
      <c r="BE10" s="57">
        <f>'BAR BB| Open rates'!BE10*0.87*0.9+25</f>
        <v>16389.7</v>
      </c>
      <c r="BF10" s="57">
        <f>'BAR BB| Open rates'!BF10*0.87*0.9+25</f>
        <v>14823.7</v>
      </c>
      <c r="BG10" s="57">
        <f>'BAR BB| Open rates'!BG10*0.87*0.9+25</f>
        <v>16389.7</v>
      </c>
      <c r="BH10" s="57">
        <f>'BAR BB| Open rates'!BH10*0.87*0.9+25</f>
        <v>14823.7</v>
      </c>
      <c r="BI10" s="57">
        <f>'BAR BB| Open rates'!BI10*0.87*0.9+25</f>
        <v>16389.7</v>
      </c>
      <c r="BJ10" s="57">
        <f>'BAR BB| Open rates'!BJ10*0.87*0.9+25</f>
        <v>14823.7</v>
      </c>
      <c r="BK10" s="57">
        <f>'BAR BB| Open rates'!BK10*0.87*0.9+25</f>
        <v>16389.7</v>
      </c>
      <c r="BL10" s="57">
        <f>'BAR BB| Open rates'!BL10*0.87*0.9+25</f>
        <v>14823.7</v>
      </c>
      <c r="BM10" s="57">
        <f>'BAR BB| Open rates'!BM10*0.87*0.9+25</f>
        <v>16389.7</v>
      </c>
      <c r="BN10" s="57">
        <f>'BAR BB| Open rates'!BN10*0.87*0.9+25</f>
        <v>17720.8</v>
      </c>
      <c r="BO10" s="57">
        <f>'BAR BB| Open rates'!BO10*0.87*0.9+25</f>
        <v>19443.400000000001</v>
      </c>
      <c r="BP10" s="57">
        <f>'BAR BB| Open rates'!BP10*0.87*0.9+25</f>
        <v>14040.7</v>
      </c>
      <c r="BQ10" s="57">
        <f>'BAR BB| Open rates'!BQ10*0.87*0.9+25</f>
        <v>13257.7</v>
      </c>
      <c r="BR10" s="57">
        <f>'BAR BB| Open rates'!BR10*0.87*0.9+25</f>
        <v>14040.7</v>
      </c>
      <c r="BS10" s="57">
        <f>'BAR BB| Open rates'!BS10*0.87*0.9+25</f>
        <v>13257.7</v>
      </c>
      <c r="BT10" s="57">
        <f>'BAR BB| Open rates'!BT10*0.87*0.9+25</f>
        <v>14040.7</v>
      </c>
      <c r="BU10" s="57">
        <f>'BAR BB| Open rates'!BU10*0.87*0.9+25</f>
        <v>13257.7</v>
      </c>
      <c r="BV10" s="57">
        <f>'BAR BB| Open rates'!BV10*0.87*0.9+25</f>
        <v>14040.7</v>
      </c>
      <c r="BW10" s="57">
        <f>'BAR BB| Open rates'!BW10*0.87*0.9+25</f>
        <v>13257.7</v>
      </c>
      <c r="BX10" s="57">
        <f>'BAR BB| Open rates'!BX10*0.87*0.9+25</f>
        <v>13257.7</v>
      </c>
      <c r="BY10" s="57">
        <f>'BAR BB| Open rates'!BY10*0.87*0.9+25</f>
        <v>14040.7</v>
      </c>
      <c r="BZ10" s="57">
        <f>'BAR BB| Open rates'!BZ10*0.87*0.9+25</f>
        <v>13257.7</v>
      </c>
      <c r="CA10" s="57">
        <f>'BAR BB| Open rates'!CA10*0.87*0.9+25</f>
        <v>14040.7</v>
      </c>
      <c r="CB10" s="57">
        <f>'BAR BB| Open rates'!CB10*0.87*0.9+25</f>
        <v>13257.7</v>
      </c>
      <c r="CC10" s="57">
        <f>'BAR BB| Open rates'!CC10*0.87*0.9+25</f>
        <v>14040.7</v>
      </c>
      <c r="CD10" s="57">
        <f>'BAR BB| Open rates'!CD10*0.87*0.9+25</f>
        <v>16937.8</v>
      </c>
      <c r="CE10" s="57">
        <f>'BAR BB| Open rates'!CE10*0.87*0.9+25</f>
        <v>18660.400000000001</v>
      </c>
    </row>
    <row r="11" spans="1:83"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row>
    <row r="12" spans="1:83" s="36" customFormat="1" ht="12" customHeight="1" x14ac:dyDescent="0.2">
      <c r="A12" s="237">
        <v>1</v>
      </c>
      <c r="B12" s="57">
        <f>'BAR BB| Open rates'!B12*0.87*0.9+25</f>
        <v>17094.400000000001</v>
      </c>
      <c r="C12" s="57">
        <f>'BAR BB| Open rates'!C12*0.87*0.9+25</f>
        <v>21714.100000000002</v>
      </c>
      <c r="D12" s="57">
        <f>'BAR BB| Open rates'!D12*0.87*0.9+25</f>
        <v>18425.5</v>
      </c>
      <c r="E12" s="57">
        <f>'BAR BB| Open rates'!E12*0.87*0.9+25</f>
        <v>17642.5</v>
      </c>
      <c r="F12" s="57">
        <f>'BAR BB| Open rates'!F12*0.87*0.9+25</f>
        <v>16311.4</v>
      </c>
      <c r="G12" s="57">
        <f>'BAR BB| Open rates'!G12*0.87*0.9+25</f>
        <v>14745.4</v>
      </c>
      <c r="H12" s="57">
        <f>'BAR BB| Open rates'!H12*0.87*0.9+25</f>
        <v>14745.4</v>
      </c>
      <c r="I12" s="57">
        <f>'BAR BB| Open rates'!I12*0.87*0.9+25</f>
        <v>13962.4</v>
      </c>
      <c r="J12" s="57">
        <f>'BAR BB| Open rates'!J12*0.87*0.9+25</f>
        <v>14745.4</v>
      </c>
      <c r="K12" s="57">
        <f>'BAR BB| Open rates'!K12*0.87*0.9+25</f>
        <v>14745.4</v>
      </c>
      <c r="L12" s="57">
        <f>'BAR BB| Open rates'!L12*0.87*0.9+25</f>
        <v>14745.4</v>
      </c>
      <c r="M12" s="57">
        <f>'BAR BB| Open rates'!M12*0.87*0.9+25</f>
        <v>22497.100000000002</v>
      </c>
      <c r="N12" s="57">
        <f>'BAR BB| Open rates'!N12*0.87*0.9+25</f>
        <v>18425.5</v>
      </c>
      <c r="O12" s="57">
        <f>'BAR BB| Open rates'!O12*0.87*0.9+25</f>
        <v>22497.100000000002</v>
      </c>
      <c r="P12" s="57">
        <f>'BAR BB| Open rates'!P12*0.87*0.9+25</f>
        <v>20148.100000000002</v>
      </c>
      <c r="Q12" s="57">
        <f>'BAR BB| Open rates'!Q12*0.87*0.9+25</f>
        <v>17094.400000000001</v>
      </c>
      <c r="R12" s="57">
        <f>'BAR BB| Open rates'!R12*0.87*0.9+25</f>
        <v>18425.5</v>
      </c>
      <c r="S12" s="57">
        <f>'BAR BB| Open rates'!S12*0.87*0.9+25</f>
        <v>17094.400000000001</v>
      </c>
      <c r="T12" s="57">
        <f>'BAR BB| Open rates'!T12*0.87*0.9+25</f>
        <v>18425.5</v>
      </c>
      <c r="U12" s="57">
        <f>'BAR BB| Open rates'!U12*0.87*0.9+25</f>
        <v>17094.400000000001</v>
      </c>
      <c r="V12" s="57">
        <f>'BAR BB| Open rates'!V12*0.87*0.9+25</f>
        <v>18425.5</v>
      </c>
      <c r="W12" s="57">
        <f>'BAR BB| Open rates'!W12*0.87*0.9+25</f>
        <v>18425.5</v>
      </c>
      <c r="X12" s="57">
        <f>'BAR BB| Open rates'!X12*0.87*0.9+25</f>
        <v>21714.100000000002</v>
      </c>
      <c r="Y12" s="57">
        <f>'BAR BB| Open rates'!Y12*0.87*0.9+25</f>
        <v>36669.4</v>
      </c>
      <c r="Z12" s="57">
        <f>'BAR BB| Open rates'!Z12*0.87*0.9+25</f>
        <v>18425.5</v>
      </c>
      <c r="AA12" s="57">
        <f>'BAR BB| Open rates'!AA12*0.87*0.9+25</f>
        <v>20148.100000000002</v>
      </c>
      <c r="AB12" s="57">
        <f>'BAR BB| Open rates'!AB12*0.87*0.9+25</f>
        <v>18425.5</v>
      </c>
      <c r="AC12" s="57">
        <f>'BAR BB| Open rates'!AC12*0.87*0.9+25</f>
        <v>21714.100000000002</v>
      </c>
      <c r="AD12" s="57">
        <f>'BAR BB| Open rates'!AD12*0.87*0.9+25</f>
        <v>23280.100000000002</v>
      </c>
      <c r="AE12" s="57">
        <f>'BAR BB| Open rates'!AE12*0.87*0.9+25</f>
        <v>21714.100000000002</v>
      </c>
      <c r="AF12" s="57">
        <f>'BAR BB| Open rates'!AF12*0.87*0.9+25</f>
        <v>23280.100000000002</v>
      </c>
      <c r="AG12" s="57">
        <f>'BAR BB| Open rates'!AG12*0.87*0.9+25</f>
        <v>21714.100000000002</v>
      </c>
      <c r="AH12" s="57">
        <f>'BAR BB| Open rates'!AH12*0.87*0.9+25</f>
        <v>23280.100000000002</v>
      </c>
      <c r="AI12" s="57">
        <f>'BAR BB| Open rates'!AI12*0.87*0.9+25</f>
        <v>21714.100000000002</v>
      </c>
      <c r="AJ12" s="57">
        <f>'BAR BB| Open rates'!AJ12*0.87*0.9+25</f>
        <v>23280.100000000002</v>
      </c>
      <c r="AK12" s="57">
        <f>'BAR BB| Open rates'!AK12*0.87*0.9+25</f>
        <v>21714.100000000002</v>
      </c>
      <c r="AL12" s="57">
        <f>'BAR BB| Open rates'!AL12*0.87*0.9+25</f>
        <v>23280.100000000002</v>
      </c>
      <c r="AM12" s="57">
        <f>'BAR BB| Open rates'!AM12*0.87*0.9+25</f>
        <v>21714.100000000002</v>
      </c>
      <c r="AN12" s="57">
        <f>'BAR BB| Open rates'!AN12*0.87*0.9+25</f>
        <v>23280.100000000002</v>
      </c>
      <c r="AO12" s="57">
        <f>'BAR BB| Open rates'!AO12*0.87*0.9+25</f>
        <v>21714.100000000002</v>
      </c>
      <c r="AP12" s="57">
        <f>'BAR BB| Open rates'!AP12*0.87*0.9+25</f>
        <v>23280.100000000002</v>
      </c>
      <c r="AQ12" s="57">
        <f>'BAR BB| Open rates'!AQ12*0.87*0.9+25</f>
        <v>21714.100000000002</v>
      </c>
      <c r="AR12" s="57">
        <f>'BAR BB| Open rates'!AR12*0.87*0.9+25</f>
        <v>23280.100000000002</v>
      </c>
      <c r="AS12" s="57">
        <f>'BAR BB| Open rates'!AS12*0.87*0.9+25</f>
        <v>18425.5</v>
      </c>
      <c r="AT12" s="57">
        <f>'BAR BB| Open rates'!AT12*0.87*0.9+25</f>
        <v>20148.100000000002</v>
      </c>
      <c r="AU12" s="57">
        <f>'BAR BB| Open rates'!AU12*0.87*0.9+25</f>
        <v>18425.5</v>
      </c>
      <c r="AV12" s="57">
        <f>'BAR BB| Open rates'!AV12*0.87*0.9+25</f>
        <v>20148.100000000002</v>
      </c>
      <c r="AW12" s="57">
        <f>'BAR BB| Open rates'!AW12*0.87*0.9+25</f>
        <v>20148.100000000002</v>
      </c>
      <c r="AX12" s="57">
        <f>'BAR BB| Open rates'!AX12*0.87*0.9+25</f>
        <v>18425.5</v>
      </c>
      <c r="AY12" s="57">
        <f>'BAR BB| Open rates'!AY12*0.87*0.9+25</f>
        <v>20148.100000000002</v>
      </c>
      <c r="AZ12" s="57">
        <f>'BAR BB| Open rates'!AZ12*0.87*0.9+25</f>
        <v>18425.5</v>
      </c>
      <c r="BA12" s="57">
        <f>'BAR BB| Open rates'!BA12*0.87*0.9+25</f>
        <v>20148.100000000002</v>
      </c>
      <c r="BB12" s="57">
        <f>'BAR BB| Open rates'!BB12*0.87*0.9+25</f>
        <v>18425.5</v>
      </c>
      <c r="BC12" s="57">
        <f>'BAR BB| Open rates'!BC12*0.87*0.9+25</f>
        <v>20148.100000000002</v>
      </c>
      <c r="BD12" s="57">
        <f>'BAR BB| Open rates'!BD12*0.87*0.9+25</f>
        <v>18425.5</v>
      </c>
      <c r="BE12" s="57">
        <f>'BAR BB| Open rates'!BE12*0.87*0.9+25</f>
        <v>17094.400000000001</v>
      </c>
      <c r="BF12" s="57">
        <f>'BAR BB| Open rates'!BF12*0.87*0.9+25</f>
        <v>15528.4</v>
      </c>
      <c r="BG12" s="57">
        <f>'BAR BB| Open rates'!BG12*0.87*0.9+25</f>
        <v>17094.400000000001</v>
      </c>
      <c r="BH12" s="57">
        <f>'BAR BB| Open rates'!BH12*0.87*0.9+25</f>
        <v>15528.4</v>
      </c>
      <c r="BI12" s="57">
        <f>'BAR BB| Open rates'!BI12*0.87*0.9+25</f>
        <v>17094.400000000001</v>
      </c>
      <c r="BJ12" s="57">
        <f>'BAR BB| Open rates'!BJ12*0.87*0.9+25</f>
        <v>15528.4</v>
      </c>
      <c r="BK12" s="57">
        <f>'BAR BB| Open rates'!BK12*0.87*0.9+25</f>
        <v>17094.400000000001</v>
      </c>
      <c r="BL12" s="57">
        <f>'BAR BB| Open rates'!BL12*0.87*0.9+25</f>
        <v>15528.4</v>
      </c>
      <c r="BM12" s="57">
        <f>'BAR BB| Open rates'!BM12*0.87*0.9+25</f>
        <v>17094.400000000001</v>
      </c>
      <c r="BN12" s="57">
        <f>'BAR BB| Open rates'!BN12*0.87*0.9+25</f>
        <v>18425.5</v>
      </c>
      <c r="BO12" s="57">
        <f>'BAR BB| Open rates'!BO12*0.87*0.9+25</f>
        <v>20148.100000000002</v>
      </c>
      <c r="BP12" s="57">
        <f>'BAR BB| Open rates'!BP12*0.87*0.9+25</f>
        <v>14745.4</v>
      </c>
      <c r="BQ12" s="57">
        <f>'BAR BB| Open rates'!BQ12*0.87*0.9+25</f>
        <v>13962.4</v>
      </c>
      <c r="BR12" s="57">
        <f>'BAR BB| Open rates'!BR12*0.87*0.9+25</f>
        <v>14745.4</v>
      </c>
      <c r="BS12" s="57">
        <f>'BAR BB| Open rates'!BS12*0.87*0.9+25</f>
        <v>13962.4</v>
      </c>
      <c r="BT12" s="57">
        <f>'BAR BB| Open rates'!BT12*0.87*0.9+25</f>
        <v>14745.4</v>
      </c>
      <c r="BU12" s="57">
        <f>'BAR BB| Open rates'!BU12*0.87*0.9+25</f>
        <v>13962.4</v>
      </c>
      <c r="BV12" s="57">
        <f>'BAR BB| Open rates'!BV12*0.87*0.9+25</f>
        <v>14745.4</v>
      </c>
      <c r="BW12" s="57">
        <f>'BAR BB| Open rates'!BW12*0.87*0.9+25</f>
        <v>13962.4</v>
      </c>
      <c r="BX12" s="57">
        <f>'BAR BB| Open rates'!BX12*0.87*0.9+25</f>
        <v>13962.4</v>
      </c>
      <c r="BY12" s="57">
        <f>'BAR BB| Open rates'!BY12*0.87*0.9+25</f>
        <v>14745.4</v>
      </c>
      <c r="BZ12" s="57">
        <f>'BAR BB| Open rates'!BZ12*0.87*0.9+25</f>
        <v>13962.4</v>
      </c>
      <c r="CA12" s="57">
        <f>'BAR BB| Open rates'!CA12*0.87*0.9+25</f>
        <v>14745.4</v>
      </c>
      <c r="CB12" s="57">
        <f>'BAR BB| Open rates'!CB12*0.87*0.9+25</f>
        <v>13962.4</v>
      </c>
      <c r="CC12" s="57">
        <f>'BAR BB| Open rates'!CC12*0.87*0.9+25</f>
        <v>14745.4</v>
      </c>
      <c r="CD12" s="57">
        <f>'BAR BB| Open rates'!CD12*0.87*0.9+25</f>
        <v>17642.5</v>
      </c>
      <c r="CE12" s="57">
        <f>'BAR BB| Open rates'!CE12*0.87*0.9+25</f>
        <v>19365.100000000002</v>
      </c>
    </row>
    <row r="13" spans="1:83" s="36" customFormat="1" ht="12" customHeight="1" x14ac:dyDescent="0.2">
      <c r="A13" s="237">
        <v>2</v>
      </c>
      <c r="B13" s="57">
        <f>'BAR BB| Open rates'!B13*0.87*0.9+25</f>
        <v>19443.400000000001</v>
      </c>
      <c r="C13" s="57">
        <f>'BAR BB| Open rates'!C13*0.87*0.9+25</f>
        <v>24063.100000000002</v>
      </c>
      <c r="D13" s="57">
        <f>'BAR BB| Open rates'!D13*0.87*0.9+25</f>
        <v>20774.5</v>
      </c>
      <c r="E13" s="57">
        <f>'BAR BB| Open rates'!E13*0.87*0.9+25</f>
        <v>19991.5</v>
      </c>
      <c r="F13" s="57">
        <f>'BAR BB| Open rates'!F13*0.87*0.9+25</f>
        <v>18660.400000000001</v>
      </c>
      <c r="G13" s="57">
        <f>'BAR BB| Open rates'!G13*0.87*0.9+25</f>
        <v>17094.400000000001</v>
      </c>
      <c r="H13" s="57">
        <f>'BAR BB| Open rates'!H13*0.87*0.9+25</f>
        <v>17094.400000000001</v>
      </c>
      <c r="I13" s="57">
        <f>'BAR BB| Open rates'!I13*0.87*0.9+25</f>
        <v>16311.4</v>
      </c>
      <c r="J13" s="57">
        <f>'BAR BB| Open rates'!J13*0.87*0.9+25</f>
        <v>17094.400000000001</v>
      </c>
      <c r="K13" s="57">
        <f>'BAR BB| Open rates'!K13*0.87*0.9+25</f>
        <v>17094.400000000001</v>
      </c>
      <c r="L13" s="57">
        <f>'BAR BB| Open rates'!L13*0.87*0.9+25</f>
        <v>17094.400000000001</v>
      </c>
      <c r="M13" s="57">
        <f>'BAR BB| Open rates'!M13*0.87*0.9+25</f>
        <v>24846.100000000002</v>
      </c>
      <c r="N13" s="57">
        <f>'BAR BB| Open rates'!N13*0.87*0.9+25</f>
        <v>20774.5</v>
      </c>
      <c r="O13" s="57">
        <f>'BAR BB| Open rates'!O13*0.87*0.9+25</f>
        <v>24846.100000000002</v>
      </c>
      <c r="P13" s="57">
        <f>'BAR BB| Open rates'!P13*0.87*0.9+25</f>
        <v>22497.100000000002</v>
      </c>
      <c r="Q13" s="57">
        <f>'BAR BB| Open rates'!Q13*0.87*0.9+25</f>
        <v>19443.400000000001</v>
      </c>
      <c r="R13" s="57">
        <f>'BAR BB| Open rates'!R13*0.87*0.9+25</f>
        <v>20774.5</v>
      </c>
      <c r="S13" s="57">
        <f>'BAR BB| Open rates'!S13*0.87*0.9+25</f>
        <v>19443.400000000001</v>
      </c>
      <c r="T13" s="57">
        <f>'BAR BB| Open rates'!T13*0.87*0.9+25</f>
        <v>20774.5</v>
      </c>
      <c r="U13" s="57">
        <f>'BAR BB| Open rates'!U13*0.87*0.9+25</f>
        <v>19443.400000000001</v>
      </c>
      <c r="V13" s="57">
        <f>'BAR BB| Open rates'!V13*0.87*0.9+25</f>
        <v>20774.5</v>
      </c>
      <c r="W13" s="57">
        <f>'BAR BB| Open rates'!W13*0.87*0.9+25</f>
        <v>20774.5</v>
      </c>
      <c r="X13" s="57">
        <f>'BAR BB| Open rates'!X13*0.87*0.9+25</f>
        <v>24063.100000000002</v>
      </c>
      <c r="Y13" s="57">
        <f>'BAR BB| Open rates'!Y13*0.87*0.9+25</f>
        <v>39018.400000000001</v>
      </c>
      <c r="Z13" s="57">
        <f>'BAR BB| Open rates'!Z13*0.87*0.9+25</f>
        <v>20774.5</v>
      </c>
      <c r="AA13" s="57">
        <f>'BAR BB| Open rates'!AA13*0.87*0.9+25</f>
        <v>22497.100000000002</v>
      </c>
      <c r="AB13" s="57">
        <f>'BAR BB| Open rates'!AB13*0.87*0.9+25</f>
        <v>20774.5</v>
      </c>
      <c r="AC13" s="57">
        <f>'BAR BB| Open rates'!AC13*0.87*0.9+25</f>
        <v>24063.100000000002</v>
      </c>
      <c r="AD13" s="57">
        <f>'BAR BB| Open rates'!AD13*0.87*0.9+25</f>
        <v>25629.100000000002</v>
      </c>
      <c r="AE13" s="57">
        <f>'BAR BB| Open rates'!AE13*0.87*0.9+25</f>
        <v>24063.100000000002</v>
      </c>
      <c r="AF13" s="57">
        <f>'BAR BB| Open rates'!AF13*0.87*0.9+25</f>
        <v>25629.100000000002</v>
      </c>
      <c r="AG13" s="57">
        <f>'BAR BB| Open rates'!AG13*0.87*0.9+25</f>
        <v>24063.100000000002</v>
      </c>
      <c r="AH13" s="57">
        <f>'BAR BB| Open rates'!AH13*0.87*0.9+25</f>
        <v>25629.100000000002</v>
      </c>
      <c r="AI13" s="57">
        <f>'BAR BB| Open rates'!AI13*0.87*0.9+25</f>
        <v>24063.100000000002</v>
      </c>
      <c r="AJ13" s="57">
        <f>'BAR BB| Open rates'!AJ13*0.87*0.9+25</f>
        <v>25629.100000000002</v>
      </c>
      <c r="AK13" s="57">
        <f>'BAR BB| Open rates'!AK13*0.87*0.9+25</f>
        <v>24063.100000000002</v>
      </c>
      <c r="AL13" s="57">
        <f>'BAR BB| Open rates'!AL13*0.87*0.9+25</f>
        <v>25629.100000000002</v>
      </c>
      <c r="AM13" s="57">
        <f>'BAR BB| Open rates'!AM13*0.87*0.9+25</f>
        <v>24063.100000000002</v>
      </c>
      <c r="AN13" s="57">
        <f>'BAR BB| Open rates'!AN13*0.87*0.9+25</f>
        <v>25629.100000000002</v>
      </c>
      <c r="AO13" s="57">
        <f>'BAR BB| Open rates'!AO13*0.87*0.9+25</f>
        <v>24063.100000000002</v>
      </c>
      <c r="AP13" s="57">
        <f>'BAR BB| Open rates'!AP13*0.87*0.9+25</f>
        <v>25629.100000000002</v>
      </c>
      <c r="AQ13" s="57">
        <f>'BAR BB| Open rates'!AQ13*0.87*0.9+25</f>
        <v>24063.100000000002</v>
      </c>
      <c r="AR13" s="57">
        <f>'BAR BB| Open rates'!AR13*0.87*0.9+25</f>
        <v>25629.100000000002</v>
      </c>
      <c r="AS13" s="57">
        <f>'BAR BB| Open rates'!AS13*0.87*0.9+25</f>
        <v>20774.5</v>
      </c>
      <c r="AT13" s="57">
        <f>'BAR BB| Open rates'!AT13*0.87*0.9+25</f>
        <v>22497.100000000002</v>
      </c>
      <c r="AU13" s="57">
        <f>'BAR BB| Open rates'!AU13*0.87*0.9+25</f>
        <v>20774.5</v>
      </c>
      <c r="AV13" s="57">
        <f>'BAR BB| Open rates'!AV13*0.87*0.9+25</f>
        <v>22497.100000000002</v>
      </c>
      <c r="AW13" s="57">
        <f>'BAR BB| Open rates'!AW13*0.87*0.9+25</f>
        <v>22497.100000000002</v>
      </c>
      <c r="AX13" s="57">
        <f>'BAR BB| Open rates'!AX13*0.87*0.9+25</f>
        <v>20774.5</v>
      </c>
      <c r="AY13" s="57">
        <f>'BAR BB| Open rates'!AY13*0.87*0.9+25</f>
        <v>22497.100000000002</v>
      </c>
      <c r="AZ13" s="57">
        <f>'BAR BB| Open rates'!AZ13*0.87*0.9+25</f>
        <v>20774.5</v>
      </c>
      <c r="BA13" s="57">
        <f>'BAR BB| Open rates'!BA13*0.87*0.9+25</f>
        <v>22497.100000000002</v>
      </c>
      <c r="BB13" s="57">
        <f>'BAR BB| Open rates'!BB13*0.87*0.9+25</f>
        <v>20774.5</v>
      </c>
      <c r="BC13" s="57">
        <f>'BAR BB| Open rates'!BC13*0.87*0.9+25</f>
        <v>22497.100000000002</v>
      </c>
      <c r="BD13" s="57">
        <f>'BAR BB| Open rates'!BD13*0.87*0.9+25</f>
        <v>20774.5</v>
      </c>
      <c r="BE13" s="57">
        <f>'BAR BB| Open rates'!BE13*0.87*0.9+25</f>
        <v>19443.400000000001</v>
      </c>
      <c r="BF13" s="57">
        <f>'BAR BB| Open rates'!BF13*0.87*0.9+25</f>
        <v>17877.400000000001</v>
      </c>
      <c r="BG13" s="57">
        <f>'BAR BB| Open rates'!BG13*0.87*0.9+25</f>
        <v>19443.400000000001</v>
      </c>
      <c r="BH13" s="57">
        <f>'BAR BB| Open rates'!BH13*0.87*0.9+25</f>
        <v>17877.400000000001</v>
      </c>
      <c r="BI13" s="57">
        <f>'BAR BB| Open rates'!BI13*0.87*0.9+25</f>
        <v>19443.400000000001</v>
      </c>
      <c r="BJ13" s="57">
        <f>'BAR BB| Open rates'!BJ13*0.87*0.9+25</f>
        <v>17877.400000000001</v>
      </c>
      <c r="BK13" s="57">
        <f>'BAR BB| Open rates'!BK13*0.87*0.9+25</f>
        <v>19443.400000000001</v>
      </c>
      <c r="BL13" s="57">
        <f>'BAR BB| Open rates'!BL13*0.87*0.9+25</f>
        <v>17877.400000000001</v>
      </c>
      <c r="BM13" s="57">
        <f>'BAR BB| Open rates'!BM13*0.87*0.9+25</f>
        <v>19443.400000000001</v>
      </c>
      <c r="BN13" s="57">
        <f>'BAR BB| Open rates'!BN13*0.87*0.9+25</f>
        <v>20774.5</v>
      </c>
      <c r="BO13" s="57">
        <f>'BAR BB| Open rates'!BO13*0.87*0.9+25</f>
        <v>22497.100000000002</v>
      </c>
      <c r="BP13" s="57">
        <f>'BAR BB| Open rates'!BP13*0.87*0.9+25</f>
        <v>17094.400000000001</v>
      </c>
      <c r="BQ13" s="57">
        <f>'BAR BB| Open rates'!BQ13*0.87*0.9+25</f>
        <v>16311.4</v>
      </c>
      <c r="BR13" s="57">
        <f>'BAR BB| Open rates'!BR13*0.87*0.9+25</f>
        <v>17094.400000000001</v>
      </c>
      <c r="BS13" s="57">
        <f>'BAR BB| Open rates'!BS13*0.87*0.9+25</f>
        <v>16311.4</v>
      </c>
      <c r="BT13" s="57">
        <f>'BAR BB| Open rates'!BT13*0.87*0.9+25</f>
        <v>17094.400000000001</v>
      </c>
      <c r="BU13" s="57">
        <f>'BAR BB| Open rates'!BU13*0.87*0.9+25</f>
        <v>16311.4</v>
      </c>
      <c r="BV13" s="57">
        <f>'BAR BB| Open rates'!BV13*0.87*0.9+25</f>
        <v>17094.400000000001</v>
      </c>
      <c r="BW13" s="57">
        <f>'BAR BB| Open rates'!BW13*0.87*0.9+25</f>
        <v>16311.4</v>
      </c>
      <c r="BX13" s="57">
        <f>'BAR BB| Open rates'!BX13*0.87*0.9+25</f>
        <v>16311.4</v>
      </c>
      <c r="BY13" s="57">
        <f>'BAR BB| Open rates'!BY13*0.87*0.9+25</f>
        <v>17094.400000000001</v>
      </c>
      <c r="BZ13" s="57">
        <f>'BAR BB| Open rates'!BZ13*0.87*0.9+25</f>
        <v>16311.4</v>
      </c>
      <c r="CA13" s="57">
        <f>'BAR BB| Open rates'!CA13*0.87*0.9+25</f>
        <v>17094.400000000001</v>
      </c>
      <c r="CB13" s="57">
        <f>'BAR BB| Open rates'!CB13*0.87*0.9+25</f>
        <v>16311.4</v>
      </c>
      <c r="CC13" s="57">
        <f>'BAR BB| Open rates'!CC13*0.87*0.9+25</f>
        <v>17094.400000000001</v>
      </c>
      <c r="CD13" s="57">
        <f>'BAR BB| Open rates'!CD13*0.87*0.9+25</f>
        <v>19991.5</v>
      </c>
      <c r="CE13" s="57">
        <f>'BAR BB| Open rates'!CE13*0.87*0.9+25</f>
        <v>21714.100000000002</v>
      </c>
    </row>
    <row r="14" spans="1:83"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row>
    <row r="15" spans="1:83" s="36" customFormat="1" ht="12" customHeight="1" x14ac:dyDescent="0.2">
      <c r="A15" s="237">
        <v>1</v>
      </c>
      <c r="B15" s="57">
        <f>'BAR BB| Open rates'!B15*0.87*0.9+25</f>
        <v>22575.4</v>
      </c>
      <c r="C15" s="57">
        <f>'BAR BB| Open rates'!C15*0.87*0.9+25</f>
        <v>27195.100000000002</v>
      </c>
      <c r="D15" s="57">
        <f>'BAR BB| Open rates'!D15*0.87*0.9+25</f>
        <v>23906.5</v>
      </c>
      <c r="E15" s="57">
        <f>'BAR BB| Open rates'!E15*0.87*0.9+25</f>
        <v>22340.5</v>
      </c>
      <c r="F15" s="57">
        <f>'BAR BB| Open rates'!F15*0.87*0.9+25</f>
        <v>21009.4</v>
      </c>
      <c r="G15" s="57">
        <f>'BAR BB| Open rates'!G15*0.87*0.9+25</f>
        <v>19443.400000000001</v>
      </c>
      <c r="H15" s="57">
        <f>'BAR BB| Open rates'!H15*0.87*0.9+25</f>
        <v>19443.400000000001</v>
      </c>
      <c r="I15" s="57">
        <f>'BAR BB| Open rates'!I15*0.87*0.9+25</f>
        <v>18660.400000000001</v>
      </c>
      <c r="J15" s="57">
        <f>'BAR BB| Open rates'!J15*0.87*0.9+25</f>
        <v>19443.400000000001</v>
      </c>
      <c r="K15" s="57">
        <f>'BAR BB| Open rates'!K15*0.87*0.9+25</f>
        <v>19443.400000000001</v>
      </c>
      <c r="L15" s="57">
        <f>'BAR BB| Open rates'!L15*0.87*0.9+25</f>
        <v>19443.400000000001</v>
      </c>
      <c r="M15" s="57">
        <f>'BAR BB| Open rates'!M15*0.87*0.9+25</f>
        <v>27195.100000000002</v>
      </c>
      <c r="N15" s="57">
        <f>'BAR BB| Open rates'!N15*0.87*0.9+25</f>
        <v>23123.5</v>
      </c>
      <c r="O15" s="57">
        <f>'BAR BB| Open rates'!O15*0.87*0.9+25</f>
        <v>27195.100000000002</v>
      </c>
      <c r="P15" s="57">
        <f>'BAR BB| Open rates'!P15*0.87*0.9+25</f>
        <v>24846.100000000002</v>
      </c>
      <c r="Q15" s="57">
        <f>'BAR BB| Open rates'!Q15*0.87*0.9+25</f>
        <v>21792.400000000001</v>
      </c>
      <c r="R15" s="57">
        <f>'BAR BB| Open rates'!R15*0.87*0.9+25</f>
        <v>23123.5</v>
      </c>
      <c r="S15" s="57">
        <f>'BAR BB| Open rates'!S15*0.87*0.9+25</f>
        <v>21792.400000000001</v>
      </c>
      <c r="T15" s="57">
        <f>'BAR BB| Open rates'!T15*0.87*0.9+25</f>
        <v>23123.5</v>
      </c>
      <c r="U15" s="57">
        <f>'BAR BB| Open rates'!U15*0.87*0.9+25</f>
        <v>21792.400000000001</v>
      </c>
      <c r="V15" s="57">
        <f>'BAR BB| Open rates'!V15*0.87*0.9+25</f>
        <v>23123.5</v>
      </c>
      <c r="W15" s="57">
        <f>'BAR BB| Open rates'!W15*0.87*0.9+25</f>
        <v>27038.5</v>
      </c>
      <c r="X15" s="57">
        <f>'BAR BB| Open rates'!X15*0.87*0.9+25</f>
        <v>30327.100000000002</v>
      </c>
      <c r="Y15" s="57">
        <f>'BAR BB| Open rates'!Y15*0.87*0.9+25</f>
        <v>45282.400000000001</v>
      </c>
      <c r="Z15" s="57">
        <f>'BAR BB| Open rates'!Z15*0.87*0.9+25</f>
        <v>27038.5</v>
      </c>
      <c r="AA15" s="57">
        <f>'BAR BB| Open rates'!AA15*0.87*0.9+25</f>
        <v>28761.100000000002</v>
      </c>
      <c r="AB15" s="57">
        <f>'BAR BB| Open rates'!AB15*0.87*0.9+25</f>
        <v>27038.5</v>
      </c>
      <c r="AC15" s="57">
        <f>'BAR BB| Open rates'!AC15*0.87*0.9+25</f>
        <v>30327.100000000002</v>
      </c>
      <c r="AD15" s="57">
        <f>'BAR BB| Open rates'!AD15*0.87*0.9+25</f>
        <v>31893.100000000002</v>
      </c>
      <c r="AE15" s="57">
        <f>'BAR BB| Open rates'!AE15*0.87*0.9+25</f>
        <v>30327.100000000002</v>
      </c>
      <c r="AF15" s="57">
        <f>'BAR BB| Open rates'!AF15*0.87*0.9+25</f>
        <v>31893.100000000002</v>
      </c>
      <c r="AG15" s="57">
        <f>'BAR BB| Open rates'!AG15*0.87*0.9+25</f>
        <v>30327.100000000002</v>
      </c>
      <c r="AH15" s="57">
        <f>'BAR BB| Open rates'!AH15*0.87*0.9+25</f>
        <v>31893.100000000002</v>
      </c>
      <c r="AI15" s="57">
        <f>'BAR BB| Open rates'!AI15*0.87*0.9+25</f>
        <v>30327.100000000002</v>
      </c>
      <c r="AJ15" s="57">
        <f>'BAR BB| Open rates'!AJ15*0.87*0.9+25</f>
        <v>31893.100000000002</v>
      </c>
      <c r="AK15" s="57">
        <f>'BAR BB| Open rates'!AK15*0.87*0.9+25</f>
        <v>30327.100000000002</v>
      </c>
      <c r="AL15" s="57">
        <f>'BAR BB| Open rates'!AL15*0.87*0.9+25</f>
        <v>31893.100000000002</v>
      </c>
      <c r="AM15" s="57">
        <f>'BAR BB| Open rates'!AM15*0.87*0.9+25</f>
        <v>30327.100000000002</v>
      </c>
      <c r="AN15" s="57">
        <f>'BAR BB| Open rates'!AN15*0.87*0.9+25</f>
        <v>31893.100000000002</v>
      </c>
      <c r="AO15" s="57">
        <f>'BAR BB| Open rates'!AO15*0.87*0.9+25</f>
        <v>30327.100000000002</v>
      </c>
      <c r="AP15" s="57">
        <f>'BAR BB| Open rates'!AP15*0.87*0.9+25</f>
        <v>31893.100000000002</v>
      </c>
      <c r="AQ15" s="57">
        <f>'BAR BB| Open rates'!AQ15*0.87*0.9+25</f>
        <v>30327.100000000002</v>
      </c>
      <c r="AR15" s="57">
        <f>'BAR BB| Open rates'!AR15*0.87*0.9+25</f>
        <v>31893.100000000002</v>
      </c>
      <c r="AS15" s="57">
        <f>'BAR BB| Open rates'!AS15*0.87*0.9+25</f>
        <v>27038.5</v>
      </c>
      <c r="AT15" s="57">
        <f>'BAR BB| Open rates'!AT15*0.87*0.9+25</f>
        <v>28761.100000000002</v>
      </c>
      <c r="AU15" s="57">
        <f>'BAR BB| Open rates'!AU15*0.87*0.9+25</f>
        <v>27038.5</v>
      </c>
      <c r="AV15" s="57">
        <f>'BAR BB| Open rates'!AV15*0.87*0.9+25</f>
        <v>28761.100000000002</v>
      </c>
      <c r="AW15" s="57">
        <f>'BAR BB| Open rates'!AW15*0.87*0.9+25</f>
        <v>28761.100000000002</v>
      </c>
      <c r="AX15" s="57">
        <f>'BAR BB| Open rates'!AX15*0.87*0.9+25</f>
        <v>27038.5</v>
      </c>
      <c r="AY15" s="57">
        <f>'BAR BB| Open rates'!AY15*0.87*0.9+25</f>
        <v>28761.100000000002</v>
      </c>
      <c r="AZ15" s="57">
        <f>'BAR BB| Open rates'!AZ15*0.87*0.9+25</f>
        <v>27038.5</v>
      </c>
      <c r="BA15" s="57">
        <f>'BAR BB| Open rates'!BA15*0.87*0.9+25</f>
        <v>28761.100000000002</v>
      </c>
      <c r="BB15" s="57">
        <f>'BAR BB| Open rates'!BB15*0.87*0.9+25</f>
        <v>27038.5</v>
      </c>
      <c r="BC15" s="57">
        <f>'BAR BB| Open rates'!BC15*0.87*0.9+25</f>
        <v>28761.100000000002</v>
      </c>
      <c r="BD15" s="57">
        <f>'BAR BB| Open rates'!BD15*0.87*0.9+25</f>
        <v>27038.5</v>
      </c>
      <c r="BE15" s="57">
        <f>'BAR BB| Open rates'!BE15*0.87*0.9+25</f>
        <v>24924.400000000001</v>
      </c>
      <c r="BF15" s="57">
        <f>'BAR BB| Open rates'!BF15*0.87*0.9+25</f>
        <v>23358.400000000001</v>
      </c>
      <c r="BG15" s="57">
        <f>'BAR BB| Open rates'!BG15*0.87*0.9+25</f>
        <v>24924.400000000001</v>
      </c>
      <c r="BH15" s="57">
        <f>'BAR BB| Open rates'!BH15*0.87*0.9+25</f>
        <v>23358.400000000001</v>
      </c>
      <c r="BI15" s="57">
        <f>'BAR BB| Open rates'!BI15*0.87*0.9+25</f>
        <v>24924.400000000001</v>
      </c>
      <c r="BJ15" s="57">
        <f>'BAR BB| Open rates'!BJ15*0.87*0.9+25</f>
        <v>23358.400000000001</v>
      </c>
      <c r="BK15" s="57">
        <f>'BAR BB| Open rates'!BK15*0.87*0.9+25</f>
        <v>24924.400000000001</v>
      </c>
      <c r="BL15" s="57">
        <f>'BAR BB| Open rates'!BL15*0.87*0.9+25</f>
        <v>23358.400000000001</v>
      </c>
      <c r="BM15" s="57">
        <f>'BAR BB| Open rates'!BM15*0.87*0.9+25</f>
        <v>24924.400000000001</v>
      </c>
      <c r="BN15" s="57">
        <f>'BAR BB| Open rates'!BN15*0.87*0.9+25</f>
        <v>26255.5</v>
      </c>
      <c r="BO15" s="57">
        <f>'BAR BB| Open rates'!BO15*0.87*0.9+25</f>
        <v>27978.100000000002</v>
      </c>
      <c r="BP15" s="57">
        <f>'BAR BB| Open rates'!BP15*0.87*0.9+25</f>
        <v>22575.4</v>
      </c>
      <c r="BQ15" s="57">
        <f>'BAR BB| Open rates'!BQ15*0.87*0.9+25</f>
        <v>21009.4</v>
      </c>
      <c r="BR15" s="57">
        <f>'BAR BB| Open rates'!BR15*0.87*0.9+25</f>
        <v>21792.400000000001</v>
      </c>
      <c r="BS15" s="57">
        <f>'BAR BB| Open rates'!BS15*0.87*0.9+25</f>
        <v>21009.4</v>
      </c>
      <c r="BT15" s="57">
        <f>'BAR BB| Open rates'!BT15*0.87*0.9+25</f>
        <v>21792.400000000001</v>
      </c>
      <c r="BU15" s="57">
        <f>'BAR BB| Open rates'!BU15*0.87*0.9+25</f>
        <v>21009.4</v>
      </c>
      <c r="BV15" s="57">
        <f>'BAR BB| Open rates'!BV15*0.87*0.9+25</f>
        <v>21792.400000000001</v>
      </c>
      <c r="BW15" s="57">
        <f>'BAR BB| Open rates'!BW15*0.87*0.9+25</f>
        <v>21009.4</v>
      </c>
      <c r="BX15" s="57">
        <f>'BAR BB| Open rates'!BX15*0.87*0.9+25</f>
        <v>21009.4</v>
      </c>
      <c r="BY15" s="57">
        <f>'BAR BB| Open rates'!BY15*0.87*0.9+25</f>
        <v>21792.400000000001</v>
      </c>
      <c r="BZ15" s="57">
        <f>'BAR BB| Open rates'!BZ15*0.87*0.9+25</f>
        <v>21009.4</v>
      </c>
      <c r="CA15" s="57">
        <f>'BAR BB| Open rates'!CA15*0.87*0.9+25</f>
        <v>21792.400000000001</v>
      </c>
      <c r="CB15" s="57">
        <f>'BAR BB| Open rates'!CB15*0.87*0.9+25</f>
        <v>21009.4</v>
      </c>
      <c r="CC15" s="57">
        <f>'BAR BB| Open rates'!CC15*0.87*0.9+25</f>
        <v>21792.400000000001</v>
      </c>
      <c r="CD15" s="57">
        <f>'BAR BB| Open rates'!CD15*0.87*0.9+25</f>
        <v>24689.5</v>
      </c>
      <c r="CE15" s="57">
        <f>'BAR BB| Open rates'!CE15*0.87*0.9+25</f>
        <v>26412.100000000002</v>
      </c>
    </row>
    <row r="16" spans="1:83" s="36" customFormat="1" ht="12" customHeight="1" x14ac:dyDescent="0.2">
      <c r="A16" s="237">
        <v>2</v>
      </c>
      <c r="B16" s="57">
        <f>'BAR BB| Open rates'!B16*0.87*0.9+25</f>
        <v>24924.400000000001</v>
      </c>
      <c r="C16" s="57">
        <f>'BAR BB| Open rates'!C16*0.87*0.9+25</f>
        <v>29544.100000000002</v>
      </c>
      <c r="D16" s="57">
        <f>'BAR BB| Open rates'!D16*0.87*0.9+25</f>
        <v>26255.5</v>
      </c>
      <c r="E16" s="57">
        <f>'BAR BB| Open rates'!E16*0.87*0.9+25</f>
        <v>24689.5</v>
      </c>
      <c r="F16" s="57">
        <f>'BAR BB| Open rates'!F16*0.87*0.9+25</f>
        <v>23358.400000000001</v>
      </c>
      <c r="G16" s="57">
        <f>'BAR BB| Open rates'!G16*0.87*0.9+25</f>
        <v>21792.400000000001</v>
      </c>
      <c r="H16" s="57">
        <f>'BAR BB| Open rates'!H16*0.87*0.9+25</f>
        <v>21792.400000000001</v>
      </c>
      <c r="I16" s="57">
        <f>'BAR BB| Open rates'!I16*0.87*0.9+25</f>
        <v>21009.4</v>
      </c>
      <c r="J16" s="57">
        <f>'BAR BB| Open rates'!J16*0.87*0.9+25</f>
        <v>21792.400000000001</v>
      </c>
      <c r="K16" s="57">
        <f>'BAR BB| Open rates'!K16*0.87*0.9+25</f>
        <v>21792.400000000001</v>
      </c>
      <c r="L16" s="57">
        <f>'BAR BB| Open rates'!L16*0.87*0.9+25</f>
        <v>21792.400000000001</v>
      </c>
      <c r="M16" s="57">
        <f>'BAR BB| Open rates'!M16*0.87*0.9+25</f>
        <v>29544.100000000002</v>
      </c>
      <c r="N16" s="57">
        <f>'BAR BB| Open rates'!N16*0.87*0.9+25</f>
        <v>25472.5</v>
      </c>
      <c r="O16" s="57">
        <f>'BAR BB| Open rates'!O16*0.87*0.9+25</f>
        <v>29544.100000000002</v>
      </c>
      <c r="P16" s="57">
        <f>'BAR BB| Open rates'!P16*0.87*0.9+25</f>
        <v>27195.100000000002</v>
      </c>
      <c r="Q16" s="57">
        <f>'BAR BB| Open rates'!Q16*0.87*0.9+25</f>
        <v>24141.4</v>
      </c>
      <c r="R16" s="57">
        <f>'BAR BB| Open rates'!R16*0.87*0.9+25</f>
        <v>25472.5</v>
      </c>
      <c r="S16" s="57">
        <f>'BAR BB| Open rates'!S16*0.87*0.9+25</f>
        <v>24141.4</v>
      </c>
      <c r="T16" s="57">
        <f>'BAR BB| Open rates'!T16*0.87*0.9+25</f>
        <v>25472.5</v>
      </c>
      <c r="U16" s="57">
        <f>'BAR BB| Open rates'!U16*0.87*0.9+25</f>
        <v>24141.4</v>
      </c>
      <c r="V16" s="57">
        <f>'BAR BB| Open rates'!V16*0.87*0.9+25</f>
        <v>25472.5</v>
      </c>
      <c r="W16" s="57">
        <f>'BAR BB| Open rates'!W16*0.87*0.9+25</f>
        <v>29387.5</v>
      </c>
      <c r="X16" s="57">
        <f>'BAR BB| Open rates'!X16*0.87*0.9+25</f>
        <v>32676.100000000002</v>
      </c>
      <c r="Y16" s="57">
        <f>'BAR BB| Open rates'!Y16*0.87*0.9+25</f>
        <v>47631.4</v>
      </c>
      <c r="Z16" s="57">
        <f>'BAR BB| Open rates'!Z16*0.87*0.9+25</f>
        <v>29387.5</v>
      </c>
      <c r="AA16" s="57">
        <f>'BAR BB| Open rates'!AA16*0.87*0.9+25</f>
        <v>31110.100000000002</v>
      </c>
      <c r="AB16" s="57">
        <f>'BAR BB| Open rates'!AB16*0.87*0.9+25</f>
        <v>29387.5</v>
      </c>
      <c r="AC16" s="57">
        <f>'BAR BB| Open rates'!AC16*0.87*0.9+25</f>
        <v>32676.100000000002</v>
      </c>
      <c r="AD16" s="57">
        <f>'BAR BB| Open rates'!AD16*0.87*0.9+25</f>
        <v>34242.1</v>
      </c>
      <c r="AE16" s="57">
        <f>'BAR BB| Open rates'!AE16*0.87*0.9+25</f>
        <v>32676.100000000002</v>
      </c>
      <c r="AF16" s="57">
        <f>'BAR BB| Open rates'!AF16*0.87*0.9+25</f>
        <v>34242.1</v>
      </c>
      <c r="AG16" s="57">
        <f>'BAR BB| Open rates'!AG16*0.87*0.9+25</f>
        <v>32676.100000000002</v>
      </c>
      <c r="AH16" s="57">
        <f>'BAR BB| Open rates'!AH16*0.87*0.9+25</f>
        <v>34242.1</v>
      </c>
      <c r="AI16" s="57">
        <f>'BAR BB| Open rates'!AI16*0.87*0.9+25</f>
        <v>32676.100000000002</v>
      </c>
      <c r="AJ16" s="57">
        <f>'BAR BB| Open rates'!AJ16*0.87*0.9+25</f>
        <v>34242.1</v>
      </c>
      <c r="AK16" s="57">
        <f>'BAR BB| Open rates'!AK16*0.87*0.9+25</f>
        <v>32676.100000000002</v>
      </c>
      <c r="AL16" s="57">
        <f>'BAR BB| Open rates'!AL16*0.87*0.9+25</f>
        <v>34242.1</v>
      </c>
      <c r="AM16" s="57">
        <f>'BAR BB| Open rates'!AM16*0.87*0.9+25</f>
        <v>32676.100000000002</v>
      </c>
      <c r="AN16" s="57">
        <f>'BAR BB| Open rates'!AN16*0.87*0.9+25</f>
        <v>34242.1</v>
      </c>
      <c r="AO16" s="57">
        <f>'BAR BB| Open rates'!AO16*0.87*0.9+25</f>
        <v>32676.100000000002</v>
      </c>
      <c r="AP16" s="57">
        <f>'BAR BB| Open rates'!AP16*0.87*0.9+25</f>
        <v>34242.1</v>
      </c>
      <c r="AQ16" s="57">
        <f>'BAR BB| Open rates'!AQ16*0.87*0.9+25</f>
        <v>32676.100000000002</v>
      </c>
      <c r="AR16" s="57">
        <f>'BAR BB| Open rates'!AR16*0.87*0.9+25</f>
        <v>34242.1</v>
      </c>
      <c r="AS16" s="57">
        <f>'BAR BB| Open rates'!AS16*0.87*0.9+25</f>
        <v>29387.5</v>
      </c>
      <c r="AT16" s="57">
        <f>'BAR BB| Open rates'!AT16*0.87*0.9+25</f>
        <v>31110.100000000002</v>
      </c>
      <c r="AU16" s="57">
        <f>'BAR BB| Open rates'!AU16*0.87*0.9+25</f>
        <v>29387.5</v>
      </c>
      <c r="AV16" s="57">
        <f>'BAR BB| Open rates'!AV16*0.87*0.9+25</f>
        <v>31110.100000000002</v>
      </c>
      <c r="AW16" s="57">
        <f>'BAR BB| Open rates'!AW16*0.87*0.9+25</f>
        <v>31110.100000000002</v>
      </c>
      <c r="AX16" s="57">
        <f>'BAR BB| Open rates'!AX16*0.87*0.9+25</f>
        <v>29387.5</v>
      </c>
      <c r="AY16" s="57">
        <f>'BAR BB| Open rates'!AY16*0.87*0.9+25</f>
        <v>31110.100000000002</v>
      </c>
      <c r="AZ16" s="57">
        <f>'BAR BB| Open rates'!AZ16*0.87*0.9+25</f>
        <v>29387.5</v>
      </c>
      <c r="BA16" s="57">
        <f>'BAR BB| Open rates'!BA16*0.87*0.9+25</f>
        <v>31110.100000000002</v>
      </c>
      <c r="BB16" s="57">
        <f>'BAR BB| Open rates'!BB16*0.87*0.9+25</f>
        <v>29387.5</v>
      </c>
      <c r="BC16" s="57">
        <f>'BAR BB| Open rates'!BC16*0.87*0.9+25</f>
        <v>31110.100000000002</v>
      </c>
      <c r="BD16" s="57">
        <f>'BAR BB| Open rates'!BD16*0.87*0.9+25</f>
        <v>29387.5</v>
      </c>
      <c r="BE16" s="57">
        <f>'BAR BB| Open rates'!BE16*0.87*0.9+25</f>
        <v>27273.4</v>
      </c>
      <c r="BF16" s="57">
        <f>'BAR BB| Open rates'!BF16*0.87*0.9+25</f>
        <v>25707.4</v>
      </c>
      <c r="BG16" s="57">
        <f>'BAR BB| Open rates'!BG16*0.87*0.9+25</f>
        <v>27273.4</v>
      </c>
      <c r="BH16" s="57">
        <f>'BAR BB| Open rates'!BH16*0.87*0.9+25</f>
        <v>25707.4</v>
      </c>
      <c r="BI16" s="57">
        <f>'BAR BB| Open rates'!BI16*0.87*0.9+25</f>
        <v>27273.4</v>
      </c>
      <c r="BJ16" s="57">
        <f>'BAR BB| Open rates'!BJ16*0.87*0.9+25</f>
        <v>25707.4</v>
      </c>
      <c r="BK16" s="57">
        <f>'BAR BB| Open rates'!BK16*0.87*0.9+25</f>
        <v>27273.4</v>
      </c>
      <c r="BL16" s="57">
        <f>'BAR BB| Open rates'!BL16*0.87*0.9+25</f>
        <v>25707.4</v>
      </c>
      <c r="BM16" s="57">
        <f>'BAR BB| Open rates'!BM16*0.87*0.9+25</f>
        <v>27273.4</v>
      </c>
      <c r="BN16" s="57">
        <f>'BAR BB| Open rates'!BN16*0.87*0.9+25</f>
        <v>28604.5</v>
      </c>
      <c r="BO16" s="57">
        <f>'BAR BB| Open rates'!BO16*0.87*0.9+25</f>
        <v>30327.100000000002</v>
      </c>
      <c r="BP16" s="57">
        <f>'BAR BB| Open rates'!BP16*0.87*0.9+25</f>
        <v>24924.400000000001</v>
      </c>
      <c r="BQ16" s="57">
        <f>'BAR BB| Open rates'!BQ16*0.87*0.9+25</f>
        <v>23358.400000000001</v>
      </c>
      <c r="BR16" s="57">
        <f>'BAR BB| Open rates'!BR16*0.87*0.9+25</f>
        <v>24141.4</v>
      </c>
      <c r="BS16" s="57">
        <f>'BAR BB| Open rates'!BS16*0.87*0.9+25</f>
        <v>23358.400000000001</v>
      </c>
      <c r="BT16" s="57">
        <f>'BAR BB| Open rates'!BT16*0.87*0.9+25</f>
        <v>24141.4</v>
      </c>
      <c r="BU16" s="57">
        <f>'BAR BB| Open rates'!BU16*0.87*0.9+25</f>
        <v>23358.400000000001</v>
      </c>
      <c r="BV16" s="57">
        <f>'BAR BB| Open rates'!BV16*0.87*0.9+25</f>
        <v>24141.4</v>
      </c>
      <c r="BW16" s="57">
        <f>'BAR BB| Open rates'!BW16*0.87*0.9+25</f>
        <v>23358.400000000001</v>
      </c>
      <c r="BX16" s="57">
        <f>'BAR BB| Open rates'!BX16*0.87*0.9+25</f>
        <v>23358.400000000001</v>
      </c>
      <c r="BY16" s="57">
        <f>'BAR BB| Open rates'!BY16*0.87*0.9+25</f>
        <v>24141.4</v>
      </c>
      <c r="BZ16" s="57">
        <f>'BAR BB| Open rates'!BZ16*0.87*0.9+25</f>
        <v>23358.400000000001</v>
      </c>
      <c r="CA16" s="57">
        <f>'BAR BB| Open rates'!CA16*0.87*0.9+25</f>
        <v>24141.4</v>
      </c>
      <c r="CB16" s="57">
        <f>'BAR BB| Open rates'!CB16*0.87*0.9+25</f>
        <v>23358.400000000001</v>
      </c>
      <c r="CC16" s="57">
        <f>'BAR BB| Open rates'!CC16*0.87*0.9+25</f>
        <v>24141.4</v>
      </c>
      <c r="CD16" s="57">
        <f>'BAR BB| Open rates'!CD16*0.87*0.9+25</f>
        <v>27038.5</v>
      </c>
      <c r="CE16" s="57">
        <f>'BAR BB| Open rates'!CE16*0.87*0.9+25</f>
        <v>28761.100000000002</v>
      </c>
    </row>
    <row r="17" spans="1:83"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row>
    <row r="18" spans="1:83" s="36" customFormat="1" ht="12" customHeight="1" x14ac:dyDescent="0.2">
      <c r="A18" s="237">
        <v>1</v>
      </c>
      <c r="B18" s="57">
        <f>'BAR BB| Open rates'!B18*0.87*0.9+25</f>
        <v>22653.7</v>
      </c>
      <c r="C18" s="57">
        <f>'BAR BB| Open rates'!C18*0.87*0.9+25</f>
        <v>27273.4</v>
      </c>
      <c r="D18" s="57">
        <f>'BAR BB| Open rates'!D18*0.87*0.9+25</f>
        <v>23984.799999999999</v>
      </c>
      <c r="E18" s="57">
        <f>'BAR BB| Open rates'!E18*0.87*0.9+25</f>
        <v>23984.799999999999</v>
      </c>
      <c r="F18" s="57">
        <f>'BAR BB| Open rates'!F18*0.87*0.9+25</f>
        <v>22653.7</v>
      </c>
      <c r="G18" s="57">
        <f>'BAR BB| Open rates'!G18*0.87*0.9+25</f>
        <v>21087.7</v>
      </c>
      <c r="H18" s="57">
        <f>'BAR BB| Open rates'!H18*0.87*0.9+25</f>
        <v>21087.7</v>
      </c>
      <c r="I18" s="57">
        <f>'BAR BB| Open rates'!I18*0.87*0.9+25</f>
        <v>20304.7</v>
      </c>
      <c r="J18" s="57">
        <f>'BAR BB| Open rates'!J18*0.87*0.9+25</f>
        <v>21087.7</v>
      </c>
      <c r="K18" s="57">
        <f>'BAR BB| Open rates'!K18*0.87*0.9+25</f>
        <v>21087.7</v>
      </c>
      <c r="L18" s="57">
        <f>'BAR BB| Open rates'!L18*0.87*0.9+25</f>
        <v>21087.7</v>
      </c>
      <c r="M18" s="57">
        <f>'BAR BB| Open rates'!M18*0.87*0.9+25</f>
        <v>28056.400000000001</v>
      </c>
      <c r="N18" s="57">
        <f>'BAR BB| Open rates'!N18*0.87*0.9+25</f>
        <v>23984.799999999999</v>
      </c>
      <c r="O18" s="57">
        <f>'BAR BB| Open rates'!O18*0.87*0.9+25</f>
        <v>28056.400000000001</v>
      </c>
      <c r="P18" s="57">
        <f>'BAR BB| Open rates'!P18*0.87*0.9+25</f>
        <v>25707.4</v>
      </c>
      <c r="Q18" s="57">
        <f>'BAR BB| Open rates'!Q18*0.87*0.9+25</f>
        <v>22653.7</v>
      </c>
      <c r="R18" s="57">
        <f>'BAR BB| Open rates'!R18*0.87*0.9+25</f>
        <v>23984.799999999999</v>
      </c>
      <c r="S18" s="57">
        <f>'BAR BB| Open rates'!S18*0.87*0.9+25</f>
        <v>22653.7</v>
      </c>
      <c r="T18" s="57">
        <f>'BAR BB| Open rates'!T18*0.87*0.9+25</f>
        <v>23984.799999999999</v>
      </c>
      <c r="U18" s="57">
        <f>'BAR BB| Open rates'!U18*0.87*0.9+25</f>
        <v>22653.7</v>
      </c>
      <c r="V18" s="57">
        <f>'BAR BB| Open rates'!V18*0.87*0.9+25</f>
        <v>23984.799999999999</v>
      </c>
      <c r="W18" s="57">
        <f>'BAR BB| Open rates'!W18*0.87*0.9+25</f>
        <v>27821.5</v>
      </c>
      <c r="X18" s="57">
        <f>'BAR BB| Open rates'!X18*0.87*0.9+25</f>
        <v>31110.100000000002</v>
      </c>
      <c r="Y18" s="57">
        <f>'BAR BB| Open rates'!Y18*0.87*0.9+25</f>
        <v>46065.4</v>
      </c>
      <c r="Z18" s="57">
        <f>'BAR BB| Open rates'!Z18*0.87*0.9+25</f>
        <v>27821.5</v>
      </c>
      <c r="AA18" s="57">
        <f>'BAR BB| Open rates'!AA18*0.87*0.9+25</f>
        <v>29544.100000000002</v>
      </c>
      <c r="AB18" s="57">
        <f>'BAR BB| Open rates'!AB18*0.87*0.9+25</f>
        <v>27821.5</v>
      </c>
      <c r="AC18" s="57">
        <f>'BAR BB| Open rates'!AC18*0.87*0.9+25</f>
        <v>31110.100000000002</v>
      </c>
      <c r="AD18" s="57">
        <f>'BAR BB| Open rates'!AD18*0.87*0.9+25</f>
        <v>32676.100000000002</v>
      </c>
      <c r="AE18" s="57">
        <f>'BAR BB| Open rates'!AE18*0.87*0.9+25</f>
        <v>31110.100000000002</v>
      </c>
      <c r="AF18" s="57">
        <f>'BAR BB| Open rates'!AF18*0.87*0.9+25</f>
        <v>32676.100000000002</v>
      </c>
      <c r="AG18" s="57">
        <f>'BAR BB| Open rates'!AG18*0.87*0.9+25</f>
        <v>31110.100000000002</v>
      </c>
      <c r="AH18" s="57">
        <f>'BAR BB| Open rates'!AH18*0.87*0.9+25</f>
        <v>32676.100000000002</v>
      </c>
      <c r="AI18" s="57">
        <f>'BAR BB| Open rates'!AI18*0.87*0.9+25</f>
        <v>31110.100000000002</v>
      </c>
      <c r="AJ18" s="57">
        <f>'BAR BB| Open rates'!AJ18*0.87*0.9+25</f>
        <v>32676.100000000002</v>
      </c>
      <c r="AK18" s="57">
        <f>'BAR BB| Open rates'!AK18*0.87*0.9+25</f>
        <v>31110.100000000002</v>
      </c>
      <c r="AL18" s="57">
        <f>'BAR BB| Open rates'!AL18*0.87*0.9+25</f>
        <v>32676.100000000002</v>
      </c>
      <c r="AM18" s="57">
        <f>'BAR BB| Open rates'!AM18*0.87*0.9+25</f>
        <v>31110.100000000002</v>
      </c>
      <c r="AN18" s="57">
        <f>'BAR BB| Open rates'!AN18*0.87*0.9+25</f>
        <v>32676.100000000002</v>
      </c>
      <c r="AO18" s="57">
        <f>'BAR BB| Open rates'!AO18*0.87*0.9+25</f>
        <v>31110.100000000002</v>
      </c>
      <c r="AP18" s="57">
        <f>'BAR BB| Open rates'!AP18*0.87*0.9+25</f>
        <v>32676.100000000002</v>
      </c>
      <c r="AQ18" s="57">
        <f>'BAR BB| Open rates'!AQ18*0.87*0.9+25</f>
        <v>31110.100000000002</v>
      </c>
      <c r="AR18" s="57">
        <f>'BAR BB| Open rates'!AR18*0.87*0.9+25</f>
        <v>32676.100000000002</v>
      </c>
      <c r="AS18" s="57">
        <f>'BAR BB| Open rates'!AS18*0.87*0.9+25</f>
        <v>27821.5</v>
      </c>
      <c r="AT18" s="57">
        <f>'BAR BB| Open rates'!AT18*0.87*0.9+25</f>
        <v>29544.100000000002</v>
      </c>
      <c r="AU18" s="57">
        <f>'BAR BB| Open rates'!AU18*0.87*0.9+25</f>
        <v>27821.5</v>
      </c>
      <c r="AV18" s="57">
        <f>'BAR BB| Open rates'!AV18*0.87*0.9+25</f>
        <v>29544.100000000002</v>
      </c>
      <c r="AW18" s="57">
        <f>'BAR BB| Open rates'!AW18*0.87*0.9+25</f>
        <v>29544.100000000002</v>
      </c>
      <c r="AX18" s="57">
        <f>'BAR BB| Open rates'!AX18*0.87*0.9+25</f>
        <v>27821.5</v>
      </c>
      <c r="AY18" s="57">
        <f>'BAR BB| Open rates'!AY18*0.87*0.9+25</f>
        <v>29544.100000000002</v>
      </c>
      <c r="AZ18" s="57">
        <f>'BAR BB| Open rates'!AZ18*0.87*0.9+25</f>
        <v>27821.5</v>
      </c>
      <c r="BA18" s="57">
        <f>'BAR BB| Open rates'!BA18*0.87*0.9+25</f>
        <v>29544.100000000002</v>
      </c>
      <c r="BB18" s="57">
        <f>'BAR BB| Open rates'!BB18*0.87*0.9+25</f>
        <v>27821.5</v>
      </c>
      <c r="BC18" s="57">
        <f>'BAR BB| Open rates'!BC18*0.87*0.9+25</f>
        <v>29544.100000000002</v>
      </c>
      <c r="BD18" s="57">
        <f>'BAR BB| Open rates'!BD18*0.87*0.9+25</f>
        <v>27821.5</v>
      </c>
      <c r="BE18" s="57">
        <f>'BAR BB| Open rates'!BE18*0.87*0.9+25</f>
        <v>25002.7</v>
      </c>
      <c r="BF18" s="57">
        <f>'BAR BB| Open rates'!BF18*0.87*0.9+25</f>
        <v>23436.7</v>
      </c>
      <c r="BG18" s="57">
        <f>'BAR BB| Open rates'!BG18*0.87*0.9+25</f>
        <v>25002.7</v>
      </c>
      <c r="BH18" s="57">
        <f>'BAR BB| Open rates'!BH18*0.87*0.9+25</f>
        <v>23436.7</v>
      </c>
      <c r="BI18" s="57">
        <f>'BAR BB| Open rates'!BI18*0.87*0.9+25</f>
        <v>25002.7</v>
      </c>
      <c r="BJ18" s="57">
        <f>'BAR BB| Open rates'!BJ18*0.87*0.9+25</f>
        <v>23436.7</v>
      </c>
      <c r="BK18" s="57">
        <f>'BAR BB| Open rates'!BK18*0.87*0.9+25</f>
        <v>25002.7</v>
      </c>
      <c r="BL18" s="57">
        <f>'BAR BB| Open rates'!BL18*0.87*0.9+25</f>
        <v>23436.7</v>
      </c>
      <c r="BM18" s="57">
        <f>'BAR BB| Open rates'!BM18*0.87*0.9+25</f>
        <v>25002.7</v>
      </c>
      <c r="BN18" s="57">
        <f>'BAR BB| Open rates'!BN18*0.87*0.9+25</f>
        <v>26333.8</v>
      </c>
      <c r="BO18" s="57">
        <f>'BAR BB| Open rates'!BO18*0.87*0.9+25</f>
        <v>28056.400000000001</v>
      </c>
      <c r="BP18" s="57">
        <f>'BAR BB| Open rates'!BP18*0.87*0.9+25</f>
        <v>22653.7</v>
      </c>
      <c r="BQ18" s="57">
        <f>'BAR BB| Open rates'!BQ18*0.87*0.9+25</f>
        <v>21087.7</v>
      </c>
      <c r="BR18" s="57">
        <f>'BAR BB| Open rates'!BR18*0.87*0.9+25</f>
        <v>21870.7</v>
      </c>
      <c r="BS18" s="57">
        <f>'BAR BB| Open rates'!BS18*0.87*0.9+25</f>
        <v>21087.7</v>
      </c>
      <c r="BT18" s="57">
        <f>'BAR BB| Open rates'!BT18*0.87*0.9+25</f>
        <v>21870.7</v>
      </c>
      <c r="BU18" s="57">
        <f>'BAR BB| Open rates'!BU18*0.87*0.9+25</f>
        <v>21087.7</v>
      </c>
      <c r="BV18" s="57">
        <f>'BAR BB| Open rates'!BV18*0.87*0.9+25</f>
        <v>21870.7</v>
      </c>
      <c r="BW18" s="57">
        <f>'BAR BB| Open rates'!BW18*0.87*0.9+25</f>
        <v>21087.7</v>
      </c>
      <c r="BX18" s="57">
        <f>'BAR BB| Open rates'!BX18*0.87*0.9+25</f>
        <v>21087.7</v>
      </c>
      <c r="BY18" s="57">
        <f>'BAR BB| Open rates'!BY18*0.87*0.9+25</f>
        <v>21870.7</v>
      </c>
      <c r="BZ18" s="57">
        <f>'BAR BB| Open rates'!BZ18*0.87*0.9+25</f>
        <v>21087.7</v>
      </c>
      <c r="CA18" s="57">
        <f>'BAR BB| Open rates'!CA18*0.87*0.9+25</f>
        <v>21870.7</v>
      </c>
      <c r="CB18" s="57">
        <f>'BAR BB| Open rates'!CB18*0.87*0.9+25</f>
        <v>21087.7</v>
      </c>
      <c r="CC18" s="57">
        <f>'BAR BB| Open rates'!CC18*0.87*0.9+25</f>
        <v>21870.7</v>
      </c>
      <c r="CD18" s="57">
        <f>'BAR BB| Open rates'!CD18*0.87*0.9+25</f>
        <v>24767.8</v>
      </c>
      <c r="CE18" s="57">
        <f>'BAR BB| Open rates'!CE18*0.87*0.9+25</f>
        <v>26490.400000000001</v>
      </c>
    </row>
    <row r="19" spans="1:83" s="36" customFormat="1" ht="12" customHeight="1" x14ac:dyDescent="0.2">
      <c r="A19" s="237">
        <v>2</v>
      </c>
      <c r="B19" s="57">
        <f>'BAR BB| Open rates'!B19*0.87*0.9+25</f>
        <v>25002.7</v>
      </c>
      <c r="C19" s="57">
        <f>'BAR BB| Open rates'!C19*0.87*0.9+25</f>
        <v>29622.400000000001</v>
      </c>
      <c r="D19" s="57">
        <f>'BAR BB| Open rates'!D19*0.87*0.9+25</f>
        <v>26333.8</v>
      </c>
      <c r="E19" s="57">
        <f>'BAR BB| Open rates'!E19*0.87*0.9+25</f>
        <v>26333.8</v>
      </c>
      <c r="F19" s="57">
        <f>'BAR BB| Open rates'!F19*0.87*0.9+25</f>
        <v>25002.7</v>
      </c>
      <c r="G19" s="57">
        <f>'BAR BB| Open rates'!G19*0.87*0.9+25</f>
        <v>23436.7</v>
      </c>
      <c r="H19" s="57">
        <f>'BAR BB| Open rates'!H19*0.87*0.9+25</f>
        <v>23436.7</v>
      </c>
      <c r="I19" s="57">
        <f>'BAR BB| Open rates'!I19*0.87*0.9+25</f>
        <v>22653.7</v>
      </c>
      <c r="J19" s="57">
        <f>'BAR BB| Open rates'!J19*0.87*0.9+25</f>
        <v>23436.7</v>
      </c>
      <c r="K19" s="57">
        <f>'BAR BB| Open rates'!K19*0.87*0.9+25</f>
        <v>23436.7</v>
      </c>
      <c r="L19" s="57">
        <f>'BAR BB| Open rates'!L19*0.87*0.9+25</f>
        <v>23436.7</v>
      </c>
      <c r="M19" s="57">
        <f>'BAR BB| Open rates'!M19*0.87*0.9+25</f>
        <v>30405.4</v>
      </c>
      <c r="N19" s="57">
        <f>'BAR BB| Open rates'!N19*0.87*0.9+25</f>
        <v>26333.8</v>
      </c>
      <c r="O19" s="57">
        <f>'BAR BB| Open rates'!O19*0.87*0.9+25</f>
        <v>30405.4</v>
      </c>
      <c r="P19" s="57">
        <f>'BAR BB| Open rates'!P19*0.87*0.9+25</f>
        <v>28056.400000000001</v>
      </c>
      <c r="Q19" s="57">
        <f>'BAR BB| Open rates'!Q19*0.87*0.9+25</f>
        <v>25002.7</v>
      </c>
      <c r="R19" s="57">
        <f>'BAR BB| Open rates'!R19*0.87*0.9+25</f>
        <v>26333.8</v>
      </c>
      <c r="S19" s="57">
        <f>'BAR BB| Open rates'!S19*0.87*0.9+25</f>
        <v>25002.7</v>
      </c>
      <c r="T19" s="57">
        <f>'BAR BB| Open rates'!T19*0.87*0.9+25</f>
        <v>26333.8</v>
      </c>
      <c r="U19" s="57">
        <f>'BAR BB| Open rates'!U19*0.87*0.9+25</f>
        <v>25002.7</v>
      </c>
      <c r="V19" s="57">
        <f>'BAR BB| Open rates'!V19*0.87*0.9+25</f>
        <v>26333.8</v>
      </c>
      <c r="W19" s="57">
        <f>'BAR BB| Open rates'!W19*0.87*0.9+25</f>
        <v>30170.5</v>
      </c>
      <c r="X19" s="57">
        <f>'BAR BB| Open rates'!X19*0.87*0.9+25</f>
        <v>33459.1</v>
      </c>
      <c r="Y19" s="57">
        <f>'BAR BB| Open rates'!Y19*0.87*0.9+25</f>
        <v>48414.400000000001</v>
      </c>
      <c r="Z19" s="57">
        <f>'BAR BB| Open rates'!Z19*0.87*0.9+25</f>
        <v>30170.5</v>
      </c>
      <c r="AA19" s="57">
        <f>'BAR BB| Open rates'!AA19*0.87*0.9+25</f>
        <v>31893.100000000002</v>
      </c>
      <c r="AB19" s="57">
        <f>'BAR BB| Open rates'!AB19*0.87*0.9+25</f>
        <v>30170.5</v>
      </c>
      <c r="AC19" s="57">
        <f>'BAR BB| Open rates'!AC19*0.87*0.9+25</f>
        <v>33459.1</v>
      </c>
      <c r="AD19" s="57">
        <f>'BAR BB| Open rates'!AD19*0.87*0.9+25</f>
        <v>35025.1</v>
      </c>
      <c r="AE19" s="57">
        <f>'BAR BB| Open rates'!AE19*0.87*0.9+25</f>
        <v>33459.1</v>
      </c>
      <c r="AF19" s="57">
        <f>'BAR BB| Open rates'!AF19*0.87*0.9+25</f>
        <v>35025.1</v>
      </c>
      <c r="AG19" s="57">
        <f>'BAR BB| Open rates'!AG19*0.87*0.9+25</f>
        <v>33459.1</v>
      </c>
      <c r="AH19" s="57">
        <f>'BAR BB| Open rates'!AH19*0.87*0.9+25</f>
        <v>35025.1</v>
      </c>
      <c r="AI19" s="57">
        <f>'BAR BB| Open rates'!AI19*0.87*0.9+25</f>
        <v>33459.1</v>
      </c>
      <c r="AJ19" s="57">
        <f>'BAR BB| Open rates'!AJ19*0.87*0.9+25</f>
        <v>35025.1</v>
      </c>
      <c r="AK19" s="57">
        <f>'BAR BB| Open rates'!AK19*0.87*0.9+25</f>
        <v>33459.1</v>
      </c>
      <c r="AL19" s="57">
        <f>'BAR BB| Open rates'!AL19*0.87*0.9+25</f>
        <v>35025.1</v>
      </c>
      <c r="AM19" s="57">
        <f>'BAR BB| Open rates'!AM19*0.87*0.9+25</f>
        <v>33459.1</v>
      </c>
      <c r="AN19" s="57">
        <f>'BAR BB| Open rates'!AN19*0.87*0.9+25</f>
        <v>35025.1</v>
      </c>
      <c r="AO19" s="57">
        <f>'BAR BB| Open rates'!AO19*0.87*0.9+25</f>
        <v>33459.1</v>
      </c>
      <c r="AP19" s="57">
        <f>'BAR BB| Open rates'!AP19*0.87*0.9+25</f>
        <v>35025.1</v>
      </c>
      <c r="AQ19" s="57">
        <f>'BAR BB| Open rates'!AQ19*0.87*0.9+25</f>
        <v>33459.1</v>
      </c>
      <c r="AR19" s="57">
        <f>'BAR BB| Open rates'!AR19*0.87*0.9+25</f>
        <v>35025.1</v>
      </c>
      <c r="AS19" s="57">
        <f>'BAR BB| Open rates'!AS19*0.87*0.9+25</f>
        <v>30170.5</v>
      </c>
      <c r="AT19" s="57">
        <f>'BAR BB| Open rates'!AT19*0.87*0.9+25</f>
        <v>31893.100000000002</v>
      </c>
      <c r="AU19" s="57">
        <f>'BAR BB| Open rates'!AU19*0.87*0.9+25</f>
        <v>30170.5</v>
      </c>
      <c r="AV19" s="57">
        <f>'BAR BB| Open rates'!AV19*0.87*0.9+25</f>
        <v>31893.100000000002</v>
      </c>
      <c r="AW19" s="57">
        <f>'BAR BB| Open rates'!AW19*0.87*0.9+25</f>
        <v>31893.100000000002</v>
      </c>
      <c r="AX19" s="57">
        <f>'BAR BB| Open rates'!AX19*0.87*0.9+25</f>
        <v>30170.5</v>
      </c>
      <c r="AY19" s="57">
        <f>'BAR BB| Open rates'!AY19*0.87*0.9+25</f>
        <v>31893.100000000002</v>
      </c>
      <c r="AZ19" s="57">
        <f>'BAR BB| Open rates'!AZ19*0.87*0.9+25</f>
        <v>30170.5</v>
      </c>
      <c r="BA19" s="57">
        <f>'BAR BB| Open rates'!BA19*0.87*0.9+25</f>
        <v>31893.100000000002</v>
      </c>
      <c r="BB19" s="57">
        <f>'BAR BB| Open rates'!BB19*0.87*0.9+25</f>
        <v>30170.5</v>
      </c>
      <c r="BC19" s="57">
        <f>'BAR BB| Open rates'!BC19*0.87*0.9+25</f>
        <v>31893.100000000002</v>
      </c>
      <c r="BD19" s="57">
        <f>'BAR BB| Open rates'!BD19*0.87*0.9+25</f>
        <v>30170.5</v>
      </c>
      <c r="BE19" s="57">
        <f>'BAR BB| Open rates'!BE19*0.87*0.9+25</f>
        <v>27351.7</v>
      </c>
      <c r="BF19" s="57">
        <f>'BAR BB| Open rates'!BF19*0.87*0.9+25</f>
        <v>25785.7</v>
      </c>
      <c r="BG19" s="57">
        <f>'BAR BB| Open rates'!BG19*0.87*0.9+25</f>
        <v>27351.7</v>
      </c>
      <c r="BH19" s="57">
        <f>'BAR BB| Open rates'!BH19*0.87*0.9+25</f>
        <v>25785.7</v>
      </c>
      <c r="BI19" s="57">
        <f>'BAR BB| Open rates'!BI19*0.87*0.9+25</f>
        <v>27351.7</v>
      </c>
      <c r="BJ19" s="57">
        <f>'BAR BB| Open rates'!BJ19*0.87*0.9+25</f>
        <v>25785.7</v>
      </c>
      <c r="BK19" s="57">
        <f>'BAR BB| Open rates'!BK19*0.87*0.9+25</f>
        <v>27351.7</v>
      </c>
      <c r="BL19" s="57">
        <f>'BAR BB| Open rates'!BL19*0.87*0.9+25</f>
        <v>25785.7</v>
      </c>
      <c r="BM19" s="57">
        <f>'BAR BB| Open rates'!BM19*0.87*0.9+25</f>
        <v>27351.7</v>
      </c>
      <c r="BN19" s="57">
        <f>'BAR BB| Open rates'!BN19*0.87*0.9+25</f>
        <v>28682.799999999999</v>
      </c>
      <c r="BO19" s="57">
        <f>'BAR BB| Open rates'!BO19*0.87*0.9+25</f>
        <v>30405.4</v>
      </c>
      <c r="BP19" s="57">
        <f>'BAR BB| Open rates'!BP19*0.87*0.9+25</f>
        <v>25002.7</v>
      </c>
      <c r="BQ19" s="57">
        <f>'BAR BB| Open rates'!BQ19*0.87*0.9+25</f>
        <v>23436.7</v>
      </c>
      <c r="BR19" s="57">
        <f>'BAR BB| Open rates'!BR19*0.87*0.9+25</f>
        <v>24219.7</v>
      </c>
      <c r="BS19" s="57">
        <f>'BAR BB| Open rates'!BS19*0.87*0.9+25</f>
        <v>23436.7</v>
      </c>
      <c r="BT19" s="57">
        <f>'BAR BB| Open rates'!BT19*0.87*0.9+25</f>
        <v>24219.7</v>
      </c>
      <c r="BU19" s="57">
        <f>'BAR BB| Open rates'!BU19*0.87*0.9+25</f>
        <v>23436.7</v>
      </c>
      <c r="BV19" s="57">
        <f>'BAR BB| Open rates'!BV19*0.87*0.9+25</f>
        <v>24219.7</v>
      </c>
      <c r="BW19" s="57">
        <f>'BAR BB| Open rates'!BW19*0.87*0.9+25</f>
        <v>23436.7</v>
      </c>
      <c r="BX19" s="57">
        <f>'BAR BB| Open rates'!BX19*0.87*0.9+25</f>
        <v>23436.7</v>
      </c>
      <c r="BY19" s="57">
        <f>'BAR BB| Open rates'!BY19*0.87*0.9+25</f>
        <v>24219.7</v>
      </c>
      <c r="BZ19" s="57">
        <f>'BAR BB| Open rates'!BZ19*0.87*0.9+25</f>
        <v>23436.7</v>
      </c>
      <c r="CA19" s="57">
        <f>'BAR BB| Open rates'!CA19*0.87*0.9+25</f>
        <v>24219.7</v>
      </c>
      <c r="CB19" s="57">
        <f>'BAR BB| Open rates'!CB19*0.87*0.9+25</f>
        <v>23436.7</v>
      </c>
      <c r="CC19" s="57">
        <f>'BAR BB| Open rates'!CC19*0.87*0.9+25</f>
        <v>24219.7</v>
      </c>
      <c r="CD19" s="57">
        <f>'BAR BB| Open rates'!CD19*0.87*0.9+25</f>
        <v>27116.799999999999</v>
      </c>
      <c r="CE19" s="57">
        <f>'BAR BB| Open rates'!CE19*0.87*0.9+25</f>
        <v>28839.4</v>
      </c>
    </row>
    <row r="20" spans="1:83"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row>
    <row r="21" spans="1:83" s="36" customFormat="1" ht="12" customHeight="1" x14ac:dyDescent="0.2">
      <c r="A21" s="237">
        <v>1</v>
      </c>
      <c r="B21" s="57">
        <f>'BAR BB| Open rates'!B21*0.87*0.9+25</f>
        <v>24141.4</v>
      </c>
      <c r="C21" s="57">
        <f>'BAR BB| Open rates'!C21*0.87*0.9+25</f>
        <v>28761.100000000002</v>
      </c>
      <c r="D21" s="57">
        <f>'BAR BB| Open rates'!D21*0.87*0.9+25</f>
        <v>25472.5</v>
      </c>
      <c r="E21" s="57">
        <f>'BAR BB| Open rates'!E21*0.87*0.9+25</f>
        <v>24376.3</v>
      </c>
      <c r="F21" s="57">
        <f>'BAR BB| Open rates'!F21*0.87*0.9+25</f>
        <v>23045.200000000001</v>
      </c>
      <c r="G21" s="57">
        <f>'BAR BB| Open rates'!G21*0.87*0.9+25</f>
        <v>21479.200000000001</v>
      </c>
      <c r="H21" s="57">
        <f>'BAR BB| Open rates'!H21*0.87*0.9+25</f>
        <v>21479.200000000001</v>
      </c>
      <c r="I21" s="57">
        <f>'BAR BB| Open rates'!I21*0.87*0.9+25</f>
        <v>20696.2</v>
      </c>
      <c r="J21" s="57">
        <f>'BAR BB| Open rates'!J21*0.87*0.9+25</f>
        <v>21479.200000000001</v>
      </c>
      <c r="K21" s="57">
        <f>'BAR BB| Open rates'!K21*0.87*0.9+25</f>
        <v>21479.200000000001</v>
      </c>
      <c r="L21" s="57">
        <f>'BAR BB| Open rates'!L21*0.87*0.9+25</f>
        <v>21479.200000000001</v>
      </c>
      <c r="M21" s="57">
        <f>'BAR BB| Open rates'!M21*0.87*0.9+25</f>
        <v>28447.9</v>
      </c>
      <c r="N21" s="57">
        <f>'BAR BB| Open rates'!N21*0.87*0.9+25</f>
        <v>24376.3</v>
      </c>
      <c r="O21" s="57">
        <f>'BAR BB| Open rates'!O21*0.87*0.9+25</f>
        <v>28447.9</v>
      </c>
      <c r="P21" s="57">
        <f>'BAR BB| Open rates'!P21*0.87*0.9+25</f>
        <v>26098.9</v>
      </c>
      <c r="Q21" s="57">
        <f>'BAR BB| Open rates'!Q21*0.87*0.9+25</f>
        <v>23045.200000000001</v>
      </c>
      <c r="R21" s="57">
        <f>'BAR BB| Open rates'!R21*0.87*0.9+25</f>
        <v>24376.3</v>
      </c>
      <c r="S21" s="57">
        <f>'BAR BB| Open rates'!S21*0.87*0.9+25</f>
        <v>23045.200000000001</v>
      </c>
      <c r="T21" s="57">
        <f>'BAR BB| Open rates'!T21*0.87*0.9+25</f>
        <v>24376.3</v>
      </c>
      <c r="U21" s="57">
        <f>'BAR BB| Open rates'!U21*0.87*0.9+25</f>
        <v>23045.200000000001</v>
      </c>
      <c r="V21" s="57">
        <f>'BAR BB| Open rates'!V21*0.87*0.9+25</f>
        <v>24376.3</v>
      </c>
      <c r="W21" s="57">
        <f>'BAR BB| Open rates'!W21*0.87*0.9+25</f>
        <v>28604.5</v>
      </c>
      <c r="X21" s="57">
        <f>'BAR BB| Open rates'!X21*0.87*0.9+25</f>
        <v>31893.100000000002</v>
      </c>
      <c r="Y21" s="57">
        <f>'BAR BB| Open rates'!Y21*0.87*0.9+25</f>
        <v>46848.4</v>
      </c>
      <c r="Z21" s="57">
        <f>'BAR BB| Open rates'!Z21*0.87*0.9+25</f>
        <v>28604.5</v>
      </c>
      <c r="AA21" s="57">
        <f>'BAR BB| Open rates'!AA21*0.87*0.9+25</f>
        <v>30327.100000000002</v>
      </c>
      <c r="AB21" s="57">
        <f>'BAR BB| Open rates'!AB21*0.87*0.9+25</f>
        <v>28604.5</v>
      </c>
      <c r="AC21" s="57">
        <f>'BAR BB| Open rates'!AC21*0.87*0.9+25</f>
        <v>31893.100000000002</v>
      </c>
      <c r="AD21" s="57">
        <f>'BAR BB| Open rates'!AD21*0.87*0.9+25</f>
        <v>33459.1</v>
      </c>
      <c r="AE21" s="57">
        <f>'BAR BB| Open rates'!AE21*0.87*0.9+25</f>
        <v>31893.100000000002</v>
      </c>
      <c r="AF21" s="57">
        <f>'BAR BB| Open rates'!AF21*0.87*0.9+25</f>
        <v>33459.1</v>
      </c>
      <c r="AG21" s="57">
        <f>'BAR BB| Open rates'!AG21*0.87*0.9+25</f>
        <v>31893.100000000002</v>
      </c>
      <c r="AH21" s="57">
        <f>'BAR BB| Open rates'!AH21*0.87*0.9+25</f>
        <v>33459.1</v>
      </c>
      <c r="AI21" s="57">
        <f>'BAR BB| Open rates'!AI21*0.87*0.9+25</f>
        <v>31893.100000000002</v>
      </c>
      <c r="AJ21" s="57">
        <f>'BAR BB| Open rates'!AJ21*0.87*0.9+25</f>
        <v>33459.1</v>
      </c>
      <c r="AK21" s="57">
        <f>'BAR BB| Open rates'!AK21*0.87*0.9+25</f>
        <v>31893.100000000002</v>
      </c>
      <c r="AL21" s="57">
        <f>'BAR BB| Open rates'!AL21*0.87*0.9+25</f>
        <v>33459.1</v>
      </c>
      <c r="AM21" s="57">
        <f>'BAR BB| Open rates'!AM21*0.87*0.9+25</f>
        <v>31893.100000000002</v>
      </c>
      <c r="AN21" s="57">
        <f>'BAR BB| Open rates'!AN21*0.87*0.9+25</f>
        <v>33459.1</v>
      </c>
      <c r="AO21" s="57">
        <f>'BAR BB| Open rates'!AO21*0.87*0.9+25</f>
        <v>31893.100000000002</v>
      </c>
      <c r="AP21" s="57">
        <f>'BAR BB| Open rates'!AP21*0.87*0.9+25</f>
        <v>33459.1</v>
      </c>
      <c r="AQ21" s="57">
        <f>'BAR BB| Open rates'!AQ21*0.87*0.9+25</f>
        <v>31893.100000000002</v>
      </c>
      <c r="AR21" s="57">
        <f>'BAR BB| Open rates'!AR21*0.87*0.9+25</f>
        <v>33459.1</v>
      </c>
      <c r="AS21" s="57">
        <f>'BAR BB| Open rates'!AS21*0.87*0.9+25</f>
        <v>28604.5</v>
      </c>
      <c r="AT21" s="57">
        <f>'BAR BB| Open rates'!AT21*0.87*0.9+25</f>
        <v>30327.100000000002</v>
      </c>
      <c r="AU21" s="57">
        <f>'BAR BB| Open rates'!AU21*0.87*0.9+25</f>
        <v>28604.5</v>
      </c>
      <c r="AV21" s="57">
        <f>'BAR BB| Open rates'!AV21*0.87*0.9+25</f>
        <v>30327.100000000002</v>
      </c>
      <c r="AW21" s="57">
        <f>'BAR BB| Open rates'!AW21*0.87*0.9+25</f>
        <v>30327.100000000002</v>
      </c>
      <c r="AX21" s="57">
        <f>'BAR BB| Open rates'!AX21*0.87*0.9+25</f>
        <v>28604.5</v>
      </c>
      <c r="AY21" s="57">
        <f>'BAR BB| Open rates'!AY21*0.87*0.9+25</f>
        <v>30327.100000000002</v>
      </c>
      <c r="AZ21" s="57">
        <f>'BAR BB| Open rates'!AZ21*0.87*0.9+25</f>
        <v>28604.5</v>
      </c>
      <c r="BA21" s="57">
        <f>'BAR BB| Open rates'!BA21*0.87*0.9+25</f>
        <v>30327.100000000002</v>
      </c>
      <c r="BB21" s="57">
        <f>'BAR BB| Open rates'!BB21*0.87*0.9+25</f>
        <v>28604.5</v>
      </c>
      <c r="BC21" s="57">
        <f>'BAR BB| Open rates'!BC21*0.87*0.9+25</f>
        <v>30327.100000000002</v>
      </c>
      <c r="BD21" s="57">
        <f>'BAR BB| Open rates'!BD21*0.87*0.9+25</f>
        <v>28604.5</v>
      </c>
      <c r="BE21" s="57">
        <f>'BAR BB| Open rates'!BE21*0.87*0.9+25</f>
        <v>25394.2</v>
      </c>
      <c r="BF21" s="57">
        <f>'BAR BB| Open rates'!BF21*0.87*0.9+25</f>
        <v>23828.2</v>
      </c>
      <c r="BG21" s="57">
        <f>'BAR BB| Open rates'!BG21*0.87*0.9+25</f>
        <v>25394.2</v>
      </c>
      <c r="BH21" s="57">
        <f>'BAR BB| Open rates'!BH21*0.87*0.9+25</f>
        <v>23828.2</v>
      </c>
      <c r="BI21" s="57">
        <f>'BAR BB| Open rates'!BI21*0.87*0.9+25</f>
        <v>25394.2</v>
      </c>
      <c r="BJ21" s="57">
        <f>'BAR BB| Open rates'!BJ21*0.87*0.9+25</f>
        <v>23828.2</v>
      </c>
      <c r="BK21" s="57">
        <f>'BAR BB| Open rates'!BK21*0.87*0.9+25</f>
        <v>25394.2</v>
      </c>
      <c r="BL21" s="57">
        <f>'BAR BB| Open rates'!BL21*0.87*0.9+25</f>
        <v>23828.2</v>
      </c>
      <c r="BM21" s="57">
        <f>'BAR BB| Open rates'!BM21*0.87*0.9+25</f>
        <v>25394.2</v>
      </c>
      <c r="BN21" s="57">
        <f>'BAR BB| Open rates'!BN21*0.87*0.9+25</f>
        <v>26725.3</v>
      </c>
      <c r="BO21" s="57">
        <f>'BAR BB| Open rates'!BO21*0.87*0.9+25</f>
        <v>28447.9</v>
      </c>
      <c r="BP21" s="57">
        <f>'BAR BB| Open rates'!BP21*0.87*0.9+25</f>
        <v>23045.200000000001</v>
      </c>
      <c r="BQ21" s="57">
        <f>'BAR BB| Open rates'!BQ21*0.87*0.9+25</f>
        <v>21479.200000000001</v>
      </c>
      <c r="BR21" s="57">
        <f>'BAR BB| Open rates'!BR21*0.87*0.9+25</f>
        <v>22262.2</v>
      </c>
      <c r="BS21" s="57">
        <f>'BAR BB| Open rates'!BS21*0.87*0.9+25</f>
        <v>21479.200000000001</v>
      </c>
      <c r="BT21" s="57">
        <f>'BAR BB| Open rates'!BT21*0.87*0.9+25</f>
        <v>22262.2</v>
      </c>
      <c r="BU21" s="57">
        <f>'BAR BB| Open rates'!BU21*0.87*0.9+25</f>
        <v>21479.200000000001</v>
      </c>
      <c r="BV21" s="57">
        <f>'BAR BB| Open rates'!BV21*0.87*0.9+25</f>
        <v>22262.2</v>
      </c>
      <c r="BW21" s="57">
        <f>'BAR BB| Open rates'!BW21*0.87*0.9+25</f>
        <v>21479.200000000001</v>
      </c>
      <c r="BX21" s="57">
        <f>'BAR BB| Open rates'!BX21*0.87*0.9+25</f>
        <v>21479.200000000001</v>
      </c>
      <c r="BY21" s="57">
        <f>'BAR BB| Open rates'!BY21*0.87*0.9+25</f>
        <v>22262.2</v>
      </c>
      <c r="BZ21" s="57">
        <f>'BAR BB| Open rates'!BZ21*0.87*0.9+25</f>
        <v>21479.200000000001</v>
      </c>
      <c r="CA21" s="57">
        <f>'BAR BB| Open rates'!CA21*0.87*0.9+25</f>
        <v>22262.2</v>
      </c>
      <c r="CB21" s="57">
        <f>'BAR BB| Open rates'!CB21*0.87*0.9+25</f>
        <v>21479.200000000001</v>
      </c>
      <c r="CC21" s="57">
        <f>'BAR BB| Open rates'!CC21*0.87*0.9+25</f>
        <v>22262.2</v>
      </c>
      <c r="CD21" s="57">
        <f>'BAR BB| Open rates'!CD21*0.87*0.9+25</f>
        <v>25159.3</v>
      </c>
      <c r="CE21" s="57">
        <f>'BAR BB| Open rates'!CE21*0.87*0.9+25</f>
        <v>26881.9</v>
      </c>
    </row>
    <row r="22" spans="1:83" s="36" customFormat="1" ht="12" customHeight="1" x14ac:dyDescent="0.2">
      <c r="A22" s="237">
        <v>2</v>
      </c>
      <c r="B22" s="57">
        <f>'BAR BB| Open rates'!B22*0.87*0.9+25</f>
        <v>26490.400000000001</v>
      </c>
      <c r="C22" s="57">
        <f>'BAR BB| Open rates'!C22*0.87*0.9+25</f>
        <v>31110.100000000002</v>
      </c>
      <c r="D22" s="57">
        <f>'BAR BB| Open rates'!D22*0.87*0.9+25</f>
        <v>27821.5</v>
      </c>
      <c r="E22" s="57">
        <f>'BAR BB| Open rates'!E22*0.87*0.9+25</f>
        <v>26725.3</v>
      </c>
      <c r="F22" s="57">
        <f>'BAR BB| Open rates'!F22*0.87*0.9+25</f>
        <v>25394.2</v>
      </c>
      <c r="G22" s="57">
        <f>'BAR BB| Open rates'!G22*0.87*0.9+25</f>
        <v>23828.2</v>
      </c>
      <c r="H22" s="57">
        <f>'BAR BB| Open rates'!H22*0.87*0.9+25</f>
        <v>23828.2</v>
      </c>
      <c r="I22" s="57">
        <f>'BAR BB| Open rates'!I22*0.87*0.9+25</f>
        <v>23045.200000000001</v>
      </c>
      <c r="J22" s="57">
        <f>'BAR BB| Open rates'!J22*0.87*0.9+25</f>
        <v>23828.2</v>
      </c>
      <c r="K22" s="57">
        <f>'BAR BB| Open rates'!K22*0.87*0.9+25</f>
        <v>23828.2</v>
      </c>
      <c r="L22" s="57">
        <f>'BAR BB| Open rates'!L22*0.87*0.9+25</f>
        <v>23828.2</v>
      </c>
      <c r="M22" s="57">
        <f>'BAR BB| Open rates'!M22*0.87*0.9+25</f>
        <v>30796.9</v>
      </c>
      <c r="N22" s="57">
        <f>'BAR BB| Open rates'!N22*0.87*0.9+25</f>
        <v>26725.3</v>
      </c>
      <c r="O22" s="57">
        <f>'BAR BB| Open rates'!O22*0.87*0.9+25</f>
        <v>30796.9</v>
      </c>
      <c r="P22" s="57">
        <f>'BAR BB| Open rates'!P22*0.87*0.9+25</f>
        <v>28447.9</v>
      </c>
      <c r="Q22" s="57">
        <f>'BAR BB| Open rates'!Q22*0.87*0.9+25</f>
        <v>25394.2</v>
      </c>
      <c r="R22" s="57">
        <f>'BAR BB| Open rates'!R22*0.87*0.9+25</f>
        <v>26725.3</v>
      </c>
      <c r="S22" s="57">
        <f>'BAR BB| Open rates'!S22*0.87*0.9+25</f>
        <v>25394.2</v>
      </c>
      <c r="T22" s="57">
        <f>'BAR BB| Open rates'!T22*0.87*0.9+25</f>
        <v>26725.3</v>
      </c>
      <c r="U22" s="57">
        <f>'BAR BB| Open rates'!U22*0.87*0.9+25</f>
        <v>25394.2</v>
      </c>
      <c r="V22" s="57">
        <f>'BAR BB| Open rates'!V22*0.87*0.9+25</f>
        <v>26725.3</v>
      </c>
      <c r="W22" s="57">
        <f>'BAR BB| Open rates'!W22*0.87*0.9+25</f>
        <v>30953.5</v>
      </c>
      <c r="X22" s="57">
        <f>'BAR BB| Open rates'!X22*0.87*0.9+25</f>
        <v>34242.1</v>
      </c>
      <c r="Y22" s="57">
        <f>'BAR BB| Open rates'!Y22*0.87*0.9+25</f>
        <v>49197.4</v>
      </c>
      <c r="Z22" s="57">
        <f>'BAR BB| Open rates'!Z22*0.87*0.9+25</f>
        <v>30953.5</v>
      </c>
      <c r="AA22" s="57">
        <f>'BAR BB| Open rates'!AA22*0.87*0.9+25</f>
        <v>32676.100000000002</v>
      </c>
      <c r="AB22" s="57">
        <f>'BAR BB| Open rates'!AB22*0.87*0.9+25</f>
        <v>30953.5</v>
      </c>
      <c r="AC22" s="57">
        <f>'BAR BB| Open rates'!AC22*0.87*0.9+25</f>
        <v>34242.1</v>
      </c>
      <c r="AD22" s="57">
        <f>'BAR BB| Open rates'!AD22*0.87*0.9+25</f>
        <v>35808.1</v>
      </c>
      <c r="AE22" s="57">
        <f>'BAR BB| Open rates'!AE22*0.87*0.9+25</f>
        <v>34242.1</v>
      </c>
      <c r="AF22" s="57">
        <f>'BAR BB| Open rates'!AF22*0.87*0.9+25</f>
        <v>35808.1</v>
      </c>
      <c r="AG22" s="57">
        <f>'BAR BB| Open rates'!AG22*0.87*0.9+25</f>
        <v>34242.1</v>
      </c>
      <c r="AH22" s="57">
        <f>'BAR BB| Open rates'!AH22*0.87*0.9+25</f>
        <v>35808.1</v>
      </c>
      <c r="AI22" s="57">
        <f>'BAR BB| Open rates'!AI22*0.87*0.9+25</f>
        <v>34242.1</v>
      </c>
      <c r="AJ22" s="57">
        <f>'BAR BB| Open rates'!AJ22*0.87*0.9+25</f>
        <v>35808.1</v>
      </c>
      <c r="AK22" s="57">
        <f>'BAR BB| Open rates'!AK22*0.87*0.9+25</f>
        <v>34242.1</v>
      </c>
      <c r="AL22" s="57">
        <f>'BAR BB| Open rates'!AL22*0.87*0.9+25</f>
        <v>35808.1</v>
      </c>
      <c r="AM22" s="57">
        <f>'BAR BB| Open rates'!AM22*0.87*0.9+25</f>
        <v>34242.1</v>
      </c>
      <c r="AN22" s="57">
        <f>'BAR BB| Open rates'!AN22*0.87*0.9+25</f>
        <v>35808.1</v>
      </c>
      <c r="AO22" s="57">
        <f>'BAR BB| Open rates'!AO22*0.87*0.9+25</f>
        <v>34242.1</v>
      </c>
      <c r="AP22" s="57">
        <f>'BAR BB| Open rates'!AP22*0.87*0.9+25</f>
        <v>35808.1</v>
      </c>
      <c r="AQ22" s="57">
        <f>'BAR BB| Open rates'!AQ22*0.87*0.9+25</f>
        <v>34242.1</v>
      </c>
      <c r="AR22" s="57">
        <f>'BAR BB| Open rates'!AR22*0.87*0.9+25</f>
        <v>35808.1</v>
      </c>
      <c r="AS22" s="57">
        <f>'BAR BB| Open rates'!AS22*0.87*0.9+25</f>
        <v>30953.5</v>
      </c>
      <c r="AT22" s="57">
        <f>'BAR BB| Open rates'!AT22*0.87*0.9+25</f>
        <v>32676.100000000002</v>
      </c>
      <c r="AU22" s="57">
        <f>'BAR BB| Open rates'!AU22*0.87*0.9+25</f>
        <v>30953.5</v>
      </c>
      <c r="AV22" s="57">
        <f>'BAR BB| Open rates'!AV22*0.87*0.9+25</f>
        <v>32676.100000000002</v>
      </c>
      <c r="AW22" s="57">
        <f>'BAR BB| Open rates'!AW22*0.87*0.9+25</f>
        <v>32676.100000000002</v>
      </c>
      <c r="AX22" s="57">
        <f>'BAR BB| Open rates'!AX22*0.87*0.9+25</f>
        <v>30953.5</v>
      </c>
      <c r="AY22" s="57">
        <f>'BAR BB| Open rates'!AY22*0.87*0.9+25</f>
        <v>32676.100000000002</v>
      </c>
      <c r="AZ22" s="57">
        <f>'BAR BB| Open rates'!AZ22*0.87*0.9+25</f>
        <v>30953.5</v>
      </c>
      <c r="BA22" s="57">
        <f>'BAR BB| Open rates'!BA22*0.87*0.9+25</f>
        <v>32676.100000000002</v>
      </c>
      <c r="BB22" s="57">
        <f>'BAR BB| Open rates'!BB22*0.87*0.9+25</f>
        <v>30953.5</v>
      </c>
      <c r="BC22" s="57">
        <f>'BAR BB| Open rates'!BC22*0.87*0.9+25</f>
        <v>32676.100000000002</v>
      </c>
      <c r="BD22" s="57">
        <f>'BAR BB| Open rates'!BD22*0.87*0.9+25</f>
        <v>30953.5</v>
      </c>
      <c r="BE22" s="57">
        <f>'BAR BB| Open rates'!BE22*0.87*0.9+25</f>
        <v>27743.200000000001</v>
      </c>
      <c r="BF22" s="57">
        <f>'BAR BB| Open rates'!BF22*0.87*0.9+25</f>
        <v>26177.200000000001</v>
      </c>
      <c r="BG22" s="57">
        <f>'BAR BB| Open rates'!BG22*0.87*0.9+25</f>
        <v>27743.200000000001</v>
      </c>
      <c r="BH22" s="57">
        <f>'BAR BB| Open rates'!BH22*0.87*0.9+25</f>
        <v>26177.200000000001</v>
      </c>
      <c r="BI22" s="57">
        <f>'BAR BB| Open rates'!BI22*0.87*0.9+25</f>
        <v>27743.200000000001</v>
      </c>
      <c r="BJ22" s="57">
        <f>'BAR BB| Open rates'!BJ22*0.87*0.9+25</f>
        <v>26177.200000000001</v>
      </c>
      <c r="BK22" s="57">
        <f>'BAR BB| Open rates'!BK22*0.87*0.9+25</f>
        <v>27743.200000000001</v>
      </c>
      <c r="BL22" s="57">
        <f>'BAR BB| Open rates'!BL22*0.87*0.9+25</f>
        <v>26177.200000000001</v>
      </c>
      <c r="BM22" s="57">
        <f>'BAR BB| Open rates'!BM22*0.87*0.9+25</f>
        <v>27743.200000000001</v>
      </c>
      <c r="BN22" s="57">
        <f>'BAR BB| Open rates'!BN22*0.87*0.9+25</f>
        <v>29074.3</v>
      </c>
      <c r="BO22" s="57">
        <f>'BAR BB| Open rates'!BO22*0.87*0.9+25</f>
        <v>30796.9</v>
      </c>
      <c r="BP22" s="57">
        <f>'BAR BB| Open rates'!BP22*0.87*0.9+25</f>
        <v>25394.2</v>
      </c>
      <c r="BQ22" s="57">
        <f>'BAR BB| Open rates'!BQ22*0.87*0.9+25</f>
        <v>23828.2</v>
      </c>
      <c r="BR22" s="57">
        <f>'BAR BB| Open rates'!BR22*0.87*0.9+25</f>
        <v>24611.200000000001</v>
      </c>
      <c r="BS22" s="57">
        <f>'BAR BB| Open rates'!BS22*0.87*0.9+25</f>
        <v>23828.2</v>
      </c>
      <c r="BT22" s="57">
        <f>'BAR BB| Open rates'!BT22*0.87*0.9+25</f>
        <v>24611.200000000001</v>
      </c>
      <c r="BU22" s="57">
        <f>'BAR BB| Open rates'!BU22*0.87*0.9+25</f>
        <v>23828.2</v>
      </c>
      <c r="BV22" s="57">
        <f>'BAR BB| Open rates'!BV22*0.87*0.9+25</f>
        <v>24611.200000000001</v>
      </c>
      <c r="BW22" s="57">
        <f>'BAR BB| Open rates'!BW22*0.87*0.9+25</f>
        <v>23828.2</v>
      </c>
      <c r="BX22" s="57">
        <f>'BAR BB| Open rates'!BX22*0.87*0.9+25</f>
        <v>23828.2</v>
      </c>
      <c r="BY22" s="57">
        <f>'BAR BB| Open rates'!BY22*0.87*0.9+25</f>
        <v>24611.200000000001</v>
      </c>
      <c r="BZ22" s="57">
        <f>'BAR BB| Open rates'!BZ22*0.87*0.9+25</f>
        <v>23828.2</v>
      </c>
      <c r="CA22" s="57">
        <f>'BAR BB| Open rates'!CA22*0.87*0.9+25</f>
        <v>24611.200000000001</v>
      </c>
      <c r="CB22" s="57">
        <f>'BAR BB| Open rates'!CB22*0.87*0.9+25</f>
        <v>23828.2</v>
      </c>
      <c r="CC22" s="57">
        <f>'BAR BB| Open rates'!CC22*0.87*0.9+25</f>
        <v>24611.200000000001</v>
      </c>
      <c r="CD22" s="57">
        <f>'BAR BB| Open rates'!CD22*0.87*0.9+25</f>
        <v>27508.3</v>
      </c>
      <c r="CE22" s="57">
        <f>'BAR BB| Open rates'!CE22*0.87*0.9+25</f>
        <v>29230.9</v>
      </c>
    </row>
    <row r="23" spans="1:83"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row>
    <row r="24" spans="1:83" s="36" customFormat="1" ht="12" customHeight="1" x14ac:dyDescent="0.2">
      <c r="A24" s="237">
        <v>1</v>
      </c>
      <c r="B24" s="57">
        <f>'BAR BB| Open rates'!B24*0.87*0.9+25</f>
        <v>35886.400000000001</v>
      </c>
      <c r="C24" s="57">
        <f>'BAR BB| Open rates'!C24*0.87*0.9+25</f>
        <v>40506.1</v>
      </c>
      <c r="D24" s="57">
        <f>'BAR BB| Open rates'!D24*0.87*0.9+25</f>
        <v>37217.5</v>
      </c>
      <c r="E24" s="57">
        <f>'BAR BB| Open rates'!E24*0.87*0.9+25</f>
        <v>30953.5</v>
      </c>
      <c r="F24" s="57">
        <f>'BAR BB| Open rates'!F24*0.87*0.9+25</f>
        <v>29622.400000000001</v>
      </c>
      <c r="G24" s="57">
        <f>'BAR BB| Open rates'!G24*0.87*0.9+25</f>
        <v>28056.400000000001</v>
      </c>
      <c r="H24" s="57">
        <f>'BAR BB| Open rates'!H24*0.87*0.9+25</f>
        <v>28056.400000000001</v>
      </c>
      <c r="I24" s="57">
        <f>'BAR BB| Open rates'!I24*0.87*0.9+25</f>
        <v>27273.4</v>
      </c>
      <c r="J24" s="57">
        <f>'BAR BB| Open rates'!J24*0.87*0.9+25</f>
        <v>28056.400000000001</v>
      </c>
      <c r="K24" s="57">
        <f>'BAR BB| Open rates'!K24*0.87*0.9+25</f>
        <v>28056.400000000001</v>
      </c>
      <c r="L24" s="57">
        <f>'BAR BB| Open rates'!L24*0.87*0.9+25</f>
        <v>28056.400000000001</v>
      </c>
      <c r="M24" s="57">
        <f>'BAR BB| Open rates'!M24*0.87*0.9+25</f>
        <v>35025.1</v>
      </c>
      <c r="N24" s="57">
        <f>'BAR BB| Open rates'!N24*0.87*0.9+25</f>
        <v>30953.5</v>
      </c>
      <c r="O24" s="57">
        <f>'BAR BB| Open rates'!O24*0.87*0.9+25</f>
        <v>35025.1</v>
      </c>
      <c r="P24" s="57">
        <f>'BAR BB| Open rates'!P24*0.87*0.9+25</f>
        <v>32676.100000000002</v>
      </c>
      <c r="Q24" s="57">
        <f>'BAR BB| Open rates'!Q24*0.87*0.9+25</f>
        <v>29622.400000000001</v>
      </c>
      <c r="R24" s="57">
        <f>'BAR BB| Open rates'!R24*0.87*0.9+25</f>
        <v>30953.5</v>
      </c>
      <c r="S24" s="57">
        <f>'BAR BB| Open rates'!S24*0.87*0.9+25</f>
        <v>29622.400000000001</v>
      </c>
      <c r="T24" s="57">
        <f>'BAR BB| Open rates'!T24*0.87*0.9+25</f>
        <v>30953.5</v>
      </c>
      <c r="U24" s="57">
        <f>'BAR BB| Open rates'!U24*0.87*0.9+25</f>
        <v>29622.400000000001</v>
      </c>
      <c r="V24" s="57">
        <f>'BAR BB| Open rates'!V24*0.87*0.9+25</f>
        <v>30953.5</v>
      </c>
      <c r="W24" s="57">
        <f>'BAR BB| Open rates'!W24*0.87*0.9+25</f>
        <v>37217.5</v>
      </c>
      <c r="X24" s="57">
        <f>'BAR BB| Open rates'!X24*0.87*0.9+25</f>
        <v>40506.1</v>
      </c>
      <c r="Y24" s="57">
        <f>'BAR BB| Open rates'!Y24*0.87*0.9+25</f>
        <v>55461.4</v>
      </c>
      <c r="Z24" s="57">
        <f>'BAR BB| Open rates'!Z24*0.87*0.9+25</f>
        <v>37217.5</v>
      </c>
      <c r="AA24" s="57">
        <f>'BAR BB| Open rates'!AA24*0.87*0.9+25</f>
        <v>38940.1</v>
      </c>
      <c r="AB24" s="57">
        <f>'BAR BB| Open rates'!AB24*0.87*0.9+25</f>
        <v>37217.5</v>
      </c>
      <c r="AC24" s="57">
        <f>'BAR BB| Open rates'!AC24*0.87*0.9+25</f>
        <v>40506.1</v>
      </c>
      <c r="AD24" s="57">
        <f>'BAR BB| Open rates'!AD24*0.87*0.9+25</f>
        <v>42072.1</v>
      </c>
      <c r="AE24" s="57">
        <f>'BAR BB| Open rates'!AE24*0.87*0.9+25</f>
        <v>40506.1</v>
      </c>
      <c r="AF24" s="57">
        <f>'BAR BB| Open rates'!AF24*0.87*0.9+25</f>
        <v>42072.1</v>
      </c>
      <c r="AG24" s="57">
        <f>'BAR BB| Open rates'!AG24*0.87*0.9+25</f>
        <v>40506.1</v>
      </c>
      <c r="AH24" s="57">
        <f>'BAR BB| Open rates'!AH24*0.87*0.9+25</f>
        <v>42072.1</v>
      </c>
      <c r="AI24" s="57">
        <f>'BAR BB| Open rates'!AI24*0.87*0.9+25</f>
        <v>40506.1</v>
      </c>
      <c r="AJ24" s="57">
        <f>'BAR BB| Open rates'!AJ24*0.87*0.9+25</f>
        <v>42072.1</v>
      </c>
      <c r="AK24" s="57">
        <f>'BAR BB| Open rates'!AK24*0.87*0.9+25</f>
        <v>40506.1</v>
      </c>
      <c r="AL24" s="57">
        <f>'BAR BB| Open rates'!AL24*0.87*0.9+25</f>
        <v>42072.1</v>
      </c>
      <c r="AM24" s="57">
        <f>'BAR BB| Open rates'!AM24*0.87*0.9+25</f>
        <v>40506.1</v>
      </c>
      <c r="AN24" s="57">
        <f>'BAR BB| Open rates'!AN24*0.87*0.9+25</f>
        <v>42072.1</v>
      </c>
      <c r="AO24" s="57">
        <f>'BAR BB| Open rates'!AO24*0.87*0.9+25</f>
        <v>40506.1</v>
      </c>
      <c r="AP24" s="57">
        <f>'BAR BB| Open rates'!AP24*0.87*0.9+25</f>
        <v>42072.1</v>
      </c>
      <c r="AQ24" s="57">
        <f>'BAR BB| Open rates'!AQ24*0.87*0.9+25</f>
        <v>40506.1</v>
      </c>
      <c r="AR24" s="57">
        <f>'BAR BB| Open rates'!AR24*0.87*0.9+25</f>
        <v>42072.1</v>
      </c>
      <c r="AS24" s="57">
        <f>'BAR BB| Open rates'!AS24*0.87*0.9+25</f>
        <v>37217.5</v>
      </c>
      <c r="AT24" s="57">
        <f>'BAR BB| Open rates'!AT24*0.87*0.9+25</f>
        <v>38940.1</v>
      </c>
      <c r="AU24" s="57">
        <f>'BAR BB| Open rates'!AU24*0.87*0.9+25</f>
        <v>37217.5</v>
      </c>
      <c r="AV24" s="57">
        <f>'BAR BB| Open rates'!AV24*0.87*0.9+25</f>
        <v>34242.1</v>
      </c>
      <c r="AW24" s="57">
        <f>'BAR BB| Open rates'!AW24*0.87*0.9+25</f>
        <v>34242.1</v>
      </c>
      <c r="AX24" s="57">
        <f>'BAR BB| Open rates'!AX24*0.87*0.9+25</f>
        <v>32519.5</v>
      </c>
      <c r="AY24" s="57">
        <f>'BAR BB| Open rates'!AY24*0.87*0.9+25</f>
        <v>34242.1</v>
      </c>
      <c r="AZ24" s="57">
        <f>'BAR BB| Open rates'!AZ24*0.87*0.9+25</f>
        <v>32519.5</v>
      </c>
      <c r="BA24" s="57">
        <f>'BAR BB| Open rates'!BA24*0.87*0.9+25</f>
        <v>34242.1</v>
      </c>
      <c r="BB24" s="57">
        <f>'BAR BB| Open rates'!BB24*0.87*0.9+25</f>
        <v>32519.5</v>
      </c>
      <c r="BC24" s="57">
        <f>'BAR BB| Open rates'!BC24*0.87*0.9+25</f>
        <v>34242.1</v>
      </c>
      <c r="BD24" s="57">
        <f>'BAR BB| Open rates'!BD24*0.87*0.9+25</f>
        <v>32519.5</v>
      </c>
      <c r="BE24" s="57">
        <f>'BAR BB| Open rates'!BE24*0.87*0.9+25</f>
        <v>31188.400000000001</v>
      </c>
      <c r="BF24" s="57">
        <f>'BAR BB| Open rates'!BF24*0.87*0.9+25</f>
        <v>29622.400000000001</v>
      </c>
      <c r="BG24" s="57">
        <f>'BAR BB| Open rates'!BG24*0.87*0.9+25</f>
        <v>31188.400000000001</v>
      </c>
      <c r="BH24" s="57">
        <f>'BAR BB| Open rates'!BH24*0.87*0.9+25</f>
        <v>29622.400000000001</v>
      </c>
      <c r="BI24" s="57">
        <f>'BAR BB| Open rates'!BI24*0.87*0.9+25</f>
        <v>31188.400000000001</v>
      </c>
      <c r="BJ24" s="57">
        <f>'BAR BB| Open rates'!BJ24*0.87*0.9+25</f>
        <v>29622.400000000001</v>
      </c>
      <c r="BK24" s="57">
        <f>'BAR BB| Open rates'!BK24*0.87*0.9+25</f>
        <v>31188.400000000001</v>
      </c>
      <c r="BL24" s="57">
        <f>'BAR BB| Open rates'!BL24*0.87*0.9+25</f>
        <v>29622.400000000001</v>
      </c>
      <c r="BM24" s="57">
        <f>'BAR BB| Open rates'!BM24*0.87*0.9+25</f>
        <v>31188.400000000001</v>
      </c>
      <c r="BN24" s="57">
        <f>'BAR BB| Open rates'!BN24*0.87*0.9+25</f>
        <v>32519.5</v>
      </c>
      <c r="BO24" s="57">
        <f>'BAR BB| Open rates'!BO24*0.87*0.9+25</f>
        <v>34242.1</v>
      </c>
      <c r="BP24" s="57">
        <f>'BAR BB| Open rates'!BP24*0.87*0.9+25</f>
        <v>28839.4</v>
      </c>
      <c r="BQ24" s="57">
        <f>'BAR BB| Open rates'!BQ24*0.87*0.9+25</f>
        <v>27273.4</v>
      </c>
      <c r="BR24" s="57">
        <f>'BAR BB| Open rates'!BR24*0.87*0.9+25</f>
        <v>28056.400000000001</v>
      </c>
      <c r="BS24" s="57">
        <f>'BAR BB| Open rates'!BS24*0.87*0.9+25</f>
        <v>27273.4</v>
      </c>
      <c r="BT24" s="57">
        <f>'BAR BB| Open rates'!BT24*0.87*0.9+25</f>
        <v>28056.400000000001</v>
      </c>
      <c r="BU24" s="57">
        <f>'BAR BB| Open rates'!BU24*0.87*0.9+25</f>
        <v>27273.4</v>
      </c>
      <c r="BV24" s="57">
        <f>'BAR BB| Open rates'!BV24*0.87*0.9+25</f>
        <v>28056.400000000001</v>
      </c>
      <c r="BW24" s="57">
        <f>'BAR BB| Open rates'!BW24*0.87*0.9+25</f>
        <v>27273.4</v>
      </c>
      <c r="BX24" s="57">
        <f>'BAR BB| Open rates'!BX24*0.87*0.9+25</f>
        <v>27273.4</v>
      </c>
      <c r="BY24" s="57">
        <f>'BAR BB| Open rates'!BY24*0.87*0.9+25</f>
        <v>28056.400000000001</v>
      </c>
      <c r="BZ24" s="57">
        <f>'BAR BB| Open rates'!BZ24*0.87*0.9+25</f>
        <v>27273.4</v>
      </c>
      <c r="CA24" s="57">
        <f>'BAR BB| Open rates'!CA24*0.87*0.9+25</f>
        <v>28056.400000000001</v>
      </c>
      <c r="CB24" s="57">
        <f>'BAR BB| Open rates'!CB24*0.87*0.9+25</f>
        <v>27273.4</v>
      </c>
      <c r="CC24" s="57">
        <f>'BAR BB| Open rates'!CC24*0.87*0.9+25</f>
        <v>28056.400000000001</v>
      </c>
      <c r="CD24" s="57">
        <f>'BAR BB| Open rates'!CD24*0.87*0.9+25</f>
        <v>30953.5</v>
      </c>
      <c r="CE24" s="57">
        <f>'BAR BB| Open rates'!CE24*0.87*0.9+25</f>
        <v>32676.100000000002</v>
      </c>
    </row>
    <row r="25" spans="1:83" s="36" customFormat="1" ht="12" customHeight="1" x14ac:dyDescent="0.2">
      <c r="A25" s="237">
        <v>2</v>
      </c>
      <c r="B25" s="57">
        <f>'BAR BB| Open rates'!B25*0.87*0.9+25</f>
        <v>38235.4</v>
      </c>
      <c r="C25" s="57">
        <f>'BAR BB| Open rates'!C25*0.87*0.9+25</f>
        <v>42855.1</v>
      </c>
      <c r="D25" s="57">
        <f>'BAR BB| Open rates'!D25*0.87*0.9+25</f>
        <v>39566.5</v>
      </c>
      <c r="E25" s="57">
        <f>'BAR BB| Open rates'!E25*0.87*0.9+25</f>
        <v>33302.5</v>
      </c>
      <c r="F25" s="57">
        <f>'BAR BB| Open rates'!F25*0.87*0.9+25</f>
        <v>31971.4</v>
      </c>
      <c r="G25" s="57">
        <f>'BAR BB| Open rates'!G25*0.87*0.9+25</f>
        <v>30405.4</v>
      </c>
      <c r="H25" s="57">
        <f>'BAR BB| Open rates'!H25*0.87*0.9+25</f>
        <v>30405.4</v>
      </c>
      <c r="I25" s="57">
        <f>'BAR BB| Open rates'!I25*0.87*0.9+25</f>
        <v>29622.400000000001</v>
      </c>
      <c r="J25" s="57">
        <f>'BAR BB| Open rates'!J25*0.87*0.9+25</f>
        <v>30405.4</v>
      </c>
      <c r="K25" s="57">
        <f>'BAR BB| Open rates'!K25*0.87*0.9+25</f>
        <v>30405.4</v>
      </c>
      <c r="L25" s="57">
        <f>'BAR BB| Open rates'!L25*0.87*0.9+25</f>
        <v>30405.4</v>
      </c>
      <c r="M25" s="57">
        <f>'BAR BB| Open rates'!M25*0.87*0.9+25</f>
        <v>37374.1</v>
      </c>
      <c r="N25" s="57">
        <f>'BAR BB| Open rates'!N25*0.87*0.9+25</f>
        <v>33302.5</v>
      </c>
      <c r="O25" s="57">
        <f>'BAR BB| Open rates'!O25*0.87*0.9+25</f>
        <v>37374.1</v>
      </c>
      <c r="P25" s="57">
        <f>'BAR BB| Open rates'!P25*0.87*0.9+25</f>
        <v>35025.1</v>
      </c>
      <c r="Q25" s="57">
        <f>'BAR BB| Open rates'!Q25*0.87*0.9+25</f>
        <v>31971.4</v>
      </c>
      <c r="R25" s="57">
        <f>'BAR BB| Open rates'!R25*0.87*0.9+25</f>
        <v>33302.5</v>
      </c>
      <c r="S25" s="57">
        <f>'BAR BB| Open rates'!S25*0.87*0.9+25</f>
        <v>31971.4</v>
      </c>
      <c r="T25" s="57">
        <f>'BAR BB| Open rates'!T25*0.87*0.9+25</f>
        <v>33302.5</v>
      </c>
      <c r="U25" s="57">
        <f>'BAR BB| Open rates'!U25*0.87*0.9+25</f>
        <v>31971.4</v>
      </c>
      <c r="V25" s="57">
        <f>'BAR BB| Open rates'!V25*0.87*0.9+25</f>
        <v>33302.5</v>
      </c>
      <c r="W25" s="57">
        <f>'BAR BB| Open rates'!W25*0.87*0.9+25</f>
        <v>39566.5</v>
      </c>
      <c r="X25" s="57">
        <f>'BAR BB| Open rates'!X25*0.87*0.9+25</f>
        <v>42855.1</v>
      </c>
      <c r="Y25" s="57">
        <f>'BAR BB| Open rates'!Y25*0.87*0.9+25</f>
        <v>57810.400000000001</v>
      </c>
      <c r="Z25" s="57">
        <f>'BAR BB| Open rates'!Z25*0.87*0.9+25</f>
        <v>39566.5</v>
      </c>
      <c r="AA25" s="57">
        <f>'BAR BB| Open rates'!AA25*0.87*0.9+25</f>
        <v>41289.1</v>
      </c>
      <c r="AB25" s="57">
        <f>'BAR BB| Open rates'!AB25*0.87*0.9+25</f>
        <v>39566.5</v>
      </c>
      <c r="AC25" s="57">
        <f>'BAR BB| Open rates'!AC25*0.87*0.9+25</f>
        <v>42855.1</v>
      </c>
      <c r="AD25" s="57">
        <f>'BAR BB| Open rates'!AD25*0.87*0.9+25</f>
        <v>44421.1</v>
      </c>
      <c r="AE25" s="57">
        <f>'BAR BB| Open rates'!AE25*0.87*0.9+25</f>
        <v>42855.1</v>
      </c>
      <c r="AF25" s="57">
        <f>'BAR BB| Open rates'!AF25*0.87*0.9+25</f>
        <v>44421.1</v>
      </c>
      <c r="AG25" s="57">
        <f>'BAR BB| Open rates'!AG25*0.87*0.9+25</f>
        <v>42855.1</v>
      </c>
      <c r="AH25" s="57">
        <f>'BAR BB| Open rates'!AH25*0.87*0.9+25</f>
        <v>44421.1</v>
      </c>
      <c r="AI25" s="57">
        <f>'BAR BB| Open rates'!AI25*0.87*0.9+25</f>
        <v>42855.1</v>
      </c>
      <c r="AJ25" s="57">
        <f>'BAR BB| Open rates'!AJ25*0.87*0.9+25</f>
        <v>44421.1</v>
      </c>
      <c r="AK25" s="57">
        <f>'BAR BB| Open rates'!AK25*0.87*0.9+25</f>
        <v>42855.1</v>
      </c>
      <c r="AL25" s="57">
        <f>'BAR BB| Open rates'!AL25*0.87*0.9+25</f>
        <v>44421.1</v>
      </c>
      <c r="AM25" s="57">
        <f>'BAR BB| Open rates'!AM25*0.87*0.9+25</f>
        <v>42855.1</v>
      </c>
      <c r="AN25" s="57">
        <f>'BAR BB| Open rates'!AN25*0.87*0.9+25</f>
        <v>44421.1</v>
      </c>
      <c r="AO25" s="57">
        <f>'BAR BB| Open rates'!AO25*0.87*0.9+25</f>
        <v>42855.1</v>
      </c>
      <c r="AP25" s="57">
        <f>'BAR BB| Open rates'!AP25*0.87*0.9+25</f>
        <v>44421.1</v>
      </c>
      <c r="AQ25" s="57">
        <f>'BAR BB| Open rates'!AQ25*0.87*0.9+25</f>
        <v>42855.1</v>
      </c>
      <c r="AR25" s="57">
        <f>'BAR BB| Open rates'!AR25*0.87*0.9+25</f>
        <v>44421.1</v>
      </c>
      <c r="AS25" s="57">
        <f>'BAR BB| Open rates'!AS25*0.87*0.9+25</f>
        <v>39566.5</v>
      </c>
      <c r="AT25" s="57">
        <f>'BAR BB| Open rates'!AT25*0.87*0.9+25</f>
        <v>41289.1</v>
      </c>
      <c r="AU25" s="57">
        <f>'BAR BB| Open rates'!AU25*0.87*0.9+25</f>
        <v>39566.5</v>
      </c>
      <c r="AV25" s="57">
        <f>'BAR BB| Open rates'!AV25*0.87*0.9+25</f>
        <v>36591.1</v>
      </c>
      <c r="AW25" s="57">
        <f>'BAR BB| Open rates'!AW25*0.87*0.9+25</f>
        <v>36591.1</v>
      </c>
      <c r="AX25" s="57">
        <f>'BAR BB| Open rates'!AX25*0.87*0.9+25</f>
        <v>34868.5</v>
      </c>
      <c r="AY25" s="57">
        <f>'BAR BB| Open rates'!AY25*0.87*0.9+25</f>
        <v>36591.1</v>
      </c>
      <c r="AZ25" s="57">
        <f>'BAR BB| Open rates'!AZ25*0.87*0.9+25</f>
        <v>34868.5</v>
      </c>
      <c r="BA25" s="57">
        <f>'BAR BB| Open rates'!BA25*0.87*0.9+25</f>
        <v>36591.1</v>
      </c>
      <c r="BB25" s="57">
        <f>'BAR BB| Open rates'!BB25*0.87*0.9+25</f>
        <v>34868.5</v>
      </c>
      <c r="BC25" s="57">
        <f>'BAR BB| Open rates'!BC25*0.87*0.9+25</f>
        <v>36591.1</v>
      </c>
      <c r="BD25" s="57">
        <f>'BAR BB| Open rates'!BD25*0.87*0.9+25</f>
        <v>34868.5</v>
      </c>
      <c r="BE25" s="57">
        <f>'BAR BB| Open rates'!BE25*0.87*0.9+25</f>
        <v>33537.4</v>
      </c>
      <c r="BF25" s="57">
        <f>'BAR BB| Open rates'!BF25*0.87*0.9+25</f>
        <v>31971.4</v>
      </c>
      <c r="BG25" s="57">
        <f>'BAR BB| Open rates'!BG25*0.87*0.9+25</f>
        <v>33537.4</v>
      </c>
      <c r="BH25" s="57">
        <f>'BAR BB| Open rates'!BH25*0.87*0.9+25</f>
        <v>31971.4</v>
      </c>
      <c r="BI25" s="57">
        <f>'BAR BB| Open rates'!BI25*0.87*0.9+25</f>
        <v>33537.4</v>
      </c>
      <c r="BJ25" s="57">
        <f>'BAR BB| Open rates'!BJ25*0.87*0.9+25</f>
        <v>31971.4</v>
      </c>
      <c r="BK25" s="57">
        <f>'BAR BB| Open rates'!BK25*0.87*0.9+25</f>
        <v>33537.4</v>
      </c>
      <c r="BL25" s="57">
        <f>'BAR BB| Open rates'!BL25*0.87*0.9+25</f>
        <v>31971.4</v>
      </c>
      <c r="BM25" s="57">
        <f>'BAR BB| Open rates'!BM25*0.87*0.9+25</f>
        <v>33537.4</v>
      </c>
      <c r="BN25" s="57">
        <f>'BAR BB| Open rates'!BN25*0.87*0.9+25</f>
        <v>34868.5</v>
      </c>
      <c r="BO25" s="57">
        <f>'BAR BB| Open rates'!BO25*0.87*0.9+25</f>
        <v>36591.1</v>
      </c>
      <c r="BP25" s="57">
        <f>'BAR BB| Open rates'!BP25*0.87*0.9+25</f>
        <v>31188.400000000001</v>
      </c>
      <c r="BQ25" s="57">
        <f>'BAR BB| Open rates'!BQ25*0.87*0.9+25</f>
        <v>29622.400000000001</v>
      </c>
      <c r="BR25" s="57">
        <f>'BAR BB| Open rates'!BR25*0.87*0.9+25</f>
        <v>30405.4</v>
      </c>
      <c r="BS25" s="57">
        <f>'BAR BB| Open rates'!BS25*0.87*0.9+25</f>
        <v>29622.400000000001</v>
      </c>
      <c r="BT25" s="57">
        <f>'BAR BB| Open rates'!BT25*0.87*0.9+25</f>
        <v>30405.4</v>
      </c>
      <c r="BU25" s="57">
        <f>'BAR BB| Open rates'!BU25*0.87*0.9+25</f>
        <v>29622.400000000001</v>
      </c>
      <c r="BV25" s="57">
        <f>'BAR BB| Open rates'!BV25*0.87*0.9+25</f>
        <v>30405.4</v>
      </c>
      <c r="BW25" s="57">
        <f>'BAR BB| Open rates'!BW25*0.87*0.9+25</f>
        <v>29622.400000000001</v>
      </c>
      <c r="BX25" s="57">
        <f>'BAR BB| Open rates'!BX25*0.87*0.9+25</f>
        <v>29622.400000000001</v>
      </c>
      <c r="BY25" s="57">
        <f>'BAR BB| Open rates'!BY25*0.87*0.9+25</f>
        <v>30405.4</v>
      </c>
      <c r="BZ25" s="57">
        <f>'BAR BB| Open rates'!BZ25*0.87*0.9+25</f>
        <v>29622.400000000001</v>
      </c>
      <c r="CA25" s="57">
        <f>'BAR BB| Open rates'!CA25*0.87*0.9+25</f>
        <v>30405.4</v>
      </c>
      <c r="CB25" s="57">
        <f>'BAR BB| Open rates'!CB25*0.87*0.9+25</f>
        <v>29622.400000000001</v>
      </c>
      <c r="CC25" s="57">
        <f>'BAR BB| Open rates'!CC25*0.87*0.9+25</f>
        <v>30405.4</v>
      </c>
      <c r="CD25" s="57">
        <f>'BAR BB| Open rates'!CD25*0.87*0.9+25</f>
        <v>33302.5</v>
      </c>
      <c r="CE25" s="57">
        <f>'BAR BB| Open rates'!CE25*0.87*0.9+25</f>
        <v>35025.1</v>
      </c>
    </row>
    <row r="26" spans="1:83" s="36" customFormat="1" ht="12" customHeight="1" x14ac:dyDescent="0.2">
      <c r="A26" s="237">
        <v>3</v>
      </c>
      <c r="B26" s="57">
        <f>'BAR BB| Open rates'!B26*0.87*0.9+25</f>
        <v>40584.400000000001</v>
      </c>
      <c r="C26" s="57">
        <f>'BAR BB| Open rates'!C26*0.87*0.9+25</f>
        <v>45204.1</v>
      </c>
      <c r="D26" s="57">
        <f>'BAR BB| Open rates'!D26*0.87*0.9+25</f>
        <v>41915.5</v>
      </c>
      <c r="E26" s="57">
        <f>'BAR BB| Open rates'!E26*0.87*0.9+25</f>
        <v>35651.5</v>
      </c>
      <c r="F26" s="57">
        <f>'BAR BB| Open rates'!F26*0.87*0.9+25</f>
        <v>34320.400000000001</v>
      </c>
      <c r="G26" s="57">
        <f>'BAR BB| Open rates'!G26*0.87*0.9+25</f>
        <v>32754.400000000001</v>
      </c>
      <c r="H26" s="57">
        <f>'BAR BB| Open rates'!H26*0.87*0.9+25</f>
        <v>32754.400000000001</v>
      </c>
      <c r="I26" s="57">
        <f>'BAR BB| Open rates'!I26*0.87*0.9+25</f>
        <v>31971.4</v>
      </c>
      <c r="J26" s="57">
        <f>'BAR BB| Open rates'!J26*0.87*0.9+25</f>
        <v>32754.400000000001</v>
      </c>
      <c r="K26" s="57">
        <f>'BAR BB| Open rates'!K26*0.87*0.9+25</f>
        <v>32754.400000000001</v>
      </c>
      <c r="L26" s="57">
        <f>'BAR BB| Open rates'!L26*0.87*0.9+25</f>
        <v>32754.400000000001</v>
      </c>
      <c r="M26" s="57">
        <f>'BAR BB| Open rates'!M26*0.87*0.9+25</f>
        <v>39723.1</v>
      </c>
      <c r="N26" s="57">
        <f>'BAR BB| Open rates'!N26*0.87*0.9+25</f>
        <v>35651.5</v>
      </c>
      <c r="O26" s="57">
        <f>'BAR BB| Open rates'!O26*0.87*0.9+25</f>
        <v>39723.1</v>
      </c>
      <c r="P26" s="57">
        <f>'BAR BB| Open rates'!P26*0.87*0.9+25</f>
        <v>37374.1</v>
      </c>
      <c r="Q26" s="57">
        <f>'BAR BB| Open rates'!Q26*0.87*0.9+25</f>
        <v>34320.400000000001</v>
      </c>
      <c r="R26" s="57">
        <f>'BAR BB| Open rates'!R26*0.87*0.9+25</f>
        <v>35651.5</v>
      </c>
      <c r="S26" s="57">
        <f>'BAR BB| Open rates'!S26*0.87*0.9+25</f>
        <v>34320.400000000001</v>
      </c>
      <c r="T26" s="57">
        <f>'BAR BB| Open rates'!T26*0.87*0.9+25</f>
        <v>35651.5</v>
      </c>
      <c r="U26" s="57">
        <f>'BAR BB| Open rates'!U26*0.87*0.9+25</f>
        <v>34320.400000000001</v>
      </c>
      <c r="V26" s="57">
        <f>'BAR BB| Open rates'!V26*0.87*0.9+25</f>
        <v>35651.5</v>
      </c>
      <c r="W26" s="57">
        <f>'BAR BB| Open rates'!W26*0.87*0.9+25</f>
        <v>41915.5</v>
      </c>
      <c r="X26" s="57">
        <f>'BAR BB| Open rates'!X26*0.87*0.9+25</f>
        <v>45204.1</v>
      </c>
      <c r="Y26" s="57">
        <f>'BAR BB| Open rates'!Y26*0.87*0.9+25</f>
        <v>60159.4</v>
      </c>
      <c r="Z26" s="57">
        <f>'BAR BB| Open rates'!Z26*0.87*0.9+25</f>
        <v>41915.5</v>
      </c>
      <c r="AA26" s="57">
        <f>'BAR BB| Open rates'!AA26*0.87*0.9+25</f>
        <v>43638.1</v>
      </c>
      <c r="AB26" s="57">
        <f>'BAR BB| Open rates'!AB26*0.87*0.9+25</f>
        <v>41915.5</v>
      </c>
      <c r="AC26" s="57">
        <f>'BAR BB| Open rates'!AC26*0.87*0.9+25</f>
        <v>45204.1</v>
      </c>
      <c r="AD26" s="57">
        <f>'BAR BB| Open rates'!AD26*0.87*0.9+25</f>
        <v>46770.1</v>
      </c>
      <c r="AE26" s="57">
        <f>'BAR BB| Open rates'!AE26*0.87*0.9+25</f>
        <v>45204.1</v>
      </c>
      <c r="AF26" s="57">
        <f>'BAR BB| Open rates'!AF26*0.87*0.9+25</f>
        <v>46770.1</v>
      </c>
      <c r="AG26" s="57">
        <f>'BAR BB| Open rates'!AG26*0.87*0.9+25</f>
        <v>45204.1</v>
      </c>
      <c r="AH26" s="57">
        <f>'BAR BB| Open rates'!AH26*0.87*0.9+25</f>
        <v>46770.1</v>
      </c>
      <c r="AI26" s="57">
        <f>'BAR BB| Open rates'!AI26*0.87*0.9+25</f>
        <v>45204.1</v>
      </c>
      <c r="AJ26" s="57">
        <f>'BAR BB| Open rates'!AJ26*0.87*0.9+25</f>
        <v>46770.1</v>
      </c>
      <c r="AK26" s="57">
        <f>'BAR BB| Open rates'!AK26*0.87*0.9+25</f>
        <v>45204.1</v>
      </c>
      <c r="AL26" s="57">
        <f>'BAR BB| Open rates'!AL26*0.87*0.9+25</f>
        <v>46770.1</v>
      </c>
      <c r="AM26" s="57">
        <f>'BAR BB| Open rates'!AM26*0.87*0.9+25</f>
        <v>45204.1</v>
      </c>
      <c r="AN26" s="57">
        <f>'BAR BB| Open rates'!AN26*0.87*0.9+25</f>
        <v>46770.1</v>
      </c>
      <c r="AO26" s="57">
        <f>'BAR BB| Open rates'!AO26*0.87*0.9+25</f>
        <v>45204.1</v>
      </c>
      <c r="AP26" s="57">
        <f>'BAR BB| Open rates'!AP26*0.87*0.9+25</f>
        <v>46770.1</v>
      </c>
      <c r="AQ26" s="57">
        <f>'BAR BB| Open rates'!AQ26*0.87*0.9+25</f>
        <v>45204.1</v>
      </c>
      <c r="AR26" s="57">
        <f>'BAR BB| Open rates'!AR26*0.87*0.9+25</f>
        <v>46770.1</v>
      </c>
      <c r="AS26" s="57">
        <f>'BAR BB| Open rates'!AS26*0.87*0.9+25</f>
        <v>41915.5</v>
      </c>
      <c r="AT26" s="57">
        <f>'BAR BB| Open rates'!AT26*0.87*0.9+25</f>
        <v>43638.1</v>
      </c>
      <c r="AU26" s="57">
        <f>'BAR BB| Open rates'!AU26*0.87*0.9+25</f>
        <v>41915.5</v>
      </c>
      <c r="AV26" s="57">
        <f>'BAR BB| Open rates'!AV26*0.87*0.9+25</f>
        <v>38940.1</v>
      </c>
      <c r="AW26" s="57">
        <f>'BAR BB| Open rates'!AW26*0.87*0.9+25</f>
        <v>38940.1</v>
      </c>
      <c r="AX26" s="57">
        <f>'BAR BB| Open rates'!AX26*0.87*0.9+25</f>
        <v>37217.5</v>
      </c>
      <c r="AY26" s="57">
        <f>'BAR BB| Open rates'!AY26*0.87*0.9+25</f>
        <v>38940.1</v>
      </c>
      <c r="AZ26" s="57">
        <f>'BAR BB| Open rates'!AZ26*0.87*0.9+25</f>
        <v>37217.5</v>
      </c>
      <c r="BA26" s="57">
        <f>'BAR BB| Open rates'!BA26*0.87*0.9+25</f>
        <v>38940.1</v>
      </c>
      <c r="BB26" s="57">
        <f>'BAR BB| Open rates'!BB26*0.87*0.9+25</f>
        <v>37217.5</v>
      </c>
      <c r="BC26" s="57">
        <f>'BAR BB| Open rates'!BC26*0.87*0.9+25</f>
        <v>38940.1</v>
      </c>
      <c r="BD26" s="57">
        <f>'BAR BB| Open rates'!BD26*0.87*0.9+25</f>
        <v>37217.5</v>
      </c>
      <c r="BE26" s="57">
        <f>'BAR BB| Open rates'!BE26*0.87*0.9+25</f>
        <v>35886.400000000001</v>
      </c>
      <c r="BF26" s="57">
        <f>'BAR BB| Open rates'!BF26*0.87*0.9+25</f>
        <v>34320.400000000001</v>
      </c>
      <c r="BG26" s="57">
        <f>'BAR BB| Open rates'!BG26*0.87*0.9+25</f>
        <v>35886.400000000001</v>
      </c>
      <c r="BH26" s="57">
        <f>'BAR BB| Open rates'!BH26*0.87*0.9+25</f>
        <v>34320.400000000001</v>
      </c>
      <c r="BI26" s="57">
        <f>'BAR BB| Open rates'!BI26*0.87*0.9+25</f>
        <v>35886.400000000001</v>
      </c>
      <c r="BJ26" s="57">
        <f>'BAR BB| Open rates'!BJ26*0.87*0.9+25</f>
        <v>34320.400000000001</v>
      </c>
      <c r="BK26" s="57">
        <f>'BAR BB| Open rates'!BK26*0.87*0.9+25</f>
        <v>35886.400000000001</v>
      </c>
      <c r="BL26" s="57">
        <f>'BAR BB| Open rates'!BL26*0.87*0.9+25</f>
        <v>34320.400000000001</v>
      </c>
      <c r="BM26" s="57">
        <f>'BAR BB| Open rates'!BM26*0.87*0.9+25</f>
        <v>35886.400000000001</v>
      </c>
      <c r="BN26" s="57">
        <f>'BAR BB| Open rates'!BN26*0.87*0.9+25</f>
        <v>37217.5</v>
      </c>
      <c r="BO26" s="57">
        <f>'BAR BB| Open rates'!BO26*0.87*0.9+25</f>
        <v>38940.1</v>
      </c>
      <c r="BP26" s="57">
        <f>'BAR BB| Open rates'!BP26*0.87*0.9+25</f>
        <v>33537.4</v>
      </c>
      <c r="BQ26" s="57">
        <f>'BAR BB| Open rates'!BQ26*0.87*0.9+25</f>
        <v>31971.4</v>
      </c>
      <c r="BR26" s="57">
        <f>'BAR BB| Open rates'!BR26*0.87*0.9+25</f>
        <v>32754.400000000001</v>
      </c>
      <c r="BS26" s="57">
        <f>'BAR BB| Open rates'!BS26*0.87*0.9+25</f>
        <v>31971.4</v>
      </c>
      <c r="BT26" s="57">
        <f>'BAR BB| Open rates'!BT26*0.87*0.9+25</f>
        <v>32754.400000000001</v>
      </c>
      <c r="BU26" s="57">
        <f>'BAR BB| Open rates'!BU26*0.87*0.9+25</f>
        <v>31971.4</v>
      </c>
      <c r="BV26" s="57">
        <f>'BAR BB| Open rates'!BV26*0.87*0.9+25</f>
        <v>32754.400000000001</v>
      </c>
      <c r="BW26" s="57">
        <f>'BAR BB| Open rates'!BW26*0.87*0.9+25</f>
        <v>31971.4</v>
      </c>
      <c r="BX26" s="57">
        <f>'BAR BB| Open rates'!BX26*0.87*0.9+25</f>
        <v>31971.4</v>
      </c>
      <c r="BY26" s="57">
        <f>'BAR BB| Open rates'!BY26*0.87*0.9+25</f>
        <v>32754.400000000001</v>
      </c>
      <c r="BZ26" s="57">
        <f>'BAR BB| Open rates'!BZ26*0.87*0.9+25</f>
        <v>31971.4</v>
      </c>
      <c r="CA26" s="57">
        <f>'BAR BB| Open rates'!CA26*0.87*0.9+25</f>
        <v>32754.400000000001</v>
      </c>
      <c r="CB26" s="57">
        <f>'BAR BB| Open rates'!CB26*0.87*0.9+25</f>
        <v>31971.4</v>
      </c>
      <c r="CC26" s="57">
        <f>'BAR BB| Open rates'!CC26*0.87*0.9+25</f>
        <v>32754.400000000001</v>
      </c>
      <c r="CD26" s="57">
        <f>'BAR BB| Open rates'!CD26*0.87*0.9+25</f>
        <v>35651.5</v>
      </c>
      <c r="CE26" s="57">
        <f>'BAR BB| Open rates'!CE26*0.87*0.9+25</f>
        <v>37374.1</v>
      </c>
    </row>
    <row r="27" spans="1:83" s="36" customFormat="1" ht="12" customHeight="1" x14ac:dyDescent="0.2">
      <c r="A27" s="237">
        <v>4</v>
      </c>
      <c r="B27" s="57">
        <f>'BAR BB| Open rates'!B27*0.87*0.9+25</f>
        <v>42933.4</v>
      </c>
      <c r="C27" s="57">
        <f>'BAR BB| Open rates'!C27*0.87*0.9+25</f>
        <v>47553.1</v>
      </c>
      <c r="D27" s="57">
        <f>'BAR BB| Open rates'!D27*0.87*0.9+25</f>
        <v>44264.5</v>
      </c>
      <c r="E27" s="57">
        <f>'BAR BB| Open rates'!E27*0.87*0.9+25</f>
        <v>38000.5</v>
      </c>
      <c r="F27" s="57">
        <f>'BAR BB| Open rates'!F27*0.87*0.9+25</f>
        <v>36669.4</v>
      </c>
      <c r="G27" s="57">
        <f>'BAR BB| Open rates'!G27*0.87*0.9+25</f>
        <v>35103.4</v>
      </c>
      <c r="H27" s="57">
        <f>'BAR BB| Open rates'!H27*0.87*0.9+25</f>
        <v>35103.4</v>
      </c>
      <c r="I27" s="57">
        <f>'BAR BB| Open rates'!I27*0.87*0.9+25</f>
        <v>34320.400000000001</v>
      </c>
      <c r="J27" s="57">
        <f>'BAR BB| Open rates'!J27*0.87*0.9+25</f>
        <v>35103.4</v>
      </c>
      <c r="K27" s="57">
        <f>'BAR BB| Open rates'!K27*0.87*0.9+25</f>
        <v>35103.4</v>
      </c>
      <c r="L27" s="57">
        <f>'BAR BB| Open rates'!L27*0.87*0.9+25</f>
        <v>35103.4</v>
      </c>
      <c r="M27" s="57">
        <f>'BAR BB| Open rates'!M27*0.87*0.9+25</f>
        <v>42072.1</v>
      </c>
      <c r="N27" s="57">
        <f>'BAR BB| Open rates'!N27*0.87*0.9+25</f>
        <v>38000.5</v>
      </c>
      <c r="O27" s="57">
        <f>'BAR BB| Open rates'!O27*0.87*0.9+25</f>
        <v>42072.1</v>
      </c>
      <c r="P27" s="57">
        <f>'BAR BB| Open rates'!P27*0.87*0.9+25</f>
        <v>39723.1</v>
      </c>
      <c r="Q27" s="57">
        <f>'BAR BB| Open rates'!Q27*0.87*0.9+25</f>
        <v>36669.4</v>
      </c>
      <c r="R27" s="57">
        <f>'BAR BB| Open rates'!R27*0.87*0.9+25</f>
        <v>38000.5</v>
      </c>
      <c r="S27" s="57">
        <f>'BAR BB| Open rates'!S27*0.87*0.9+25</f>
        <v>36669.4</v>
      </c>
      <c r="T27" s="57">
        <f>'BAR BB| Open rates'!T27*0.87*0.9+25</f>
        <v>38000.5</v>
      </c>
      <c r="U27" s="57">
        <f>'BAR BB| Open rates'!U27*0.87*0.9+25</f>
        <v>36669.4</v>
      </c>
      <c r="V27" s="57">
        <f>'BAR BB| Open rates'!V27*0.87*0.9+25</f>
        <v>38000.5</v>
      </c>
      <c r="W27" s="57">
        <f>'BAR BB| Open rates'!W27*0.87*0.9+25</f>
        <v>44264.5</v>
      </c>
      <c r="X27" s="57">
        <f>'BAR BB| Open rates'!X27*0.87*0.9+25</f>
        <v>47553.1</v>
      </c>
      <c r="Y27" s="57">
        <f>'BAR BB| Open rates'!Y27*0.87*0.9+25</f>
        <v>62508.4</v>
      </c>
      <c r="Z27" s="57">
        <f>'BAR BB| Open rates'!Z27*0.87*0.9+25</f>
        <v>44264.5</v>
      </c>
      <c r="AA27" s="57">
        <f>'BAR BB| Open rates'!AA27*0.87*0.9+25</f>
        <v>45987.1</v>
      </c>
      <c r="AB27" s="57">
        <f>'BAR BB| Open rates'!AB27*0.87*0.9+25</f>
        <v>44264.5</v>
      </c>
      <c r="AC27" s="57">
        <f>'BAR BB| Open rates'!AC27*0.87*0.9+25</f>
        <v>47553.1</v>
      </c>
      <c r="AD27" s="57">
        <f>'BAR BB| Open rates'!AD27*0.87*0.9+25</f>
        <v>49119.1</v>
      </c>
      <c r="AE27" s="57">
        <f>'BAR BB| Open rates'!AE27*0.87*0.9+25</f>
        <v>47553.1</v>
      </c>
      <c r="AF27" s="57">
        <f>'BAR BB| Open rates'!AF27*0.87*0.9+25</f>
        <v>49119.1</v>
      </c>
      <c r="AG27" s="57">
        <f>'BAR BB| Open rates'!AG27*0.87*0.9+25</f>
        <v>47553.1</v>
      </c>
      <c r="AH27" s="57">
        <f>'BAR BB| Open rates'!AH27*0.87*0.9+25</f>
        <v>49119.1</v>
      </c>
      <c r="AI27" s="57">
        <f>'BAR BB| Open rates'!AI27*0.87*0.9+25</f>
        <v>47553.1</v>
      </c>
      <c r="AJ27" s="57">
        <f>'BAR BB| Open rates'!AJ27*0.87*0.9+25</f>
        <v>49119.1</v>
      </c>
      <c r="AK27" s="57">
        <f>'BAR BB| Open rates'!AK27*0.87*0.9+25</f>
        <v>47553.1</v>
      </c>
      <c r="AL27" s="57">
        <f>'BAR BB| Open rates'!AL27*0.87*0.9+25</f>
        <v>49119.1</v>
      </c>
      <c r="AM27" s="57">
        <f>'BAR BB| Open rates'!AM27*0.87*0.9+25</f>
        <v>47553.1</v>
      </c>
      <c r="AN27" s="57">
        <f>'BAR BB| Open rates'!AN27*0.87*0.9+25</f>
        <v>49119.1</v>
      </c>
      <c r="AO27" s="57">
        <f>'BAR BB| Open rates'!AO27*0.87*0.9+25</f>
        <v>47553.1</v>
      </c>
      <c r="AP27" s="57">
        <f>'BAR BB| Open rates'!AP27*0.87*0.9+25</f>
        <v>49119.1</v>
      </c>
      <c r="AQ27" s="57">
        <f>'BAR BB| Open rates'!AQ27*0.87*0.9+25</f>
        <v>47553.1</v>
      </c>
      <c r="AR27" s="57">
        <f>'BAR BB| Open rates'!AR27*0.87*0.9+25</f>
        <v>49119.1</v>
      </c>
      <c r="AS27" s="57">
        <f>'BAR BB| Open rates'!AS27*0.87*0.9+25</f>
        <v>44264.5</v>
      </c>
      <c r="AT27" s="57">
        <f>'BAR BB| Open rates'!AT27*0.87*0.9+25</f>
        <v>45987.1</v>
      </c>
      <c r="AU27" s="57">
        <f>'BAR BB| Open rates'!AU27*0.87*0.9+25</f>
        <v>44264.5</v>
      </c>
      <c r="AV27" s="57">
        <f>'BAR BB| Open rates'!AV27*0.87*0.9+25</f>
        <v>41289.1</v>
      </c>
      <c r="AW27" s="57">
        <f>'BAR BB| Open rates'!AW27*0.87*0.9+25</f>
        <v>41289.1</v>
      </c>
      <c r="AX27" s="57">
        <f>'BAR BB| Open rates'!AX27*0.87*0.9+25</f>
        <v>39566.5</v>
      </c>
      <c r="AY27" s="57">
        <f>'BAR BB| Open rates'!AY27*0.87*0.9+25</f>
        <v>41289.1</v>
      </c>
      <c r="AZ27" s="57">
        <f>'BAR BB| Open rates'!AZ27*0.87*0.9+25</f>
        <v>39566.5</v>
      </c>
      <c r="BA27" s="57">
        <f>'BAR BB| Open rates'!BA27*0.87*0.9+25</f>
        <v>41289.1</v>
      </c>
      <c r="BB27" s="57">
        <f>'BAR BB| Open rates'!BB27*0.87*0.9+25</f>
        <v>39566.5</v>
      </c>
      <c r="BC27" s="57">
        <f>'BAR BB| Open rates'!BC27*0.87*0.9+25</f>
        <v>41289.1</v>
      </c>
      <c r="BD27" s="57">
        <f>'BAR BB| Open rates'!BD27*0.87*0.9+25</f>
        <v>39566.5</v>
      </c>
      <c r="BE27" s="57">
        <f>'BAR BB| Open rates'!BE27*0.87*0.9+25</f>
        <v>38235.4</v>
      </c>
      <c r="BF27" s="57">
        <f>'BAR BB| Open rates'!BF27*0.87*0.9+25</f>
        <v>36669.4</v>
      </c>
      <c r="BG27" s="57">
        <f>'BAR BB| Open rates'!BG27*0.87*0.9+25</f>
        <v>38235.4</v>
      </c>
      <c r="BH27" s="57">
        <f>'BAR BB| Open rates'!BH27*0.87*0.9+25</f>
        <v>36669.4</v>
      </c>
      <c r="BI27" s="57">
        <f>'BAR BB| Open rates'!BI27*0.87*0.9+25</f>
        <v>38235.4</v>
      </c>
      <c r="BJ27" s="57">
        <f>'BAR BB| Open rates'!BJ27*0.87*0.9+25</f>
        <v>36669.4</v>
      </c>
      <c r="BK27" s="57">
        <f>'BAR BB| Open rates'!BK27*0.87*0.9+25</f>
        <v>38235.4</v>
      </c>
      <c r="BL27" s="57">
        <f>'BAR BB| Open rates'!BL27*0.87*0.9+25</f>
        <v>36669.4</v>
      </c>
      <c r="BM27" s="57">
        <f>'BAR BB| Open rates'!BM27*0.87*0.9+25</f>
        <v>38235.4</v>
      </c>
      <c r="BN27" s="57">
        <f>'BAR BB| Open rates'!BN27*0.87*0.9+25</f>
        <v>39566.5</v>
      </c>
      <c r="BO27" s="57">
        <f>'BAR BB| Open rates'!BO27*0.87*0.9+25</f>
        <v>41289.1</v>
      </c>
      <c r="BP27" s="57">
        <f>'BAR BB| Open rates'!BP27*0.87*0.9+25</f>
        <v>35886.400000000001</v>
      </c>
      <c r="BQ27" s="57">
        <f>'BAR BB| Open rates'!BQ27*0.87*0.9+25</f>
        <v>34320.400000000001</v>
      </c>
      <c r="BR27" s="57">
        <f>'BAR BB| Open rates'!BR27*0.87*0.9+25</f>
        <v>35103.4</v>
      </c>
      <c r="BS27" s="57">
        <f>'BAR BB| Open rates'!BS27*0.87*0.9+25</f>
        <v>34320.400000000001</v>
      </c>
      <c r="BT27" s="57">
        <f>'BAR BB| Open rates'!BT27*0.87*0.9+25</f>
        <v>35103.4</v>
      </c>
      <c r="BU27" s="57">
        <f>'BAR BB| Open rates'!BU27*0.87*0.9+25</f>
        <v>34320.400000000001</v>
      </c>
      <c r="BV27" s="57">
        <f>'BAR BB| Open rates'!BV27*0.87*0.9+25</f>
        <v>35103.4</v>
      </c>
      <c r="BW27" s="57">
        <f>'BAR BB| Open rates'!BW27*0.87*0.9+25</f>
        <v>34320.400000000001</v>
      </c>
      <c r="BX27" s="57">
        <f>'BAR BB| Open rates'!BX27*0.87*0.9+25</f>
        <v>34320.400000000001</v>
      </c>
      <c r="BY27" s="57">
        <f>'BAR BB| Open rates'!BY27*0.87*0.9+25</f>
        <v>35103.4</v>
      </c>
      <c r="BZ27" s="57">
        <f>'BAR BB| Open rates'!BZ27*0.87*0.9+25</f>
        <v>34320.400000000001</v>
      </c>
      <c r="CA27" s="57">
        <f>'BAR BB| Open rates'!CA27*0.87*0.9+25</f>
        <v>35103.4</v>
      </c>
      <c r="CB27" s="57">
        <f>'BAR BB| Open rates'!CB27*0.87*0.9+25</f>
        <v>34320.400000000001</v>
      </c>
      <c r="CC27" s="57">
        <f>'BAR BB| Open rates'!CC27*0.87*0.9+25</f>
        <v>35103.4</v>
      </c>
      <c r="CD27" s="57">
        <f>'BAR BB| Open rates'!CD27*0.87*0.9+25</f>
        <v>38000.5</v>
      </c>
      <c r="CE27" s="57">
        <f>'BAR BB| Open rates'!CE27*0.87*0.9+25</f>
        <v>39723.1</v>
      </c>
    </row>
    <row r="28" spans="1:83" s="36" customFormat="1" ht="30.75"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row>
    <row r="29" spans="1:83" s="36" customFormat="1" ht="12" customHeight="1" x14ac:dyDescent="0.2">
      <c r="A29" s="237">
        <v>1</v>
      </c>
      <c r="B29" s="57">
        <f>'BAR BB| Open rates'!B29*0.87*0.9+25</f>
        <v>37452.400000000001</v>
      </c>
      <c r="C29" s="57">
        <f>'BAR BB| Open rates'!C29*0.87*0.9+25</f>
        <v>42072.1</v>
      </c>
      <c r="D29" s="57">
        <f>'BAR BB| Open rates'!D29*0.87*0.9+25</f>
        <v>38783.5</v>
      </c>
      <c r="E29" s="57">
        <f>'BAR BB| Open rates'!E29*0.87*0.9+25</f>
        <v>33302.5</v>
      </c>
      <c r="F29" s="57">
        <f>'BAR BB| Open rates'!F29*0.87*0.9+25</f>
        <v>31971.4</v>
      </c>
      <c r="G29" s="57">
        <f>'BAR BB| Open rates'!G29*0.87*0.9+25</f>
        <v>30405.4</v>
      </c>
      <c r="H29" s="57">
        <f>'BAR BB| Open rates'!H29*0.87*0.9+25</f>
        <v>30405.4</v>
      </c>
      <c r="I29" s="57">
        <f>'BAR BB| Open rates'!I29*0.87*0.9+25</f>
        <v>29622.400000000001</v>
      </c>
      <c r="J29" s="57">
        <f>'BAR BB| Open rates'!J29*0.87*0.9+25</f>
        <v>30405.4</v>
      </c>
      <c r="K29" s="57">
        <f>'BAR BB| Open rates'!K29*0.87*0.9+25</f>
        <v>30405.4</v>
      </c>
      <c r="L29" s="57">
        <f>'BAR BB| Open rates'!L29*0.87*0.9+25</f>
        <v>30405.4</v>
      </c>
      <c r="M29" s="57">
        <f>'BAR BB| Open rates'!M29*0.87*0.9+25</f>
        <v>37374.1</v>
      </c>
      <c r="N29" s="57">
        <f>'BAR BB| Open rates'!N29*0.87*0.9+25</f>
        <v>33302.5</v>
      </c>
      <c r="O29" s="57">
        <f>'BAR BB| Open rates'!O29*0.87*0.9+25</f>
        <v>37374.1</v>
      </c>
      <c r="P29" s="57">
        <f>'BAR BB| Open rates'!P29*0.87*0.9+25</f>
        <v>35025.1</v>
      </c>
      <c r="Q29" s="57">
        <f>'BAR BB| Open rates'!Q29*0.87*0.9+25</f>
        <v>31971.4</v>
      </c>
      <c r="R29" s="57">
        <f>'BAR BB| Open rates'!R29*0.87*0.9+25</f>
        <v>33302.5</v>
      </c>
      <c r="S29" s="57">
        <f>'BAR BB| Open rates'!S29*0.87*0.9+25</f>
        <v>31971.4</v>
      </c>
      <c r="T29" s="57">
        <f>'BAR BB| Open rates'!T29*0.87*0.9+25</f>
        <v>33302.5</v>
      </c>
      <c r="U29" s="57">
        <f>'BAR BB| Open rates'!U29*0.87*0.9+25</f>
        <v>31971.4</v>
      </c>
      <c r="V29" s="57">
        <f>'BAR BB| Open rates'!V29*0.87*0.9+25</f>
        <v>33302.5</v>
      </c>
      <c r="W29" s="57">
        <f>'BAR BB| Open rates'!W29*0.87*0.9+25</f>
        <v>38783.5</v>
      </c>
      <c r="X29" s="57">
        <f>'BAR BB| Open rates'!X29*0.87*0.9+25</f>
        <v>42072.1</v>
      </c>
      <c r="Y29" s="57">
        <f>'BAR BB| Open rates'!Y29*0.87*0.9+25</f>
        <v>57027.4</v>
      </c>
      <c r="Z29" s="57">
        <f>'BAR BB| Open rates'!Z29*0.87*0.9+25</f>
        <v>38783.5</v>
      </c>
      <c r="AA29" s="57">
        <f>'BAR BB| Open rates'!AA29*0.87*0.9+25</f>
        <v>40506.1</v>
      </c>
      <c r="AB29" s="57">
        <f>'BAR BB| Open rates'!AB29*0.87*0.9+25</f>
        <v>38783.5</v>
      </c>
      <c r="AC29" s="57">
        <f>'BAR BB| Open rates'!AC29*0.87*0.9+25</f>
        <v>42072.1</v>
      </c>
      <c r="AD29" s="57">
        <f>'BAR BB| Open rates'!AD29*0.87*0.9+25</f>
        <v>43638.1</v>
      </c>
      <c r="AE29" s="57">
        <f>'BAR BB| Open rates'!AE29*0.87*0.9+25</f>
        <v>42072.1</v>
      </c>
      <c r="AF29" s="57">
        <f>'BAR BB| Open rates'!AF29*0.87*0.9+25</f>
        <v>43638.1</v>
      </c>
      <c r="AG29" s="57">
        <f>'BAR BB| Open rates'!AG29*0.87*0.9+25</f>
        <v>42072.1</v>
      </c>
      <c r="AH29" s="57">
        <f>'BAR BB| Open rates'!AH29*0.87*0.9+25</f>
        <v>43638.1</v>
      </c>
      <c r="AI29" s="57">
        <f>'BAR BB| Open rates'!AI29*0.87*0.9+25</f>
        <v>42072.1</v>
      </c>
      <c r="AJ29" s="57">
        <f>'BAR BB| Open rates'!AJ29*0.87*0.9+25</f>
        <v>43638.1</v>
      </c>
      <c r="AK29" s="57">
        <f>'BAR BB| Open rates'!AK29*0.87*0.9+25</f>
        <v>42072.1</v>
      </c>
      <c r="AL29" s="57">
        <f>'BAR BB| Open rates'!AL29*0.87*0.9+25</f>
        <v>43638.1</v>
      </c>
      <c r="AM29" s="57">
        <f>'BAR BB| Open rates'!AM29*0.87*0.9+25</f>
        <v>42072.1</v>
      </c>
      <c r="AN29" s="57">
        <f>'BAR BB| Open rates'!AN29*0.87*0.9+25</f>
        <v>43638.1</v>
      </c>
      <c r="AO29" s="57">
        <f>'BAR BB| Open rates'!AO29*0.87*0.9+25</f>
        <v>42072.1</v>
      </c>
      <c r="AP29" s="57">
        <f>'BAR BB| Open rates'!AP29*0.87*0.9+25</f>
        <v>43638.1</v>
      </c>
      <c r="AQ29" s="57">
        <f>'BAR BB| Open rates'!AQ29*0.87*0.9+25</f>
        <v>42072.1</v>
      </c>
      <c r="AR29" s="57">
        <f>'BAR BB| Open rates'!AR29*0.87*0.9+25</f>
        <v>43638.1</v>
      </c>
      <c r="AS29" s="57">
        <f>'BAR BB| Open rates'!AS29*0.87*0.9+25</f>
        <v>38783.5</v>
      </c>
      <c r="AT29" s="57">
        <f>'BAR BB| Open rates'!AT29*0.87*0.9+25</f>
        <v>40506.1</v>
      </c>
      <c r="AU29" s="57">
        <f>'BAR BB| Open rates'!AU29*0.87*0.9+25</f>
        <v>38783.5</v>
      </c>
      <c r="AV29" s="57">
        <f>'BAR BB| Open rates'!AV29*0.87*0.9+25</f>
        <v>37374.1</v>
      </c>
      <c r="AW29" s="57">
        <f>'BAR BB| Open rates'!AW29*0.87*0.9+25</f>
        <v>37374.1</v>
      </c>
      <c r="AX29" s="57">
        <f>'BAR BB| Open rates'!AX29*0.87*0.9+25</f>
        <v>35651.5</v>
      </c>
      <c r="AY29" s="57">
        <f>'BAR BB| Open rates'!AY29*0.87*0.9+25</f>
        <v>37374.1</v>
      </c>
      <c r="AZ29" s="57">
        <f>'BAR BB| Open rates'!AZ29*0.87*0.9+25</f>
        <v>35651.5</v>
      </c>
      <c r="BA29" s="57">
        <f>'BAR BB| Open rates'!BA29*0.87*0.9+25</f>
        <v>37374.1</v>
      </c>
      <c r="BB29" s="57">
        <f>'BAR BB| Open rates'!BB29*0.87*0.9+25</f>
        <v>35651.5</v>
      </c>
      <c r="BC29" s="57">
        <f>'BAR BB| Open rates'!BC29*0.87*0.9+25</f>
        <v>37374.1</v>
      </c>
      <c r="BD29" s="57">
        <f>'BAR BB| Open rates'!BD29*0.87*0.9+25</f>
        <v>35651.5</v>
      </c>
      <c r="BE29" s="57">
        <f>'BAR BB| Open rates'!BE29*0.87*0.9+25</f>
        <v>32754.400000000001</v>
      </c>
      <c r="BF29" s="57">
        <f>'BAR BB| Open rates'!BF29*0.87*0.9+25</f>
        <v>31188.400000000001</v>
      </c>
      <c r="BG29" s="57">
        <f>'BAR BB| Open rates'!BG29*0.87*0.9+25</f>
        <v>32754.400000000001</v>
      </c>
      <c r="BH29" s="57">
        <f>'BAR BB| Open rates'!BH29*0.87*0.9+25</f>
        <v>31188.400000000001</v>
      </c>
      <c r="BI29" s="57">
        <f>'BAR BB| Open rates'!BI29*0.87*0.9+25</f>
        <v>32754.400000000001</v>
      </c>
      <c r="BJ29" s="57">
        <f>'BAR BB| Open rates'!BJ29*0.87*0.9+25</f>
        <v>31188.400000000001</v>
      </c>
      <c r="BK29" s="57">
        <f>'BAR BB| Open rates'!BK29*0.87*0.9+25</f>
        <v>32754.400000000001</v>
      </c>
      <c r="BL29" s="57">
        <f>'BAR BB| Open rates'!BL29*0.87*0.9+25</f>
        <v>31188.400000000001</v>
      </c>
      <c r="BM29" s="57">
        <f>'BAR BB| Open rates'!BM29*0.87*0.9+25</f>
        <v>32754.400000000001</v>
      </c>
      <c r="BN29" s="57">
        <f>'BAR BB| Open rates'!BN29*0.87*0.9+25</f>
        <v>34085.5</v>
      </c>
      <c r="BO29" s="57">
        <f>'BAR BB| Open rates'!BO29*0.87*0.9+25</f>
        <v>35808.1</v>
      </c>
      <c r="BP29" s="57">
        <f>'BAR BB| Open rates'!BP29*0.87*0.9+25</f>
        <v>30405.4</v>
      </c>
      <c r="BQ29" s="57">
        <f>'BAR BB| Open rates'!BQ29*0.87*0.9+25</f>
        <v>29622.400000000001</v>
      </c>
      <c r="BR29" s="57">
        <f>'BAR BB| Open rates'!BR29*0.87*0.9+25</f>
        <v>30405.4</v>
      </c>
      <c r="BS29" s="57">
        <f>'BAR BB| Open rates'!BS29*0.87*0.9+25</f>
        <v>29622.400000000001</v>
      </c>
      <c r="BT29" s="57">
        <f>'BAR BB| Open rates'!BT29*0.87*0.9+25</f>
        <v>30405.4</v>
      </c>
      <c r="BU29" s="57">
        <f>'BAR BB| Open rates'!BU29*0.87*0.9+25</f>
        <v>29622.400000000001</v>
      </c>
      <c r="BV29" s="57">
        <f>'BAR BB| Open rates'!BV29*0.87*0.9+25</f>
        <v>30405.4</v>
      </c>
      <c r="BW29" s="57">
        <f>'BAR BB| Open rates'!BW29*0.87*0.9+25</f>
        <v>29622.400000000001</v>
      </c>
      <c r="BX29" s="57">
        <f>'BAR BB| Open rates'!BX29*0.87*0.9+25</f>
        <v>29622.400000000001</v>
      </c>
      <c r="BY29" s="57">
        <f>'BAR BB| Open rates'!BY29*0.87*0.9+25</f>
        <v>30405.4</v>
      </c>
      <c r="BZ29" s="57">
        <f>'BAR BB| Open rates'!BZ29*0.87*0.9+25</f>
        <v>29622.400000000001</v>
      </c>
      <c r="CA29" s="57">
        <f>'BAR BB| Open rates'!CA29*0.87*0.9+25</f>
        <v>30405.4</v>
      </c>
      <c r="CB29" s="57">
        <f>'BAR BB| Open rates'!CB29*0.87*0.9+25</f>
        <v>29622.400000000001</v>
      </c>
      <c r="CC29" s="57">
        <f>'BAR BB| Open rates'!CC29*0.87*0.9+25</f>
        <v>30405.4</v>
      </c>
      <c r="CD29" s="57">
        <f>'BAR BB| Open rates'!CD29*0.87*0.9+25</f>
        <v>33302.5</v>
      </c>
      <c r="CE29" s="57">
        <f>'BAR BB| Open rates'!CE29*0.87*0.9+25</f>
        <v>35025.1</v>
      </c>
    </row>
    <row r="30" spans="1:83" s="36" customFormat="1" ht="12" customHeight="1" x14ac:dyDescent="0.2">
      <c r="A30" s="237">
        <v>2</v>
      </c>
      <c r="B30" s="57">
        <f>'BAR BB| Open rates'!B30*0.87*0.9+25</f>
        <v>39801.4</v>
      </c>
      <c r="C30" s="57">
        <f>'BAR BB| Open rates'!C30*0.87*0.9+25</f>
        <v>44421.1</v>
      </c>
      <c r="D30" s="57">
        <f>'BAR BB| Open rates'!D30*0.87*0.9+25</f>
        <v>41132.5</v>
      </c>
      <c r="E30" s="57">
        <f>'BAR BB| Open rates'!E30*0.87*0.9+25</f>
        <v>35651.5</v>
      </c>
      <c r="F30" s="57">
        <f>'BAR BB| Open rates'!F30*0.87*0.9+25</f>
        <v>34320.400000000001</v>
      </c>
      <c r="G30" s="57">
        <f>'BAR BB| Open rates'!G30*0.87*0.9+25</f>
        <v>32754.400000000001</v>
      </c>
      <c r="H30" s="57">
        <f>'BAR BB| Open rates'!H30*0.87*0.9+25</f>
        <v>32754.400000000001</v>
      </c>
      <c r="I30" s="57">
        <f>'BAR BB| Open rates'!I30*0.87*0.9+25</f>
        <v>31971.4</v>
      </c>
      <c r="J30" s="57">
        <f>'BAR BB| Open rates'!J30*0.87*0.9+25</f>
        <v>32754.400000000001</v>
      </c>
      <c r="K30" s="57">
        <f>'BAR BB| Open rates'!K30*0.87*0.9+25</f>
        <v>32754.400000000001</v>
      </c>
      <c r="L30" s="57">
        <f>'BAR BB| Open rates'!L30*0.87*0.9+25</f>
        <v>32754.400000000001</v>
      </c>
      <c r="M30" s="57">
        <f>'BAR BB| Open rates'!M30*0.87*0.9+25</f>
        <v>39723.1</v>
      </c>
      <c r="N30" s="57">
        <f>'BAR BB| Open rates'!N30*0.87*0.9+25</f>
        <v>35651.5</v>
      </c>
      <c r="O30" s="57">
        <f>'BAR BB| Open rates'!O30*0.87*0.9+25</f>
        <v>39723.1</v>
      </c>
      <c r="P30" s="57">
        <f>'BAR BB| Open rates'!P30*0.87*0.9+25</f>
        <v>37374.1</v>
      </c>
      <c r="Q30" s="57">
        <f>'BAR BB| Open rates'!Q30*0.87*0.9+25</f>
        <v>34320.400000000001</v>
      </c>
      <c r="R30" s="57">
        <f>'BAR BB| Open rates'!R30*0.87*0.9+25</f>
        <v>35651.5</v>
      </c>
      <c r="S30" s="57">
        <f>'BAR BB| Open rates'!S30*0.87*0.9+25</f>
        <v>34320.400000000001</v>
      </c>
      <c r="T30" s="57">
        <f>'BAR BB| Open rates'!T30*0.87*0.9+25</f>
        <v>35651.5</v>
      </c>
      <c r="U30" s="57">
        <f>'BAR BB| Open rates'!U30*0.87*0.9+25</f>
        <v>34320.400000000001</v>
      </c>
      <c r="V30" s="57">
        <f>'BAR BB| Open rates'!V30*0.87*0.9+25</f>
        <v>35651.5</v>
      </c>
      <c r="W30" s="57">
        <f>'BAR BB| Open rates'!W30*0.87*0.9+25</f>
        <v>41132.5</v>
      </c>
      <c r="X30" s="57">
        <f>'BAR BB| Open rates'!X30*0.87*0.9+25</f>
        <v>44421.1</v>
      </c>
      <c r="Y30" s="57">
        <f>'BAR BB| Open rates'!Y30*0.87*0.9+25</f>
        <v>59376.4</v>
      </c>
      <c r="Z30" s="57">
        <f>'BAR BB| Open rates'!Z30*0.87*0.9+25</f>
        <v>41132.5</v>
      </c>
      <c r="AA30" s="57">
        <f>'BAR BB| Open rates'!AA30*0.87*0.9+25</f>
        <v>42855.1</v>
      </c>
      <c r="AB30" s="57">
        <f>'BAR BB| Open rates'!AB30*0.87*0.9+25</f>
        <v>41132.5</v>
      </c>
      <c r="AC30" s="57">
        <f>'BAR BB| Open rates'!AC30*0.87*0.9+25</f>
        <v>44421.1</v>
      </c>
      <c r="AD30" s="57">
        <f>'BAR BB| Open rates'!AD30*0.87*0.9+25</f>
        <v>45987.1</v>
      </c>
      <c r="AE30" s="57">
        <f>'BAR BB| Open rates'!AE30*0.87*0.9+25</f>
        <v>44421.1</v>
      </c>
      <c r="AF30" s="57">
        <f>'BAR BB| Open rates'!AF30*0.87*0.9+25</f>
        <v>45987.1</v>
      </c>
      <c r="AG30" s="57">
        <f>'BAR BB| Open rates'!AG30*0.87*0.9+25</f>
        <v>44421.1</v>
      </c>
      <c r="AH30" s="57">
        <f>'BAR BB| Open rates'!AH30*0.87*0.9+25</f>
        <v>45987.1</v>
      </c>
      <c r="AI30" s="57">
        <f>'BAR BB| Open rates'!AI30*0.87*0.9+25</f>
        <v>44421.1</v>
      </c>
      <c r="AJ30" s="57">
        <f>'BAR BB| Open rates'!AJ30*0.87*0.9+25</f>
        <v>45987.1</v>
      </c>
      <c r="AK30" s="57">
        <f>'BAR BB| Open rates'!AK30*0.87*0.9+25</f>
        <v>44421.1</v>
      </c>
      <c r="AL30" s="57">
        <f>'BAR BB| Open rates'!AL30*0.87*0.9+25</f>
        <v>45987.1</v>
      </c>
      <c r="AM30" s="57">
        <f>'BAR BB| Open rates'!AM30*0.87*0.9+25</f>
        <v>44421.1</v>
      </c>
      <c r="AN30" s="57">
        <f>'BAR BB| Open rates'!AN30*0.87*0.9+25</f>
        <v>45987.1</v>
      </c>
      <c r="AO30" s="57">
        <f>'BAR BB| Open rates'!AO30*0.87*0.9+25</f>
        <v>44421.1</v>
      </c>
      <c r="AP30" s="57">
        <f>'BAR BB| Open rates'!AP30*0.87*0.9+25</f>
        <v>45987.1</v>
      </c>
      <c r="AQ30" s="57">
        <f>'BAR BB| Open rates'!AQ30*0.87*0.9+25</f>
        <v>44421.1</v>
      </c>
      <c r="AR30" s="57">
        <f>'BAR BB| Open rates'!AR30*0.87*0.9+25</f>
        <v>45987.1</v>
      </c>
      <c r="AS30" s="57">
        <f>'BAR BB| Open rates'!AS30*0.87*0.9+25</f>
        <v>41132.5</v>
      </c>
      <c r="AT30" s="57">
        <f>'BAR BB| Open rates'!AT30*0.87*0.9+25</f>
        <v>42855.1</v>
      </c>
      <c r="AU30" s="57">
        <f>'BAR BB| Open rates'!AU30*0.87*0.9+25</f>
        <v>41132.5</v>
      </c>
      <c r="AV30" s="57">
        <f>'BAR BB| Open rates'!AV30*0.87*0.9+25</f>
        <v>39723.1</v>
      </c>
      <c r="AW30" s="57">
        <f>'BAR BB| Open rates'!AW30*0.87*0.9+25</f>
        <v>39723.1</v>
      </c>
      <c r="AX30" s="57">
        <f>'BAR BB| Open rates'!AX30*0.87*0.9+25</f>
        <v>38000.5</v>
      </c>
      <c r="AY30" s="57">
        <f>'BAR BB| Open rates'!AY30*0.87*0.9+25</f>
        <v>39723.1</v>
      </c>
      <c r="AZ30" s="57">
        <f>'BAR BB| Open rates'!AZ30*0.87*0.9+25</f>
        <v>38000.5</v>
      </c>
      <c r="BA30" s="57">
        <f>'BAR BB| Open rates'!BA30*0.87*0.9+25</f>
        <v>39723.1</v>
      </c>
      <c r="BB30" s="57">
        <f>'BAR BB| Open rates'!BB30*0.87*0.9+25</f>
        <v>38000.5</v>
      </c>
      <c r="BC30" s="57">
        <f>'BAR BB| Open rates'!BC30*0.87*0.9+25</f>
        <v>39723.1</v>
      </c>
      <c r="BD30" s="57">
        <f>'BAR BB| Open rates'!BD30*0.87*0.9+25</f>
        <v>38000.5</v>
      </c>
      <c r="BE30" s="57">
        <f>'BAR BB| Open rates'!BE30*0.87*0.9+25</f>
        <v>35103.4</v>
      </c>
      <c r="BF30" s="57">
        <f>'BAR BB| Open rates'!BF30*0.87*0.9+25</f>
        <v>33537.4</v>
      </c>
      <c r="BG30" s="57">
        <f>'BAR BB| Open rates'!BG30*0.87*0.9+25</f>
        <v>35103.4</v>
      </c>
      <c r="BH30" s="57">
        <f>'BAR BB| Open rates'!BH30*0.87*0.9+25</f>
        <v>33537.4</v>
      </c>
      <c r="BI30" s="57">
        <f>'BAR BB| Open rates'!BI30*0.87*0.9+25</f>
        <v>35103.4</v>
      </c>
      <c r="BJ30" s="57">
        <f>'BAR BB| Open rates'!BJ30*0.87*0.9+25</f>
        <v>33537.4</v>
      </c>
      <c r="BK30" s="57">
        <f>'BAR BB| Open rates'!BK30*0.87*0.9+25</f>
        <v>35103.4</v>
      </c>
      <c r="BL30" s="57">
        <f>'BAR BB| Open rates'!BL30*0.87*0.9+25</f>
        <v>33537.4</v>
      </c>
      <c r="BM30" s="57">
        <f>'BAR BB| Open rates'!BM30*0.87*0.9+25</f>
        <v>35103.4</v>
      </c>
      <c r="BN30" s="57">
        <f>'BAR BB| Open rates'!BN30*0.87*0.9+25</f>
        <v>36434.5</v>
      </c>
      <c r="BO30" s="57">
        <f>'BAR BB| Open rates'!BO30*0.87*0.9+25</f>
        <v>38157.1</v>
      </c>
      <c r="BP30" s="57">
        <f>'BAR BB| Open rates'!BP30*0.87*0.9+25</f>
        <v>32754.400000000001</v>
      </c>
      <c r="BQ30" s="57">
        <f>'BAR BB| Open rates'!BQ30*0.87*0.9+25</f>
        <v>31971.4</v>
      </c>
      <c r="BR30" s="57">
        <f>'BAR BB| Open rates'!BR30*0.87*0.9+25</f>
        <v>32754.400000000001</v>
      </c>
      <c r="BS30" s="57">
        <f>'BAR BB| Open rates'!BS30*0.87*0.9+25</f>
        <v>31971.4</v>
      </c>
      <c r="BT30" s="57">
        <f>'BAR BB| Open rates'!BT30*0.87*0.9+25</f>
        <v>32754.400000000001</v>
      </c>
      <c r="BU30" s="57">
        <f>'BAR BB| Open rates'!BU30*0.87*0.9+25</f>
        <v>31971.4</v>
      </c>
      <c r="BV30" s="57">
        <f>'BAR BB| Open rates'!BV30*0.87*0.9+25</f>
        <v>32754.400000000001</v>
      </c>
      <c r="BW30" s="57">
        <f>'BAR BB| Open rates'!BW30*0.87*0.9+25</f>
        <v>31971.4</v>
      </c>
      <c r="BX30" s="57">
        <f>'BAR BB| Open rates'!BX30*0.87*0.9+25</f>
        <v>31971.4</v>
      </c>
      <c r="BY30" s="57">
        <f>'BAR BB| Open rates'!BY30*0.87*0.9+25</f>
        <v>32754.400000000001</v>
      </c>
      <c r="BZ30" s="57">
        <f>'BAR BB| Open rates'!BZ30*0.87*0.9+25</f>
        <v>31971.4</v>
      </c>
      <c r="CA30" s="57">
        <f>'BAR BB| Open rates'!CA30*0.87*0.9+25</f>
        <v>32754.400000000001</v>
      </c>
      <c r="CB30" s="57">
        <f>'BAR BB| Open rates'!CB30*0.87*0.9+25</f>
        <v>31971.4</v>
      </c>
      <c r="CC30" s="57">
        <f>'BAR BB| Open rates'!CC30*0.87*0.9+25</f>
        <v>32754.400000000001</v>
      </c>
      <c r="CD30" s="57">
        <f>'BAR BB| Open rates'!CD30*0.87*0.9+25</f>
        <v>35651.5</v>
      </c>
      <c r="CE30" s="57">
        <f>'BAR BB| Open rates'!CE30*0.87*0.9+25</f>
        <v>37374.1</v>
      </c>
    </row>
    <row r="31" spans="1:83" s="36" customFormat="1" ht="12" customHeight="1" x14ac:dyDescent="0.2">
      <c r="A31" s="237">
        <v>3</v>
      </c>
      <c r="B31" s="57">
        <f>'BAR BB| Open rates'!B31*0.87*0.9+25</f>
        <v>42150.400000000001</v>
      </c>
      <c r="C31" s="57">
        <f>'BAR BB| Open rates'!C31*0.87*0.9+25</f>
        <v>46770.1</v>
      </c>
      <c r="D31" s="57">
        <f>'BAR BB| Open rates'!D31*0.87*0.9+25</f>
        <v>43481.5</v>
      </c>
      <c r="E31" s="57">
        <f>'BAR BB| Open rates'!E31*0.87*0.9+25</f>
        <v>38000.5</v>
      </c>
      <c r="F31" s="57">
        <f>'BAR BB| Open rates'!F31*0.87*0.9+25</f>
        <v>36669.4</v>
      </c>
      <c r="G31" s="57">
        <f>'BAR BB| Open rates'!G31*0.87*0.9+25</f>
        <v>35103.4</v>
      </c>
      <c r="H31" s="57">
        <f>'BAR BB| Open rates'!H31*0.87*0.9+25</f>
        <v>35103.4</v>
      </c>
      <c r="I31" s="57">
        <f>'BAR BB| Open rates'!I31*0.87*0.9+25</f>
        <v>34320.400000000001</v>
      </c>
      <c r="J31" s="57">
        <f>'BAR BB| Open rates'!J31*0.87*0.9+25</f>
        <v>35103.4</v>
      </c>
      <c r="K31" s="57">
        <f>'BAR BB| Open rates'!K31*0.87*0.9+25</f>
        <v>35103.4</v>
      </c>
      <c r="L31" s="57">
        <f>'BAR BB| Open rates'!L31*0.87*0.9+25</f>
        <v>35103.4</v>
      </c>
      <c r="M31" s="57">
        <f>'BAR BB| Open rates'!M31*0.87*0.9+25</f>
        <v>42072.1</v>
      </c>
      <c r="N31" s="57">
        <f>'BAR BB| Open rates'!N31*0.87*0.9+25</f>
        <v>38000.5</v>
      </c>
      <c r="O31" s="57">
        <f>'BAR BB| Open rates'!O31*0.87*0.9+25</f>
        <v>42072.1</v>
      </c>
      <c r="P31" s="57">
        <f>'BAR BB| Open rates'!P31*0.87*0.9+25</f>
        <v>39723.1</v>
      </c>
      <c r="Q31" s="57">
        <f>'BAR BB| Open rates'!Q31*0.87*0.9+25</f>
        <v>36669.4</v>
      </c>
      <c r="R31" s="57">
        <f>'BAR BB| Open rates'!R31*0.87*0.9+25</f>
        <v>38000.5</v>
      </c>
      <c r="S31" s="57">
        <f>'BAR BB| Open rates'!S31*0.87*0.9+25</f>
        <v>36669.4</v>
      </c>
      <c r="T31" s="57">
        <f>'BAR BB| Open rates'!T31*0.87*0.9+25</f>
        <v>38000.5</v>
      </c>
      <c r="U31" s="57">
        <f>'BAR BB| Open rates'!U31*0.87*0.9+25</f>
        <v>36669.4</v>
      </c>
      <c r="V31" s="57">
        <f>'BAR BB| Open rates'!V31*0.87*0.9+25</f>
        <v>38000.5</v>
      </c>
      <c r="W31" s="57">
        <f>'BAR BB| Open rates'!W31*0.87*0.9+25</f>
        <v>43481.5</v>
      </c>
      <c r="X31" s="57">
        <f>'BAR BB| Open rates'!X31*0.87*0.9+25</f>
        <v>46770.1</v>
      </c>
      <c r="Y31" s="57">
        <f>'BAR BB| Open rates'!Y31*0.87*0.9+25</f>
        <v>61725.4</v>
      </c>
      <c r="Z31" s="57">
        <f>'BAR BB| Open rates'!Z31*0.87*0.9+25</f>
        <v>43481.5</v>
      </c>
      <c r="AA31" s="57">
        <f>'BAR BB| Open rates'!AA31*0.87*0.9+25</f>
        <v>45204.1</v>
      </c>
      <c r="AB31" s="57">
        <f>'BAR BB| Open rates'!AB31*0.87*0.9+25</f>
        <v>43481.5</v>
      </c>
      <c r="AC31" s="57">
        <f>'BAR BB| Open rates'!AC31*0.87*0.9+25</f>
        <v>46770.1</v>
      </c>
      <c r="AD31" s="57">
        <f>'BAR BB| Open rates'!AD31*0.87*0.9+25</f>
        <v>48336.1</v>
      </c>
      <c r="AE31" s="57">
        <f>'BAR BB| Open rates'!AE31*0.87*0.9+25</f>
        <v>46770.1</v>
      </c>
      <c r="AF31" s="57">
        <f>'BAR BB| Open rates'!AF31*0.87*0.9+25</f>
        <v>48336.1</v>
      </c>
      <c r="AG31" s="57">
        <f>'BAR BB| Open rates'!AG31*0.87*0.9+25</f>
        <v>46770.1</v>
      </c>
      <c r="AH31" s="57">
        <f>'BAR BB| Open rates'!AH31*0.87*0.9+25</f>
        <v>48336.1</v>
      </c>
      <c r="AI31" s="57">
        <f>'BAR BB| Open rates'!AI31*0.87*0.9+25</f>
        <v>46770.1</v>
      </c>
      <c r="AJ31" s="57">
        <f>'BAR BB| Open rates'!AJ31*0.87*0.9+25</f>
        <v>48336.1</v>
      </c>
      <c r="AK31" s="57">
        <f>'BAR BB| Open rates'!AK31*0.87*0.9+25</f>
        <v>46770.1</v>
      </c>
      <c r="AL31" s="57">
        <f>'BAR BB| Open rates'!AL31*0.87*0.9+25</f>
        <v>48336.1</v>
      </c>
      <c r="AM31" s="57">
        <f>'BAR BB| Open rates'!AM31*0.87*0.9+25</f>
        <v>46770.1</v>
      </c>
      <c r="AN31" s="57">
        <f>'BAR BB| Open rates'!AN31*0.87*0.9+25</f>
        <v>48336.1</v>
      </c>
      <c r="AO31" s="57">
        <f>'BAR BB| Open rates'!AO31*0.87*0.9+25</f>
        <v>46770.1</v>
      </c>
      <c r="AP31" s="57">
        <f>'BAR BB| Open rates'!AP31*0.87*0.9+25</f>
        <v>48336.1</v>
      </c>
      <c r="AQ31" s="57">
        <f>'BAR BB| Open rates'!AQ31*0.87*0.9+25</f>
        <v>46770.1</v>
      </c>
      <c r="AR31" s="57">
        <f>'BAR BB| Open rates'!AR31*0.87*0.9+25</f>
        <v>48336.1</v>
      </c>
      <c r="AS31" s="57">
        <f>'BAR BB| Open rates'!AS31*0.87*0.9+25</f>
        <v>43481.5</v>
      </c>
      <c r="AT31" s="57">
        <f>'BAR BB| Open rates'!AT31*0.87*0.9+25</f>
        <v>45204.1</v>
      </c>
      <c r="AU31" s="57">
        <f>'BAR BB| Open rates'!AU31*0.87*0.9+25</f>
        <v>43481.5</v>
      </c>
      <c r="AV31" s="57">
        <f>'BAR BB| Open rates'!AV31*0.87*0.9+25</f>
        <v>42072.1</v>
      </c>
      <c r="AW31" s="57">
        <f>'BAR BB| Open rates'!AW31*0.87*0.9+25</f>
        <v>42072.1</v>
      </c>
      <c r="AX31" s="57">
        <f>'BAR BB| Open rates'!AX31*0.87*0.9+25</f>
        <v>40349.5</v>
      </c>
      <c r="AY31" s="57">
        <f>'BAR BB| Open rates'!AY31*0.87*0.9+25</f>
        <v>42072.1</v>
      </c>
      <c r="AZ31" s="57">
        <f>'BAR BB| Open rates'!AZ31*0.87*0.9+25</f>
        <v>40349.5</v>
      </c>
      <c r="BA31" s="57">
        <f>'BAR BB| Open rates'!BA31*0.87*0.9+25</f>
        <v>42072.1</v>
      </c>
      <c r="BB31" s="57">
        <f>'BAR BB| Open rates'!BB31*0.87*0.9+25</f>
        <v>40349.5</v>
      </c>
      <c r="BC31" s="57">
        <f>'BAR BB| Open rates'!BC31*0.87*0.9+25</f>
        <v>42072.1</v>
      </c>
      <c r="BD31" s="57">
        <f>'BAR BB| Open rates'!BD31*0.87*0.9+25</f>
        <v>40349.5</v>
      </c>
      <c r="BE31" s="57">
        <f>'BAR BB| Open rates'!BE31*0.87*0.9+25</f>
        <v>37452.400000000001</v>
      </c>
      <c r="BF31" s="57">
        <f>'BAR BB| Open rates'!BF31*0.87*0.9+25</f>
        <v>35886.400000000001</v>
      </c>
      <c r="BG31" s="57">
        <f>'BAR BB| Open rates'!BG31*0.87*0.9+25</f>
        <v>37452.400000000001</v>
      </c>
      <c r="BH31" s="57">
        <f>'BAR BB| Open rates'!BH31*0.87*0.9+25</f>
        <v>35886.400000000001</v>
      </c>
      <c r="BI31" s="57">
        <f>'BAR BB| Open rates'!BI31*0.87*0.9+25</f>
        <v>37452.400000000001</v>
      </c>
      <c r="BJ31" s="57">
        <f>'BAR BB| Open rates'!BJ31*0.87*0.9+25</f>
        <v>35886.400000000001</v>
      </c>
      <c r="BK31" s="57">
        <f>'BAR BB| Open rates'!BK31*0.87*0.9+25</f>
        <v>37452.400000000001</v>
      </c>
      <c r="BL31" s="57">
        <f>'BAR BB| Open rates'!BL31*0.87*0.9+25</f>
        <v>35886.400000000001</v>
      </c>
      <c r="BM31" s="57">
        <f>'BAR BB| Open rates'!BM31*0.87*0.9+25</f>
        <v>37452.400000000001</v>
      </c>
      <c r="BN31" s="57">
        <f>'BAR BB| Open rates'!BN31*0.87*0.9+25</f>
        <v>38783.5</v>
      </c>
      <c r="BO31" s="57">
        <f>'BAR BB| Open rates'!BO31*0.87*0.9+25</f>
        <v>40506.1</v>
      </c>
      <c r="BP31" s="57">
        <f>'BAR BB| Open rates'!BP31*0.87*0.9+25</f>
        <v>35103.4</v>
      </c>
      <c r="BQ31" s="57">
        <f>'BAR BB| Open rates'!BQ31*0.87*0.9+25</f>
        <v>34320.400000000001</v>
      </c>
      <c r="BR31" s="57">
        <f>'BAR BB| Open rates'!BR31*0.87*0.9+25</f>
        <v>35103.4</v>
      </c>
      <c r="BS31" s="57">
        <f>'BAR BB| Open rates'!BS31*0.87*0.9+25</f>
        <v>34320.400000000001</v>
      </c>
      <c r="BT31" s="57">
        <f>'BAR BB| Open rates'!BT31*0.87*0.9+25</f>
        <v>35103.4</v>
      </c>
      <c r="BU31" s="57">
        <f>'BAR BB| Open rates'!BU31*0.87*0.9+25</f>
        <v>34320.400000000001</v>
      </c>
      <c r="BV31" s="57">
        <f>'BAR BB| Open rates'!BV31*0.87*0.9+25</f>
        <v>35103.4</v>
      </c>
      <c r="BW31" s="57">
        <f>'BAR BB| Open rates'!BW31*0.87*0.9+25</f>
        <v>34320.400000000001</v>
      </c>
      <c r="BX31" s="57">
        <f>'BAR BB| Open rates'!BX31*0.87*0.9+25</f>
        <v>34320.400000000001</v>
      </c>
      <c r="BY31" s="57">
        <f>'BAR BB| Open rates'!BY31*0.87*0.9+25</f>
        <v>35103.4</v>
      </c>
      <c r="BZ31" s="57">
        <f>'BAR BB| Open rates'!BZ31*0.87*0.9+25</f>
        <v>34320.400000000001</v>
      </c>
      <c r="CA31" s="57">
        <f>'BAR BB| Open rates'!CA31*0.87*0.9+25</f>
        <v>35103.4</v>
      </c>
      <c r="CB31" s="57">
        <f>'BAR BB| Open rates'!CB31*0.87*0.9+25</f>
        <v>34320.400000000001</v>
      </c>
      <c r="CC31" s="57">
        <f>'BAR BB| Open rates'!CC31*0.87*0.9+25</f>
        <v>35103.4</v>
      </c>
      <c r="CD31" s="57">
        <f>'BAR BB| Open rates'!CD31*0.87*0.9+25</f>
        <v>38000.5</v>
      </c>
      <c r="CE31" s="57">
        <f>'BAR BB| Open rates'!CE31*0.87*0.9+25</f>
        <v>39723.1</v>
      </c>
    </row>
    <row r="32" spans="1:83" s="36" customFormat="1" ht="12" customHeight="1" x14ac:dyDescent="0.2">
      <c r="A32" s="237">
        <v>4</v>
      </c>
      <c r="B32" s="57">
        <f>'BAR BB| Open rates'!B32*0.87*0.9+25</f>
        <v>44499.4</v>
      </c>
      <c r="C32" s="57">
        <f>'BAR BB| Open rates'!C32*0.87*0.9+25</f>
        <v>49119.1</v>
      </c>
      <c r="D32" s="57">
        <f>'BAR BB| Open rates'!D32*0.87*0.9+25</f>
        <v>45830.5</v>
      </c>
      <c r="E32" s="57">
        <f>'BAR BB| Open rates'!E32*0.87*0.9+25</f>
        <v>40349.5</v>
      </c>
      <c r="F32" s="57">
        <f>'BAR BB| Open rates'!F32*0.87*0.9+25</f>
        <v>39018.400000000001</v>
      </c>
      <c r="G32" s="57">
        <f>'BAR BB| Open rates'!G32*0.87*0.9+25</f>
        <v>37452.400000000001</v>
      </c>
      <c r="H32" s="57">
        <f>'BAR BB| Open rates'!H32*0.87*0.9+25</f>
        <v>37452.400000000001</v>
      </c>
      <c r="I32" s="57">
        <f>'BAR BB| Open rates'!I32*0.87*0.9+25</f>
        <v>36669.4</v>
      </c>
      <c r="J32" s="57">
        <f>'BAR BB| Open rates'!J32*0.87*0.9+25</f>
        <v>37452.400000000001</v>
      </c>
      <c r="K32" s="57">
        <f>'BAR BB| Open rates'!K32*0.87*0.9+25</f>
        <v>37452.400000000001</v>
      </c>
      <c r="L32" s="57">
        <f>'BAR BB| Open rates'!L32*0.87*0.9+25</f>
        <v>37452.400000000001</v>
      </c>
      <c r="M32" s="57">
        <f>'BAR BB| Open rates'!M32*0.87*0.9+25</f>
        <v>44421.1</v>
      </c>
      <c r="N32" s="57">
        <f>'BAR BB| Open rates'!N32*0.87*0.9+25</f>
        <v>40349.5</v>
      </c>
      <c r="O32" s="57">
        <f>'BAR BB| Open rates'!O32*0.87*0.9+25</f>
        <v>44421.1</v>
      </c>
      <c r="P32" s="57">
        <f>'BAR BB| Open rates'!P32*0.87*0.9+25</f>
        <v>42072.1</v>
      </c>
      <c r="Q32" s="57">
        <f>'BAR BB| Open rates'!Q32*0.87*0.9+25</f>
        <v>39018.400000000001</v>
      </c>
      <c r="R32" s="57">
        <f>'BAR BB| Open rates'!R32*0.87*0.9+25</f>
        <v>40349.5</v>
      </c>
      <c r="S32" s="57">
        <f>'BAR BB| Open rates'!S32*0.87*0.9+25</f>
        <v>39018.400000000001</v>
      </c>
      <c r="T32" s="57">
        <f>'BAR BB| Open rates'!T32*0.87*0.9+25</f>
        <v>40349.5</v>
      </c>
      <c r="U32" s="57">
        <f>'BAR BB| Open rates'!U32*0.87*0.9+25</f>
        <v>39018.400000000001</v>
      </c>
      <c r="V32" s="57">
        <f>'BAR BB| Open rates'!V32*0.87*0.9+25</f>
        <v>40349.5</v>
      </c>
      <c r="W32" s="57">
        <f>'BAR BB| Open rates'!W32*0.87*0.9+25</f>
        <v>45830.5</v>
      </c>
      <c r="X32" s="57">
        <f>'BAR BB| Open rates'!X32*0.87*0.9+25</f>
        <v>49119.1</v>
      </c>
      <c r="Y32" s="57">
        <f>'BAR BB| Open rates'!Y32*0.87*0.9+25</f>
        <v>64074.400000000001</v>
      </c>
      <c r="Z32" s="57">
        <f>'BAR BB| Open rates'!Z32*0.87*0.9+25</f>
        <v>45830.5</v>
      </c>
      <c r="AA32" s="57">
        <f>'BAR BB| Open rates'!AA32*0.87*0.9+25</f>
        <v>47553.1</v>
      </c>
      <c r="AB32" s="57">
        <f>'BAR BB| Open rates'!AB32*0.87*0.9+25</f>
        <v>45830.5</v>
      </c>
      <c r="AC32" s="57">
        <f>'BAR BB| Open rates'!AC32*0.87*0.9+25</f>
        <v>49119.1</v>
      </c>
      <c r="AD32" s="57">
        <f>'BAR BB| Open rates'!AD32*0.87*0.9+25</f>
        <v>50685.1</v>
      </c>
      <c r="AE32" s="57">
        <f>'BAR BB| Open rates'!AE32*0.87*0.9+25</f>
        <v>49119.1</v>
      </c>
      <c r="AF32" s="57">
        <f>'BAR BB| Open rates'!AF32*0.87*0.9+25</f>
        <v>50685.1</v>
      </c>
      <c r="AG32" s="57">
        <f>'BAR BB| Open rates'!AG32*0.87*0.9+25</f>
        <v>49119.1</v>
      </c>
      <c r="AH32" s="57">
        <f>'BAR BB| Open rates'!AH32*0.87*0.9+25</f>
        <v>50685.1</v>
      </c>
      <c r="AI32" s="57">
        <f>'BAR BB| Open rates'!AI32*0.87*0.9+25</f>
        <v>49119.1</v>
      </c>
      <c r="AJ32" s="57">
        <f>'BAR BB| Open rates'!AJ32*0.87*0.9+25</f>
        <v>50685.1</v>
      </c>
      <c r="AK32" s="57">
        <f>'BAR BB| Open rates'!AK32*0.87*0.9+25</f>
        <v>49119.1</v>
      </c>
      <c r="AL32" s="57">
        <f>'BAR BB| Open rates'!AL32*0.87*0.9+25</f>
        <v>50685.1</v>
      </c>
      <c r="AM32" s="57">
        <f>'BAR BB| Open rates'!AM32*0.87*0.9+25</f>
        <v>49119.1</v>
      </c>
      <c r="AN32" s="57">
        <f>'BAR BB| Open rates'!AN32*0.87*0.9+25</f>
        <v>50685.1</v>
      </c>
      <c r="AO32" s="57">
        <f>'BAR BB| Open rates'!AO32*0.87*0.9+25</f>
        <v>49119.1</v>
      </c>
      <c r="AP32" s="57">
        <f>'BAR BB| Open rates'!AP32*0.87*0.9+25</f>
        <v>50685.1</v>
      </c>
      <c r="AQ32" s="57">
        <f>'BAR BB| Open rates'!AQ32*0.87*0.9+25</f>
        <v>49119.1</v>
      </c>
      <c r="AR32" s="57">
        <f>'BAR BB| Open rates'!AR32*0.87*0.9+25</f>
        <v>50685.1</v>
      </c>
      <c r="AS32" s="57">
        <f>'BAR BB| Open rates'!AS32*0.87*0.9+25</f>
        <v>45830.5</v>
      </c>
      <c r="AT32" s="57">
        <f>'BAR BB| Open rates'!AT32*0.87*0.9+25</f>
        <v>47553.1</v>
      </c>
      <c r="AU32" s="57">
        <f>'BAR BB| Open rates'!AU32*0.87*0.9+25</f>
        <v>45830.5</v>
      </c>
      <c r="AV32" s="57">
        <f>'BAR BB| Open rates'!AV32*0.87*0.9+25</f>
        <v>44421.1</v>
      </c>
      <c r="AW32" s="57">
        <f>'BAR BB| Open rates'!AW32*0.87*0.9+25</f>
        <v>44421.1</v>
      </c>
      <c r="AX32" s="57">
        <f>'BAR BB| Open rates'!AX32*0.87*0.9+25</f>
        <v>42698.5</v>
      </c>
      <c r="AY32" s="57">
        <f>'BAR BB| Open rates'!AY32*0.87*0.9+25</f>
        <v>44421.1</v>
      </c>
      <c r="AZ32" s="57">
        <f>'BAR BB| Open rates'!AZ32*0.87*0.9+25</f>
        <v>42698.5</v>
      </c>
      <c r="BA32" s="57">
        <f>'BAR BB| Open rates'!BA32*0.87*0.9+25</f>
        <v>44421.1</v>
      </c>
      <c r="BB32" s="57">
        <f>'BAR BB| Open rates'!BB32*0.87*0.9+25</f>
        <v>42698.5</v>
      </c>
      <c r="BC32" s="57">
        <f>'BAR BB| Open rates'!BC32*0.87*0.9+25</f>
        <v>44421.1</v>
      </c>
      <c r="BD32" s="57">
        <f>'BAR BB| Open rates'!BD32*0.87*0.9+25</f>
        <v>42698.5</v>
      </c>
      <c r="BE32" s="57">
        <f>'BAR BB| Open rates'!BE32*0.87*0.9+25</f>
        <v>39801.4</v>
      </c>
      <c r="BF32" s="57">
        <f>'BAR BB| Open rates'!BF32*0.87*0.9+25</f>
        <v>38235.4</v>
      </c>
      <c r="BG32" s="57">
        <f>'BAR BB| Open rates'!BG32*0.87*0.9+25</f>
        <v>39801.4</v>
      </c>
      <c r="BH32" s="57">
        <f>'BAR BB| Open rates'!BH32*0.87*0.9+25</f>
        <v>38235.4</v>
      </c>
      <c r="BI32" s="57">
        <f>'BAR BB| Open rates'!BI32*0.87*0.9+25</f>
        <v>39801.4</v>
      </c>
      <c r="BJ32" s="57">
        <f>'BAR BB| Open rates'!BJ32*0.87*0.9+25</f>
        <v>38235.4</v>
      </c>
      <c r="BK32" s="57">
        <f>'BAR BB| Open rates'!BK32*0.87*0.9+25</f>
        <v>39801.4</v>
      </c>
      <c r="BL32" s="57">
        <f>'BAR BB| Open rates'!BL32*0.87*0.9+25</f>
        <v>38235.4</v>
      </c>
      <c r="BM32" s="57">
        <f>'BAR BB| Open rates'!BM32*0.87*0.9+25</f>
        <v>39801.4</v>
      </c>
      <c r="BN32" s="57">
        <f>'BAR BB| Open rates'!BN32*0.87*0.9+25</f>
        <v>41132.5</v>
      </c>
      <c r="BO32" s="57">
        <f>'BAR BB| Open rates'!BO32*0.87*0.9+25</f>
        <v>42855.1</v>
      </c>
      <c r="BP32" s="57">
        <f>'BAR BB| Open rates'!BP32*0.87*0.9+25</f>
        <v>37452.400000000001</v>
      </c>
      <c r="BQ32" s="57">
        <f>'BAR BB| Open rates'!BQ32*0.87*0.9+25</f>
        <v>36669.4</v>
      </c>
      <c r="BR32" s="57">
        <f>'BAR BB| Open rates'!BR32*0.87*0.9+25</f>
        <v>37452.400000000001</v>
      </c>
      <c r="BS32" s="57">
        <f>'BAR BB| Open rates'!BS32*0.87*0.9+25</f>
        <v>36669.4</v>
      </c>
      <c r="BT32" s="57">
        <f>'BAR BB| Open rates'!BT32*0.87*0.9+25</f>
        <v>37452.400000000001</v>
      </c>
      <c r="BU32" s="57">
        <f>'BAR BB| Open rates'!BU32*0.87*0.9+25</f>
        <v>36669.4</v>
      </c>
      <c r="BV32" s="57">
        <f>'BAR BB| Open rates'!BV32*0.87*0.9+25</f>
        <v>37452.400000000001</v>
      </c>
      <c r="BW32" s="57">
        <f>'BAR BB| Open rates'!BW32*0.87*0.9+25</f>
        <v>36669.4</v>
      </c>
      <c r="BX32" s="57">
        <f>'BAR BB| Open rates'!BX32*0.87*0.9+25</f>
        <v>36669.4</v>
      </c>
      <c r="BY32" s="57">
        <f>'BAR BB| Open rates'!BY32*0.87*0.9+25</f>
        <v>37452.400000000001</v>
      </c>
      <c r="BZ32" s="57">
        <f>'BAR BB| Open rates'!BZ32*0.87*0.9+25</f>
        <v>36669.4</v>
      </c>
      <c r="CA32" s="57">
        <f>'BAR BB| Open rates'!CA32*0.87*0.9+25</f>
        <v>37452.400000000001</v>
      </c>
      <c r="CB32" s="57">
        <f>'BAR BB| Open rates'!CB32*0.87*0.9+25</f>
        <v>36669.4</v>
      </c>
      <c r="CC32" s="57">
        <f>'BAR BB| Open rates'!CC32*0.87*0.9+25</f>
        <v>37452.400000000001</v>
      </c>
      <c r="CD32" s="57">
        <f>'BAR BB| Open rates'!CD32*0.87*0.9+25</f>
        <v>40349.5</v>
      </c>
      <c r="CE32" s="57">
        <f>'BAR BB| Open rates'!CE32*0.87*0.9+25</f>
        <v>42072.1</v>
      </c>
    </row>
    <row r="33" spans="1:83"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row>
    <row r="34" spans="1:83" s="36" customFormat="1" ht="12" customHeight="1" x14ac:dyDescent="0.2">
      <c r="A34" s="237">
        <v>1</v>
      </c>
      <c r="B34" s="57">
        <f>'BAR BB| Open rates'!B34*0.87*0.9+25</f>
        <v>54756.700000000004</v>
      </c>
      <c r="C34" s="57">
        <f>'BAR BB| Open rates'!C34*0.87*0.9+25</f>
        <v>59376.4</v>
      </c>
      <c r="D34" s="57">
        <f>'BAR BB| Open rates'!D34*0.87*0.9+25</f>
        <v>56087.8</v>
      </c>
      <c r="E34" s="57">
        <f>'BAR BB| Open rates'!E34*0.87*0.9+25</f>
        <v>37217.5</v>
      </c>
      <c r="F34" s="57">
        <f>'BAR BB| Open rates'!F34*0.87*0.9+25</f>
        <v>35886.400000000001</v>
      </c>
      <c r="G34" s="57">
        <f>'BAR BB| Open rates'!G34*0.87*0.9+25</f>
        <v>34320.400000000001</v>
      </c>
      <c r="H34" s="57">
        <f>'BAR BB| Open rates'!H34*0.87*0.9+25</f>
        <v>34320.400000000001</v>
      </c>
      <c r="I34" s="57">
        <f>'BAR BB| Open rates'!I34*0.87*0.9+25</f>
        <v>33537.4</v>
      </c>
      <c r="J34" s="57">
        <f>'BAR BB| Open rates'!J34*0.87*0.9+25</f>
        <v>34320.400000000001</v>
      </c>
      <c r="K34" s="57">
        <f>'BAR BB| Open rates'!K34*0.87*0.9+25</f>
        <v>34320.400000000001</v>
      </c>
      <c r="L34" s="57">
        <f>'BAR BB| Open rates'!L34*0.87*0.9+25</f>
        <v>34320.400000000001</v>
      </c>
      <c r="M34" s="57">
        <f>'BAR BB| Open rates'!M34*0.87*0.9+25</f>
        <v>45204.1</v>
      </c>
      <c r="N34" s="57">
        <f>'BAR BB| Open rates'!N34*0.87*0.9+25</f>
        <v>41132.5</v>
      </c>
      <c r="O34" s="57">
        <f>'BAR BB| Open rates'!O34*0.87*0.9+25</f>
        <v>45204.1</v>
      </c>
      <c r="P34" s="57">
        <f>'BAR BB| Open rates'!P34*0.87*0.9+25</f>
        <v>42855.1</v>
      </c>
      <c r="Q34" s="57">
        <f>'BAR BB| Open rates'!Q34*0.87*0.9+25</f>
        <v>39801.4</v>
      </c>
      <c r="R34" s="57">
        <f>'BAR BB| Open rates'!R34*0.87*0.9+25</f>
        <v>41132.5</v>
      </c>
      <c r="S34" s="57">
        <f>'BAR BB| Open rates'!S34*0.87*0.9+25</f>
        <v>39801.4</v>
      </c>
      <c r="T34" s="57">
        <f>'BAR BB| Open rates'!T34*0.87*0.9+25</f>
        <v>41132.5</v>
      </c>
      <c r="U34" s="57">
        <f>'BAR BB| Open rates'!U34*0.87*0.9+25</f>
        <v>39801.4</v>
      </c>
      <c r="V34" s="57">
        <f>'BAR BB| Open rates'!V34*0.87*0.9+25</f>
        <v>41132.5</v>
      </c>
      <c r="W34" s="57">
        <f>'BAR BB| Open rates'!W34*0.87*0.9+25</f>
        <v>56087.8</v>
      </c>
      <c r="X34" s="57">
        <f>'BAR BB| Open rates'!X34*0.87*0.9+25</f>
        <v>59376.4</v>
      </c>
      <c r="Y34" s="57">
        <f>'BAR BB| Open rates'!Y34*0.87*0.9+25</f>
        <v>74331.7</v>
      </c>
      <c r="Z34" s="57">
        <f>'BAR BB| Open rates'!Z34*0.87*0.9+25</f>
        <v>56087.8</v>
      </c>
      <c r="AA34" s="57">
        <f>'BAR BB| Open rates'!AA34*0.87*0.9+25</f>
        <v>57810.400000000001</v>
      </c>
      <c r="AB34" s="57">
        <f>'BAR BB| Open rates'!AB34*0.87*0.9+25</f>
        <v>56087.8</v>
      </c>
      <c r="AC34" s="57">
        <f>'BAR BB| Open rates'!AC34*0.87*0.9+25</f>
        <v>59376.4</v>
      </c>
      <c r="AD34" s="57">
        <f>'BAR BB| Open rates'!AD34*0.87*0.9+25</f>
        <v>60942.400000000001</v>
      </c>
      <c r="AE34" s="57">
        <f>'BAR BB| Open rates'!AE34*0.87*0.9+25</f>
        <v>59376.4</v>
      </c>
      <c r="AF34" s="57">
        <f>'BAR BB| Open rates'!AF34*0.87*0.9+25</f>
        <v>60942.400000000001</v>
      </c>
      <c r="AG34" s="57">
        <f>'BAR BB| Open rates'!AG34*0.87*0.9+25</f>
        <v>59376.4</v>
      </c>
      <c r="AH34" s="57">
        <f>'BAR BB| Open rates'!AH34*0.87*0.9+25</f>
        <v>60942.400000000001</v>
      </c>
      <c r="AI34" s="57">
        <f>'BAR BB| Open rates'!AI34*0.87*0.9+25</f>
        <v>59376.4</v>
      </c>
      <c r="AJ34" s="57">
        <f>'BAR BB| Open rates'!AJ34*0.87*0.9+25</f>
        <v>60942.400000000001</v>
      </c>
      <c r="AK34" s="57">
        <f>'BAR BB| Open rates'!AK34*0.87*0.9+25</f>
        <v>59376.4</v>
      </c>
      <c r="AL34" s="57">
        <f>'BAR BB| Open rates'!AL34*0.87*0.9+25</f>
        <v>60942.400000000001</v>
      </c>
      <c r="AM34" s="57">
        <f>'BAR BB| Open rates'!AM34*0.87*0.9+25</f>
        <v>59376.4</v>
      </c>
      <c r="AN34" s="57">
        <f>'BAR BB| Open rates'!AN34*0.87*0.9+25</f>
        <v>60942.400000000001</v>
      </c>
      <c r="AO34" s="57">
        <f>'BAR BB| Open rates'!AO34*0.87*0.9+25</f>
        <v>59376.4</v>
      </c>
      <c r="AP34" s="57">
        <f>'BAR BB| Open rates'!AP34*0.87*0.9+25</f>
        <v>60942.400000000001</v>
      </c>
      <c r="AQ34" s="57">
        <f>'BAR BB| Open rates'!AQ34*0.87*0.9+25</f>
        <v>59376.4</v>
      </c>
      <c r="AR34" s="57">
        <f>'BAR BB| Open rates'!AR34*0.87*0.9+25</f>
        <v>60942.400000000001</v>
      </c>
      <c r="AS34" s="57">
        <f>'BAR BB| Open rates'!AS34*0.87*0.9+25</f>
        <v>56087.8</v>
      </c>
      <c r="AT34" s="57">
        <f>'BAR BB| Open rates'!AT34*0.87*0.9+25</f>
        <v>57810.400000000001</v>
      </c>
      <c r="AU34" s="57">
        <f>'BAR BB| Open rates'!AU34*0.87*0.9+25</f>
        <v>56087.8</v>
      </c>
      <c r="AV34" s="57">
        <f>'BAR BB| Open rates'!AV34*0.87*0.9+25</f>
        <v>42855.1</v>
      </c>
      <c r="AW34" s="57">
        <f>'BAR BB| Open rates'!AW34*0.87*0.9+25</f>
        <v>42855.1</v>
      </c>
      <c r="AX34" s="57">
        <f>'BAR BB| Open rates'!AX34*0.87*0.9+25</f>
        <v>41132.5</v>
      </c>
      <c r="AY34" s="57">
        <f>'BAR BB| Open rates'!AY34*0.87*0.9+25</f>
        <v>42855.1</v>
      </c>
      <c r="AZ34" s="57">
        <f>'BAR BB| Open rates'!AZ34*0.87*0.9+25</f>
        <v>41132.5</v>
      </c>
      <c r="BA34" s="57">
        <f>'BAR BB| Open rates'!BA34*0.87*0.9+25</f>
        <v>42855.1</v>
      </c>
      <c r="BB34" s="57">
        <f>'BAR BB| Open rates'!BB34*0.87*0.9+25</f>
        <v>41132.5</v>
      </c>
      <c r="BC34" s="57">
        <f>'BAR BB| Open rates'!BC34*0.87*0.9+25</f>
        <v>42855.1</v>
      </c>
      <c r="BD34" s="57">
        <f>'BAR BB| Open rates'!BD34*0.87*0.9+25</f>
        <v>41132.5</v>
      </c>
      <c r="BE34" s="57">
        <f>'BAR BB| Open rates'!BE34*0.87*0.9+25</f>
        <v>39801.4</v>
      </c>
      <c r="BF34" s="57">
        <f>'BAR BB| Open rates'!BF34*0.87*0.9+25</f>
        <v>38235.4</v>
      </c>
      <c r="BG34" s="57">
        <f>'BAR BB| Open rates'!BG34*0.87*0.9+25</f>
        <v>39801.4</v>
      </c>
      <c r="BH34" s="57">
        <f>'BAR BB| Open rates'!BH34*0.87*0.9+25</f>
        <v>38235.4</v>
      </c>
      <c r="BI34" s="57">
        <f>'BAR BB| Open rates'!BI34*0.87*0.9+25</f>
        <v>39801.4</v>
      </c>
      <c r="BJ34" s="57">
        <f>'BAR BB| Open rates'!BJ34*0.87*0.9+25</f>
        <v>38235.4</v>
      </c>
      <c r="BK34" s="57">
        <f>'BAR BB| Open rates'!BK34*0.87*0.9+25</f>
        <v>39801.4</v>
      </c>
      <c r="BL34" s="57">
        <f>'BAR BB| Open rates'!BL34*0.87*0.9+25</f>
        <v>38235.4</v>
      </c>
      <c r="BM34" s="57">
        <f>'BAR BB| Open rates'!BM34*0.87*0.9+25</f>
        <v>39801.4</v>
      </c>
      <c r="BN34" s="57">
        <f>'BAR BB| Open rates'!BN34*0.87*0.9+25</f>
        <v>41132.5</v>
      </c>
      <c r="BO34" s="57">
        <f>'BAR BB| Open rates'!BO34*0.87*0.9+25</f>
        <v>42855.1</v>
      </c>
      <c r="BP34" s="57">
        <f>'BAR BB| Open rates'!BP34*0.87*0.9+25</f>
        <v>37452.400000000001</v>
      </c>
      <c r="BQ34" s="57">
        <f>'BAR BB| Open rates'!BQ34*0.87*0.9+25</f>
        <v>33537.4</v>
      </c>
      <c r="BR34" s="57">
        <f>'BAR BB| Open rates'!BR34*0.87*0.9+25</f>
        <v>34320.400000000001</v>
      </c>
      <c r="BS34" s="57">
        <f>'BAR BB| Open rates'!BS34*0.87*0.9+25</f>
        <v>33537.4</v>
      </c>
      <c r="BT34" s="57">
        <f>'BAR BB| Open rates'!BT34*0.87*0.9+25</f>
        <v>34320.400000000001</v>
      </c>
      <c r="BU34" s="57">
        <f>'BAR BB| Open rates'!BU34*0.87*0.9+25</f>
        <v>33537.4</v>
      </c>
      <c r="BV34" s="57">
        <f>'BAR BB| Open rates'!BV34*0.87*0.9+25</f>
        <v>34320.400000000001</v>
      </c>
      <c r="BW34" s="57">
        <f>'BAR BB| Open rates'!BW34*0.87*0.9+25</f>
        <v>33537.4</v>
      </c>
      <c r="BX34" s="57">
        <f>'BAR BB| Open rates'!BX34*0.87*0.9+25</f>
        <v>33537.4</v>
      </c>
      <c r="BY34" s="57">
        <f>'BAR BB| Open rates'!BY34*0.87*0.9+25</f>
        <v>34320.400000000001</v>
      </c>
      <c r="BZ34" s="57">
        <f>'BAR BB| Open rates'!BZ34*0.87*0.9+25</f>
        <v>33537.4</v>
      </c>
      <c r="CA34" s="57">
        <f>'BAR BB| Open rates'!CA34*0.87*0.9+25</f>
        <v>34320.400000000001</v>
      </c>
      <c r="CB34" s="57">
        <f>'BAR BB| Open rates'!CB34*0.87*0.9+25</f>
        <v>33537.4</v>
      </c>
      <c r="CC34" s="57">
        <f>'BAR BB| Open rates'!CC34*0.87*0.9+25</f>
        <v>34320.400000000001</v>
      </c>
      <c r="CD34" s="57">
        <f>'BAR BB| Open rates'!CD34*0.87*0.9+25</f>
        <v>37217.5</v>
      </c>
      <c r="CE34" s="57">
        <f>'BAR BB| Open rates'!CE34*0.87*0.9+25</f>
        <v>38940.1</v>
      </c>
    </row>
    <row r="35" spans="1:83" s="36" customFormat="1" ht="12" customHeight="1" x14ac:dyDescent="0.2">
      <c r="A35" s="237">
        <v>2</v>
      </c>
      <c r="B35" s="57">
        <f>'BAR BB| Open rates'!B35*0.87*0.9+25</f>
        <v>57105.700000000004</v>
      </c>
      <c r="C35" s="57">
        <f>'BAR BB| Open rates'!C35*0.87*0.9+25</f>
        <v>61725.4</v>
      </c>
      <c r="D35" s="57">
        <f>'BAR BB| Open rates'!D35*0.87*0.9+25</f>
        <v>58436.800000000003</v>
      </c>
      <c r="E35" s="57">
        <f>'BAR BB| Open rates'!E35*0.87*0.9+25</f>
        <v>39566.5</v>
      </c>
      <c r="F35" s="57">
        <f>'BAR BB| Open rates'!F35*0.87*0.9+25</f>
        <v>38235.4</v>
      </c>
      <c r="G35" s="57">
        <f>'BAR BB| Open rates'!G35*0.87*0.9+25</f>
        <v>36669.4</v>
      </c>
      <c r="H35" s="57">
        <f>'BAR BB| Open rates'!H35*0.87*0.9+25</f>
        <v>36669.4</v>
      </c>
      <c r="I35" s="57">
        <f>'BAR BB| Open rates'!I35*0.87*0.9+25</f>
        <v>35886.400000000001</v>
      </c>
      <c r="J35" s="57">
        <f>'BAR BB| Open rates'!J35*0.87*0.9+25</f>
        <v>36669.4</v>
      </c>
      <c r="K35" s="57">
        <f>'BAR BB| Open rates'!K35*0.87*0.9+25</f>
        <v>36669.4</v>
      </c>
      <c r="L35" s="57">
        <f>'BAR BB| Open rates'!L35*0.87*0.9+25</f>
        <v>36669.4</v>
      </c>
      <c r="M35" s="57">
        <f>'BAR BB| Open rates'!M35*0.87*0.9+25</f>
        <v>47553.1</v>
      </c>
      <c r="N35" s="57">
        <f>'BAR BB| Open rates'!N35*0.87*0.9+25</f>
        <v>43481.5</v>
      </c>
      <c r="O35" s="57">
        <f>'BAR BB| Open rates'!O35*0.87*0.9+25</f>
        <v>47553.1</v>
      </c>
      <c r="P35" s="57">
        <f>'BAR BB| Open rates'!P35*0.87*0.9+25</f>
        <v>45204.1</v>
      </c>
      <c r="Q35" s="57">
        <f>'BAR BB| Open rates'!Q35*0.87*0.9+25</f>
        <v>42150.400000000001</v>
      </c>
      <c r="R35" s="57">
        <f>'BAR BB| Open rates'!R35*0.87*0.9+25</f>
        <v>43481.5</v>
      </c>
      <c r="S35" s="57">
        <f>'BAR BB| Open rates'!S35*0.87*0.9+25</f>
        <v>42150.400000000001</v>
      </c>
      <c r="T35" s="57">
        <f>'BAR BB| Open rates'!T35*0.87*0.9+25</f>
        <v>43481.5</v>
      </c>
      <c r="U35" s="57">
        <f>'BAR BB| Open rates'!U35*0.87*0.9+25</f>
        <v>42150.400000000001</v>
      </c>
      <c r="V35" s="57">
        <f>'BAR BB| Open rates'!V35*0.87*0.9+25</f>
        <v>43481.5</v>
      </c>
      <c r="W35" s="57">
        <f>'BAR BB| Open rates'!W35*0.87*0.9+25</f>
        <v>58436.800000000003</v>
      </c>
      <c r="X35" s="57">
        <f>'BAR BB| Open rates'!X35*0.87*0.9+25</f>
        <v>61725.4</v>
      </c>
      <c r="Y35" s="57">
        <f>'BAR BB| Open rates'!Y35*0.87*0.9+25</f>
        <v>76680.7</v>
      </c>
      <c r="Z35" s="57">
        <f>'BAR BB| Open rates'!Z35*0.87*0.9+25</f>
        <v>58436.800000000003</v>
      </c>
      <c r="AA35" s="57">
        <f>'BAR BB| Open rates'!AA35*0.87*0.9+25</f>
        <v>60159.4</v>
      </c>
      <c r="AB35" s="57">
        <f>'BAR BB| Open rates'!AB35*0.87*0.9+25</f>
        <v>58436.800000000003</v>
      </c>
      <c r="AC35" s="57">
        <f>'BAR BB| Open rates'!AC35*0.87*0.9+25</f>
        <v>61725.4</v>
      </c>
      <c r="AD35" s="57">
        <f>'BAR BB| Open rates'!AD35*0.87*0.9+25</f>
        <v>63291.4</v>
      </c>
      <c r="AE35" s="57">
        <f>'BAR BB| Open rates'!AE35*0.87*0.9+25</f>
        <v>61725.4</v>
      </c>
      <c r="AF35" s="57">
        <f>'BAR BB| Open rates'!AF35*0.87*0.9+25</f>
        <v>63291.4</v>
      </c>
      <c r="AG35" s="57">
        <f>'BAR BB| Open rates'!AG35*0.87*0.9+25</f>
        <v>61725.4</v>
      </c>
      <c r="AH35" s="57">
        <f>'BAR BB| Open rates'!AH35*0.87*0.9+25</f>
        <v>63291.4</v>
      </c>
      <c r="AI35" s="57">
        <f>'BAR BB| Open rates'!AI35*0.87*0.9+25</f>
        <v>61725.4</v>
      </c>
      <c r="AJ35" s="57">
        <f>'BAR BB| Open rates'!AJ35*0.87*0.9+25</f>
        <v>63291.4</v>
      </c>
      <c r="AK35" s="57">
        <f>'BAR BB| Open rates'!AK35*0.87*0.9+25</f>
        <v>61725.4</v>
      </c>
      <c r="AL35" s="57">
        <f>'BAR BB| Open rates'!AL35*0.87*0.9+25</f>
        <v>63291.4</v>
      </c>
      <c r="AM35" s="57">
        <f>'BAR BB| Open rates'!AM35*0.87*0.9+25</f>
        <v>61725.4</v>
      </c>
      <c r="AN35" s="57">
        <f>'BAR BB| Open rates'!AN35*0.87*0.9+25</f>
        <v>63291.4</v>
      </c>
      <c r="AO35" s="57">
        <f>'BAR BB| Open rates'!AO35*0.87*0.9+25</f>
        <v>61725.4</v>
      </c>
      <c r="AP35" s="57">
        <f>'BAR BB| Open rates'!AP35*0.87*0.9+25</f>
        <v>63291.4</v>
      </c>
      <c r="AQ35" s="57">
        <f>'BAR BB| Open rates'!AQ35*0.87*0.9+25</f>
        <v>61725.4</v>
      </c>
      <c r="AR35" s="57">
        <f>'BAR BB| Open rates'!AR35*0.87*0.9+25</f>
        <v>63291.4</v>
      </c>
      <c r="AS35" s="57">
        <f>'BAR BB| Open rates'!AS35*0.87*0.9+25</f>
        <v>58436.800000000003</v>
      </c>
      <c r="AT35" s="57">
        <f>'BAR BB| Open rates'!AT35*0.87*0.9+25</f>
        <v>60159.4</v>
      </c>
      <c r="AU35" s="57">
        <f>'BAR BB| Open rates'!AU35*0.87*0.9+25</f>
        <v>58436.800000000003</v>
      </c>
      <c r="AV35" s="57">
        <f>'BAR BB| Open rates'!AV35*0.87*0.9+25</f>
        <v>45204.1</v>
      </c>
      <c r="AW35" s="57">
        <f>'BAR BB| Open rates'!AW35*0.87*0.9+25</f>
        <v>45204.1</v>
      </c>
      <c r="AX35" s="57">
        <f>'BAR BB| Open rates'!AX35*0.87*0.9+25</f>
        <v>43481.5</v>
      </c>
      <c r="AY35" s="57">
        <f>'BAR BB| Open rates'!AY35*0.87*0.9+25</f>
        <v>45204.1</v>
      </c>
      <c r="AZ35" s="57">
        <f>'BAR BB| Open rates'!AZ35*0.87*0.9+25</f>
        <v>43481.5</v>
      </c>
      <c r="BA35" s="57">
        <f>'BAR BB| Open rates'!BA35*0.87*0.9+25</f>
        <v>45204.1</v>
      </c>
      <c r="BB35" s="57">
        <f>'BAR BB| Open rates'!BB35*0.87*0.9+25</f>
        <v>43481.5</v>
      </c>
      <c r="BC35" s="57">
        <f>'BAR BB| Open rates'!BC35*0.87*0.9+25</f>
        <v>45204.1</v>
      </c>
      <c r="BD35" s="57">
        <f>'BAR BB| Open rates'!BD35*0.87*0.9+25</f>
        <v>43481.5</v>
      </c>
      <c r="BE35" s="57">
        <f>'BAR BB| Open rates'!BE35*0.87*0.9+25</f>
        <v>42150.400000000001</v>
      </c>
      <c r="BF35" s="57">
        <f>'BAR BB| Open rates'!BF35*0.87*0.9+25</f>
        <v>40584.400000000001</v>
      </c>
      <c r="BG35" s="57">
        <f>'BAR BB| Open rates'!BG35*0.87*0.9+25</f>
        <v>42150.400000000001</v>
      </c>
      <c r="BH35" s="57">
        <f>'BAR BB| Open rates'!BH35*0.87*0.9+25</f>
        <v>40584.400000000001</v>
      </c>
      <c r="BI35" s="57">
        <f>'BAR BB| Open rates'!BI35*0.87*0.9+25</f>
        <v>42150.400000000001</v>
      </c>
      <c r="BJ35" s="57">
        <f>'BAR BB| Open rates'!BJ35*0.87*0.9+25</f>
        <v>40584.400000000001</v>
      </c>
      <c r="BK35" s="57">
        <f>'BAR BB| Open rates'!BK35*0.87*0.9+25</f>
        <v>42150.400000000001</v>
      </c>
      <c r="BL35" s="57">
        <f>'BAR BB| Open rates'!BL35*0.87*0.9+25</f>
        <v>40584.400000000001</v>
      </c>
      <c r="BM35" s="57">
        <f>'BAR BB| Open rates'!BM35*0.87*0.9+25</f>
        <v>42150.400000000001</v>
      </c>
      <c r="BN35" s="57">
        <f>'BAR BB| Open rates'!BN35*0.87*0.9+25</f>
        <v>43481.5</v>
      </c>
      <c r="BO35" s="57">
        <f>'BAR BB| Open rates'!BO35*0.87*0.9+25</f>
        <v>45204.1</v>
      </c>
      <c r="BP35" s="57">
        <f>'BAR BB| Open rates'!BP35*0.87*0.9+25</f>
        <v>39801.4</v>
      </c>
      <c r="BQ35" s="57">
        <f>'BAR BB| Open rates'!BQ35*0.87*0.9+25</f>
        <v>35886.400000000001</v>
      </c>
      <c r="BR35" s="57">
        <f>'BAR BB| Open rates'!BR35*0.87*0.9+25</f>
        <v>36669.4</v>
      </c>
      <c r="BS35" s="57">
        <f>'BAR BB| Open rates'!BS35*0.87*0.9+25</f>
        <v>35886.400000000001</v>
      </c>
      <c r="BT35" s="57">
        <f>'BAR BB| Open rates'!BT35*0.87*0.9+25</f>
        <v>36669.4</v>
      </c>
      <c r="BU35" s="57">
        <f>'BAR BB| Open rates'!BU35*0.87*0.9+25</f>
        <v>35886.400000000001</v>
      </c>
      <c r="BV35" s="57">
        <f>'BAR BB| Open rates'!BV35*0.87*0.9+25</f>
        <v>36669.4</v>
      </c>
      <c r="BW35" s="57">
        <f>'BAR BB| Open rates'!BW35*0.87*0.9+25</f>
        <v>35886.400000000001</v>
      </c>
      <c r="BX35" s="57">
        <f>'BAR BB| Open rates'!BX35*0.87*0.9+25</f>
        <v>35886.400000000001</v>
      </c>
      <c r="BY35" s="57">
        <f>'BAR BB| Open rates'!BY35*0.87*0.9+25</f>
        <v>36669.4</v>
      </c>
      <c r="BZ35" s="57">
        <f>'BAR BB| Open rates'!BZ35*0.87*0.9+25</f>
        <v>35886.400000000001</v>
      </c>
      <c r="CA35" s="57">
        <f>'BAR BB| Open rates'!CA35*0.87*0.9+25</f>
        <v>36669.4</v>
      </c>
      <c r="CB35" s="57">
        <f>'BAR BB| Open rates'!CB35*0.87*0.9+25</f>
        <v>35886.400000000001</v>
      </c>
      <c r="CC35" s="57">
        <f>'BAR BB| Open rates'!CC35*0.87*0.9+25</f>
        <v>36669.4</v>
      </c>
      <c r="CD35" s="57">
        <f>'BAR BB| Open rates'!CD35*0.87*0.9+25</f>
        <v>39566.5</v>
      </c>
      <c r="CE35" s="57">
        <f>'BAR BB| Open rates'!CE35*0.87*0.9+25</f>
        <v>41289.1</v>
      </c>
    </row>
    <row r="36" spans="1:83" s="36" customFormat="1" ht="12" customHeight="1" x14ac:dyDescent="0.2">
      <c r="A36" s="237">
        <v>3</v>
      </c>
      <c r="B36" s="57">
        <f>'BAR BB| Open rates'!B36*0.87*0.9+25</f>
        <v>59454.700000000004</v>
      </c>
      <c r="C36" s="57">
        <f>'BAR BB| Open rates'!C36*0.87*0.9+25</f>
        <v>64074.400000000001</v>
      </c>
      <c r="D36" s="57">
        <f>'BAR BB| Open rates'!D36*0.87*0.9+25</f>
        <v>60785.8</v>
      </c>
      <c r="E36" s="57">
        <f>'BAR BB| Open rates'!E36*0.87*0.9+25</f>
        <v>41915.5</v>
      </c>
      <c r="F36" s="57">
        <f>'BAR BB| Open rates'!F36*0.87*0.9+25</f>
        <v>40584.400000000001</v>
      </c>
      <c r="G36" s="57">
        <f>'BAR BB| Open rates'!G36*0.87*0.9+25</f>
        <v>39018.400000000001</v>
      </c>
      <c r="H36" s="57">
        <f>'BAR BB| Open rates'!H36*0.87*0.9+25</f>
        <v>39018.400000000001</v>
      </c>
      <c r="I36" s="57">
        <f>'BAR BB| Open rates'!I36*0.87*0.9+25</f>
        <v>38235.4</v>
      </c>
      <c r="J36" s="57">
        <f>'BAR BB| Open rates'!J36*0.87*0.9+25</f>
        <v>39018.400000000001</v>
      </c>
      <c r="K36" s="57">
        <f>'BAR BB| Open rates'!K36*0.87*0.9+25</f>
        <v>39018.400000000001</v>
      </c>
      <c r="L36" s="57">
        <f>'BAR BB| Open rates'!L36*0.87*0.9+25</f>
        <v>39018.400000000001</v>
      </c>
      <c r="M36" s="57">
        <f>'BAR BB| Open rates'!M36*0.87*0.9+25</f>
        <v>49902.1</v>
      </c>
      <c r="N36" s="57">
        <f>'BAR BB| Open rates'!N36*0.87*0.9+25</f>
        <v>45830.5</v>
      </c>
      <c r="O36" s="57">
        <f>'BAR BB| Open rates'!O36*0.87*0.9+25</f>
        <v>49902.1</v>
      </c>
      <c r="P36" s="57">
        <f>'BAR BB| Open rates'!P36*0.87*0.9+25</f>
        <v>47553.1</v>
      </c>
      <c r="Q36" s="57">
        <f>'BAR BB| Open rates'!Q36*0.87*0.9+25</f>
        <v>44499.4</v>
      </c>
      <c r="R36" s="57">
        <f>'BAR BB| Open rates'!R36*0.87*0.9+25</f>
        <v>45830.5</v>
      </c>
      <c r="S36" s="57">
        <f>'BAR BB| Open rates'!S36*0.87*0.9+25</f>
        <v>44499.4</v>
      </c>
      <c r="T36" s="57">
        <f>'BAR BB| Open rates'!T36*0.87*0.9+25</f>
        <v>45830.5</v>
      </c>
      <c r="U36" s="57">
        <f>'BAR BB| Open rates'!U36*0.87*0.9+25</f>
        <v>44499.4</v>
      </c>
      <c r="V36" s="57">
        <f>'BAR BB| Open rates'!V36*0.87*0.9+25</f>
        <v>45830.5</v>
      </c>
      <c r="W36" s="57">
        <f>'BAR BB| Open rates'!W36*0.87*0.9+25</f>
        <v>60785.8</v>
      </c>
      <c r="X36" s="57">
        <f>'BAR BB| Open rates'!X36*0.87*0.9+25</f>
        <v>64074.400000000001</v>
      </c>
      <c r="Y36" s="57">
        <f>'BAR BB| Open rates'!Y36*0.87*0.9+25</f>
        <v>79029.7</v>
      </c>
      <c r="Z36" s="57">
        <f>'BAR BB| Open rates'!Z36*0.87*0.9+25</f>
        <v>60785.8</v>
      </c>
      <c r="AA36" s="57">
        <f>'BAR BB| Open rates'!AA36*0.87*0.9+25</f>
        <v>62508.4</v>
      </c>
      <c r="AB36" s="57">
        <f>'BAR BB| Open rates'!AB36*0.87*0.9+25</f>
        <v>60785.8</v>
      </c>
      <c r="AC36" s="57">
        <f>'BAR BB| Open rates'!AC36*0.87*0.9+25</f>
        <v>64074.400000000001</v>
      </c>
      <c r="AD36" s="57">
        <f>'BAR BB| Open rates'!AD36*0.87*0.9+25</f>
        <v>65640.400000000009</v>
      </c>
      <c r="AE36" s="57">
        <f>'BAR BB| Open rates'!AE36*0.87*0.9+25</f>
        <v>64074.400000000001</v>
      </c>
      <c r="AF36" s="57">
        <f>'BAR BB| Open rates'!AF36*0.87*0.9+25</f>
        <v>65640.400000000009</v>
      </c>
      <c r="AG36" s="57">
        <f>'BAR BB| Open rates'!AG36*0.87*0.9+25</f>
        <v>64074.400000000001</v>
      </c>
      <c r="AH36" s="57">
        <f>'BAR BB| Open rates'!AH36*0.87*0.9+25</f>
        <v>65640.400000000009</v>
      </c>
      <c r="AI36" s="57">
        <f>'BAR BB| Open rates'!AI36*0.87*0.9+25</f>
        <v>64074.400000000001</v>
      </c>
      <c r="AJ36" s="57">
        <f>'BAR BB| Open rates'!AJ36*0.87*0.9+25</f>
        <v>65640.400000000009</v>
      </c>
      <c r="AK36" s="57">
        <f>'BAR BB| Open rates'!AK36*0.87*0.9+25</f>
        <v>64074.400000000001</v>
      </c>
      <c r="AL36" s="57">
        <f>'BAR BB| Open rates'!AL36*0.87*0.9+25</f>
        <v>65640.400000000009</v>
      </c>
      <c r="AM36" s="57">
        <f>'BAR BB| Open rates'!AM36*0.87*0.9+25</f>
        <v>64074.400000000001</v>
      </c>
      <c r="AN36" s="57">
        <f>'BAR BB| Open rates'!AN36*0.87*0.9+25</f>
        <v>65640.400000000009</v>
      </c>
      <c r="AO36" s="57">
        <f>'BAR BB| Open rates'!AO36*0.87*0.9+25</f>
        <v>64074.400000000001</v>
      </c>
      <c r="AP36" s="57">
        <f>'BAR BB| Open rates'!AP36*0.87*0.9+25</f>
        <v>65640.400000000009</v>
      </c>
      <c r="AQ36" s="57">
        <f>'BAR BB| Open rates'!AQ36*0.87*0.9+25</f>
        <v>64074.400000000001</v>
      </c>
      <c r="AR36" s="57">
        <f>'BAR BB| Open rates'!AR36*0.87*0.9+25</f>
        <v>65640.400000000009</v>
      </c>
      <c r="AS36" s="57">
        <f>'BAR BB| Open rates'!AS36*0.87*0.9+25</f>
        <v>60785.8</v>
      </c>
      <c r="AT36" s="57">
        <f>'BAR BB| Open rates'!AT36*0.87*0.9+25</f>
        <v>62508.4</v>
      </c>
      <c r="AU36" s="57">
        <f>'BAR BB| Open rates'!AU36*0.87*0.9+25</f>
        <v>60785.8</v>
      </c>
      <c r="AV36" s="57">
        <f>'BAR BB| Open rates'!AV36*0.87*0.9+25</f>
        <v>47553.1</v>
      </c>
      <c r="AW36" s="57">
        <f>'BAR BB| Open rates'!AW36*0.87*0.9+25</f>
        <v>47553.1</v>
      </c>
      <c r="AX36" s="57">
        <f>'BAR BB| Open rates'!AX36*0.87*0.9+25</f>
        <v>45830.5</v>
      </c>
      <c r="AY36" s="57">
        <f>'BAR BB| Open rates'!AY36*0.87*0.9+25</f>
        <v>47553.1</v>
      </c>
      <c r="AZ36" s="57">
        <f>'BAR BB| Open rates'!AZ36*0.87*0.9+25</f>
        <v>45830.5</v>
      </c>
      <c r="BA36" s="57">
        <f>'BAR BB| Open rates'!BA36*0.87*0.9+25</f>
        <v>47553.1</v>
      </c>
      <c r="BB36" s="57">
        <f>'BAR BB| Open rates'!BB36*0.87*0.9+25</f>
        <v>45830.5</v>
      </c>
      <c r="BC36" s="57">
        <f>'BAR BB| Open rates'!BC36*0.87*0.9+25</f>
        <v>47553.1</v>
      </c>
      <c r="BD36" s="57">
        <f>'BAR BB| Open rates'!BD36*0.87*0.9+25</f>
        <v>45830.5</v>
      </c>
      <c r="BE36" s="57">
        <f>'BAR BB| Open rates'!BE36*0.87*0.9+25</f>
        <v>44499.4</v>
      </c>
      <c r="BF36" s="57">
        <f>'BAR BB| Open rates'!BF36*0.87*0.9+25</f>
        <v>42933.4</v>
      </c>
      <c r="BG36" s="57">
        <f>'BAR BB| Open rates'!BG36*0.87*0.9+25</f>
        <v>44499.4</v>
      </c>
      <c r="BH36" s="57">
        <f>'BAR BB| Open rates'!BH36*0.87*0.9+25</f>
        <v>42933.4</v>
      </c>
      <c r="BI36" s="57">
        <f>'BAR BB| Open rates'!BI36*0.87*0.9+25</f>
        <v>44499.4</v>
      </c>
      <c r="BJ36" s="57">
        <f>'BAR BB| Open rates'!BJ36*0.87*0.9+25</f>
        <v>42933.4</v>
      </c>
      <c r="BK36" s="57">
        <f>'BAR BB| Open rates'!BK36*0.87*0.9+25</f>
        <v>44499.4</v>
      </c>
      <c r="BL36" s="57">
        <f>'BAR BB| Open rates'!BL36*0.87*0.9+25</f>
        <v>42933.4</v>
      </c>
      <c r="BM36" s="57">
        <f>'BAR BB| Open rates'!BM36*0.87*0.9+25</f>
        <v>44499.4</v>
      </c>
      <c r="BN36" s="57">
        <f>'BAR BB| Open rates'!BN36*0.87*0.9+25</f>
        <v>45830.5</v>
      </c>
      <c r="BO36" s="57">
        <f>'BAR BB| Open rates'!BO36*0.87*0.9+25</f>
        <v>47553.1</v>
      </c>
      <c r="BP36" s="57">
        <f>'BAR BB| Open rates'!BP36*0.87*0.9+25</f>
        <v>42150.400000000001</v>
      </c>
      <c r="BQ36" s="57">
        <f>'BAR BB| Open rates'!BQ36*0.87*0.9+25</f>
        <v>38235.4</v>
      </c>
      <c r="BR36" s="57">
        <f>'BAR BB| Open rates'!BR36*0.87*0.9+25</f>
        <v>39018.400000000001</v>
      </c>
      <c r="BS36" s="57">
        <f>'BAR BB| Open rates'!BS36*0.87*0.9+25</f>
        <v>38235.4</v>
      </c>
      <c r="BT36" s="57">
        <f>'BAR BB| Open rates'!BT36*0.87*0.9+25</f>
        <v>39018.400000000001</v>
      </c>
      <c r="BU36" s="57">
        <f>'BAR BB| Open rates'!BU36*0.87*0.9+25</f>
        <v>38235.4</v>
      </c>
      <c r="BV36" s="57">
        <f>'BAR BB| Open rates'!BV36*0.87*0.9+25</f>
        <v>39018.400000000001</v>
      </c>
      <c r="BW36" s="57">
        <f>'BAR BB| Open rates'!BW36*0.87*0.9+25</f>
        <v>38235.4</v>
      </c>
      <c r="BX36" s="57">
        <f>'BAR BB| Open rates'!BX36*0.87*0.9+25</f>
        <v>38235.4</v>
      </c>
      <c r="BY36" s="57">
        <f>'BAR BB| Open rates'!BY36*0.87*0.9+25</f>
        <v>39018.400000000001</v>
      </c>
      <c r="BZ36" s="57">
        <f>'BAR BB| Open rates'!BZ36*0.87*0.9+25</f>
        <v>38235.4</v>
      </c>
      <c r="CA36" s="57">
        <f>'BAR BB| Open rates'!CA36*0.87*0.9+25</f>
        <v>39018.400000000001</v>
      </c>
      <c r="CB36" s="57">
        <f>'BAR BB| Open rates'!CB36*0.87*0.9+25</f>
        <v>38235.4</v>
      </c>
      <c r="CC36" s="57">
        <f>'BAR BB| Open rates'!CC36*0.87*0.9+25</f>
        <v>39018.400000000001</v>
      </c>
      <c r="CD36" s="57">
        <f>'BAR BB| Open rates'!CD36*0.87*0.9+25</f>
        <v>41915.5</v>
      </c>
      <c r="CE36" s="57">
        <f>'BAR BB| Open rates'!CE36*0.87*0.9+25</f>
        <v>43638.1</v>
      </c>
    </row>
    <row r="37" spans="1:83" s="36" customFormat="1" ht="12" customHeight="1" x14ac:dyDescent="0.2">
      <c r="A37" s="237">
        <v>4</v>
      </c>
      <c r="B37" s="57">
        <f>'BAR BB| Open rates'!B37*0.87*0.9+25</f>
        <v>61803.700000000004</v>
      </c>
      <c r="C37" s="57">
        <f>'BAR BB| Open rates'!C37*0.87*0.9+25</f>
        <v>66423.400000000009</v>
      </c>
      <c r="D37" s="57">
        <f>'BAR BB| Open rates'!D37*0.87*0.9+25</f>
        <v>63134.8</v>
      </c>
      <c r="E37" s="57">
        <f>'BAR BB| Open rates'!E37*0.87*0.9+25</f>
        <v>44264.5</v>
      </c>
      <c r="F37" s="57">
        <f>'BAR BB| Open rates'!F37*0.87*0.9+25</f>
        <v>42933.4</v>
      </c>
      <c r="G37" s="57">
        <f>'BAR BB| Open rates'!G37*0.87*0.9+25</f>
        <v>41367.4</v>
      </c>
      <c r="H37" s="57">
        <f>'BAR BB| Open rates'!H37*0.87*0.9+25</f>
        <v>41367.4</v>
      </c>
      <c r="I37" s="57">
        <f>'BAR BB| Open rates'!I37*0.87*0.9+25</f>
        <v>40584.400000000001</v>
      </c>
      <c r="J37" s="57">
        <f>'BAR BB| Open rates'!J37*0.87*0.9+25</f>
        <v>41367.4</v>
      </c>
      <c r="K37" s="57">
        <f>'BAR BB| Open rates'!K37*0.87*0.9+25</f>
        <v>41367.4</v>
      </c>
      <c r="L37" s="57">
        <f>'BAR BB| Open rates'!L37*0.87*0.9+25</f>
        <v>41367.4</v>
      </c>
      <c r="M37" s="57">
        <f>'BAR BB| Open rates'!M37*0.87*0.9+25</f>
        <v>52251.1</v>
      </c>
      <c r="N37" s="57">
        <f>'BAR BB| Open rates'!N37*0.87*0.9+25</f>
        <v>48179.5</v>
      </c>
      <c r="O37" s="57">
        <f>'BAR BB| Open rates'!O37*0.87*0.9+25</f>
        <v>52251.1</v>
      </c>
      <c r="P37" s="57">
        <f>'BAR BB| Open rates'!P37*0.87*0.9+25</f>
        <v>49902.1</v>
      </c>
      <c r="Q37" s="57">
        <f>'BAR BB| Open rates'!Q37*0.87*0.9+25</f>
        <v>46848.4</v>
      </c>
      <c r="R37" s="57">
        <f>'BAR BB| Open rates'!R37*0.87*0.9+25</f>
        <v>48179.5</v>
      </c>
      <c r="S37" s="57">
        <f>'BAR BB| Open rates'!S37*0.87*0.9+25</f>
        <v>46848.4</v>
      </c>
      <c r="T37" s="57">
        <f>'BAR BB| Open rates'!T37*0.87*0.9+25</f>
        <v>48179.5</v>
      </c>
      <c r="U37" s="57">
        <f>'BAR BB| Open rates'!U37*0.87*0.9+25</f>
        <v>46848.4</v>
      </c>
      <c r="V37" s="57">
        <f>'BAR BB| Open rates'!V37*0.87*0.9+25</f>
        <v>48179.5</v>
      </c>
      <c r="W37" s="57">
        <f>'BAR BB| Open rates'!W37*0.87*0.9+25</f>
        <v>63134.8</v>
      </c>
      <c r="X37" s="57">
        <f>'BAR BB| Open rates'!X37*0.87*0.9+25</f>
        <v>66423.400000000009</v>
      </c>
      <c r="Y37" s="57">
        <f>'BAR BB| Open rates'!Y37*0.87*0.9+25</f>
        <v>81378.7</v>
      </c>
      <c r="Z37" s="57">
        <f>'BAR BB| Open rates'!Z37*0.87*0.9+25</f>
        <v>63134.8</v>
      </c>
      <c r="AA37" s="57">
        <f>'BAR BB| Open rates'!AA37*0.87*0.9+25</f>
        <v>64857.4</v>
      </c>
      <c r="AB37" s="57">
        <f>'BAR BB| Open rates'!AB37*0.87*0.9+25</f>
        <v>63134.8</v>
      </c>
      <c r="AC37" s="57">
        <f>'BAR BB| Open rates'!AC37*0.87*0.9+25</f>
        <v>66423.400000000009</v>
      </c>
      <c r="AD37" s="57">
        <f>'BAR BB| Open rates'!AD37*0.87*0.9+25</f>
        <v>67989.400000000009</v>
      </c>
      <c r="AE37" s="57">
        <f>'BAR BB| Open rates'!AE37*0.87*0.9+25</f>
        <v>66423.400000000009</v>
      </c>
      <c r="AF37" s="57">
        <f>'BAR BB| Open rates'!AF37*0.87*0.9+25</f>
        <v>67989.400000000009</v>
      </c>
      <c r="AG37" s="57">
        <f>'BAR BB| Open rates'!AG37*0.87*0.9+25</f>
        <v>66423.400000000009</v>
      </c>
      <c r="AH37" s="57">
        <f>'BAR BB| Open rates'!AH37*0.87*0.9+25</f>
        <v>67989.400000000009</v>
      </c>
      <c r="AI37" s="57">
        <f>'BAR BB| Open rates'!AI37*0.87*0.9+25</f>
        <v>66423.400000000009</v>
      </c>
      <c r="AJ37" s="57">
        <f>'BAR BB| Open rates'!AJ37*0.87*0.9+25</f>
        <v>67989.400000000009</v>
      </c>
      <c r="AK37" s="57">
        <f>'BAR BB| Open rates'!AK37*0.87*0.9+25</f>
        <v>66423.400000000009</v>
      </c>
      <c r="AL37" s="57">
        <f>'BAR BB| Open rates'!AL37*0.87*0.9+25</f>
        <v>67989.400000000009</v>
      </c>
      <c r="AM37" s="57">
        <f>'BAR BB| Open rates'!AM37*0.87*0.9+25</f>
        <v>66423.400000000009</v>
      </c>
      <c r="AN37" s="57">
        <f>'BAR BB| Open rates'!AN37*0.87*0.9+25</f>
        <v>67989.400000000009</v>
      </c>
      <c r="AO37" s="57">
        <f>'BAR BB| Open rates'!AO37*0.87*0.9+25</f>
        <v>66423.400000000009</v>
      </c>
      <c r="AP37" s="57">
        <f>'BAR BB| Open rates'!AP37*0.87*0.9+25</f>
        <v>67989.400000000009</v>
      </c>
      <c r="AQ37" s="57">
        <f>'BAR BB| Open rates'!AQ37*0.87*0.9+25</f>
        <v>66423.400000000009</v>
      </c>
      <c r="AR37" s="57">
        <f>'BAR BB| Open rates'!AR37*0.87*0.9+25</f>
        <v>67989.400000000009</v>
      </c>
      <c r="AS37" s="57">
        <f>'BAR BB| Open rates'!AS37*0.87*0.9+25</f>
        <v>63134.8</v>
      </c>
      <c r="AT37" s="57">
        <f>'BAR BB| Open rates'!AT37*0.87*0.9+25</f>
        <v>64857.4</v>
      </c>
      <c r="AU37" s="57">
        <f>'BAR BB| Open rates'!AU37*0.87*0.9+25</f>
        <v>63134.8</v>
      </c>
      <c r="AV37" s="57">
        <f>'BAR BB| Open rates'!AV37*0.87*0.9+25</f>
        <v>49902.1</v>
      </c>
      <c r="AW37" s="57">
        <f>'BAR BB| Open rates'!AW37*0.87*0.9+25</f>
        <v>49902.1</v>
      </c>
      <c r="AX37" s="57">
        <f>'BAR BB| Open rates'!AX37*0.87*0.9+25</f>
        <v>48179.5</v>
      </c>
      <c r="AY37" s="57">
        <f>'BAR BB| Open rates'!AY37*0.87*0.9+25</f>
        <v>49902.1</v>
      </c>
      <c r="AZ37" s="57">
        <f>'BAR BB| Open rates'!AZ37*0.87*0.9+25</f>
        <v>48179.5</v>
      </c>
      <c r="BA37" s="57">
        <f>'BAR BB| Open rates'!BA37*0.87*0.9+25</f>
        <v>49902.1</v>
      </c>
      <c r="BB37" s="57">
        <f>'BAR BB| Open rates'!BB37*0.87*0.9+25</f>
        <v>48179.5</v>
      </c>
      <c r="BC37" s="57">
        <f>'BAR BB| Open rates'!BC37*0.87*0.9+25</f>
        <v>49902.1</v>
      </c>
      <c r="BD37" s="57">
        <f>'BAR BB| Open rates'!BD37*0.87*0.9+25</f>
        <v>48179.5</v>
      </c>
      <c r="BE37" s="57">
        <f>'BAR BB| Open rates'!BE37*0.87*0.9+25</f>
        <v>46848.4</v>
      </c>
      <c r="BF37" s="57">
        <f>'BAR BB| Open rates'!BF37*0.87*0.9+25</f>
        <v>45282.400000000001</v>
      </c>
      <c r="BG37" s="57">
        <f>'BAR BB| Open rates'!BG37*0.87*0.9+25</f>
        <v>46848.4</v>
      </c>
      <c r="BH37" s="57">
        <f>'BAR BB| Open rates'!BH37*0.87*0.9+25</f>
        <v>45282.400000000001</v>
      </c>
      <c r="BI37" s="57">
        <f>'BAR BB| Open rates'!BI37*0.87*0.9+25</f>
        <v>46848.4</v>
      </c>
      <c r="BJ37" s="57">
        <f>'BAR BB| Open rates'!BJ37*0.87*0.9+25</f>
        <v>45282.400000000001</v>
      </c>
      <c r="BK37" s="57">
        <f>'BAR BB| Open rates'!BK37*0.87*0.9+25</f>
        <v>46848.4</v>
      </c>
      <c r="BL37" s="57">
        <f>'BAR BB| Open rates'!BL37*0.87*0.9+25</f>
        <v>45282.400000000001</v>
      </c>
      <c r="BM37" s="57">
        <f>'BAR BB| Open rates'!BM37*0.87*0.9+25</f>
        <v>46848.4</v>
      </c>
      <c r="BN37" s="57">
        <f>'BAR BB| Open rates'!BN37*0.87*0.9+25</f>
        <v>48179.5</v>
      </c>
      <c r="BO37" s="57">
        <f>'BAR BB| Open rates'!BO37*0.87*0.9+25</f>
        <v>49902.1</v>
      </c>
      <c r="BP37" s="57">
        <f>'BAR BB| Open rates'!BP37*0.87*0.9+25</f>
        <v>44499.4</v>
      </c>
      <c r="BQ37" s="57">
        <f>'BAR BB| Open rates'!BQ37*0.87*0.9+25</f>
        <v>40584.400000000001</v>
      </c>
      <c r="BR37" s="57">
        <f>'BAR BB| Open rates'!BR37*0.87*0.9+25</f>
        <v>41367.4</v>
      </c>
      <c r="BS37" s="57">
        <f>'BAR BB| Open rates'!BS37*0.87*0.9+25</f>
        <v>40584.400000000001</v>
      </c>
      <c r="BT37" s="57">
        <f>'BAR BB| Open rates'!BT37*0.87*0.9+25</f>
        <v>41367.4</v>
      </c>
      <c r="BU37" s="57">
        <f>'BAR BB| Open rates'!BU37*0.87*0.9+25</f>
        <v>40584.400000000001</v>
      </c>
      <c r="BV37" s="57">
        <f>'BAR BB| Open rates'!BV37*0.87*0.9+25</f>
        <v>41367.4</v>
      </c>
      <c r="BW37" s="57">
        <f>'BAR BB| Open rates'!BW37*0.87*0.9+25</f>
        <v>40584.400000000001</v>
      </c>
      <c r="BX37" s="57">
        <f>'BAR BB| Open rates'!BX37*0.87*0.9+25</f>
        <v>40584.400000000001</v>
      </c>
      <c r="BY37" s="57">
        <f>'BAR BB| Open rates'!BY37*0.87*0.9+25</f>
        <v>41367.4</v>
      </c>
      <c r="BZ37" s="57">
        <f>'BAR BB| Open rates'!BZ37*0.87*0.9+25</f>
        <v>40584.400000000001</v>
      </c>
      <c r="CA37" s="57">
        <f>'BAR BB| Open rates'!CA37*0.87*0.9+25</f>
        <v>41367.4</v>
      </c>
      <c r="CB37" s="57">
        <f>'BAR BB| Open rates'!CB37*0.87*0.9+25</f>
        <v>40584.400000000001</v>
      </c>
      <c r="CC37" s="57">
        <f>'BAR BB| Open rates'!CC37*0.87*0.9+25</f>
        <v>41367.4</v>
      </c>
      <c r="CD37" s="57">
        <f>'BAR BB| Open rates'!CD37*0.87*0.9+25</f>
        <v>44264.5</v>
      </c>
      <c r="CE37" s="57">
        <f>'BAR BB| Open rates'!CE37*0.87*0.9+25</f>
        <v>45987.1</v>
      </c>
    </row>
    <row r="38" spans="1:83" s="36" customFormat="1" ht="12" customHeight="1" x14ac:dyDescent="0.2">
      <c r="A38" s="237">
        <v>5</v>
      </c>
      <c r="B38" s="57">
        <f>'BAR BB| Open rates'!B38*0.87*0.9+25</f>
        <v>64152.700000000004</v>
      </c>
      <c r="C38" s="57">
        <f>'BAR BB| Open rates'!C38*0.87*0.9+25</f>
        <v>68772.400000000009</v>
      </c>
      <c r="D38" s="57">
        <f>'BAR BB| Open rates'!D38*0.87*0.9+25</f>
        <v>65483.8</v>
      </c>
      <c r="E38" s="57">
        <f>'BAR BB| Open rates'!E38*0.87*0.9+25</f>
        <v>46613.5</v>
      </c>
      <c r="F38" s="57">
        <f>'BAR BB| Open rates'!F38*0.87*0.9+25</f>
        <v>45282.400000000001</v>
      </c>
      <c r="G38" s="57">
        <f>'BAR BB| Open rates'!G38*0.87*0.9+25</f>
        <v>43716.4</v>
      </c>
      <c r="H38" s="57">
        <f>'BAR BB| Open rates'!H38*0.87*0.9+25</f>
        <v>43716.4</v>
      </c>
      <c r="I38" s="57">
        <f>'BAR BB| Open rates'!I38*0.87*0.9+25</f>
        <v>42933.4</v>
      </c>
      <c r="J38" s="57">
        <f>'BAR BB| Open rates'!J38*0.87*0.9+25</f>
        <v>43716.4</v>
      </c>
      <c r="K38" s="57">
        <f>'BAR BB| Open rates'!K38*0.87*0.9+25</f>
        <v>43716.4</v>
      </c>
      <c r="L38" s="57">
        <f>'BAR BB| Open rates'!L38*0.87*0.9+25</f>
        <v>43716.4</v>
      </c>
      <c r="M38" s="57">
        <f>'BAR BB| Open rates'!M38*0.87*0.9+25</f>
        <v>54600.1</v>
      </c>
      <c r="N38" s="57">
        <f>'BAR BB| Open rates'!N38*0.87*0.9+25</f>
        <v>50528.5</v>
      </c>
      <c r="O38" s="57">
        <f>'BAR BB| Open rates'!O38*0.87*0.9+25</f>
        <v>54600.1</v>
      </c>
      <c r="P38" s="57">
        <f>'BAR BB| Open rates'!P38*0.87*0.9+25</f>
        <v>52251.1</v>
      </c>
      <c r="Q38" s="57">
        <f>'BAR BB| Open rates'!Q38*0.87*0.9+25</f>
        <v>49197.4</v>
      </c>
      <c r="R38" s="57">
        <f>'BAR BB| Open rates'!R38*0.87*0.9+25</f>
        <v>50528.5</v>
      </c>
      <c r="S38" s="57">
        <f>'BAR BB| Open rates'!S38*0.87*0.9+25</f>
        <v>49197.4</v>
      </c>
      <c r="T38" s="57">
        <f>'BAR BB| Open rates'!T38*0.87*0.9+25</f>
        <v>50528.5</v>
      </c>
      <c r="U38" s="57">
        <f>'BAR BB| Open rates'!U38*0.87*0.9+25</f>
        <v>49197.4</v>
      </c>
      <c r="V38" s="57">
        <f>'BAR BB| Open rates'!V38*0.87*0.9+25</f>
        <v>50528.5</v>
      </c>
      <c r="W38" s="57">
        <f>'BAR BB| Open rates'!W38*0.87*0.9+25</f>
        <v>65483.8</v>
      </c>
      <c r="X38" s="57">
        <f>'BAR BB| Open rates'!X38*0.87*0.9+25</f>
        <v>68772.400000000009</v>
      </c>
      <c r="Y38" s="57">
        <f>'BAR BB| Open rates'!Y38*0.87*0.9+25</f>
        <v>83727.7</v>
      </c>
      <c r="Z38" s="57">
        <f>'BAR BB| Open rates'!Z38*0.87*0.9+25</f>
        <v>65483.8</v>
      </c>
      <c r="AA38" s="57">
        <f>'BAR BB| Open rates'!AA38*0.87*0.9+25</f>
        <v>67206.400000000009</v>
      </c>
      <c r="AB38" s="57">
        <f>'BAR BB| Open rates'!AB38*0.87*0.9+25</f>
        <v>65483.8</v>
      </c>
      <c r="AC38" s="57">
        <f>'BAR BB| Open rates'!AC38*0.87*0.9+25</f>
        <v>68772.400000000009</v>
      </c>
      <c r="AD38" s="57">
        <f>'BAR BB| Open rates'!AD38*0.87*0.9+25</f>
        <v>70338.400000000009</v>
      </c>
      <c r="AE38" s="57">
        <f>'BAR BB| Open rates'!AE38*0.87*0.9+25</f>
        <v>68772.400000000009</v>
      </c>
      <c r="AF38" s="57">
        <f>'BAR BB| Open rates'!AF38*0.87*0.9+25</f>
        <v>70338.400000000009</v>
      </c>
      <c r="AG38" s="57">
        <f>'BAR BB| Open rates'!AG38*0.87*0.9+25</f>
        <v>68772.400000000009</v>
      </c>
      <c r="AH38" s="57">
        <f>'BAR BB| Open rates'!AH38*0.87*0.9+25</f>
        <v>70338.400000000009</v>
      </c>
      <c r="AI38" s="57">
        <f>'BAR BB| Open rates'!AI38*0.87*0.9+25</f>
        <v>68772.400000000009</v>
      </c>
      <c r="AJ38" s="57">
        <f>'BAR BB| Open rates'!AJ38*0.87*0.9+25</f>
        <v>70338.400000000009</v>
      </c>
      <c r="AK38" s="57">
        <f>'BAR BB| Open rates'!AK38*0.87*0.9+25</f>
        <v>68772.400000000009</v>
      </c>
      <c r="AL38" s="57">
        <f>'BAR BB| Open rates'!AL38*0.87*0.9+25</f>
        <v>70338.400000000009</v>
      </c>
      <c r="AM38" s="57">
        <f>'BAR BB| Open rates'!AM38*0.87*0.9+25</f>
        <v>68772.400000000009</v>
      </c>
      <c r="AN38" s="57">
        <f>'BAR BB| Open rates'!AN38*0.87*0.9+25</f>
        <v>70338.400000000009</v>
      </c>
      <c r="AO38" s="57">
        <f>'BAR BB| Open rates'!AO38*0.87*0.9+25</f>
        <v>68772.400000000009</v>
      </c>
      <c r="AP38" s="57">
        <f>'BAR BB| Open rates'!AP38*0.87*0.9+25</f>
        <v>70338.400000000009</v>
      </c>
      <c r="AQ38" s="57">
        <f>'BAR BB| Open rates'!AQ38*0.87*0.9+25</f>
        <v>68772.400000000009</v>
      </c>
      <c r="AR38" s="57">
        <f>'BAR BB| Open rates'!AR38*0.87*0.9+25</f>
        <v>70338.400000000009</v>
      </c>
      <c r="AS38" s="57">
        <f>'BAR BB| Open rates'!AS38*0.87*0.9+25</f>
        <v>65483.8</v>
      </c>
      <c r="AT38" s="57">
        <f>'BAR BB| Open rates'!AT38*0.87*0.9+25</f>
        <v>67206.400000000009</v>
      </c>
      <c r="AU38" s="57">
        <f>'BAR BB| Open rates'!AU38*0.87*0.9+25</f>
        <v>65483.8</v>
      </c>
      <c r="AV38" s="57">
        <f>'BAR BB| Open rates'!AV38*0.87*0.9+25</f>
        <v>52251.1</v>
      </c>
      <c r="AW38" s="57">
        <f>'BAR BB| Open rates'!AW38*0.87*0.9+25</f>
        <v>52251.1</v>
      </c>
      <c r="AX38" s="57">
        <f>'BAR BB| Open rates'!AX38*0.87*0.9+25</f>
        <v>50528.5</v>
      </c>
      <c r="AY38" s="57">
        <f>'BAR BB| Open rates'!AY38*0.87*0.9+25</f>
        <v>52251.1</v>
      </c>
      <c r="AZ38" s="57">
        <f>'BAR BB| Open rates'!AZ38*0.87*0.9+25</f>
        <v>50528.5</v>
      </c>
      <c r="BA38" s="57">
        <f>'BAR BB| Open rates'!BA38*0.87*0.9+25</f>
        <v>52251.1</v>
      </c>
      <c r="BB38" s="57">
        <f>'BAR BB| Open rates'!BB38*0.87*0.9+25</f>
        <v>50528.5</v>
      </c>
      <c r="BC38" s="57">
        <f>'BAR BB| Open rates'!BC38*0.87*0.9+25</f>
        <v>52251.1</v>
      </c>
      <c r="BD38" s="57">
        <f>'BAR BB| Open rates'!BD38*0.87*0.9+25</f>
        <v>50528.5</v>
      </c>
      <c r="BE38" s="57">
        <f>'BAR BB| Open rates'!BE38*0.87*0.9+25</f>
        <v>49197.4</v>
      </c>
      <c r="BF38" s="57">
        <f>'BAR BB| Open rates'!BF38*0.87*0.9+25</f>
        <v>47631.4</v>
      </c>
      <c r="BG38" s="57">
        <f>'BAR BB| Open rates'!BG38*0.87*0.9+25</f>
        <v>49197.4</v>
      </c>
      <c r="BH38" s="57">
        <f>'BAR BB| Open rates'!BH38*0.87*0.9+25</f>
        <v>47631.4</v>
      </c>
      <c r="BI38" s="57">
        <f>'BAR BB| Open rates'!BI38*0.87*0.9+25</f>
        <v>49197.4</v>
      </c>
      <c r="BJ38" s="57">
        <f>'BAR BB| Open rates'!BJ38*0.87*0.9+25</f>
        <v>47631.4</v>
      </c>
      <c r="BK38" s="57">
        <f>'BAR BB| Open rates'!BK38*0.87*0.9+25</f>
        <v>49197.4</v>
      </c>
      <c r="BL38" s="57">
        <f>'BAR BB| Open rates'!BL38*0.87*0.9+25</f>
        <v>47631.4</v>
      </c>
      <c r="BM38" s="57">
        <f>'BAR BB| Open rates'!BM38*0.87*0.9+25</f>
        <v>49197.4</v>
      </c>
      <c r="BN38" s="57">
        <f>'BAR BB| Open rates'!BN38*0.87*0.9+25</f>
        <v>50528.5</v>
      </c>
      <c r="BO38" s="57">
        <f>'BAR BB| Open rates'!BO38*0.87*0.9+25</f>
        <v>52251.1</v>
      </c>
      <c r="BP38" s="57">
        <f>'BAR BB| Open rates'!BP38*0.87*0.9+25</f>
        <v>46848.4</v>
      </c>
      <c r="BQ38" s="57">
        <f>'BAR BB| Open rates'!BQ38*0.87*0.9+25</f>
        <v>42933.4</v>
      </c>
      <c r="BR38" s="57">
        <f>'BAR BB| Open rates'!BR38*0.87*0.9+25</f>
        <v>43716.4</v>
      </c>
      <c r="BS38" s="57">
        <f>'BAR BB| Open rates'!BS38*0.87*0.9+25</f>
        <v>42933.4</v>
      </c>
      <c r="BT38" s="57">
        <f>'BAR BB| Open rates'!BT38*0.87*0.9+25</f>
        <v>43716.4</v>
      </c>
      <c r="BU38" s="57">
        <f>'BAR BB| Open rates'!BU38*0.87*0.9+25</f>
        <v>42933.4</v>
      </c>
      <c r="BV38" s="57">
        <f>'BAR BB| Open rates'!BV38*0.87*0.9+25</f>
        <v>43716.4</v>
      </c>
      <c r="BW38" s="57">
        <f>'BAR BB| Open rates'!BW38*0.87*0.9+25</f>
        <v>42933.4</v>
      </c>
      <c r="BX38" s="57">
        <f>'BAR BB| Open rates'!BX38*0.87*0.9+25</f>
        <v>42933.4</v>
      </c>
      <c r="BY38" s="57">
        <f>'BAR BB| Open rates'!BY38*0.87*0.9+25</f>
        <v>43716.4</v>
      </c>
      <c r="BZ38" s="57">
        <f>'BAR BB| Open rates'!BZ38*0.87*0.9+25</f>
        <v>42933.4</v>
      </c>
      <c r="CA38" s="57">
        <f>'BAR BB| Open rates'!CA38*0.87*0.9+25</f>
        <v>43716.4</v>
      </c>
      <c r="CB38" s="57">
        <f>'BAR BB| Open rates'!CB38*0.87*0.9+25</f>
        <v>42933.4</v>
      </c>
      <c r="CC38" s="57">
        <f>'BAR BB| Open rates'!CC38*0.87*0.9+25</f>
        <v>43716.4</v>
      </c>
      <c r="CD38" s="57">
        <f>'BAR BB| Open rates'!CD38*0.87*0.9+25</f>
        <v>46613.5</v>
      </c>
      <c r="CE38" s="57">
        <f>'BAR BB| Open rates'!CE38*0.87*0.9+25</f>
        <v>48336.1</v>
      </c>
    </row>
    <row r="39" spans="1:83" s="36" customFormat="1" ht="12" customHeight="1" x14ac:dyDescent="0.2">
      <c r="A39" s="237">
        <v>6</v>
      </c>
      <c r="B39" s="57">
        <f>'BAR BB| Open rates'!B39*0.87*0.9+25</f>
        <v>66501.7</v>
      </c>
      <c r="C39" s="57">
        <f>'BAR BB| Open rates'!C39*0.87*0.9+25</f>
        <v>71121.400000000009</v>
      </c>
      <c r="D39" s="57">
        <f>'BAR BB| Open rates'!D39*0.87*0.9+25</f>
        <v>67832.800000000003</v>
      </c>
      <c r="E39" s="57">
        <f>'BAR BB| Open rates'!E39*0.87*0.9+25</f>
        <v>48962.5</v>
      </c>
      <c r="F39" s="57">
        <f>'BAR BB| Open rates'!F39*0.87*0.9+25</f>
        <v>47631.4</v>
      </c>
      <c r="G39" s="57">
        <f>'BAR BB| Open rates'!G39*0.87*0.9+25</f>
        <v>46065.4</v>
      </c>
      <c r="H39" s="57">
        <f>'BAR BB| Open rates'!H39*0.87*0.9+25</f>
        <v>46065.4</v>
      </c>
      <c r="I39" s="57">
        <f>'BAR BB| Open rates'!I39*0.87*0.9+25</f>
        <v>45282.400000000001</v>
      </c>
      <c r="J39" s="57">
        <f>'BAR BB| Open rates'!J39*0.87*0.9+25</f>
        <v>46065.4</v>
      </c>
      <c r="K39" s="57">
        <f>'BAR BB| Open rates'!K39*0.87*0.9+25</f>
        <v>46065.4</v>
      </c>
      <c r="L39" s="57">
        <f>'BAR BB| Open rates'!L39*0.87*0.9+25</f>
        <v>46065.4</v>
      </c>
      <c r="M39" s="57">
        <f>'BAR BB| Open rates'!M39*0.87*0.9+25</f>
        <v>56949.1</v>
      </c>
      <c r="N39" s="57">
        <f>'BAR BB| Open rates'!N39*0.87*0.9+25</f>
        <v>52877.5</v>
      </c>
      <c r="O39" s="57">
        <f>'BAR BB| Open rates'!O39*0.87*0.9+25</f>
        <v>56949.1</v>
      </c>
      <c r="P39" s="57">
        <f>'BAR BB| Open rates'!P39*0.87*0.9+25</f>
        <v>54600.1</v>
      </c>
      <c r="Q39" s="57">
        <f>'BAR BB| Open rates'!Q39*0.87*0.9+25</f>
        <v>51546.400000000001</v>
      </c>
      <c r="R39" s="57">
        <f>'BAR BB| Open rates'!R39*0.87*0.9+25</f>
        <v>52877.5</v>
      </c>
      <c r="S39" s="57">
        <f>'BAR BB| Open rates'!S39*0.87*0.9+25</f>
        <v>51546.400000000001</v>
      </c>
      <c r="T39" s="57">
        <f>'BAR BB| Open rates'!T39*0.87*0.9+25</f>
        <v>52877.5</v>
      </c>
      <c r="U39" s="57">
        <f>'BAR BB| Open rates'!U39*0.87*0.9+25</f>
        <v>51546.400000000001</v>
      </c>
      <c r="V39" s="57">
        <f>'BAR BB| Open rates'!V39*0.87*0.9+25</f>
        <v>52877.5</v>
      </c>
      <c r="W39" s="57">
        <f>'BAR BB| Open rates'!W39*0.87*0.9+25</f>
        <v>67832.800000000003</v>
      </c>
      <c r="X39" s="57">
        <f>'BAR BB| Open rates'!X39*0.87*0.9+25</f>
        <v>71121.400000000009</v>
      </c>
      <c r="Y39" s="57">
        <f>'BAR BB| Open rates'!Y39*0.87*0.9+25</f>
        <v>86076.7</v>
      </c>
      <c r="Z39" s="57">
        <f>'BAR BB| Open rates'!Z39*0.87*0.9+25</f>
        <v>67832.800000000003</v>
      </c>
      <c r="AA39" s="57">
        <f>'BAR BB| Open rates'!AA39*0.87*0.9+25</f>
        <v>69555.400000000009</v>
      </c>
      <c r="AB39" s="57">
        <f>'BAR BB| Open rates'!AB39*0.87*0.9+25</f>
        <v>67832.800000000003</v>
      </c>
      <c r="AC39" s="57">
        <f>'BAR BB| Open rates'!AC39*0.87*0.9+25</f>
        <v>71121.400000000009</v>
      </c>
      <c r="AD39" s="57">
        <f>'BAR BB| Open rates'!AD39*0.87*0.9+25</f>
        <v>72687.400000000009</v>
      </c>
      <c r="AE39" s="57">
        <f>'BAR BB| Open rates'!AE39*0.87*0.9+25</f>
        <v>71121.400000000009</v>
      </c>
      <c r="AF39" s="57">
        <f>'BAR BB| Open rates'!AF39*0.87*0.9+25</f>
        <v>72687.400000000009</v>
      </c>
      <c r="AG39" s="57">
        <f>'BAR BB| Open rates'!AG39*0.87*0.9+25</f>
        <v>71121.400000000009</v>
      </c>
      <c r="AH39" s="57">
        <f>'BAR BB| Open rates'!AH39*0.87*0.9+25</f>
        <v>72687.400000000009</v>
      </c>
      <c r="AI39" s="57">
        <f>'BAR BB| Open rates'!AI39*0.87*0.9+25</f>
        <v>71121.400000000009</v>
      </c>
      <c r="AJ39" s="57">
        <f>'BAR BB| Open rates'!AJ39*0.87*0.9+25</f>
        <v>72687.400000000009</v>
      </c>
      <c r="AK39" s="57">
        <f>'BAR BB| Open rates'!AK39*0.87*0.9+25</f>
        <v>71121.400000000009</v>
      </c>
      <c r="AL39" s="57">
        <f>'BAR BB| Open rates'!AL39*0.87*0.9+25</f>
        <v>72687.400000000009</v>
      </c>
      <c r="AM39" s="57">
        <f>'BAR BB| Open rates'!AM39*0.87*0.9+25</f>
        <v>71121.400000000009</v>
      </c>
      <c r="AN39" s="57">
        <f>'BAR BB| Open rates'!AN39*0.87*0.9+25</f>
        <v>72687.400000000009</v>
      </c>
      <c r="AO39" s="57">
        <f>'BAR BB| Open rates'!AO39*0.87*0.9+25</f>
        <v>71121.400000000009</v>
      </c>
      <c r="AP39" s="57">
        <f>'BAR BB| Open rates'!AP39*0.87*0.9+25</f>
        <v>72687.400000000009</v>
      </c>
      <c r="AQ39" s="57">
        <f>'BAR BB| Open rates'!AQ39*0.87*0.9+25</f>
        <v>71121.400000000009</v>
      </c>
      <c r="AR39" s="57">
        <f>'BAR BB| Open rates'!AR39*0.87*0.9+25</f>
        <v>72687.400000000009</v>
      </c>
      <c r="AS39" s="57">
        <f>'BAR BB| Open rates'!AS39*0.87*0.9+25</f>
        <v>67832.800000000003</v>
      </c>
      <c r="AT39" s="57">
        <f>'BAR BB| Open rates'!AT39*0.87*0.9+25</f>
        <v>69555.400000000009</v>
      </c>
      <c r="AU39" s="57">
        <f>'BAR BB| Open rates'!AU39*0.87*0.9+25</f>
        <v>67832.800000000003</v>
      </c>
      <c r="AV39" s="57">
        <f>'BAR BB| Open rates'!AV39*0.87*0.9+25</f>
        <v>54600.1</v>
      </c>
      <c r="AW39" s="57">
        <f>'BAR BB| Open rates'!AW39*0.87*0.9+25</f>
        <v>54600.1</v>
      </c>
      <c r="AX39" s="57">
        <f>'BAR BB| Open rates'!AX39*0.87*0.9+25</f>
        <v>52877.5</v>
      </c>
      <c r="AY39" s="57">
        <f>'BAR BB| Open rates'!AY39*0.87*0.9+25</f>
        <v>54600.1</v>
      </c>
      <c r="AZ39" s="57">
        <f>'BAR BB| Open rates'!AZ39*0.87*0.9+25</f>
        <v>52877.5</v>
      </c>
      <c r="BA39" s="57">
        <f>'BAR BB| Open rates'!BA39*0.87*0.9+25</f>
        <v>54600.1</v>
      </c>
      <c r="BB39" s="57">
        <f>'BAR BB| Open rates'!BB39*0.87*0.9+25</f>
        <v>52877.5</v>
      </c>
      <c r="BC39" s="57">
        <f>'BAR BB| Open rates'!BC39*0.87*0.9+25</f>
        <v>54600.1</v>
      </c>
      <c r="BD39" s="57">
        <f>'BAR BB| Open rates'!BD39*0.87*0.9+25</f>
        <v>52877.5</v>
      </c>
      <c r="BE39" s="57">
        <f>'BAR BB| Open rates'!BE39*0.87*0.9+25</f>
        <v>51546.400000000001</v>
      </c>
      <c r="BF39" s="57">
        <f>'BAR BB| Open rates'!BF39*0.87*0.9+25</f>
        <v>49980.4</v>
      </c>
      <c r="BG39" s="57">
        <f>'BAR BB| Open rates'!BG39*0.87*0.9+25</f>
        <v>51546.400000000001</v>
      </c>
      <c r="BH39" s="57">
        <f>'BAR BB| Open rates'!BH39*0.87*0.9+25</f>
        <v>49980.4</v>
      </c>
      <c r="BI39" s="57">
        <f>'BAR BB| Open rates'!BI39*0.87*0.9+25</f>
        <v>51546.400000000001</v>
      </c>
      <c r="BJ39" s="57">
        <f>'BAR BB| Open rates'!BJ39*0.87*0.9+25</f>
        <v>49980.4</v>
      </c>
      <c r="BK39" s="57">
        <f>'BAR BB| Open rates'!BK39*0.87*0.9+25</f>
        <v>51546.400000000001</v>
      </c>
      <c r="BL39" s="57">
        <f>'BAR BB| Open rates'!BL39*0.87*0.9+25</f>
        <v>49980.4</v>
      </c>
      <c r="BM39" s="57">
        <f>'BAR BB| Open rates'!BM39*0.87*0.9+25</f>
        <v>51546.400000000001</v>
      </c>
      <c r="BN39" s="57">
        <f>'BAR BB| Open rates'!BN39*0.87*0.9+25</f>
        <v>52877.5</v>
      </c>
      <c r="BO39" s="57">
        <f>'BAR BB| Open rates'!BO39*0.87*0.9+25</f>
        <v>54600.1</v>
      </c>
      <c r="BP39" s="57">
        <f>'BAR BB| Open rates'!BP39*0.87*0.9+25</f>
        <v>49197.4</v>
      </c>
      <c r="BQ39" s="57">
        <f>'BAR BB| Open rates'!BQ39*0.87*0.9+25</f>
        <v>45282.400000000001</v>
      </c>
      <c r="BR39" s="57">
        <f>'BAR BB| Open rates'!BR39*0.87*0.9+25</f>
        <v>46065.4</v>
      </c>
      <c r="BS39" s="57">
        <f>'BAR BB| Open rates'!BS39*0.87*0.9+25</f>
        <v>45282.400000000001</v>
      </c>
      <c r="BT39" s="57">
        <f>'BAR BB| Open rates'!BT39*0.87*0.9+25</f>
        <v>46065.4</v>
      </c>
      <c r="BU39" s="57">
        <f>'BAR BB| Open rates'!BU39*0.87*0.9+25</f>
        <v>45282.400000000001</v>
      </c>
      <c r="BV39" s="57">
        <f>'BAR BB| Open rates'!BV39*0.87*0.9+25</f>
        <v>46065.4</v>
      </c>
      <c r="BW39" s="57">
        <f>'BAR BB| Open rates'!BW39*0.87*0.9+25</f>
        <v>45282.400000000001</v>
      </c>
      <c r="BX39" s="57">
        <f>'BAR BB| Open rates'!BX39*0.87*0.9+25</f>
        <v>45282.400000000001</v>
      </c>
      <c r="BY39" s="57">
        <f>'BAR BB| Open rates'!BY39*0.87*0.9+25</f>
        <v>46065.4</v>
      </c>
      <c r="BZ39" s="57">
        <f>'BAR BB| Open rates'!BZ39*0.87*0.9+25</f>
        <v>45282.400000000001</v>
      </c>
      <c r="CA39" s="57">
        <f>'BAR BB| Open rates'!CA39*0.87*0.9+25</f>
        <v>46065.4</v>
      </c>
      <c r="CB39" s="57">
        <f>'BAR BB| Open rates'!CB39*0.87*0.9+25</f>
        <v>45282.400000000001</v>
      </c>
      <c r="CC39" s="57">
        <f>'BAR BB| Open rates'!CC39*0.87*0.9+25</f>
        <v>46065.4</v>
      </c>
      <c r="CD39" s="57">
        <f>'BAR BB| Open rates'!CD39*0.87*0.9+25</f>
        <v>48962.5</v>
      </c>
      <c r="CE39" s="57">
        <f>'BAR BB| Open rates'!CE39*0.87*0.9+25</f>
        <v>50685.1</v>
      </c>
    </row>
    <row r="40" spans="1:83" s="36" customFormat="1" ht="12" hidden="1" customHeight="1" x14ac:dyDescent="0.2">
      <c r="A40" s="236" t="s">
        <v>183</v>
      </c>
      <c r="G40" s="57"/>
    </row>
    <row r="41" spans="1:83" s="36" customFormat="1" ht="12" hidden="1" customHeight="1" x14ac:dyDescent="0.2">
      <c r="A41" s="237">
        <v>1</v>
      </c>
      <c r="G41" s="57"/>
    </row>
    <row r="42" spans="1:83" s="36" customFormat="1" ht="12" hidden="1" customHeight="1" x14ac:dyDescent="0.2">
      <c r="A42" s="237">
        <v>2</v>
      </c>
      <c r="G42" s="57"/>
    </row>
    <row r="43" spans="1:83" s="36" customFormat="1" ht="12" hidden="1" customHeight="1" x14ac:dyDescent="0.2">
      <c r="A43" s="237">
        <v>3</v>
      </c>
      <c r="G43" s="57"/>
    </row>
    <row r="44" spans="1:83" s="36" customFormat="1" ht="12" hidden="1" customHeight="1" x14ac:dyDescent="0.2">
      <c r="A44" s="237">
        <v>4</v>
      </c>
      <c r="G44" s="57"/>
    </row>
    <row r="45" spans="1:83" s="36" customFormat="1" ht="12" hidden="1" customHeight="1" x14ac:dyDescent="0.2">
      <c r="A45" s="237">
        <v>5</v>
      </c>
      <c r="G45" s="57"/>
    </row>
    <row r="46" spans="1:83" s="36" customFormat="1" ht="12" hidden="1" customHeight="1" x14ac:dyDescent="0.2">
      <c r="A46" s="237">
        <v>6</v>
      </c>
      <c r="G46" s="57"/>
    </row>
    <row r="47" spans="1:83" s="36" customFormat="1" ht="12" hidden="1" customHeight="1" x14ac:dyDescent="0.2">
      <c r="A47" s="237">
        <v>7</v>
      </c>
      <c r="G47" s="57"/>
    </row>
    <row r="48" spans="1:83" s="36" customFormat="1" ht="12" hidden="1" customHeight="1" x14ac:dyDescent="0.2">
      <c r="A48" s="237">
        <v>8</v>
      </c>
      <c r="G48" s="57"/>
    </row>
    <row r="49" spans="1:7" s="36" customFormat="1" ht="12" hidden="1" customHeight="1" x14ac:dyDescent="0.2">
      <c r="A49" s="236" t="s">
        <v>72</v>
      </c>
      <c r="G49" s="57"/>
    </row>
    <row r="50" spans="1:7" s="36" customFormat="1" ht="12" hidden="1" customHeight="1" x14ac:dyDescent="0.2">
      <c r="A50" s="237">
        <v>1</v>
      </c>
      <c r="G50" s="57"/>
    </row>
    <row r="51" spans="1:7" s="36" customFormat="1" ht="12" hidden="1" customHeight="1" x14ac:dyDescent="0.2">
      <c r="A51" s="237">
        <v>2</v>
      </c>
      <c r="G51" s="57"/>
    </row>
    <row r="52" spans="1:7" s="36" customFormat="1" ht="12" hidden="1" customHeight="1" x14ac:dyDescent="0.2">
      <c r="A52" s="236" t="s">
        <v>184</v>
      </c>
      <c r="G52" s="57"/>
    </row>
    <row r="53" spans="1:7" s="36" customFormat="1" ht="12" hidden="1" customHeight="1" x14ac:dyDescent="0.2">
      <c r="A53" s="237">
        <v>1</v>
      </c>
      <c r="G53" s="57"/>
    </row>
    <row r="54" spans="1:7" s="36" customFormat="1" ht="12" hidden="1" customHeight="1" x14ac:dyDescent="0.2">
      <c r="A54" s="237">
        <v>2</v>
      </c>
      <c r="G54" s="57"/>
    </row>
    <row r="55" spans="1:7" s="36" customFormat="1" ht="12" hidden="1" customHeight="1" x14ac:dyDescent="0.2">
      <c r="A55" s="237">
        <v>3</v>
      </c>
      <c r="G55" s="57"/>
    </row>
    <row r="56" spans="1:7" s="36" customFormat="1" ht="12" hidden="1" customHeight="1" x14ac:dyDescent="0.2">
      <c r="A56" s="237">
        <v>4</v>
      </c>
      <c r="G56" s="57"/>
    </row>
    <row r="57" spans="1:7" s="36" customFormat="1" ht="12" hidden="1" customHeight="1" x14ac:dyDescent="0.2">
      <c r="A57" s="237">
        <v>5</v>
      </c>
      <c r="G57" s="57"/>
    </row>
    <row r="58" spans="1:7" s="36" customFormat="1" ht="12" hidden="1" customHeight="1" x14ac:dyDescent="0.2">
      <c r="A58" s="237">
        <v>6</v>
      </c>
      <c r="G58" s="57"/>
    </row>
    <row r="59" spans="1:7" s="36" customFormat="1" ht="12" hidden="1" customHeight="1" x14ac:dyDescent="0.2">
      <c r="A59" s="89"/>
      <c r="G59" s="57"/>
    </row>
    <row r="60" spans="1:7" s="33" customFormat="1" x14ac:dyDescent="0.2">
      <c r="A60" s="89"/>
    </row>
    <row r="61" spans="1:7" s="33" customFormat="1" x14ac:dyDescent="0.2">
      <c r="A61" s="371" t="s">
        <v>172</v>
      </c>
    </row>
    <row r="62" spans="1:7" s="33" customFormat="1" x14ac:dyDescent="0.2">
      <c r="A62" s="371"/>
    </row>
    <row r="63" spans="1:7" s="31" customFormat="1" ht="13.5" customHeight="1" x14ac:dyDescent="0.2"/>
    <row r="64" spans="1:7" s="6" customFormat="1" ht="12.75" customHeight="1" x14ac:dyDescent="0.2">
      <c r="A64" s="174" t="s">
        <v>74</v>
      </c>
    </row>
    <row r="65" spans="1:1" s="6" customFormat="1" ht="12.75" customHeight="1" x14ac:dyDescent="0.2">
      <c r="A65" s="172" t="s">
        <v>75</v>
      </c>
    </row>
    <row r="66" spans="1:1" s="6" customFormat="1" ht="12.75" customHeight="1" x14ac:dyDescent="0.2">
      <c r="A66" s="172" t="s">
        <v>381</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1" t="s">
        <v>449</v>
      </c>
    </row>
    <row r="78" spans="1:1" s="33" customFormat="1" ht="24" x14ac:dyDescent="0.2">
      <c r="A78" s="213" t="s">
        <v>450</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sheetData>
  <mergeCells count="1">
    <mergeCell ref="A61:A62"/>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E106"/>
  <sheetViews>
    <sheetView workbookViewId="0">
      <pane xSplit="1" ySplit="4" topLeftCell="BM66" activePane="bottomRight" state="frozen"/>
      <selection pane="topRight" activeCell="B1" sqref="B1"/>
      <selection pane="bottomLeft" activeCell="A5" sqref="A5"/>
      <selection pane="bottomRight" activeCell="B3" sqref="B3:CE39"/>
    </sheetView>
  </sheetViews>
  <sheetFormatPr defaultColWidth="9.85546875" defaultRowHeight="12.75" x14ac:dyDescent="0.2"/>
  <cols>
    <col min="1" max="1" width="36.7109375" style="32" customWidth="1"/>
    <col min="2" max="16384" width="9.85546875" style="32"/>
  </cols>
  <sheetData>
    <row r="1" spans="1:83" ht="13.5" customHeight="1" x14ac:dyDescent="0.2">
      <c r="A1" s="63" t="s">
        <v>61</v>
      </c>
    </row>
    <row r="2" spans="1:83" x14ac:dyDescent="0.2">
      <c r="A2" s="11" t="s">
        <v>147</v>
      </c>
    </row>
    <row r="3" spans="1:83" s="33" customFormat="1" ht="26.25" customHeight="1" x14ac:dyDescent="0.2">
      <c r="A3" s="64" t="s">
        <v>97</v>
      </c>
      <c r="B3" s="113">
        <f>'BAR BB| Open rates'!B3</f>
        <v>46105</v>
      </c>
      <c r="C3" s="113">
        <f>'BAR BB| Open rates'!C3</f>
        <v>46108</v>
      </c>
      <c r="D3" s="113">
        <f>'BAR BB| Open rates'!D3</f>
        <v>46110</v>
      </c>
      <c r="E3" s="113">
        <f>'BAR BB| Open rates'!E3</f>
        <v>46113</v>
      </c>
      <c r="F3" s="113">
        <f>'BAR BB| Open rates'!F3</f>
        <v>46118</v>
      </c>
      <c r="G3" s="113">
        <f>'BAR BB| Open rates'!G3</f>
        <v>46124</v>
      </c>
      <c r="H3" s="113">
        <f>'BAR BB| Open rates'!H3</f>
        <v>46125</v>
      </c>
      <c r="I3" s="113">
        <f>'BAR BB| Open rates'!I3</f>
        <v>46131</v>
      </c>
      <c r="J3" s="113">
        <f>'BAR BB| Open rates'!J3</f>
        <v>46136</v>
      </c>
      <c r="K3" s="113">
        <f>'BAR BB| Open rates'!K3</f>
        <v>46138</v>
      </c>
      <c r="L3" s="113">
        <f>'BAR BB| Open rates'!L3</f>
        <v>46142</v>
      </c>
      <c r="M3" s="113">
        <f>'BAR BB| Open rates'!M3</f>
        <v>46143</v>
      </c>
      <c r="N3" s="113">
        <f>'BAR BB| Open rates'!N3</f>
        <v>46146</v>
      </c>
      <c r="O3" s="113">
        <f>'BAR BB| Open rates'!O3</f>
        <v>46150</v>
      </c>
      <c r="P3" s="113">
        <f>'BAR BB| Open rates'!P3</f>
        <v>46153</v>
      </c>
      <c r="Q3" s="113">
        <f>'BAR BB| Open rates'!Q3</f>
        <v>46154</v>
      </c>
      <c r="R3" s="113">
        <f>'BAR BB| Open rates'!R3</f>
        <v>46157</v>
      </c>
      <c r="S3" s="113">
        <f>'BAR BB| Open rates'!S3</f>
        <v>46159</v>
      </c>
      <c r="T3" s="113">
        <f>'BAR BB| Open rates'!T3</f>
        <v>46164</v>
      </c>
      <c r="U3" s="113">
        <f>'BAR BB| Open rates'!U3</f>
        <v>46166</v>
      </c>
      <c r="V3" s="113">
        <f>'BAR BB| Open rates'!V3</f>
        <v>46171</v>
      </c>
      <c r="W3" s="113">
        <f>'BAR BB| Open rates'!W3</f>
        <v>46174</v>
      </c>
      <c r="X3" s="113">
        <f>'BAR BB| Open rates'!X3</f>
        <v>46178</v>
      </c>
      <c r="Y3" s="113">
        <f>'BAR BB| Open rates'!Y3</f>
        <v>46188</v>
      </c>
      <c r="Z3" s="113">
        <f>'BAR BB| Open rates'!Z3</f>
        <v>46194</v>
      </c>
      <c r="AA3" s="113">
        <f>'BAR BB| Open rates'!AA3</f>
        <v>46199</v>
      </c>
      <c r="AB3" s="113">
        <f>'BAR BB| Open rates'!AB3</f>
        <v>46201</v>
      </c>
      <c r="AC3" s="113">
        <f>'BAR BB| Open rates'!AC3</f>
        <v>46204</v>
      </c>
      <c r="AD3" s="113">
        <f>'BAR BB| Open rates'!AD3</f>
        <v>46206</v>
      </c>
      <c r="AE3" s="113">
        <f>'BAR BB| Open rates'!AE3</f>
        <v>46208</v>
      </c>
      <c r="AF3" s="113">
        <f>'BAR BB| Open rates'!AF3</f>
        <v>46213</v>
      </c>
      <c r="AG3" s="113">
        <f>'BAR BB| Open rates'!AG3</f>
        <v>46215</v>
      </c>
      <c r="AH3" s="113">
        <f>'BAR BB| Open rates'!AH3</f>
        <v>46220</v>
      </c>
      <c r="AI3" s="113">
        <f>'BAR BB| Open rates'!AI3</f>
        <v>46222</v>
      </c>
      <c r="AJ3" s="113">
        <f>'BAR BB| Open rates'!AJ3</f>
        <v>46227</v>
      </c>
      <c r="AK3" s="113">
        <f>'BAR BB| Open rates'!AK3</f>
        <v>46229</v>
      </c>
      <c r="AL3" s="113">
        <f>'BAR BB| Open rates'!AL3</f>
        <v>46234</v>
      </c>
      <c r="AM3" s="113">
        <f>'BAR BB| Open rates'!AM3</f>
        <v>46236</v>
      </c>
      <c r="AN3" s="113">
        <f>'BAR BB| Open rates'!AN3</f>
        <v>46241</v>
      </c>
      <c r="AO3" s="113">
        <f>'BAR BB| Open rates'!AO3</f>
        <v>46243</v>
      </c>
      <c r="AP3" s="113">
        <f>'BAR BB| Open rates'!AP3</f>
        <v>46248</v>
      </c>
      <c r="AQ3" s="113">
        <f>'BAR BB| Open rates'!AQ3</f>
        <v>46250</v>
      </c>
      <c r="AR3" s="113">
        <f>'BAR BB| Open rates'!AR3</f>
        <v>46255</v>
      </c>
      <c r="AS3" s="113">
        <f>'BAR BB| Open rates'!AS3</f>
        <v>46257</v>
      </c>
      <c r="AT3" s="113">
        <f>'BAR BB| Open rates'!AT3</f>
        <v>46262</v>
      </c>
      <c r="AU3" s="113">
        <f>'BAR BB| Open rates'!AU3</f>
        <v>46264</v>
      </c>
      <c r="AV3" s="113">
        <f>'BAR BB| Open rates'!AV3</f>
        <v>46266</v>
      </c>
      <c r="AW3" s="113">
        <f>'BAR BB| Open rates'!AW3</f>
        <v>46269</v>
      </c>
      <c r="AX3" s="113">
        <f>'BAR BB| Open rates'!AX3</f>
        <v>46271</v>
      </c>
      <c r="AY3" s="113">
        <f>'BAR BB| Open rates'!AY3</f>
        <v>46276</v>
      </c>
      <c r="AZ3" s="113">
        <f>'BAR BB| Open rates'!AZ3</f>
        <v>46278</v>
      </c>
      <c r="BA3" s="113">
        <f>'BAR BB| Open rates'!BA3</f>
        <v>46283</v>
      </c>
      <c r="BB3" s="113">
        <f>'BAR BB| Open rates'!BB3</f>
        <v>46285</v>
      </c>
      <c r="BC3" s="113">
        <f>'BAR BB| Open rates'!BC3</f>
        <v>46290</v>
      </c>
      <c r="BD3" s="113">
        <f>'BAR BB| Open rates'!BD3</f>
        <v>46292</v>
      </c>
      <c r="BE3" s="113">
        <f>'BAR BB| Open rates'!BE3</f>
        <v>46296</v>
      </c>
      <c r="BF3" s="113">
        <f>'BAR BB| Open rates'!BF3</f>
        <v>46299</v>
      </c>
      <c r="BG3" s="113">
        <f>'BAR BB| Open rates'!BG3</f>
        <v>46304</v>
      </c>
      <c r="BH3" s="113">
        <f>'BAR BB| Open rates'!BH3</f>
        <v>46306</v>
      </c>
      <c r="BI3" s="113">
        <f>'BAR BB| Open rates'!BI3</f>
        <v>46311</v>
      </c>
      <c r="BJ3" s="113">
        <f>'BAR BB| Open rates'!BJ3</f>
        <v>46313</v>
      </c>
      <c r="BK3" s="113">
        <f>'BAR BB| Open rates'!BK3</f>
        <v>46318</v>
      </c>
      <c r="BL3" s="113">
        <f>'BAR BB| Open rates'!BL3</f>
        <v>46320</v>
      </c>
      <c r="BM3" s="113">
        <f>'BAR BB| Open rates'!BM3</f>
        <v>46325</v>
      </c>
      <c r="BN3" s="113">
        <f>'BAR BB| Open rates'!BN3</f>
        <v>46327</v>
      </c>
      <c r="BO3" s="113">
        <f>'BAR BB| Open rates'!BO3</f>
        <v>46330</v>
      </c>
      <c r="BP3" s="113">
        <f>'BAR BB| Open rates'!BP3</f>
        <v>46334</v>
      </c>
      <c r="BQ3" s="113">
        <f>'BAR BB| Open rates'!BQ3</f>
        <v>46335</v>
      </c>
      <c r="BR3" s="113">
        <f>'BAR BB| Open rates'!BR3</f>
        <v>46339</v>
      </c>
      <c r="BS3" s="113">
        <f>'BAR BB| Open rates'!BS3</f>
        <v>46341</v>
      </c>
      <c r="BT3" s="113">
        <f>'BAR BB| Open rates'!BT3</f>
        <v>46346</v>
      </c>
      <c r="BU3" s="113">
        <f>'BAR BB| Open rates'!BU3</f>
        <v>46348</v>
      </c>
      <c r="BV3" s="113">
        <f>'BAR BB| Open rates'!BV3</f>
        <v>46353</v>
      </c>
      <c r="BW3" s="113">
        <f>'BAR BB| Open rates'!BW3</f>
        <v>46355</v>
      </c>
      <c r="BX3" s="113">
        <f>'BAR BB| Open rates'!BX3</f>
        <v>46357</v>
      </c>
      <c r="BY3" s="113">
        <f>'BAR BB| Open rates'!BY3</f>
        <v>46360</v>
      </c>
      <c r="BZ3" s="113">
        <f>'BAR BB| Open rates'!BZ3</f>
        <v>46362</v>
      </c>
      <c r="CA3" s="113">
        <f>'BAR BB| Open rates'!CA3</f>
        <v>46367</v>
      </c>
      <c r="CB3" s="113">
        <f>'BAR BB| Open rates'!CB3</f>
        <v>46369</v>
      </c>
      <c r="CC3" s="113">
        <f>'BAR BB| Open rates'!CC3</f>
        <v>46374</v>
      </c>
      <c r="CD3" s="113">
        <f>'BAR BB| Open rates'!CD3</f>
        <v>46376</v>
      </c>
      <c r="CE3" s="113">
        <f>'BAR BB| Open rates'!CE3</f>
        <v>46381</v>
      </c>
    </row>
    <row r="4" spans="1:83" s="33" customFormat="1" ht="26.25" customHeight="1" x14ac:dyDescent="0.2">
      <c r="A4" s="104"/>
      <c r="B4" s="115">
        <f>'BAR BB| Open rates'!B4</f>
        <v>46107</v>
      </c>
      <c r="C4" s="115">
        <f>'BAR BB| Open rates'!C4</f>
        <v>46109</v>
      </c>
      <c r="D4" s="115">
        <f>'BAR BB| Open rates'!D4</f>
        <v>46112</v>
      </c>
      <c r="E4" s="115">
        <f>'BAR BB| Open rates'!E4</f>
        <v>46117</v>
      </c>
      <c r="F4" s="115">
        <f>'BAR BB| Open rates'!F4</f>
        <v>46123</v>
      </c>
      <c r="G4" s="115">
        <f>'BAR BB| Open rates'!G4</f>
        <v>46124</v>
      </c>
      <c r="H4" s="115">
        <f>'BAR BB| Open rates'!H4</f>
        <v>46130</v>
      </c>
      <c r="I4" s="115">
        <f>'BAR BB| Open rates'!I4</f>
        <v>46135</v>
      </c>
      <c r="J4" s="115">
        <f>'BAR BB| Open rates'!J4</f>
        <v>46137</v>
      </c>
      <c r="K4" s="115">
        <f>'BAR BB| Open rates'!K4</f>
        <v>46141</v>
      </c>
      <c r="L4" s="115">
        <f>'BAR BB| Open rates'!L4</f>
        <v>46142</v>
      </c>
      <c r="M4" s="115">
        <f>'BAR BB| Open rates'!M4</f>
        <v>46145</v>
      </c>
      <c r="N4" s="115">
        <f>'BAR BB| Open rates'!N4</f>
        <v>46149</v>
      </c>
      <c r="O4" s="115">
        <f>'BAR BB| Open rates'!O4</f>
        <v>46152</v>
      </c>
      <c r="P4" s="115">
        <f>'BAR BB| Open rates'!P4</f>
        <v>46153</v>
      </c>
      <c r="Q4" s="115">
        <f>'BAR BB| Open rates'!Q4</f>
        <v>46156</v>
      </c>
      <c r="R4" s="115">
        <f>'BAR BB| Open rates'!R4</f>
        <v>46158</v>
      </c>
      <c r="S4" s="115">
        <f>'BAR BB| Open rates'!S4</f>
        <v>46163</v>
      </c>
      <c r="T4" s="115">
        <f>'BAR BB| Open rates'!T4</f>
        <v>46165</v>
      </c>
      <c r="U4" s="115">
        <f>'BAR BB| Open rates'!U4</f>
        <v>46170</v>
      </c>
      <c r="V4" s="115">
        <f>'BAR BB| Open rates'!V4</f>
        <v>46173</v>
      </c>
      <c r="W4" s="115">
        <f>'BAR BB| Open rates'!W4</f>
        <v>46177</v>
      </c>
      <c r="X4" s="115">
        <f>'BAR BB| Open rates'!X4</f>
        <v>46187</v>
      </c>
      <c r="Y4" s="115">
        <f>'BAR BB| Open rates'!Y4</f>
        <v>46193</v>
      </c>
      <c r="Z4" s="115">
        <f>'BAR BB| Open rates'!Z4</f>
        <v>46198</v>
      </c>
      <c r="AA4" s="115">
        <f>'BAR BB| Open rates'!AA4</f>
        <v>46200</v>
      </c>
      <c r="AB4" s="115">
        <f>'BAR BB| Open rates'!AB4</f>
        <v>46203</v>
      </c>
      <c r="AC4" s="115">
        <f>'BAR BB| Open rates'!AC4</f>
        <v>46205</v>
      </c>
      <c r="AD4" s="115">
        <f>'BAR BB| Open rates'!AD4</f>
        <v>46207</v>
      </c>
      <c r="AE4" s="115">
        <f>'BAR BB| Open rates'!AE4</f>
        <v>46212</v>
      </c>
      <c r="AF4" s="115">
        <f>'BAR BB| Open rates'!AF4</f>
        <v>46214</v>
      </c>
      <c r="AG4" s="115">
        <f>'BAR BB| Open rates'!AG4</f>
        <v>46219</v>
      </c>
      <c r="AH4" s="115">
        <f>'BAR BB| Open rates'!AH4</f>
        <v>46221</v>
      </c>
      <c r="AI4" s="115">
        <f>'BAR BB| Open rates'!AI4</f>
        <v>46226</v>
      </c>
      <c r="AJ4" s="115">
        <f>'BAR BB| Open rates'!AJ4</f>
        <v>46228</v>
      </c>
      <c r="AK4" s="115">
        <f>'BAR BB| Open rates'!AK4</f>
        <v>46233</v>
      </c>
      <c r="AL4" s="115">
        <f>'BAR BB| Open rates'!AL4</f>
        <v>46235</v>
      </c>
      <c r="AM4" s="115">
        <f>'BAR BB| Open rates'!AM4</f>
        <v>46240</v>
      </c>
      <c r="AN4" s="115">
        <f>'BAR BB| Open rates'!AN4</f>
        <v>46242</v>
      </c>
      <c r="AO4" s="115">
        <f>'BAR BB| Open rates'!AO4</f>
        <v>46247</v>
      </c>
      <c r="AP4" s="115">
        <f>'BAR BB| Open rates'!AP4</f>
        <v>46249</v>
      </c>
      <c r="AQ4" s="115">
        <f>'BAR BB| Open rates'!AQ4</f>
        <v>46254</v>
      </c>
      <c r="AR4" s="115">
        <f>'BAR BB| Open rates'!AR4</f>
        <v>46256</v>
      </c>
      <c r="AS4" s="115">
        <f>'BAR BB| Open rates'!AS4</f>
        <v>46261</v>
      </c>
      <c r="AT4" s="115">
        <f>'BAR BB| Open rates'!AT4</f>
        <v>46263</v>
      </c>
      <c r="AU4" s="115">
        <f>'BAR BB| Open rates'!AU4</f>
        <v>46265</v>
      </c>
      <c r="AV4" s="115">
        <f>'BAR BB| Open rates'!AV4</f>
        <v>46268</v>
      </c>
      <c r="AW4" s="115">
        <f>'BAR BB| Open rates'!AW4</f>
        <v>46270</v>
      </c>
      <c r="AX4" s="115">
        <f>'BAR BB| Open rates'!AX4</f>
        <v>46275</v>
      </c>
      <c r="AY4" s="115">
        <f>'BAR BB| Open rates'!AY4</f>
        <v>46277</v>
      </c>
      <c r="AZ4" s="115">
        <f>'BAR BB| Open rates'!AZ4</f>
        <v>46282</v>
      </c>
      <c r="BA4" s="115">
        <f>'BAR BB| Open rates'!BA4</f>
        <v>46284</v>
      </c>
      <c r="BB4" s="115">
        <f>'BAR BB| Open rates'!BB4</f>
        <v>46289</v>
      </c>
      <c r="BC4" s="115">
        <f>'BAR BB| Open rates'!BC4</f>
        <v>46291</v>
      </c>
      <c r="BD4" s="115">
        <f>'BAR BB| Open rates'!BD4</f>
        <v>46295</v>
      </c>
      <c r="BE4" s="115">
        <f>'BAR BB| Open rates'!BE4</f>
        <v>46298</v>
      </c>
      <c r="BF4" s="115">
        <f>'BAR BB| Open rates'!BF4</f>
        <v>46303</v>
      </c>
      <c r="BG4" s="115">
        <f>'BAR BB| Open rates'!BG4</f>
        <v>46305</v>
      </c>
      <c r="BH4" s="115">
        <f>'BAR BB| Open rates'!BH4</f>
        <v>46310</v>
      </c>
      <c r="BI4" s="115">
        <f>'BAR BB| Open rates'!BI4</f>
        <v>46312</v>
      </c>
      <c r="BJ4" s="115">
        <f>'BAR BB| Open rates'!BJ4</f>
        <v>46317</v>
      </c>
      <c r="BK4" s="115">
        <f>'BAR BB| Open rates'!BK4</f>
        <v>46319</v>
      </c>
      <c r="BL4" s="115">
        <f>'BAR BB| Open rates'!BL4</f>
        <v>46324</v>
      </c>
      <c r="BM4" s="115">
        <f>'BAR BB| Open rates'!BM4</f>
        <v>46326</v>
      </c>
      <c r="BN4" s="115">
        <f>'BAR BB| Open rates'!BN4</f>
        <v>46329</v>
      </c>
      <c r="BO4" s="115">
        <f>'BAR BB| Open rates'!BO4</f>
        <v>46333</v>
      </c>
      <c r="BP4" s="115">
        <f>'BAR BB| Open rates'!BP4</f>
        <v>46334</v>
      </c>
      <c r="BQ4" s="115">
        <f>'BAR BB| Open rates'!BQ4</f>
        <v>46338</v>
      </c>
      <c r="BR4" s="115">
        <f>'BAR BB| Open rates'!BR4</f>
        <v>46340</v>
      </c>
      <c r="BS4" s="115">
        <f>'BAR BB| Open rates'!BS4</f>
        <v>46345</v>
      </c>
      <c r="BT4" s="115">
        <f>'BAR BB| Open rates'!BT4</f>
        <v>46347</v>
      </c>
      <c r="BU4" s="115">
        <f>'BAR BB| Open rates'!BU4</f>
        <v>46352</v>
      </c>
      <c r="BV4" s="115">
        <f>'BAR BB| Open rates'!BV4</f>
        <v>46354</v>
      </c>
      <c r="BW4" s="115">
        <f>'BAR BB| Open rates'!BW4</f>
        <v>46356</v>
      </c>
      <c r="BX4" s="115">
        <f>'BAR BB| Open rates'!BX4</f>
        <v>46359</v>
      </c>
      <c r="BY4" s="115">
        <f>'BAR BB| Open rates'!BY4</f>
        <v>46361</v>
      </c>
      <c r="BZ4" s="115">
        <f>'BAR BB| Open rates'!BZ4</f>
        <v>46366</v>
      </c>
      <c r="CA4" s="115">
        <f>'BAR BB| Open rates'!CA4</f>
        <v>46368</v>
      </c>
      <c r="CB4" s="115">
        <f>'BAR BB| Open rates'!CB4</f>
        <v>46373</v>
      </c>
      <c r="CC4" s="115">
        <f>'BAR BB| Open rates'!CC4</f>
        <v>46375</v>
      </c>
      <c r="CD4" s="115">
        <f>'BAR BB| Open rates'!CD4</f>
        <v>46380</v>
      </c>
      <c r="CE4" s="115">
        <f>'BAR BB| Open rates'!CE4</f>
        <v>46384</v>
      </c>
    </row>
    <row r="5" spans="1:83" s="36" customFormat="1" ht="12" customHeight="1" x14ac:dyDescent="0.2">
      <c r="A5" s="184" t="s">
        <v>63</v>
      </c>
    </row>
    <row r="6" spans="1:83" s="36" customFormat="1" ht="12" customHeight="1" x14ac:dyDescent="0.2">
      <c r="A6" s="183">
        <v>1</v>
      </c>
      <c r="B6" s="43">
        <f>'BAR BB| Open rates'!B6*0.9*0.9</f>
        <v>12069</v>
      </c>
      <c r="C6" s="43">
        <f>'BAR BB| Open rates'!C6*0.9*0.9</f>
        <v>16848</v>
      </c>
      <c r="D6" s="43">
        <f>'BAR BB| Open rates'!D6*0.9*0.9</f>
        <v>13446</v>
      </c>
      <c r="E6" s="43">
        <f>'BAR BB| Open rates'!E6*0.9*0.9</f>
        <v>13446</v>
      </c>
      <c r="F6" s="43">
        <f>'BAR BB| Open rates'!F6*0.9*0.9</f>
        <v>12069</v>
      </c>
      <c r="G6" s="43">
        <f>'BAR BB| Open rates'!G6*0.9*0.9</f>
        <v>10449</v>
      </c>
      <c r="H6" s="43">
        <f>'BAR BB| Open rates'!H6*0.9*0.9</f>
        <v>10449</v>
      </c>
      <c r="I6" s="43">
        <f>'BAR BB| Open rates'!I6*0.9*0.9</f>
        <v>9639</v>
      </c>
      <c r="J6" s="43">
        <f>'BAR BB| Open rates'!J6*0.9*0.9</f>
        <v>10449</v>
      </c>
      <c r="K6" s="43">
        <f>'BAR BB| Open rates'!K6*0.9*0.9</f>
        <v>10449</v>
      </c>
      <c r="L6" s="43">
        <f>'BAR BB| Open rates'!L6*0.9*0.9</f>
        <v>10449</v>
      </c>
      <c r="M6" s="43">
        <f>'BAR BB| Open rates'!M6*0.9*0.9</f>
        <v>17658</v>
      </c>
      <c r="N6" s="43">
        <f>'BAR BB| Open rates'!N6*0.9*0.9</f>
        <v>13446</v>
      </c>
      <c r="O6" s="43">
        <f>'BAR BB| Open rates'!O6*0.9*0.9</f>
        <v>17658</v>
      </c>
      <c r="P6" s="43">
        <f>'BAR BB| Open rates'!P6*0.9*0.9</f>
        <v>15228</v>
      </c>
      <c r="Q6" s="43">
        <f>'BAR BB| Open rates'!Q6*0.9*0.9</f>
        <v>12069</v>
      </c>
      <c r="R6" s="43">
        <f>'BAR BB| Open rates'!R6*0.9*0.9</f>
        <v>13446</v>
      </c>
      <c r="S6" s="43">
        <f>'BAR BB| Open rates'!S6*0.9*0.9</f>
        <v>12069</v>
      </c>
      <c r="T6" s="43">
        <f>'BAR BB| Open rates'!T6*0.9*0.9</f>
        <v>13446</v>
      </c>
      <c r="U6" s="43">
        <f>'BAR BB| Open rates'!U6*0.9*0.9</f>
        <v>12069</v>
      </c>
      <c r="V6" s="43">
        <f>'BAR BB| Open rates'!V6*0.9*0.9</f>
        <v>13446</v>
      </c>
      <c r="W6" s="43">
        <f>'BAR BB| Open rates'!W6*0.9*0.9</f>
        <v>13446</v>
      </c>
      <c r="X6" s="43">
        <f>'BAR BB| Open rates'!X6*0.9*0.9</f>
        <v>16848</v>
      </c>
      <c r="Y6" s="43">
        <f>'BAR BB| Open rates'!Y6*0.9*0.9</f>
        <v>32319</v>
      </c>
      <c r="Z6" s="43">
        <f>'BAR BB| Open rates'!Z6*0.9*0.9</f>
        <v>13446</v>
      </c>
      <c r="AA6" s="43">
        <f>'BAR BB| Open rates'!AA6*0.9*0.9</f>
        <v>15228</v>
      </c>
      <c r="AB6" s="43">
        <f>'BAR BB| Open rates'!AB6*0.9*0.9</f>
        <v>13446</v>
      </c>
      <c r="AC6" s="43">
        <f>'BAR BB| Open rates'!AC6*0.9*0.9</f>
        <v>16848</v>
      </c>
      <c r="AD6" s="43">
        <f>'BAR BB| Open rates'!AD6*0.9*0.9</f>
        <v>18468</v>
      </c>
      <c r="AE6" s="43">
        <f>'BAR BB| Open rates'!AE6*0.9*0.9</f>
        <v>16848</v>
      </c>
      <c r="AF6" s="43">
        <f>'BAR BB| Open rates'!AF6*0.9*0.9</f>
        <v>18468</v>
      </c>
      <c r="AG6" s="43">
        <f>'BAR BB| Open rates'!AG6*0.9*0.9</f>
        <v>16848</v>
      </c>
      <c r="AH6" s="43">
        <f>'BAR BB| Open rates'!AH6*0.9*0.9</f>
        <v>18468</v>
      </c>
      <c r="AI6" s="43">
        <f>'BAR BB| Open rates'!AI6*0.9*0.9</f>
        <v>16848</v>
      </c>
      <c r="AJ6" s="43">
        <f>'BAR BB| Open rates'!AJ6*0.9*0.9</f>
        <v>18468</v>
      </c>
      <c r="AK6" s="43">
        <f>'BAR BB| Open rates'!AK6*0.9*0.9</f>
        <v>16848</v>
      </c>
      <c r="AL6" s="43">
        <f>'BAR BB| Open rates'!AL6*0.9*0.9</f>
        <v>18468</v>
      </c>
      <c r="AM6" s="43">
        <f>'BAR BB| Open rates'!AM6*0.9*0.9</f>
        <v>16848</v>
      </c>
      <c r="AN6" s="43">
        <f>'BAR BB| Open rates'!AN6*0.9*0.9</f>
        <v>18468</v>
      </c>
      <c r="AO6" s="43">
        <f>'BAR BB| Open rates'!AO6*0.9*0.9</f>
        <v>16848</v>
      </c>
      <c r="AP6" s="43">
        <f>'BAR BB| Open rates'!AP6*0.9*0.9</f>
        <v>18468</v>
      </c>
      <c r="AQ6" s="43">
        <f>'BAR BB| Open rates'!AQ6*0.9*0.9</f>
        <v>16848</v>
      </c>
      <c r="AR6" s="43">
        <f>'BAR BB| Open rates'!AR6*0.9*0.9</f>
        <v>18468</v>
      </c>
      <c r="AS6" s="43">
        <f>'BAR BB| Open rates'!AS6*0.9*0.9</f>
        <v>13446</v>
      </c>
      <c r="AT6" s="43">
        <f>'BAR BB| Open rates'!AT6*0.9*0.9</f>
        <v>15228</v>
      </c>
      <c r="AU6" s="43">
        <f>'BAR BB| Open rates'!AU6*0.9*0.9</f>
        <v>13446</v>
      </c>
      <c r="AV6" s="43">
        <f>'BAR BB| Open rates'!AV6*0.9*0.9</f>
        <v>15228</v>
      </c>
      <c r="AW6" s="43">
        <f>'BAR BB| Open rates'!AW6*0.9*0.9</f>
        <v>15228</v>
      </c>
      <c r="AX6" s="43">
        <f>'BAR BB| Open rates'!AX6*0.9*0.9</f>
        <v>13446</v>
      </c>
      <c r="AY6" s="43">
        <f>'BAR BB| Open rates'!AY6*0.9*0.9</f>
        <v>15228</v>
      </c>
      <c r="AZ6" s="43">
        <f>'BAR BB| Open rates'!AZ6*0.9*0.9</f>
        <v>13446</v>
      </c>
      <c r="BA6" s="43">
        <f>'BAR BB| Open rates'!BA6*0.9*0.9</f>
        <v>15228</v>
      </c>
      <c r="BB6" s="43">
        <f>'BAR BB| Open rates'!BB6*0.9*0.9</f>
        <v>13446</v>
      </c>
      <c r="BC6" s="43">
        <f>'BAR BB| Open rates'!BC6*0.9*0.9</f>
        <v>15228</v>
      </c>
      <c r="BD6" s="43">
        <f>'BAR BB| Open rates'!BD6*0.9*0.9</f>
        <v>13446</v>
      </c>
      <c r="BE6" s="43">
        <f>'BAR BB| Open rates'!BE6*0.9*0.9</f>
        <v>12069</v>
      </c>
      <c r="BF6" s="43">
        <f>'BAR BB| Open rates'!BF6*0.9*0.9</f>
        <v>10449</v>
      </c>
      <c r="BG6" s="43">
        <f>'BAR BB| Open rates'!BG6*0.9*0.9</f>
        <v>12069</v>
      </c>
      <c r="BH6" s="43">
        <f>'BAR BB| Open rates'!BH6*0.9*0.9</f>
        <v>10449</v>
      </c>
      <c r="BI6" s="43">
        <f>'BAR BB| Open rates'!BI6*0.9*0.9</f>
        <v>12069</v>
      </c>
      <c r="BJ6" s="43">
        <f>'BAR BB| Open rates'!BJ6*0.9*0.9</f>
        <v>10449</v>
      </c>
      <c r="BK6" s="43">
        <f>'BAR BB| Open rates'!BK6*0.9*0.9</f>
        <v>12069</v>
      </c>
      <c r="BL6" s="43">
        <f>'BAR BB| Open rates'!BL6*0.9*0.9</f>
        <v>10449</v>
      </c>
      <c r="BM6" s="43">
        <f>'BAR BB| Open rates'!BM6*0.9*0.9</f>
        <v>12069</v>
      </c>
      <c r="BN6" s="43">
        <f>'BAR BB| Open rates'!BN6*0.9*0.9</f>
        <v>13446</v>
      </c>
      <c r="BO6" s="43">
        <f>'BAR BB| Open rates'!BO6*0.9*0.9</f>
        <v>15228</v>
      </c>
      <c r="BP6" s="43">
        <f>'BAR BB| Open rates'!BP6*0.9*0.9</f>
        <v>9639</v>
      </c>
      <c r="BQ6" s="43">
        <f>'BAR BB| Open rates'!BQ6*0.9*0.9</f>
        <v>9639</v>
      </c>
      <c r="BR6" s="43">
        <f>'BAR BB| Open rates'!BR6*0.9*0.9</f>
        <v>10449</v>
      </c>
      <c r="BS6" s="43">
        <f>'BAR BB| Open rates'!BS6*0.9*0.9</f>
        <v>9639</v>
      </c>
      <c r="BT6" s="43">
        <f>'BAR BB| Open rates'!BT6*0.9*0.9</f>
        <v>10449</v>
      </c>
      <c r="BU6" s="43">
        <f>'BAR BB| Open rates'!BU6*0.9*0.9</f>
        <v>9639</v>
      </c>
      <c r="BV6" s="43">
        <f>'BAR BB| Open rates'!BV6*0.9*0.9</f>
        <v>10449</v>
      </c>
      <c r="BW6" s="43">
        <f>'BAR BB| Open rates'!BW6*0.9*0.9</f>
        <v>9639</v>
      </c>
      <c r="BX6" s="43">
        <f>'BAR BB| Open rates'!BX6*0.9*0.9</f>
        <v>9639</v>
      </c>
      <c r="BY6" s="43">
        <f>'BAR BB| Open rates'!BY6*0.9*0.9</f>
        <v>10449</v>
      </c>
      <c r="BZ6" s="43">
        <f>'BAR BB| Open rates'!BZ6*0.9*0.9</f>
        <v>9639</v>
      </c>
      <c r="CA6" s="43">
        <f>'BAR BB| Open rates'!CA6*0.9*0.9</f>
        <v>10449</v>
      </c>
      <c r="CB6" s="43">
        <f>'BAR BB| Open rates'!CB6*0.9*0.9</f>
        <v>9639</v>
      </c>
      <c r="CC6" s="43">
        <f>'BAR BB| Open rates'!CC6*0.9*0.9</f>
        <v>10449</v>
      </c>
      <c r="CD6" s="43">
        <f>'BAR BB| Open rates'!CD6*0.9*0.9</f>
        <v>13446</v>
      </c>
      <c r="CE6" s="43">
        <f>'BAR BB| Open rates'!CE6*0.9*0.9</f>
        <v>15228</v>
      </c>
    </row>
    <row r="7" spans="1:83" s="36" customFormat="1" ht="12" customHeight="1" x14ac:dyDescent="0.2">
      <c r="A7" s="183">
        <v>2</v>
      </c>
      <c r="B7" s="43">
        <f>'BAR BB| Open rates'!B7*0.9*0.9</f>
        <v>14499</v>
      </c>
      <c r="C7" s="43">
        <f>'BAR BB| Open rates'!C7*0.9*0.9</f>
        <v>19278</v>
      </c>
      <c r="D7" s="43">
        <f>'BAR BB| Open rates'!D7*0.9*0.9</f>
        <v>15876</v>
      </c>
      <c r="E7" s="43">
        <f>'BAR BB| Open rates'!E7*0.9*0.9</f>
        <v>15876</v>
      </c>
      <c r="F7" s="43">
        <f>'BAR BB| Open rates'!F7*0.9*0.9</f>
        <v>14499</v>
      </c>
      <c r="G7" s="43">
        <f>'BAR BB| Open rates'!G7*0.9*0.9</f>
        <v>12879</v>
      </c>
      <c r="H7" s="43">
        <f>'BAR BB| Open rates'!H7*0.9*0.9</f>
        <v>12879</v>
      </c>
      <c r="I7" s="43">
        <f>'BAR BB| Open rates'!I7*0.9*0.9</f>
        <v>12069</v>
      </c>
      <c r="J7" s="43">
        <f>'BAR BB| Open rates'!J7*0.9*0.9</f>
        <v>12879</v>
      </c>
      <c r="K7" s="43">
        <f>'BAR BB| Open rates'!K7*0.9*0.9</f>
        <v>12879</v>
      </c>
      <c r="L7" s="43">
        <f>'BAR BB| Open rates'!L7*0.9*0.9</f>
        <v>12879</v>
      </c>
      <c r="M7" s="43">
        <f>'BAR BB| Open rates'!M7*0.9*0.9</f>
        <v>20088</v>
      </c>
      <c r="N7" s="43">
        <f>'BAR BB| Open rates'!N7*0.9*0.9</f>
        <v>15876</v>
      </c>
      <c r="O7" s="43">
        <f>'BAR BB| Open rates'!O7*0.9*0.9</f>
        <v>20088</v>
      </c>
      <c r="P7" s="43">
        <f>'BAR BB| Open rates'!P7*0.9*0.9</f>
        <v>17658</v>
      </c>
      <c r="Q7" s="43">
        <f>'BAR BB| Open rates'!Q7*0.9*0.9</f>
        <v>14499</v>
      </c>
      <c r="R7" s="43">
        <f>'BAR BB| Open rates'!R7*0.9*0.9</f>
        <v>15876</v>
      </c>
      <c r="S7" s="43">
        <f>'BAR BB| Open rates'!S7*0.9*0.9</f>
        <v>14499</v>
      </c>
      <c r="T7" s="43">
        <f>'BAR BB| Open rates'!T7*0.9*0.9</f>
        <v>15876</v>
      </c>
      <c r="U7" s="43">
        <f>'BAR BB| Open rates'!U7*0.9*0.9</f>
        <v>14499</v>
      </c>
      <c r="V7" s="43">
        <f>'BAR BB| Open rates'!V7*0.9*0.9</f>
        <v>15876</v>
      </c>
      <c r="W7" s="43">
        <f>'BAR BB| Open rates'!W7*0.9*0.9</f>
        <v>15876</v>
      </c>
      <c r="X7" s="43">
        <f>'BAR BB| Open rates'!X7*0.9*0.9</f>
        <v>19278</v>
      </c>
      <c r="Y7" s="43">
        <f>'BAR BB| Open rates'!Y7*0.9*0.9</f>
        <v>34749</v>
      </c>
      <c r="Z7" s="43">
        <f>'BAR BB| Open rates'!Z7*0.9*0.9</f>
        <v>15876</v>
      </c>
      <c r="AA7" s="43">
        <f>'BAR BB| Open rates'!AA7*0.9*0.9</f>
        <v>17658</v>
      </c>
      <c r="AB7" s="43">
        <f>'BAR BB| Open rates'!AB7*0.9*0.9</f>
        <v>15876</v>
      </c>
      <c r="AC7" s="43">
        <f>'BAR BB| Open rates'!AC7*0.9*0.9</f>
        <v>19278</v>
      </c>
      <c r="AD7" s="43">
        <f>'BAR BB| Open rates'!AD7*0.9*0.9</f>
        <v>20898</v>
      </c>
      <c r="AE7" s="43">
        <f>'BAR BB| Open rates'!AE7*0.9*0.9</f>
        <v>19278</v>
      </c>
      <c r="AF7" s="43">
        <f>'BAR BB| Open rates'!AF7*0.9*0.9</f>
        <v>20898</v>
      </c>
      <c r="AG7" s="43">
        <f>'BAR BB| Open rates'!AG7*0.9*0.9</f>
        <v>19278</v>
      </c>
      <c r="AH7" s="43">
        <f>'BAR BB| Open rates'!AH7*0.9*0.9</f>
        <v>20898</v>
      </c>
      <c r="AI7" s="43">
        <f>'BAR BB| Open rates'!AI7*0.9*0.9</f>
        <v>19278</v>
      </c>
      <c r="AJ7" s="43">
        <f>'BAR BB| Open rates'!AJ7*0.9*0.9</f>
        <v>20898</v>
      </c>
      <c r="AK7" s="43">
        <f>'BAR BB| Open rates'!AK7*0.9*0.9</f>
        <v>19278</v>
      </c>
      <c r="AL7" s="43">
        <f>'BAR BB| Open rates'!AL7*0.9*0.9</f>
        <v>20898</v>
      </c>
      <c r="AM7" s="43">
        <f>'BAR BB| Open rates'!AM7*0.9*0.9</f>
        <v>19278</v>
      </c>
      <c r="AN7" s="43">
        <f>'BAR BB| Open rates'!AN7*0.9*0.9</f>
        <v>20898</v>
      </c>
      <c r="AO7" s="43">
        <f>'BAR BB| Open rates'!AO7*0.9*0.9</f>
        <v>19278</v>
      </c>
      <c r="AP7" s="43">
        <f>'BAR BB| Open rates'!AP7*0.9*0.9</f>
        <v>20898</v>
      </c>
      <c r="AQ7" s="43">
        <f>'BAR BB| Open rates'!AQ7*0.9*0.9</f>
        <v>19278</v>
      </c>
      <c r="AR7" s="43">
        <f>'BAR BB| Open rates'!AR7*0.9*0.9</f>
        <v>20898</v>
      </c>
      <c r="AS7" s="43">
        <f>'BAR BB| Open rates'!AS7*0.9*0.9</f>
        <v>15876</v>
      </c>
      <c r="AT7" s="43">
        <f>'BAR BB| Open rates'!AT7*0.9*0.9</f>
        <v>17658</v>
      </c>
      <c r="AU7" s="43">
        <f>'BAR BB| Open rates'!AU7*0.9*0.9</f>
        <v>15876</v>
      </c>
      <c r="AV7" s="43">
        <f>'BAR BB| Open rates'!AV7*0.9*0.9</f>
        <v>17658</v>
      </c>
      <c r="AW7" s="43">
        <f>'BAR BB| Open rates'!AW7*0.9*0.9</f>
        <v>17658</v>
      </c>
      <c r="AX7" s="43">
        <f>'BAR BB| Open rates'!AX7*0.9*0.9</f>
        <v>15876</v>
      </c>
      <c r="AY7" s="43">
        <f>'BAR BB| Open rates'!AY7*0.9*0.9</f>
        <v>17658</v>
      </c>
      <c r="AZ7" s="43">
        <f>'BAR BB| Open rates'!AZ7*0.9*0.9</f>
        <v>15876</v>
      </c>
      <c r="BA7" s="43">
        <f>'BAR BB| Open rates'!BA7*0.9*0.9</f>
        <v>17658</v>
      </c>
      <c r="BB7" s="43">
        <f>'BAR BB| Open rates'!BB7*0.9*0.9</f>
        <v>15876</v>
      </c>
      <c r="BC7" s="43">
        <f>'BAR BB| Open rates'!BC7*0.9*0.9</f>
        <v>17658</v>
      </c>
      <c r="BD7" s="43">
        <f>'BAR BB| Open rates'!BD7*0.9*0.9</f>
        <v>15876</v>
      </c>
      <c r="BE7" s="43">
        <f>'BAR BB| Open rates'!BE7*0.9*0.9</f>
        <v>14499</v>
      </c>
      <c r="BF7" s="43">
        <f>'BAR BB| Open rates'!BF7*0.9*0.9</f>
        <v>12879</v>
      </c>
      <c r="BG7" s="43">
        <f>'BAR BB| Open rates'!BG7*0.9*0.9</f>
        <v>14499</v>
      </c>
      <c r="BH7" s="43">
        <f>'BAR BB| Open rates'!BH7*0.9*0.9</f>
        <v>12879</v>
      </c>
      <c r="BI7" s="43">
        <f>'BAR BB| Open rates'!BI7*0.9*0.9</f>
        <v>14499</v>
      </c>
      <c r="BJ7" s="43">
        <f>'BAR BB| Open rates'!BJ7*0.9*0.9</f>
        <v>12879</v>
      </c>
      <c r="BK7" s="43">
        <f>'BAR BB| Open rates'!BK7*0.9*0.9</f>
        <v>14499</v>
      </c>
      <c r="BL7" s="43">
        <f>'BAR BB| Open rates'!BL7*0.9*0.9</f>
        <v>12879</v>
      </c>
      <c r="BM7" s="43">
        <f>'BAR BB| Open rates'!BM7*0.9*0.9</f>
        <v>14499</v>
      </c>
      <c r="BN7" s="43">
        <f>'BAR BB| Open rates'!BN7*0.9*0.9</f>
        <v>15876</v>
      </c>
      <c r="BO7" s="43">
        <f>'BAR BB| Open rates'!BO7*0.9*0.9</f>
        <v>17658</v>
      </c>
      <c r="BP7" s="43">
        <f>'BAR BB| Open rates'!BP7*0.9*0.9</f>
        <v>12069</v>
      </c>
      <c r="BQ7" s="43">
        <f>'BAR BB| Open rates'!BQ7*0.9*0.9</f>
        <v>12069</v>
      </c>
      <c r="BR7" s="43">
        <f>'BAR BB| Open rates'!BR7*0.9*0.9</f>
        <v>12879</v>
      </c>
      <c r="BS7" s="43">
        <f>'BAR BB| Open rates'!BS7*0.9*0.9</f>
        <v>12069</v>
      </c>
      <c r="BT7" s="43">
        <f>'BAR BB| Open rates'!BT7*0.9*0.9</f>
        <v>12879</v>
      </c>
      <c r="BU7" s="43">
        <f>'BAR BB| Open rates'!BU7*0.9*0.9</f>
        <v>12069</v>
      </c>
      <c r="BV7" s="43">
        <f>'BAR BB| Open rates'!BV7*0.9*0.9</f>
        <v>12879</v>
      </c>
      <c r="BW7" s="43">
        <f>'BAR BB| Open rates'!BW7*0.9*0.9</f>
        <v>12069</v>
      </c>
      <c r="BX7" s="43">
        <f>'BAR BB| Open rates'!BX7*0.9*0.9</f>
        <v>12069</v>
      </c>
      <c r="BY7" s="43">
        <f>'BAR BB| Open rates'!BY7*0.9*0.9</f>
        <v>12879</v>
      </c>
      <c r="BZ7" s="43">
        <f>'BAR BB| Open rates'!BZ7*0.9*0.9</f>
        <v>12069</v>
      </c>
      <c r="CA7" s="43">
        <f>'BAR BB| Open rates'!CA7*0.9*0.9</f>
        <v>12879</v>
      </c>
      <c r="CB7" s="43">
        <f>'BAR BB| Open rates'!CB7*0.9*0.9</f>
        <v>12069</v>
      </c>
      <c r="CC7" s="43">
        <f>'BAR BB| Open rates'!CC7*0.9*0.9</f>
        <v>12879</v>
      </c>
      <c r="CD7" s="43">
        <f>'BAR BB| Open rates'!CD7*0.9*0.9</f>
        <v>15876</v>
      </c>
      <c r="CE7" s="43">
        <f>'BAR BB| Open rates'!CE7*0.9*0.9</f>
        <v>17658</v>
      </c>
    </row>
    <row r="8" spans="1:83"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row>
    <row r="9" spans="1:83" s="36" customFormat="1" ht="12" customHeight="1" x14ac:dyDescent="0.2">
      <c r="A9" s="237">
        <v>1</v>
      </c>
      <c r="B9" s="43">
        <f>'BAR BB| Open rates'!B9*0.9*0.9</f>
        <v>14499</v>
      </c>
      <c r="C9" s="43">
        <f>'BAR BB| Open rates'!C9*0.9*0.9</f>
        <v>19278</v>
      </c>
      <c r="D9" s="43">
        <f>'BAR BB| Open rates'!D9*0.9*0.9</f>
        <v>15876</v>
      </c>
      <c r="E9" s="43">
        <f>'BAR BB| Open rates'!E9*0.9*0.9</f>
        <v>15066</v>
      </c>
      <c r="F9" s="43">
        <f>'BAR BB| Open rates'!F9*0.9*0.9</f>
        <v>13689</v>
      </c>
      <c r="G9" s="43">
        <f>'BAR BB| Open rates'!G9*0.9*0.9</f>
        <v>12069</v>
      </c>
      <c r="H9" s="43">
        <f>'BAR BB| Open rates'!H9*0.9*0.9</f>
        <v>12069</v>
      </c>
      <c r="I9" s="43">
        <f>'BAR BB| Open rates'!I9*0.9*0.9</f>
        <v>11259</v>
      </c>
      <c r="J9" s="43">
        <f>'BAR BB| Open rates'!J9*0.9*0.9</f>
        <v>12069</v>
      </c>
      <c r="K9" s="43">
        <f>'BAR BB| Open rates'!K9*0.9*0.9</f>
        <v>12069</v>
      </c>
      <c r="L9" s="43">
        <f>'BAR BB| Open rates'!L9*0.9*0.9</f>
        <v>12069</v>
      </c>
      <c r="M9" s="43">
        <f>'BAR BB| Open rates'!M9*0.9*0.9</f>
        <v>19278</v>
      </c>
      <c r="N9" s="43">
        <f>'BAR BB| Open rates'!N9*0.9*0.9</f>
        <v>15066</v>
      </c>
      <c r="O9" s="43">
        <f>'BAR BB| Open rates'!O9*0.9*0.9</f>
        <v>19278</v>
      </c>
      <c r="P9" s="43">
        <f>'BAR BB| Open rates'!P9*0.9*0.9</f>
        <v>16848</v>
      </c>
      <c r="Q9" s="43">
        <f>'BAR BB| Open rates'!Q9*0.9*0.9</f>
        <v>13689</v>
      </c>
      <c r="R9" s="43">
        <f>'BAR BB| Open rates'!R9*0.9*0.9</f>
        <v>15066</v>
      </c>
      <c r="S9" s="43">
        <f>'BAR BB| Open rates'!S9*0.9*0.9</f>
        <v>13689</v>
      </c>
      <c r="T9" s="43">
        <f>'BAR BB| Open rates'!T9*0.9*0.9</f>
        <v>15066</v>
      </c>
      <c r="U9" s="43">
        <f>'BAR BB| Open rates'!U9*0.9*0.9</f>
        <v>13689</v>
      </c>
      <c r="V9" s="43">
        <f>'BAR BB| Open rates'!V9*0.9*0.9</f>
        <v>15066</v>
      </c>
      <c r="W9" s="43">
        <f>'BAR BB| Open rates'!W9*0.9*0.9</f>
        <v>15876</v>
      </c>
      <c r="X9" s="43">
        <f>'BAR BB| Open rates'!X9*0.9*0.9</f>
        <v>19278</v>
      </c>
      <c r="Y9" s="43">
        <f>'BAR BB| Open rates'!Y9*0.9*0.9</f>
        <v>34749</v>
      </c>
      <c r="Z9" s="43">
        <f>'BAR BB| Open rates'!Z9*0.9*0.9</f>
        <v>15876</v>
      </c>
      <c r="AA9" s="43">
        <f>'BAR BB| Open rates'!AA9*0.9*0.9</f>
        <v>17658</v>
      </c>
      <c r="AB9" s="43">
        <f>'BAR BB| Open rates'!AB9*0.9*0.9</f>
        <v>15876</v>
      </c>
      <c r="AC9" s="43">
        <f>'BAR BB| Open rates'!AC9*0.9*0.9</f>
        <v>19278</v>
      </c>
      <c r="AD9" s="43">
        <f>'BAR BB| Open rates'!AD9*0.9*0.9</f>
        <v>20898</v>
      </c>
      <c r="AE9" s="43">
        <f>'BAR BB| Open rates'!AE9*0.9*0.9</f>
        <v>19278</v>
      </c>
      <c r="AF9" s="43">
        <f>'BAR BB| Open rates'!AF9*0.9*0.9</f>
        <v>20898</v>
      </c>
      <c r="AG9" s="43">
        <f>'BAR BB| Open rates'!AG9*0.9*0.9</f>
        <v>19278</v>
      </c>
      <c r="AH9" s="43">
        <f>'BAR BB| Open rates'!AH9*0.9*0.9</f>
        <v>20898</v>
      </c>
      <c r="AI9" s="43">
        <f>'BAR BB| Open rates'!AI9*0.9*0.9</f>
        <v>19278</v>
      </c>
      <c r="AJ9" s="43">
        <f>'BAR BB| Open rates'!AJ9*0.9*0.9</f>
        <v>20898</v>
      </c>
      <c r="AK9" s="43">
        <f>'BAR BB| Open rates'!AK9*0.9*0.9</f>
        <v>19278</v>
      </c>
      <c r="AL9" s="43">
        <f>'BAR BB| Open rates'!AL9*0.9*0.9</f>
        <v>20898</v>
      </c>
      <c r="AM9" s="43">
        <f>'BAR BB| Open rates'!AM9*0.9*0.9</f>
        <v>19278</v>
      </c>
      <c r="AN9" s="43">
        <f>'BAR BB| Open rates'!AN9*0.9*0.9</f>
        <v>20898</v>
      </c>
      <c r="AO9" s="43">
        <f>'BAR BB| Open rates'!AO9*0.9*0.9</f>
        <v>19278</v>
      </c>
      <c r="AP9" s="43">
        <f>'BAR BB| Open rates'!AP9*0.9*0.9</f>
        <v>20898</v>
      </c>
      <c r="AQ9" s="43">
        <f>'BAR BB| Open rates'!AQ9*0.9*0.9</f>
        <v>19278</v>
      </c>
      <c r="AR9" s="43">
        <f>'BAR BB| Open rates'!AR9*0.9*0.9</f>
        <v>20898</v>
      </c>
      <c r="AS9" s="43">
        <f>'BAR BB| Open rates'!AS9*0.9*0.9</f>
        <v>15876</v>
      </c>
      <c r="AT9" s="43">
        <f>'BAR BB| Open rates'!AT9*0.9*0.9</f>
        <v>17658</v>
      </c>
      <c r="AU9" s="43">
        <f>'BAR BB| Open rates'!AU9*0.9*0.9</f>
        <v>15876</v>
      </c>
      <c r="AV9" s="43">
        <f>'BAR BB| Open rates'!AV9*0.9*0.9</f>
        <v>17658</v>
      </c>
      <c r="AW9" s="43">
        <f>'BAR BB| Open rates'!AW9*0.9*0.9</f>
        <v>17658</v>
      </c>
      <c r="AX9" s="43">
        <f>'BAR BB| Open rates'!AX9*0.9*0.9</f>
        <v>15876</v>
      </c>
      <c r="AY9" s="43">
        <f>'BAR BB| Open rates'!AY9*0.9*0.9</f>
        <v>17658</v>
      </c>
      <c r="AZ9" s="43">
        <f>'BAR BB| Open rates'!AZ9*0.9*0.9</f>
        <v>15876</v>
      </c>
      <c r="BA9" s="43">
        <f>'BAR BB| Open rates'!BA9*0.9*0.9</f>
        <v>17658</v>
      </c>
      <c r="BB9" s="43">
        <f>'BAR BB| Open rates'!BB9*0.9*0.9</f>
        <v>15876</v>
      </c>
      <c r="BC9" s="43">
        <f>'BAR BB| Open rates'!BC9*0.9*0.9</f>
        <v>17658</v>
      </c>
      <c r="BD9" s="43">
        <f>'BAR BB| Open rates'!BD9*0.9*0.9</f>
        <v>15876</v>
      </c>
      <c r="BE9" s="43">
        <f>'BAR BB| Open rates'!BE9*0.9*0.9</f>
        <v>14499</v>
      </c>
      <c r="BF9" s="43">
        <f>'BAR BB| Open rates'!BF9*0.9*0.9</f>
        <v>12879</v>
      </c>
      <c r="BG9" s="43">
        <f>'BAR BB| Open rates'!BG9*0.9*0.9</f>
        <v>14499</v>
      </c>
      <c r="BH9" s="43">
        <f>'BAR BB| Open rates'!BH9*0.9*0.9</f>
        <v>12879</v>
      </c>
      <c r="BI9" s="43">
        <f>'BAR BB| Open rates'!BI9*0.9*0.9</f>
        <v>14499</v>
      </c>
      <c r="BJ9" s="43">
        <f>'BAR BB| Open rates'!BJ9*0.9*0.9</f>
        <v>12879</v>
      </c>
      <c r="BK9" s="43">
        <f>'BAR BB| Open rates'!BK9*0.9*0.9</f>
        <v>14499</v>
      </c>
      <c r="BL9" s="43">
        <f>'BAR BB| Open rates'!BL9*0.9*0.9</f>
        <v>12879</v>
      </c>
      <c r="BM9" s="43">
        <f>'BAR BB| Open rates'!BM9*0.9*0.9</f>
        <v>14499</v>
      </c>
      <c r="BN9" s="43">
        <f>'BAR BB| Open rates'!BN9*0.9*0.9</f>
        <v>15876</v>
      </c>
      <c r="BO9" s="43">
        <f>'BAR BB| Open rates'!BO9*0.9*0.9</f>
        <v>17658</v>
      </c>
      <c r="BP9" s="43">
        <f>'BAR BB| Open rates'!BP9*0.9*0.9</f>
        <v>12069</v>
      </c>
      <c r="BQ9" s="43">
        <f>'BAR BB| Open rates'!BQ9*0.9*0.9</f>
        <v>11259</v>
      </c>
      <c r="BR9" s="43">
        <f>'BAR BB| Open rates'!BR9*0.9*0.9</f>
        <v>12069</v>
      </c>
      <c r="BS9" s="43">
        <f>'BAR BB| Open rates'!BS9*0.9*0.9</f>
        <v>11259</v>
      </c>
      <c r="BT9" s="43">
        <f>'BAR BB| Open rates'!BT9*0.9*0.9</f>
        <v>12069</v>
      </c>
      <c r="BU9" s="43">
        <f>'BAR BB| Open rates'!BU9*0.9*0.9</f>
        <v>11259</v>
      </c>
      <c r="BV9" s="43">
        <f>'BAR BB| Open rates'!BV9*0.9*0.9</f>
        <v>12069</v>
      </c>
      <c r="BW9" s="43">
        <f>'BAR BB| Open rates'!BW9*0.9*0.9</f>
        <v>11259</v>
      </c>
      <c r="BX9" s="43">
        <f>'BAR BB| Open rates'!BX9*0.9*0.9</f>
        <v>11259</v>
      </c>
      <c r="BY9" s="43">
        <f>'BAR BB| Open rates'!BY9*0.9*0.9</f>
        <v>12069</v>
      </c>
      <c r="BZ9" s="43">
        <f>'BAR BB| Open rates'!BZ9*0.9*0.9</f>
        <v>11259</v>
      </c>
      <c r="CA9" s="43">
        <f>'BAR BB| Open rates'!CA9*0.9*0.9</f>
        <v>12069</v>
      </c>
      <c r="CB9" s="43">
        <f>'BAR BB| Open rates'!CB9*0.9*0.9</f>
        <v>11259</v>
      </c>
      <c r="CC9" s="43">
        <f>'BAR BB| Open rates'!CC9*0.9*0.9</f>
        <v>12069</v>
      </c>
      <c r="CD9" s="43">
        <f>'BAR BB| Open rates'!CD9*0.9*0.9</f>
        <v>15066</v>
      </c>
      <c r="CE9" s="43">
        <f>'BAR BB| Open rates'!CE9*0.9*0.9</f>
        <v>16848</v>
      </c>
    </row>
    <row r="10" spans="1:83" s="36" customFormat="1" ht="12" customHeight="1" x14ac:dyDescent="0.2">
      <c r="A10" s="237">
        <v>2</v>
      </c>
      <c r="B10" s="43">
        <f>'BAR BB| Open rates'!B10*0.9*0.9</f>
        <v>16929</v>
      </c>
      <c r="C10" s="43">
        <f>'BAR BB| Open rates'!C10*0.9*0.9</f>
        <v>21708</v>
      </c>
      <c r="D10" s="43">
        <f>'BAR BB| Open rates'!D10*0.9*0.9</f>
        <v>18306</v>
      </c>
      <c r="E10" s="43">
        <f>'BAR BB| Open rates'!E10*0.9*0.9</f>
        <v>17496</v>
      </c>
      <c r="F10" s="43">
        <f>'BAR BB| Open rates'!F10*0.9*0.9</f>
        <v>16119</v>
      </c>
      <c r="G10" s="43">
        <f>'BAR BB| Open rates'!G10*0.9*0.9</f>
        <v>14499</v>
      </c>
      <c r="H10" s="43">
        <f>'BAR BB| Open rates'!H10*0.9*0.9</f>
        <v>14499</v>
      </c>
      <c r="I10" s="43">
        <f>'BAR BB| Open rates'!I10*0.9*0.9</f>
        <v>13689</v>
      </c>
      <c r="J10" s="43">
        <f>'BAR BB| Open rates'!J10*0.9*0.9</f>
        <v>14499</v>
      </c>
      <c r="K10" s="43">
        <f>'BAR BB| Open rates'!K10*0.9*0.9</f>
        <v>14499</v>
      </c>
      <c r="L10" s="43">
        <f>'BAR BB| Open rates'!L10*0.9*0.9</f>
        <v>14499</v>
      </c>
      <c r="M10" s="43">
        <f>'BAR BB| Open rates'!M10*0.9*0.9</f>
        <v>21708</v>
      </c>
      <c r="N10" s="43">
        <f>'BAR BB| Open rates'!N10*0.9*0.9</f>
        <v>17496</v>
      </c>
      <c r="O10" s="43">
        <f>'BAR BB| Open rates'!O10*0.9*0.9</f>
        <v>21708</v>
      </c>
      <c r="P10" s="43">
        <f>'BAR BB| Open rates'!P10*0.9*0.9</f>
        <v>19278</v>
      </c>
      <c r="Q10" s="43">
        <f>'BAR BB| Open rates'!Q10*0.9*0.9</f>
        <v>16119</v>
      </c>
      <c r="R10" s="43">
        <f>'BAR BB| Open rates'!R10*0.9*0.9</f>
        <v>17496</v>
      </c>
      <c r="S10" s="43">
        <f>'BAR BB| Open rates'!S10*0.9*0.9</f>
        <v>16119</v>
      </c>
      <c r="T10" s="43">
        <f>'BAR BB| Open rates'!T10*0.9*0.9</f>
        <v>17496</v>
      </c>
      <c r="U10" s="43">
        <f>'BAR BB| Open rates'!U10*0.9*0.9</f>
        <v>16119</v>
      </c>
      <c r="V10" s="43">
        <f>'BAR BB| Open rates'!V10*0.9*0.9</f>
        <v>17496</v>
      </c>
      <c r="W10" s="43">
        <f>'BAR BB| Open rates'!W10*0.9*0.9</f>
        <v>18306</v>
      </c>
      <c r="X10" s="43">
        <f>'BAR BB| Open rates'!X10*0.9*0.9</f>
        <v>21708</v>
      </c>
      <c r="Y10" s="43">
        <f>'BAR BB| Open rates'!Y10*0.9*0.9</f>
        <v>37179</v>
      </c>
      <c r="Z10" s="43">
        <f>'BAR BB| Open rates'!Z10*0.9*0.9</f>
        <v>18306</v>
      </c>
      <c r="AA10" s="43">
        <f>'BAR BB| Open rates'!AA10*0.9*0.9</f>
        <v>20088</v>
      </c>
      <c r="AB10" s="43">
        <f>'BAR BB| Open rates'!AB10*0.9*0.9</f>
        <v>18306</v>
      </c>
      <c r="AC10" s="43">
        <f>'BAR BB| Open rates'!AC10*0.9*0.9</f>
        <v>21708</v>
      </c>
      <c r="AD10" s="43">
        <f>'BAR BB| Open rates'!AD10*0.9*0.9</f>
        <v>23328</v>
      </c>
      <c r="AE10" s="43">
        <f>'BAR BB| Open rates'!AE10*0.9*0.9</f>
        <v>21708</v>
      </c>
      <c r="AF10" s="43">
        <f>'BAR BB| Open rates'!AF10*0.9*0.9</f>
        <v>23328</v>
      </c>
      <c r="AG10" s="43">
        <f>'BAR BB| Open rates'!AG10*0.9*0.9</f>
        <v>21708</v>
      </c>
      <c r="AH10" s="43">
        <f>'BAR BB| Open rates'!AH10*0.9*0.9</f>
        <v>23328</v>
      </c>
      <c r="AI10" s="43">
        <f>'BAR BB| Open rates'!AI10*0.9*0.9</f>
        <v>21708</v>
      </c>
      <c r="AJ10" s="43">
        <f>'BAR BB| Open rates'!AJ10*0.9*0.9</f>
        <v>23328</v>
      </c>
      <c r="AK10" s="43">
        <f>'BAR BB| Open rates'!AK10*0.9*0.9</f>
        <v>21708</v>
      </c>
      <c r="AL10" s="43">
        <f>'BAR BB| Open rates'!AL10*0.9*0.9</f>
        <v>23328</v>
      </c>
      <c r="AM10" s="43">
        <f>'BAR BB| Open rates'!AM10*0.9*0.9</f>
        <v>21708</v>
      </c>
      <c r="AN10" s="43">
        <f>'BAR BB| Open rates'!AN10*0.9*0.9</f>
        <v>23328</v>
      </c>
      <c r="AO10" s="43">
        <f>'BAR BB| Open rates'!AO10*0.9*0.9</f>
        <v>21708</v>
      </c>
      <c r="AP10" s="43">
        <f>'BAR BB| Open rates'!AP10*0.9*0.9</f>
        <v>23328</v>
      </c>
      <c r="AQ10" s="43">
        <f>'BAR BB| Open rates'!AQ10*0.9*0.9</f>
        <v>21708</v>
      </c>
      <c r="AR10" s="43">
        <f>'BAR BB| Open rates'!AR10*0.9*0.9</f>
        <v>23328</v>
      </c>
      <c r="AS10" s="43">
        <f>'BAR BB| Open rates'!AS10*0.9*0.9</f>
        <v>18306</v>
      </c>
      <c r="AT10" s="43">
        <f>'BAR BB| Open rates'!AT10*0.9*0.9</f>
        <v>20088</v>
      </c>
      <c r="AU10" s="43">
        <f>'BAR BB| Open rates'!AU10*0.9*0.9</f>
        <v>18306</v>
      </c>
      <c r="AV10" s="43">
        <f>'BAR BB| Open rates'!AV10*0.9*0.9</f>
        <v>20088</v>
      </c>
      <c r="AW10" s="43">
        <f>'BAR BB| Open rates'!AW10*0.9*0.9</f>
        <v>20088</v>
      </c>
      <c r="AX10" s="43">
        <f>'BAR BB| Open rates'!AX10*0.9*0.9</f>
        <v>18306</v>
      </c>
      <c r="AY10" s="43">
        <f>'BAR BB| Open rates'!AY10*0.9*0.9</f>
        <v>20088</v>
      </c>
      <c r="AZ10" s="43">
        <f>'BAR BB| Open rates'!AZ10*0.9*0.9</f>
        <v>18306</v>
      </c>
      <c r="BA10" s="43">
        <f>'BAR BB| Open rates'!BA10*0.9*0.9</f>
        <v>20088</v>
      </c>
      <c r="BB10" s="43">
        <f>'BAR BB| Open rates'!BB10*0.9*0.9</f>
        <v>18306</v>
      </c>
      <c r="BC10" s="43">
        <f>'BAR BB| Open rates'!BC10*0.9*0.9</f>
        <v>20088</v>
      </c>
      <c r="BD10" s="43">
        <f>'BAR BB| Open rates'!BD10*0.9*0.9</f>
        <v>18306</v>
      </c>
      <c r="BE10" s="43">
        <f>'BAR BB| Open rates'!BE10*0.9*0.9</f>
        <v>16929</v>
      </c>
      <c r="BF10" s="43">
        <f>'BAR BB| Open rates'!BF10*0.9*0.9</f>
        <v>15309</v>
      </c>
      <c r="BG10" s="43">
        <f>'BAR BB| Open rates'!BG10*0.9*0.9</f>
        <v>16929</v>
      </c>
      <c r="BH10" s="43">
        <f>'BAR BB| Open rates'!BH10*0.9*0.9</f>
        <v>15309</v>
      </c>
      <c r="BI10" s="43">
        <f>'BAR BB| Open rates'!BI10*0.9*0.9</f>
        <v>16929</v>
      </c>
      <c r="BJ10" s="43">
        <f>'BAR BB| Open rates'!BJ10*0.9*0.9</f>
        <v>15309</v>
      </c>
      <c r="BK10" s="43">
        <f>'BAR BB| Open rates'!BK10*0.9*0.9</f>
        <v>16929</v>
      </c>
      <c r="BL10" s="43">
        <f>'BAR BB| Open rates'!BL10*0.9*0.9</f>
        <v>15309</v>
      </c>
      <c r="BM10" s="43">
        <f>'BAR BB| Open rates'!BM10*0.9*0.9</f>
        <v>16929</v>
      </c>
      <c r="BN10" s="43">
        <f>'BAR BB| Open rates'!BN10*0.9*0.9</f>
        <v>18306</v>
      </c>
      <c r="BO10" s="43">
        <f>'BAR BB| Open rates'!BO10*0.9*0.9</f>
        <v>20088</v>
      </c>
      <c r="BP10" s="43">
        <f>'BAR BB| Open rates'!BP10*0.9*0.9</f>
        <v>14499</v>
      </c>
      <c r="BQ10" s="43">
        <f>'BAR BB| Open rates'!BQ10*0.9*0.9</f>
        <v>13689</v>
      </c>
      <c r="BR10" s="43">
        <f>'BAR BB| Open rates'!BR10*0.9*0.9</f>
        <v>14499</v>
      </c>
      <c r="BS10" s="43">
        <f>'BAR BB| Open rates'!BS10*0.9*0.9</f>
        <v>13689</v>
      </c>
      <c r="BT10" s="43">
        <f>'BAR BB| Open rates'!BT10*0.9*0.9</f>
        <v>14499</v>
      </c>
      <c r="BU10" s="43">
        <f>'BAR BB| Open rates'!BU10*0.9*0.9</f>
        <v>13689</v>
      </c>
      <c r="BV10" s="43">
        <f>'BAR BB| Open rates'!BV10*0.9*0.9</f>
        <v>14499</v>
      </c>
      <c r="BW10" s="43">
        <f>'BAR BB| Open rates'!BW10*0.9*0.9</f>
        <v>13689</v>
      </c>
      <c r="BX10" s="43">
        <f>'BAR BB| Open rates'!BX10*0.9*0.9</f>
        <v>13689</v>
      </c>
      <c r="BY10" s="43">
        <f>'BAR BB| Open rates'!BY10*0.9*0.9</f>
        <v>14499</v>
      </c>
      <c r="BZ10" s="43">
        <f>'BAR BB| Open rates'!BZ10*0.9*0.9</f>
        <v>13689</v>
      </c>
      <c r="CA10" s="43">
        <f>'BAR BB| Open rates'!CA10*0.9*0.9</f>
        <v>14499</v>
      </c>
      <c r="CB10" s="43">
        <f>'BAR BB| Open rates'!CB10*0.9*0.9</f>
        <v>13689</v>
      </c>
      <c r="CC10" s="43">
        <f>'BAR BB| Open rates'!CC10*0.9*0.9</f>
        <v>14499</v>
      </c>
      <c r="CD10" s="43">
        <f>'BAR BB| Open rates'!CD10*0.9*0.9</f>
        <v>17496</v>
      </c>
      <c r="CE10" s="43">
        <f>'BAR BB| Open rates'!CE10*0.9*0.9</f>
        <v>19278</v>
      </c>
    </row>
    <row r="11" spans="1:83"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row>
    <row r="12" spans="1:83" s="36" customFormat="1" ht="12" customHeight="1" x14ac:dyDescent="0.2">
      <c r="A12" s="237">
        <v>1</v>
      </c>
      <c r="B12" s="43">
        <f>'BAR BB| Open rates'!B12*0.9*0.9</f>
        <v>17658</v>
      </c>
      <c r="C12" s="43">
        <f>'BAR BB| Open rates'!C12*0.9*0.9</f>
        <v>22437</v>
      </c>
      <c r="D12" s="43">
        <f>'BAR BB| Open rates'!D12*0.9*0.9</f>
        <v>19035</v>
      </c>
      <c r="E12" s="43">
        <f>'BAR BB| Open rates'!E12*0.9*0.9</f>
        <v>18225</v>
      </c>
      <c r="F12" s="43">
        <f>'BAR BB| Open rates'!F12*0.9*0.9</f>
        <v>16848</v>
      </c>
      <c r="G12" s="43">
        <f>'BAR BB| Open rates'!G12*0.9*0.9</f>
        <v>15228</v>
      </c>
      <c r="H12" s="43">
        <f>'BAR BB| Open rates'!H12*0.9*0.9</f>
        <v>15228</v>
      </c>
      <c r="I12" s="43">
        <f>'BAR BB| Open rates'!I12*0.9*0.9</f>
        <v>14418</v>
      </c>
      <c r="J12" s="43">
        <f>'BAR BB| Open rates'!J12*0.9*0.9</f>
        <v>15228</v>
      </c>
      <c r="K12" s="43">
        <f>'BAR BB| Open rates'!K12*0.9*0.9</f>
        <v>15228</v>
      </c>
      <c r="L12" s="43">
        <f>'BAR BB| Open rates'!L12*0.9*0.9</f>
        <v>15228</v>
      </c>
      <c r="M12" s="43">
        <f>'BAR BB| Open rates'!M12*0.9*0.9</f>
        <v>23247</v>
      </c>
      <c r="N12" s="43">
        <f>'BAR BB| Open rates'!N12*0.9*0.9</f>
        <v>19035</v>
      </c>
      <c r="O12" s="43">
        <f>'BAR BB| Open rates'!O12*0.9*0.9</f>
        <v>23247</v>
      </c>
      <c r="P12" s="43">
        <f>'BAR BB| Open rates'!P12*0.9*0.9</f>
        <v>20817</v>
      </c>
      <c r="Q12" s="43">
        <f>'BAR BB| Open rates'!Q12*0.9*0.9</f>
        <v>17658</v>
      </c>
      <c r="R12" s="43">
        <f>'BAR BB| Open rates'!R12*0.9*0.9</f>
        <v>19035</v>
      </c>
      <c r="S12" s="43">
        <f>'BAR BB| Open rates'!S12*0.9*0.9</f>
        <v>17658</v>
      </c>
      <c r="T12" s="43">
        <f>'BAR BB| Open rates'!T12*0.9*0.9</f>
        <v>19035</v>
      </c>
      <c r="U12" s="43">
        <f>'BAR BB| Open rates'!U12*0.9*0.9</f>
        <v>17658</v>
      </c>
      <c r="V12" s="43">
        <f>'BAR BB| Open rates'!V12*0.9*0.9</f>
        <v>19035</v>
      </c>
      <c r="W12" s="43">
        <f>'BAR BB| Open rates'!W12*0.9*0.9</f>
        <v>19035</v>
      </c>
      <c r="X12" s="43">
        <f>'BAR BB| Open rates'!X12*0.9*0.9</f>
        <v>22437</v>
      </c>
      <c r="Y12" s="43">
        <f>'BAR BB| Open rates'!Y12*0.9*0.9</f>
        <v>37908</v>
      </c>
      <c r="Z12" s="43">
        <f>'BAR BB| Open rates'!Z12*0.9*0.9</f>
        <v>19035</v>
      </c>
      <c r="AA12" s="43">
        <f>'BAR BB| Open rates'!AA12*0.9*0.9</f>
        <v>20817</v>
      </c>
      <c r="AB12" s="43">
        <f>'BAR BB| Open rates'!AB12*0.9*0.9</f>
        <v>19035</v>
      </c>
      <c r="AC12" s="43">
        <f>'BAR BB| Open rates'!AC12*0.9*0.9</f>
        <v>22437</v>
      </c>
      <c r="AD12" s="43">
        <f>'BAR BB| Open rates'!AD12*0.9*0.9</f>
        <v>24057</v>
      </c>
      <c r="AE12" s="43">
        <f>'BAR BB| Open rates'!AE12*0.9*0.9</f>
        <v>22437</v>
      </c>
      <c r="AF12" s="43">
        <f>'BAR BB| Open rates'!AF12*0.9*0.9</f>
        <v>24057</v>
      </c>
      <c r="AG12" s="43">
        <f>'BAR BB| Open rates'!AG12*0.9*0.9</f>
        <v>22437</v>
      </c>
      <c r="AH12" s="43">
        <f>'BAR BB| Open rates'!AH12*0.9*0.9</f>
        <v>24057</v>
      </c>
      <c r="AI12" s="43">
        <f>'BAR BB| Open rates'!AI12*0.9*0.9</f>
        <v>22437</v>
      </c>
      <c r="AJ12" s="43">
        <f>'BAR BB| Open rates'!AJ12*0.9*0.9</f>
        <v>24057</v>
      </c>
      <c r="AK12" s="43">
        <f>'BAR BB| Open rates'!AK12*0.9*0.9</f>
        <v>22437</v>
      </c>
      <c r="AL12" s="43">
        <f>'BAR BB| Open rates'!AL12*0.9*0.9</f>
        <v>24057</v>
      </c>
      <c r="AM12" s="43">
        <f>'BAR BB| Open rates'!AM12*0.9*0.9</f>
        <v>22437</v>
      </c>
      <c r="AN12" s="43">
        <f>'BAR BB| Open rates'!AN12*0.9*0.9</f>
        <v>24057</v>
      </c>
      <c r="AO12" s="43">
        <f>'BAR BB| Open rates'!AO12*0.9*0.9</f>
        <v>22437</v>
      </c>
      <c r="AP12" s="43">
        <f>'BAR BB| Open rates'!AP12*0.9*0.9</f>
        <v>24057</v>
      </c>
      <c r="AQ12" s="43">
        <f>'BAR BB| Open rates'!AQ12*0.9*0.9</f>
        <v>22437</v>
      </c>
      <c r="AR12" s="43">
        <f>'BAR BB| Open rates'!AR12*0.9*0.9</f>
        <v>24057</v>
      </c>
      <c r="AS12" s="43">
        <f>'BAR BB| Open rates'!AS12*0.9*0.9</f>
        <v>19035</v>
      </c>
      <c r="AT12" s="43">
        <f>'BAR BB| Open rates'!AT12*0.9*0.9</f>
        <v>20817</v>
      </c>
      <c r="AU12" s="43">
        <f>'BAR BB| Open rates'!AU12*0.9*0.9</f>
        <v>19035</v>
      </c>
      <c r="AV12" s="43">
        <f>'BAR BB| Open rates'!AV12*0.9*0.9</f>
        <v>20817</v>
      </c>
      <c r="AW12" s="43">
        <f>'BAR BB| Open rates'!AW12*0.9*0.9</f>
        <v>20817</v>
      </c>
      <c r="AX12" s="43">
        <f>'BAR BB| Open rates'!AX12*0.9*0.9</f>
        <v>19035</v>
      </c>
      <c r="AY12" s="43">
        <f>'BAR BB| Open rates'!AY12*0.9*0.9</f>
        <v>20817</v>
      </c>
      <c r="AZ12" s="43">
        <f>'BAR BB| Open rates'!AZ12*0.9*0.9</f>
        <v>19035</v>
      </c>
      <c r="BA12" s="43">
        <f>'BAR BB| Open rates'!BA12*0.9*0.9</f>
        <v>20817</v>
      </c>
      <c r="BB12" s="43">
        <f>'BAR BB| Open rates'!BB12*0.9*0.9</f>
        <v>19035</v>
      </c>
      <c r="BC12" s="43">
        <f>'BAR BB| Open rates'!BC12*0.9*0.9</f>
        <v>20817</v>
      </c>
      <c r="BD12" s="43">
        <f>'BAR BB| Open rates'!BD12*0.9*0.9</f>
        <v>19035</v>
      </c>
      <c r="BE12" s="43">
        <f>'BAR BB| Open rates'!BE12*0.9*0.9</f>
        <v>17658</v>
      </c>
      <c r="BF12" s="43">
        <f>'BAR BB| Open rates'!BF12*0.9*0.9</f>
        <v>16038</v>
      </c>
      <c r="BG12" s="43">
        <f>'BAR BB| Open rates'!BG12*0.9*0.9</f>
        <v>17658</v>
      </c>
      <c r="BH12" s="43">
        <f>'BAR BB| Open rates'!BH12*0.9*0.9</f>
        <v>16038</v>
      </c>
      <c r="BI12" s="43">
        <f>'BAR BB| Open rates'!BI12*0.9*0.9</f>
        <v>17658</v>
      </c>
      <c r="BJ12" s="43">
        <f>'BAR BB| Open rates'!BJ12*0.9*0.9</f>
        <v>16038</v>
      </c>
      <c r="BK12" s="43">
        <f>'BAR BB| Open rates'!BK12*0.9*0.9</f>
        <v>17658</v>
      </c>
      <c r="BL12" s="43">
        <f>'BAR BB| Open rates'!BL12*0.9*0.9</f>
        <v>16038</v>
      </c>
      <c r="BM12" s="43">
        <f>'BAR BB| Open rates'!BM12*0.9*0.9</f>
        <v>17658</v>
      </c>
      <c r="BN12" s="43">
        <f>'BAR BB| Open rates'!BN12*0.9*0.9</f>
        <v>19035</v>
      </c>
      <c r="BO12" s="43">
        <f>'BAR BB| Open rates'!BO12*0.9*0.9</f>
        <v>20817</v>
      </c>
      <c r="BP12" s="43">
        <f>'BAR BB| Open rates'!BP12*0.9*0.9</f>
        <v>15228</v>
      </c>
      <c r="BQ12" s="43">
        <f>'BAR BB| Open rates'!BQ12*0.9*0.9</f>
        <v>14418</v>
      </c>
      <c r="BR12" s="43">
        <f>'BAR BB| Open rates'!BR12*0.9*0.9</f>
        <v>15228</v>
      </c>
      <c r="BS12" s="43">
        <f>'BAR BB| Open rates'!BS12*0.9*0.9</f>
        <v>14418</v>
      </c>
      <c r="BT12" s="43">
        <f>'BAR BB| Open rates'!BT12*0.9*0.9</f>
        <v>15228</v>
      </c>
      <c r="BU12" s="43">
        <f>'BAR BB| Open rates'!BU12*0.9*0.9</f>
        <v>14418</v>
      </c>
      <c r="BV12" s="43">
        <f>'BAR BB| Open rates'!BV12*0.9*0.9</f>
        <v>15228</v>
      </c>
      <c r="BW12" s="43">
        <f>'BAR BB| Open rates'!BW12*0.9*0.9</f>
        <v>14418</v>
      </c>
      <c r="BX12" s="43">
        <f>'BAR BB| Open rates'!BX12*0.9*0.9</f>
        <v>14418</v>
      </c>
      <c r="BY12" s="43">
        <f>'BAR BB| Open rates'!BY12*0.9*0.9</f>
        <v>15228</v>
      </c>
      <c r="BZ12" s="43">
        <f>'BAR BB| Open rates'!BZ12*0.9*0.9</f>
        <v>14418</v>
      </c>
      <c r="CA12" s="43">
        <f>'BAR BB| Open rates'!CA12*0.9*0.9</f>
        <v>15228</v>
      </c>
      <c r="CB12" s="43">
        <f>'BAR BB| Open rates'!CB12*0.9*0.9</f>
        <v>14418</v>
      </c>
      <c r="CC12" s="43">
        <f>'BAR BB| Open rates'!CC12*0.9*0.9</f>
        <v>15228</v>
      </c>
      <c r="CD12" s="43">
        <f>'BAR BB| Open rates'!CD12*0.9*0.9</f>
        <v>18225</v>
      </c>
      <c r="CE12" s="43">
        <f>'BAR BB| Open rates'!CE12*0.9*0.9</f>
        <v>20007</v>
      </c>
    </row>
    <row r="13" spans="1:83" s="36" customFormat="1" ht="12" customHeight="1" x14ac:dyDescent="0.2">
      <c r="A13" s="237">
        <v>2</v>
      </c>
      <c r="B13" s="43">
        <f>'BAR BB| Open rates'!B13*0.9*0.9</f>
        <v>20088</v>
      </c>
      <c r="C13" s="43">
        <f>'BAR BB| Open rates'!C13*0.9*0.9</f>
        <v>24867</v>
      </c>
      <c r="D13" s="43">
        <f>'BAR BB| Open rates'!D13*0.9*0.9</f>
        <v>21465</v>
      </c>
      <c r="E13" s="43">
        <f>'BAR BB| Open rates'!E13*0.9*0.9</f>
        <v>20655</v>
      </c>
      <c r="F13" s="43">
        <f>'BAR BB| Open rates'!F13*0.9*0.9</f>
        <v>19278</v>
      </c>
      <c r="G13" s="43">
        <f>'BAR BB| Open rates'!G13*0.9*0.9</f>
        <v>17658</v>
      </c>
      <c r="H13" s="43">
        <f>'BAR BB| Open rates'!H13*0.9*0.9</f>
        <v>17658</v>
      </c>
      <c r="I13" s="43">
        <f>'BAR BB| Open rates'!I13*0.9*0.9</f>
        <v>16848</v>
      </c>
      <c r="J13" s="43">
        <f>'BAR BB| Open rates'!J13*0.9*0.9</f>
        <v>17658</v>
      </c>
      <c r="K13" s="43">
        <f>'BAR BB| Open rates'!K13*0.9*0.9</f>
        <v>17658</v>
      </c>
      <c r="L13" s="43">
        <f>'BAR BB| Open rates'!L13*0.9*0.9</f>
        <v>17658</v>
      </c>
      <c r="M13" s="43">
        <f>'BAR BB| Open rates'!M13*0.9*0.9</f>
        <v>25677</v>
      </c>
      <c r="N13" s="43">
        <f>'BAR BB| Open rates'!N13*0.9*0.9</f>
        <v>21465</v>
      </c>
      <c r="O13" s="43">
        <f>'BAR BB| Open rates'!O13*0.9*0.9</f>
        <v>25677</v>
      </c>
      <c r="P13" s="43">
        <f>'BAR BB| Open rates'!P13*0.9*0.9</f>
        <v>23247</v>
      </c>
      <c r="Q13" s="43">
        <f>'BAR BB| Open rates'!Q13*0.9*0.9</f>
        <v>20088</v>
      </c>
      <c r="R13" s="43">
        <f>'BAR BB| Open rates'!R13*0.9*0.9</f>
        <v>21465</v>
      </c>
      <c r="S13" s="43">
        <f>'BAR BB| Open rates'!S13*0.9*0.9</f>
        <v>20088</v>
      </c>
      <c r="T13" s="43">
        <f>'BAR BB| Open rates'!T13*0.9*0.9</f>
        <v>21465</v>
      </c>
      <c r="U13" s="43">
        <f>'BAR BB| Open rates'!U13*0.9*0.9</f>
        <v>20088</v>
      </c>
      <c r="V13" s="43">
        <f>'BAR BB| Open rates'!V13*0.9*0.9</f>
        <v>21465</v>
      </c>
      <c r="W13" s="43">
        <f>'BAR BB| Open rates'!W13*0.9*0.9</f>
        <v>21465</v>
      </c>
      <c r="X13" s="43">
        <f>'BAR BB| Open rates'!X13*0.9*0.9</f>
        <v>24867</v>
      </c>
      <c r="Y13" s="43">
        <f>'BAR BB| Open rates'!Y13*0.9*0.9</f>
        <v>40338</v>
      </c>
      <c r="Z13" s="43">
        <f>'BAR BB| Open rates'!Z13*0.9*0.9</f>
        <v>21465</v>
      </c>
      <c r="AA13" s="43">
        <f>'BAR BB| Open rates'!AA13*0.9*0.9</f>
        <v>23247</v>
      </c>
      <c r="AB13" s="43">
        <f>'BAR BB| Open rates'!AB13*0.9*0.9</f>
        <v>21465</v>
      </c>
      <c r="AC13" s="43">
        <f>'BAR BB| Open rates'!AC13*0.9*0.9</f>
        <v>24867</v>
      </c>
      <c r="AD13" s="43">
        <f>'BAR BB| Open rates'!AD13*0.9*0.9</f>
        <v>26487</v>
      </c>
      <c r="AE13" s="43">
        <f>'BAR BB| Open rates'!AE13*0.9*0.9</f>
        <v>24867</v>
      </c>
      <c r="AF13" s="43">
        <f>'BAR BB| Open rates'!AF13*0.9*0.9</f>
        <v>26487</v>
      </c>
      <c r="AG13" s="43">
        <f>'BAR BB| Open rates'!AG13*0.9*0.9</f>
        <v>24867</v>
      </c>
      <c r="AH13" s="43">
        <f>'BAR BB| Open rates'!AH13*0.9*0.9</f>
        <v>26487</v>
      </c>
      <c r="AI13" s="43">
        <f>'BAR BB| Open rates'!AI13*0.9*0.9</f>
        <v>24867</v>
      </c>
      <c r="AJ13" s="43">
        <f>'BAR BB| Open rates'!AJ13*0.9*0.9</f>
        <v>26487</v>
      </c>
      <c r="AK13" s="43">
        <f>'BAR BB| Open rates'!AK13*0.9*0.9</f>
        <v>24867</v>
      </c>
      <c r="AL13" s="43">
        <f>'BAR BB| Open rates'!AL13*0.9*0.9</f>
        <v>26487</v>
      </c>
      <c r="AM13" s="43">
        <f>'BAR BB| Open rates'!AM13*0.9*0.9</f>
        <v>24867</v>
      </c>
      <c r="AN13" s="43">
        <f>'BAR BB| Open rates'!AN13*0.9*0.9</f>
        <v>26487</v>
      </c>
      <c r="AO13" s="43">
        <f>'BAR BB| Open rates'!AO13*0.9*0.9</f>
        <v>24867</v>
      </c>
      <c r="AP13" s="43">
        <f>'BAR BB| Open rates'!AP13*0.9*0.9</f>
        <v>26487</v>
      </c>
      <c r="AQ13" s="43">
        <f>'BAR BB| Open rates'!AQ13*0.9*0.9</f>
        <v>24867</v>
      </c>
      <c r="AR13" s="43">
        <f>'BAR BB| Open rates'!AR13*0.9*0.9</f>
        <v>26487</v>
      </c>
      <c r="AS13" s="43">
        <f>'BAR BB| Open rates'!AS13*0.9*0.9</f>
        <v>21465</v>
      </c>
      <c r="AT13" s="43">
        <f>'BAR BB| Open rates'!AT13*0.9*0.9</f>
        <v>23247</v>
      </c>
      <c r="AU13" s="43">
        <f>'BAR BB| Open rates'!AU13*0.9*0.9</f>
        <v>21465</v>
      </c>
      <c r="AV13" s="43">
        <f>'BAR BB| Open rates'!AV13*0.9*0.9</f>
        <v>23247</v>
      </c>
      <c r="AW13" s="43">
        <f>'BAR BB| Open rates'!AW13*0.9*0.9</f>
        <v>23247</v>
      </c>
      <c r="AX13" s="43">
        <f>'BAR BB| Open rates'!AX13*0.9*0.9</f>
        <v>21465</v>
      </c>
      <c r="AY13" s="43">
        <f>'BAR BB| Open rates'!AY13*0.9*0.9</f>
        <v>23247</v>
      </c>
      <c r="AZ13" s="43">
        <f>'BAR BB| Open rates'!AZ13*0.9*0.9</f>
        <v>21465</v>
      </c>
      <c r="BA13" s="43">
        <f>'BAR BB| Open rates'!BA13*0.9*0.9</f>
        <v>23247</v>
      </c>
      <c r="BB13" s="43">
        <f>'BAR BB| Open rates'!BB13*0.9*0.9</f>
        <v>21465</v>
      </c>
      <c r="BC13" s="43">
        <f>'BAR BB| Open rates'!BC13*0.9*0.9</f>
        <v>23247</v>
      </c>
      <c r="BD13" s="43">
        <f>'BAR BB| Open rates'!BD13*0.9*0.9</f>
        <v>21465</v>
      </c>
      <c r="BE13" s="43">
        <f>'BAR BB| Open rates'!BE13*0.9*0.9</f>
        <v>20088</v>
      </c>
      <c r="BF13" s="43">
        <f>'BAR BB| Open rates'!BF13*0.9*0.9</f>
        <v>18468</v>
      </c>
      <c r="BG13" s="43">
        <f>'BAR BB| Open rates'!BG13*0.9*0.9</f>
        <v>20088</v>
      </c>
      <c r="BH13" s="43">
        <f>'BAR BB| Open rates'!BH13*0.9*0.9</f>
        <v>18468</v>
      </c>
      <c r="BI13" s="43">
        <f>'BAR BB| Open rates'!BI13*0.9*0.9</f>
        <v>20088</v>
      </c>
      <c r="BJ13" s="43">
        <f>'BAR BB| Open rates'!BJ13*0.9*0.9</f>
        <v>18468</v>
      </c>
      <c r="BK13" s="43">
        <f>'BAR BB| Open rates'!BK13*0.9*0.9</f>
        <v>20088</v>
      </c>
      <c r="BL13" s="43">
        <f>'BAR BB| Open rates'!BL13*0.9*0.9</f>
        <v>18468</v>
      </c>
      <c r="BM13" s="43">
        <f>'BAR BB| Open rates'!BM13*0.9*0.9</f>
        <v>20088</v>
      </c>
      <c r="BN13" s="43">
        <f>'BAR BB| Open rates'!BN13*0.9*0.9</f>
        <v>21465</v>
      </c>
      <c r="BO13" s="43">
        <f>'BAR BB| Open rates'!BO13*0.9*0.9</f>
        <v>23247</v>
      </c>
      <c r="BP13" s="43">
        <f>'BAR BB| Open rates'!BP13*0.9*0.9</f>
        <v>17658</v>
      </c>
      <c r="BQ13" s="43">
        <f>'BAR BB| Open rates'!BQ13*0.9*0.9</f>
        <v>16848</v>
      </c>
      <c r="BR13" s="43">
        <f>'BAR BB| Open rates'!BR13*0.9*0.9</f>
        <v>17658</v>
      </c>
      <c r="BS13" s="43">
        <f>'BAR BB| Open rates'!BS13*0.9*0.9</f>
        <v>16848</v>
      </c>
      <c r="BT13" s="43">
        <f>'BAR BB| Open rates'!BT13*0.9*0.9</f>
        <v>17658</v>
      </c>
      <c r="BU13" s="43">
        <f>'BAR BB| Open rates'!BU13*0.9*0.9</f>
        <v>16848</v>
      </c>
      <c r="BV13" s="43">
        <f>'BAR BB| Open rates'!BV13*0.9*0.9</f>
        <v>17658</v>
      </c>
      <c r="BW13" s="43">
        <f>'BAR BB| Open rates'!BW13*0.9*0.9</f>
        <v>16848</v>
      </c>
      <c r="BX13" s="43">
        <f>'BAR BB| Open rates'!BX13*0.9*0.9</f>
        <v>16848</v>
      </c>
      <c r="BY13" s="43">
        <f>'BAR BB| Open rates'!BY13*0.9*0.9</f>
        <v>17658</v>
      </c>
      <c r="BZ13" s="43">
        <f>'BAR BB| Open rates'!BZ13*0.9*0.9</f>
        <v>16848</v>
      </c>
      <c r="CA13" s="43">
        <f>'BAR BB| Open rates'!CA13*0.9*0.9</f>
        <v>17658</v>
      </c>
      <c r="CB13" s="43">
        <f>'BAR BB| Open rates'!CB13*0.9*0.9</f>
        <v>16848</v>
      </c>
      <c r="CC13" s="43">
        <f>'BAR BB| Open rates'!CC13*0.9*0.9</f>
        <v>17658</v>
      </c>
      <c r="CD13" s="43">
        <f>'BAR BB| Open rates'!CD13*0.9*0.9</f>
        <v>20655</v>
      </c>
      <c r="CE13" s="43">
        <f>'BAR BB| Open rates'!CE13*0.9*0.9</f>
        <v>22437</v>
      </c>
    </row>
    <row r="14" spans="1:83"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row>
    <row r="15" spans="1:83" s="36" customFormat="1" ht="12" customHeight="1" x14ac:dyDescent="0.2">
      <c r="A15" s="237">
        <v>1</v>
      </c>
      <c r="B15" s="43">
        <f>'BAR BB| Open rates'!B15*0.9*0.9</f>
        <v>23328</v>
      </c>
      <c r="C15" s="43">
        <f>'BAR BB| Open rates'!C15*0.9*0.9</f>
        <v>28107</v>
      </c>
      <c r="D15" s="43">
        <f>'BAR BB| Open rates'!D15*0.9*0.9</f>
        <v>24705</v>
      </c>
      <c r="E15" s="43">
        <f>'BAR BB| Open rates'!E15*0.9*0.9</f>
        <v>23085</v>
      </c>
      <c r="F15" s="43">
        <f>'BAR BB| Open rates'!F15*0.9*0.9</f>
        <v>21708</v>
      </c>
      <c r="G15" s="43">
        <f>'BAR BB| Open rates'!G15*0.9*0.9</f>
        <v>20088</v>
      </c>
      <c r="H15" s="43">
        <f>'BAR BB| Open rates'!H15*0.9*0.9</f>
        <v>20088</v>
      </c>
      <c r="I15" s="43">
        <f>'BAR BB| Open rates'!I15*0.9*0.9</f>
        <v>19278</v>
      </c>
      <c r="J15" s="43">
        <f>'BAR BB| Open rates'!J15*0.9*0.9</f>
        <v>20088</v>
      </c>
      <c r="K15" s="43">
        <f>'BAR BB| Open rates'!K15*0.9*0.9</f>
        <v>20088</v>
      </c>
      <c r="L15" s="43">
        <f>'BAR BB| Open rates'!L15*0.9*0.9</f>
        <v>20088</v>
      </c>
      <c r="M15" s="43">
        <f>'BAR BB| Open rates'!M15*0.9*0.9</f>
        <v>28107</v>
      </c>
      <c r="N15" s="43">
        <f>'BAR BB| Open rates'!N15*0.9*0.9</f>
        <v>23895</v>
      </c>
      <c r="O15" s="43">
        <f>'BAR BB| Open rates'!O15*0.9*0.9</f>
        <v>28107</v>
      </c>
      <c r="P15" s="43">
        <f>'BAR BB| Open rates'!P15*0.9*0.9</f>
        <v>25677</v>
      </c>
      <c r="Q15" s="43">
        <f>'BAR BB| Open rates'!Q15*0.9*0.9</f>
        <v>22518</v>
      </c>
      <c r="R15" s="43">
        <f>'BAR BB| Open rates'!R15*0.9*0.9</f>
        <v>23895</v>
      </c>
      <c r="S15" s="43">
        <f>'BAR BB| Open rates'!S15*0.9*0.9</f>
        <v>22518</v>
      </c>
      <c r="T15" s="43">
        <f>'BAR BB| Open rates'!T15*0.9*0.9</f>
        <v>23895</v>
      </c>
      <c r="U15" s="43">
        <f>'BAR BB| Open rates'!U15*0.9*0.9</f>
        <v>22518</v>
      </c>
      <c r="V15" s="43">
        <f>'BAR BB| Open rates'!V15*0.9*0.9</f>
        <v>23895</v>
      </c>
      <c r="W15" s="43">
        <f>'BAR BB| Open rates'!W15*0.9*0.9</f>
        <v>27945</v>
      </c>
      <c r="X15" s="43">
        <f>'BAR BB| Open rates'!X15*0.9*0.9</f>
        <v>31347</v>
      </c>
      <c r="Y15" s="43">
        <f>'BAR BB| Open rates'!Y15*0.9*0.9</f>
        <v>46818</v>
      </c>
      <c r="Z15" s="43">
        <f>'BAR BB| Open rates'!Z15*0.9*0.9</f>
        <v>27945</v>
      </c>
      <c r="AA15" s="43">
        <f>'BAR BB| Open rates'!AA15*0.9*0.9</f>
        <v>29727</v>
      </c>
      <c r="AB15" s="43">
        <f>'BAR BB| Open rates'!AB15*0.9*0.9</f>
        <v>27945</v>
      </c>
      <c r="AC15" s="43">
        <f>'BAR BB| Open rates'!AC15*0.9*0.9</f>
        <v>31347</v>
      </c>
      <c r="AD15" s="43">
        <f>'BAR BB| Open rates'!AD15*0.9*0.9</f>
        <v>32967</v>
      </c>
      <c r="AE15" s="43">
        <f>'BAR BB| Open rates'!AE15*0.9*0.9</f>
        <v>31347</v>
      </c>
      <c r="AF15" s="43">
        <f>'BAR BB| Open rates'!AF15*0.9*0.9</f>
        <v>32967</v>
      </c>
      <c r="AG15" s="43">
        <f>'BAR BB| Open rates'!AG15*0.9*0.9</f>
        <v>31347</v>
      </c>
      <c r="AH15" s="43">
        <f>'BAR BB| Open rates'!AH15*0.9*0.9</f>
        <v>32967</v>
      </c>
      <c r="AI15" s="43">
        <f>'BAR BB| Open rates'!AI15*0.9*0.9</f>
        <v>31347</v>
      </c>
      <c r="AJ15" s="43">
        <f>'BAR BB| Open rates'!AJ15*0.9*0.9</f>
        <v>32967</v>
      </c>
      <c r="AK15" s="43">
        <f>'BAR BB| Open rates'!AK15*0.9*0.9</f>
        <v>31347</v>
      </c>
      <c r="AL15" s="43">
        <f>'BAR BB| Open rates'!AL15*0.9*0.9</f>
        <v>32967</v>
      </c>
      <c r="AM15" s="43">
        <f>'BAR BB| Open rates'!AM15*0.9*0.9</f>
        <v>31347</v>
      </c>
      <c r="AN15" s="43">
        <f>'BAR BB| Open rates'!AN15*0.9*0.9</f>
        <v>32967</v>
      </c>
      <c r="AO15" s="43">
        <f>'BAR BB| Open rates'!AO15*0.9*0.9</f>
        <v>31347</v>
      </c>
      <c r="AP15" s="43">
        <f>'BAR BB| Open rates'!AP15*0.9*0.9</f>
        <v>32967</v>
      </c>
      <c r="AQ15" s="43">
        <f>'BAR BB| Open rates'!AQ15*0.9*0.9</f>
        <v>31347</v>
      </c>
      <c r="AR15" s="43">
        <f>'BAR BB| Open rates'!AR15*0.9*0.9</f>
        <v>32967</v>
      </c>
      <c r="AS15" s="43">
        <f>'BAR BB| Open rates'!AS15*0.9*0.9</f>
        <v>27945</v>
      </c>
      <c r="AT15" s="43">
        <f>'BAR BB| Open rates'!AT15*0.9*0.9</f>
        <v>29727</v>
      </c>
      <c r="AU15" s="43">
        <f>'BAR BB| Open rates'!AU15*0.9*0.9</f>
        <v>27945</v>
      </c>
      <c r="AV15" s="43">
        <f>'BAR BB| Open rates'!AV15*0.9*0.9</f>
        <v>29727</v>
      </c>
      <c r="AW15" s="43">
        <f>'BAR BB| Open rates'!AW15*0.9*0.9</f>
        <v>29727</v>
      </c>
      <c r="AX15" s="43">
        <f>'BAR BB| Open rates'!AX15*0.9*0.9</f>
        <v>27945</v>
      </c>
      <c r="AY15" s="43">
        <f>'BAR BB| Open rates'!AY15*0.9*0.9</f>
        <v>29727</v>
      </c>
      <c r="AZ15" s="43">
        <f>'BAR BB| Open rates'!AZ15*0.9*0.9</f>
        <v>27945</v>
      </c>
      <c r="BA15" s="43">
        <f>'BAR BB| Open rates'!BA15*0.9*0.9</f>
        <v>29727</v>
      </c>
      <c r="BB15" s="43">
        <f>'BAR BB| Open rates'!BB15*0.9*0.9</f>
        <v>27945</v>
      </c>
      <c r="BC15" s="43">
        <f>'BAR BB| Open rates'!BC15*0.9*0.9</f>
        <v>29727</v>
      </c>
      <c r="BD15" s="43">
        <f>'BAR BB| Open rates'!BD15*0.9*0.9</f>
        <v>27945</v>
      </c>
      <c r="BE15" s="43">
        <f>'BAR BB| Open rates'!BE15*0.9*0.9</f>
        <v>25758</v>
      </c>
      <c r="BF15" s="43">
        <f>'BAR BB| Open rates'!BF15*0.9*0.9</f>
        <v>24138</v>
      </c>
      <c r="BG15" s="43">
        <f>'BAR BB| Open rates'!BG15*0.9*0.9</f>
        <v>25758</v>
      </c>
      <c r="BH15" s="43">
        <f>'BAR BB| Open rates'!BH15*0.9*0.9</f>
        <v>24138</v>
      </c>
      <c r="BI15" s="43">
        <f>'BAR BB| Open rates'!BI15*0.9*0.9</f>
        <v>25758</v>
      </c>
      <c r="BJ15" s="43">
        <f>'BAR BB| Open rates'!BJ15*0.9*0.9</f>
        <v>24138</v>
      </c>
      <c r="BK15" s="43">
        <f>'BAR BB| Open rates'!BK15*0.9*0.9</f>
        <v>25758</v>
      </c>
      <c r="BL15" s="43">
        <f>'BAR BB| Open rates'!BL15*0.9*0.9</f>
        <v>24138</v>
      </c>
      <c r="BM15" s="43">
        <f>'BAR BB| Open rates'!BM15*0.9*0.9</f>
        <v>25758</v>
      </c>
      <c r="BN15" s="43">
        <f>'BAR BB| Open rates'!BN15*0.9*0.9</f>
        <v>27135</v>
      </c>
      <c r="BO15" s="43">
        <f>'BAR BB| Open rates'!BO15*0.9*0.9</f>
        <v>28917</v>
      </c>
      <c r="BP15" s="43">
        <f>'BAR BB| Open rates'!BP15*0.9*0.9</f>
        <v>23328</v>
      </c>
      <c r="BQ15" s="43">
        <f>'BAR BB| Open rates'!BQ15*0.9*0.9</f>
        <v>21708</v>
      </c>
      <c r="BR15" s="43">
        <f>'BAR BB| Open rates'!BR15*0.9*0.9</f>
        <v>22518</v>
      </c>
      <c r="BS15" s="43">
        <f>'BAR BB| Open rates'!BS15*0.9*0.9</f>
        <v>21708</v>
      </c>
      <c r="BT15" s="43">
        <f>'BAR BB| Open rates'!BT15*0.9*0.9</f>
        <v>22518</v>
      </c>
      <c r="BU15" s="43">
        <f>'BAR BB| Open rates'!BU15*0.9*0.9</f>
        <v>21708</v>
      </c>
      <c r="BV15" s="43">
        <f>'BAR BB| Open rates'!BV15*0.9*0.9</f>
        <v>22518</v>
      </c>
      <c r="BW15" s="43">
        <f>'BAR BB| Open rates'!BW15*0.9*0.9</f>
        <v>21708</v>
      </c>
      <c r="BX15" s="43">
        <f>'BAR BB| Open rates'!BX15*0.9*0.9</f>
        <v>21708</v>
      </c>
      <c r="BY15" s="43">
        <f>'BAR BB| Open rates'!BY15*0.9*0.9</f>
        <v>22518</v>
      </c>
      <c r="BZ15" s="43">
        <f>'BAR BB| Open rates'!BZ15*0.9*0.9</f>
        <v>21708</v>
      </c>
      <c r="CA15" s="43">
        <f>'BAR BB| Open rates'!CA15*0.9*0.9</f>
        <v>22518</v>
      </c>
      <c r="CB15" s="43">
        <f>'BAR BB| Open rates'!CB15*0.9*0.9</f>
        <v>21708</v>
      </c>
      <c r="CC15" s="43">
        <f>'BAR BB| Open rates'!CC15*0.9*0.9</f>
        <v>22518</v>
      </c>
      <c r="CD15" s="43">
        <f>'BAR BB| Open rates'!CD15*0.9*0.9</f>
        <v>25515</v>
      </c>
      <c r="CE15" s="43">
        <f>'BAR BB| Open rates'!CE15*0.9*0.9</f>
        <v>27297</v>
      </c>
    </row>
    <row r="16" spans="1:83" s="36" customFormat="1" ht="12" customHeight="1" x14ac:dyDescent="0.2">
      <c r="A16" s="237">
        <v>2</v>
      </c>
      <c r="B16" s="43">
        <f>'BAR BB| Open rates'!B16*0.9*0.9</f>
        <v>25758</v>
      </c>
      <c r="C16" s="43">
        <f>'BAR BB| Open rates'!C16*0.9*0.9</f>
        <v>30537</v>
      </c>
      <c r="D16" s="43">
        <f>'BAR BB| Open rates'!D16*0.9*0.9</f>
        <v>27135</v>
      </c>
      <c r="E16" s="43">
        <f>'BAR BB| Open rates'!E16*0.9*0.9</f>
        <v>25515</v>
      </c>
      <c r="F16" s="43">
        <f>'BAR BB| Open rates'!F16*0.9*0.9</f>
        <v>24138</v>
      </c>
      <c r="G16" s="43">
        <f>'BAR BB| Open rates'!G16*0.9*0.9</f>
        <v>22518</v>
      </c>
      <c r="H16" s="43">
        <f>'BAR BB| Open rates'!H16*0.9*0.9</f>
        <v>22518</v>
      </c>
      <c r="I16" s="43">
        <f>'BAR BB| Open rates'!I16*0.9*0.9</f>
        <v>21708</v>
      </c>
      <c r="J16" s="43">
        <f>'BAR BB| Open rates'!J16*0.9*0.9</f>
        <v>22518</v>
      </c>
      <c r="K16" s="43">
        <f>'BAR BB| Open rates'!K16*0.9*0.9</f>
        <v>22518</v>
      </c>
      <c r="L16" s="43">
        <f>'BAR BB| Open rates'!L16*0.9*0.9</f>
        <v>22518</v>
      </c>
      <c r="M16" s="43">
        <f>'BAR BB| Open rates'!M16*0.9*0.9</f>
        <v>30537</v>
      </c>
      <c r="N16" s="43">
        <f>'BAR BB| Open rates'!N16*0.9*0.9</f>
        <v>26325</v>
      </c>
      <c r="O16" s="43">
        <f>'BAR BB| Open rates'!O16*0.9*0.9</f>
        <v>30537</v>
      </c>
      <c r="P16" s="43">
        <f>'BAR BB| Open rates'!P16*0.9*0.9</f>
        <v>28107</v>
      </c>
      <c r="Q16" s="43">
        <f>'BAR BB| Open rates'!Q16*0.9*0.9</f>
        <v>24948</v>
      </c>
      <c r="R16" s="43">
        <f>'BAR BB| Open rates'!R16*0.9*0.9</f>
        <v>26325</v>
      </c>
      <c r="S16" s="43">
        <f>'BAR BB| Open rates'!S16*0.9*0.9</f>
        <v>24948</v>
      </c>
      <c r="T16" s="43">
        <f>'BAR BB| Open rates'!T16*0.9*0.9</f>
        <v>26325</v>
      </c>
      <c r="U16" s="43">
        <f>'BAR BB| Open rates'!U16*0.9*0.9</f>
        <v>24948</v>
      </c>
      <c r="V16" s="43">
        <f>'BAR BB| Open rates'!V16*0.9*0.9</f>
        <v>26325</v>
      </c>
      <c r="W16" s="43">
        <f>'BAR BB| Open rates'!W16*0.9*0.9</f>
        <v>30375</v>
      </c>
      <c r="X16" s="43">
        <f>'BAR BB| Open rates'!X16*0.9*0.9</f>
        <v>33777</v>
      </c>
      <c r="Y16" s="43">
        <f>'BAR BB| Open rates'!Y16*0.9*0.9</f>
        <v>49248</v>
      </c>
      <c r="Z16" s="43">
        <f>'BAR BB| Open rates'!Z16*0.9*0.9</f>
        <v>30375</v>
      </c>
      <c r="AA16" s="43">
        <f>'BAR BB| Open rates'!AA16*0.9*0.9</f>
        <v>32157</v>
      </c>
      <c r="AB16" s="43">
        <f>'BAR BB| Open rates'!AB16*0.9*0.9</f>
        <v>30375</v>
      </c>
      <c r="AC16" s="43">
        <f>'BAR BB| Open rates'!AC16*0.9*0.9</f>
        <v>33777</v>
      </c>
      <c r="AD16" s="43">
        <f>'BAR BB| Open rates'!AD16*0.9*0.9</f>
        <v>35397</v>
      </c>
      <c r="AE16" s="43">
        <f>'BAR BB| Open rates'!AE16*0.9*0.9</f>
        <v>33777</v>
      </c>
      <c r="AF16" s="43">
        <f>'BAR BB| Open rates'!AF16*0.9*0.9</f>
        <v>35397</v>
      </c>
      <c r="AG16" s="43">
        <f>'BAR BB| Open rates'!AG16*0.9*0.9</f>
        <v>33777</v>
      </c>
      <c r="AH16" s="43">
        <f>'BAR BB| Open rates'!AH16*0.9*0.9</f>
        <v>35397</v>
      </c>
      <c r="AI16" s="43">
        <f>'BAR BB| Open rates'!AI16*0.9*0.9</f>
        <v>33777</v>
      </c>
      <c r="AJ16" s="43">
        <f>'BAR BB| Open rates'!AJ16*0.9*0.9</f>
        <v>35397</v>
      </c>
      <c r="AK16" s="43">
        <f>'BAR BB| Open rates'!AK16*0.9*0.9</f>
        <v>33777</v>
      </c>
      <c r="AL16" s="43">
        <f>'BAR BB| Open rates'!AL16*0.9*0.9</f>
        <v>35397</v>
      </c>
      <c r="AM16" s="43">
        <f>'BAR BB| Open rates'!AM16*0.9*0.9</f>
        <v>33777</v>
      </c>
      <c r="AN16" s="43">
        <f>'BAR BB| Open rates'!AN16*0.9*0.9</f>
        <v>35397</v>
      </c>
      <c r="AO16" s="43">
        <f>'BAR BB| Open rates'!AO16*0.9*0.9</f>
        <v>33777</v>
      </c>
      <c r="AP16" s="43">
        <f>'BAR BB| Open rates'!AP16*0.9*0.9</f>
        <v>35397</v>
      </c>
      <c r="AQ16" s="43">
        <f>'BAR BB| Open rates'!AQ16*0.9*0.9</f>
        <v>33777</v>
      </c>
      <c r="AR16" s="43">
        <f>'BAR BB| Open rates'!AR16*0.9*0.9</f>
        <v>35397</v>
      </c>
      <c r="AS16" s="43">
        <f>'BAR BB| Open rates'!AS16*0.9*0.9</f>
        <v>30375</v>
      </c>
      <c r="AT16" s="43">
        <f>'BAR BB| Open rates'!AT16*0.9*0.9</f>
        <v>32157</v>
      </c>
      <c r="AU16" s="43">
        <f>'BAR BB| Open rates'!AU16*0.9*0.9</f>
        <v>30375</v>
      </c>
      <c r="AV16" s="43">
        <f>'BAR BB| Open rates'!AV16*0.9*0.9</f>
        <v>32157</v>
      </c>
      <c r="AW16" s="43">
        <f>'BAR BB| Open rates'!AW16*0.9*0.9</f>
        <v>32157</v>
      </c>
      <c r="AX16" s="43">
        <f>'BAR BB| Open rates'!AX16*0.9*0.9</f>
        <v>30375</v>
      </c>
      <c r="AY16" s="43">
        <f>'BAR BB| Open rates'!AY16*0.9*0.9</f>
        <v>32157</v>
      </c>
      <c r="AZ16" s="43">
        <f>'BAR BB| Open rates'!AZ16*0.9*0.9</f>
        <v>30375</v>
      </c>
      <c r="BA16" s="43">
        <f>'BAR BB| Open rates'!BA16*0.9*0.9</f>
        <v>32157</v>
      </c>
      <c r="BB16" s="43">
        <f>'BAR BB| Open rates'!BB16*0.9*0.9</f>
        <v>30375</v>
      </c>
      <c r="BC16" s="43">
        <f>'BAR BB| Open rates'!BC16*0.9*0.9</f>
        <v>32157</v>
      </c>
      <c r="BD16" s="43">
        <f>'BAR BB| Open rates'!BD16*0.9*0.9</f>
        <v>30375</v>
      </c>
      <c r="BE16" s="43">
        <f>'BAR BB| Open rates'!BE16*0.9*0.9</f>
        <v>28188</v>
      </c>
      <c r="BF16" s="43">
        <f>'BAR BB| Open rates'!BF16*0.9*0.9</f>
        <v>26568</v>
      </c>
      <c r="BG16" s="43">
        <f>'BAR BB| Open rates'!BG16*0.9*0.9</f>
        <v>28188</v>
      </c>
      <c r="BH16" s="43">
        <f>'BAR BB| Open rates'!BH16*0.9*0.9</f>
        <v>26568</v>
      </c>
      <c r="BI16" s="43">
        <f>'BAR BB| Open rates'!BI16*0.9*0.9</f>
        <v>28188</v>
      </c>
      <c r="BJ16" s="43">
        <f>'BAR BB| Open rates'!BJ16*0.9*0.9</f>
        <v>26568</v>
      </c>
      <c r="BK16" s="43">
        <f>'BAR BB| Open rates'!BK16*0.9*0.9</f>
        <v>28188</v>
      </c>
      <c r="BL16" s="43">
        <f>'BAR BB| Open rates'!BL16*0.9*0.9</f>
        <v>26568</v>
      </c>
      <c r="BM16" s="43">
        <f>'BAR BB| Open rates'!BM16*0.9*0.9</f>
        <v>28188</v>
      </c>
      <c r="BN16" s="43">
        <f>'BAR BB| Open rates'!BN16*0.9*0.9</f>
        <v>29565</v>
      </c>
      <c r="BO16" s="43">
        <f>'BAR BB| Open rates'!BO16*0.9*0.9</f>
        <v>31347</v>
      </c>
      <c r="BP16" s="43">
        <f>'BAR BB| Open rates'!BP16*0.9*0.9</f>
        <v>25758</v>
      </c>
      <c r="BQ16" s="43">
        <f>'BAR BB| Open rates'!BQ16*0.9*0.9</f>
        <v>24138</v>
      </c>
      <c r="BR16" s="43">
        <f>'BAR BB| Open rates'!BR16*0.9*0.9</f>
        <v>24948</v>
      </c>
      <c r="BS16" s="43">
        <f>'BAR BB| Open rates'!BS16*0.9*0.9</f>
        <v>24138</v>
      </c>
      <c r="BT16" s="43">
        <f>'BAR BB| Open rates'!BT16*0.9*0.9</f>
        <v>24948</v>
      </c>
      <c r="BU16" s="43">
        <f>'BAR BB| Open rates'!BU16*0.9*0.9</f>
        <v>24138</v>
      </c>
      <c r="BV16" s="43">
        <f>'BAR BB| Open rates'!BV16*0.9*0.9</f>
        <v>24948</v>
      </c>
      <c r="BW16" s="43">
        <f>'BAR BB| Open rates'!BW16*0.9*0.9</f>
        <v>24138</v>
      </c>
      <c r="BX16" s="43">
        <f>'BAR BB| Open rates'!BX16*0.9*0.9</f>
        <v>24138</v>
      </c>
      <c r="BY16" s="43">
        <f>'BAR BB| Open rates'!BY16*0.9*0.9</f>
        <v>24948</v>
      </c>
      <c r="BZ16" s="43">
        <f>'BAR BB| Open rates'!BZ16*0.9*0.9</f>
        <v>24138</v>
      </c>
      <c r="CA16" s="43">
        <f>'BAR BB| Open rates'!CA16*0.9*0.9</f>
        <v>24948</v>
      </c>
      <c r="CB16" s="43">
        <f>'BAR BB| Open rates'!CB16*0.9*0.9</f>
        <v>24138</v>
      </c>
      <c r="CC16" s="43">
        <f>'BAR BB| Open rates'!CC16*0.9*0.9</f>
        <v>24948</v>
      </c>
      <c r="CD16" s="43">
        <f>'BAR BB| Open rates'!CD16*0.9*0.9</f>
        <v>27945</v>
      </c>
      <c r="CE16" s="43">
        <f>'BAR BB| Open rates'!CE16*0.9*0.9</f>
        <v>29727</v>
      </c>
    </row>
    <row r="17" spans="1:83"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row>
    <row r="18" spans="1:83" s="36" customFormat="1" ht="12" customHeight="1" x14ac:dyDescent="0.2">
      <c r="A18" s="237">
        <v>1</v>
      </c>
      <c r="B18" s="43">
        <f>'BAR BB| Open rates'!B18*0.9*0.9</f>
        <v>23409</v>
      </c>
      <c r="C18" s="43">
        <f>'BAR BB| Open rates'!C18*0.9*0.9</f>
        <v>28188</v>
      </c>
      <c r="D18" s="43">
        <f>'BAR BB| Open rates'!D18*0.9*0.9</f>
        <v>24786</v>
      </c>
      <c r="E18" s="43">
        <f>'BAR BB| Open rates'!E18*0.9*0.9</f>
        <v>24786</v>
      </c>
      <c r="F18" s="43">
        <f>'BAR BB| Open rates'!F18*0.9*0.9</f>
        <v>23409</v>
      </c>
      <c r="G18" s="43">
        <f>'BAR BB| Open rates'!G18*0.9*0.9</f>
        <v>21789</v>
      </c>
      <c r="H18" s="43">
        <f>'BAR BB| Open rates'!H18*0.9*0.9</f>
        <v>21789</v>
      </c>
      <c r="I18" s="43">
        <f>'BAR BB| Open rates'!I18*0.9*0.9</f>
        <v>20979</v>
      </c>
      <c r="J18" s="43">
        <f>'BAR BB| Open rates'!J18*0.9*0.9</f>
        <v>21789</v>
      </c>
      <c r="K18" s="43">
        <f>'BAR BB| Open rates'!K18*0.9*0.9</f>
        <v>21789</v>
      </c>
      <c r="L18" s="43">
        <f>'BAR BB| Open rates'!L18*0.9*0.9</f>
        <v>21789</v>
      </c>
      <c r="M18" s="43">
        <f>'BAR BB| Open rates'!M18*0.9*0.9</f>
        <v>28998</v>
      </c>
      <c r="N18" s="43">
        <f>'BAR BB| Open rates'!N18*0.9*0.9</f>
        <v>24786</v>
      </c>
      <c r="O18" s="43">
        <f>'BAR BB| Open rates'!O18*0.9*0.9</f>
        <v>28998</v>
      </c>
      <c r="P18" s="43">
        <f>'BAR BB| Open rates'!P18*0.9*0.9</f>
        <v>26568</v>
      </c>
      <c r="Q18" s="43">
        <f>'BAR BB| Open rates'!Q18*0.9*0.9</f>
        <v>23409</v>
      </c>
      <c r="R18" s="43">
        <f>'BAR BB| Open rates'!R18*0.9*0.9</f>
        <v>24786</v>
      </c>
      <c r="S18" s="43">
        <f>'BAR BB| Open rates'!S18*0.9*0.9</f>
        <v>23409</v>
      </c>
      <c r="T18" s="43">
        <f>'BAR BB| Open rates'!T18*0.9*0.9</f>
        <v>24786</v>
      </c>
      <c r="U18" s="43">
        <f>'BAR BB| Open rates'!U18*0.9*0.9</f>
        <v>23409</v>
      </c>
      <c r="V18" s="43">
        <f>'BAR BB| Open rates'!V18*0.9*0.9</f>
        <v>24786</v>
      </c>
      <c r="W18" s="43">
        <f>'BAR BB| Open rates'!W18*0.9*0.9</f>
        <v>28755</v>
      </c>
      <c r="X18" s="43">
        <f>'BAR BB| Open rates'!X18*0.9*0.9</f>
        <v>32157</v>
      </c>
      <c r="Y18" s="43">
        <f>'BAR BB| Open rates'!Y18*0.9*0.9</f>
        <v>47628</v>
      </c>
      <c r="Z18" s="43">
        <f>'BAR BB| Open rates'!Z18*0.9*0.9</f>
        <v>28755</v>
      </c>
      <c r="AA18" s="43">
        <f>'BAR BB| Open rates'!AA18*0.9*0.9</f>
        <v>30537</v>
      </c>
      <c r="AB18" s="43">
        <f>'BAR BB| Open rates'!AB18*0.9*0.9</f>
        <v>28755</v>
      </c>
      <c r="AC18" s="43">
        <f>'BAR BB| Open rates'!AC18*0.9*0.9</f>
        <v>32157</v>
      </c>
      <c r="AD18" s="43">
        <f>'BAR BB| Open rates'!AD18*0.9*0.9</f>
        <v>33777</v>
      </c>
      <c r="AE18" s="43">
        <f>'BAR BB| Open rates'!AE18*0.9*0.9</f>
        <v>32157</v>
      </c>
      <c r="AF18" s="43">
        <f>'BAR BB| Open rates'!AF18*0.9*0.9</f>
        <v>33777</v>
      </c>
      <c r="AG18" s="43">
        <f>'BAR BB| Open rates'!AG18*0.9*0.9</f>
        <v>32157</v>
      </c>
      <c r="AH18" s="43">
        <f>'BAR BB| Open rates'!AH18*0.9*0.9</f>
        <v>33777</v>
      </c>
      <c r="AI18" s="43">
        <f>'BAR BB| Open rates'!AI18*0.9*0.9</f>
        <v>32157</v>
      </c>
      <c r="AJ18" s="43">
        <f>'BAR BB| Open rates'!AJ18*0.9*0.9</f>
        <v>33777</v>
      </c>
      <c r="AK18" s="43">
        <f>'BAR BB| Open rates'!AK18*0.9*0.9</f>
        <v>32157</v>
      </c>
      <c r="AL18" s="43">
        <f>'BAR BB| Open rates'!AL18*0.9*0.9</f>
        <v>33777</v>
      </c>
      <c r="AM18" s="43">
        <f>'BAR BB| Open rates'!AM18*0.9*0.9</f>
        <v>32157</v>
      </c>
      <c r="AN18" s="43">
        <f>'BAR BB| Open rates'!AN18*0.9*0.9</f>
        <v>33777</v>
      </c>
      <c r="AO18" s="43">
        <f>'BAR BB| Open rates'!AO18*0.9*0.9</f>
        <v>32157</v>
      </c>
      <c r="AP18" s="43">
        <f>'BAR BB| Open rates'!AP18*0.9*0.9</f>
        <v>33777</v>
      </c>
      <c r="AQ18" s="43">
        <f>'BAR BB| Open rates'!AQ18*0.9*0.9</f>
        <v>32157</v>
      </c>
      <c r="AR18" s="43">
        <f>'BAR BB| Open rates'!AR18*0.9*0.9</f>
        <v>33777</v>
      </c>
      <c r="AS18" s="43">
        <f>'BAR BB| Open rates'!AS18*0.9*0.9</f>
        <v>28755</v>
      </c>
      <c r="AT18" s="43">
        <f>'BAR BB| Open rates'!AT18*0.9*0.9</f>
        <v>30537</v>
      </c>
      <c r="AU18" s="43">
        <f>'BAR BB| Open rates'!AU18*0.9*0.9</f>
        <v>28755</v>
      </c>
      <c r="AV18" s="43">
        <f>'BAR BB| Open rates'!AV18*0.9*0.9</f>
        <v>30537</v>
      </c>
      <c r="AW18" s="43">
        <f>'BAR BB| Open rates'!AW18*0.9*0.9</f>
        <v>30537</v>
      </c>
      <c r="AX18" s="43">
        <f>'BAR BB| Open rates'!AX18*0.9*0.9</f>
        <v>28755</v>
      </c>
      <c r="AY18" s="43">
        <f>'BAR BB| Open rates'!AY18*0.9*0.9</f>
        <v>30537</v>
      </c>
      <c r="AZ18" s="43">
        <f>'BAR BB| Open rates'!AZ18*0.9*0.9</f>
        <v>28755</v>
      </c>
      <c r="BA18" s="43">
        <f>'BAR BB| Open rates'!BA18*0.9*0.9</f>
        <v>30537</v>
      </c>
      <c r="BB18" s="43">
        <f>'BAR BB| Open rates'!BB18*0.9*0.9</f>
        <v>28755</v>
      </c>
      <c r="BC18" s="43">
        <f>'BAR BB| Open rates'!BC18*0.9*0.9</f>
        <v>30537</v>
      </c>
      <c r="BD18" s="43">
        <f>'BAR BB| Open rates'!BD18*0.9*0.9</f>
        <v>28755</v>
      </c>
      <c r="BE18" s="43">
        <f>'BAR BB| Open rates'!BE18*0.9*0.9</f>
        <v>25839</v>
      </c>
      <c r="BF18" s="43">
        <f>'BAR BB| Open rates'!BF18*0.9*0.9</f>
        <v>24219</v>
      </c>
      <c r="BG18" s="43">
        <f>'BAR BB| Open rates'!BG18*0.9*0.9</f>
        <v>25839</v>
      </c>
      <c r="BH18" s="43">
        <f>'BAR BB| Open rates'!BH18*0.9*0.9</f>
        <v>24219</v>
      </c>
      <c r="BI18" s="43">
        <f>'BAR BB| Open rates'!BI18*0.9*0.9</f>
        <v>25839</v>
      </c>
      <c r="BJ18" s="43">
        <f>'BAR BB| Open rates'!BJ18*0.9*0.9</f>
        <v>24219</v>
      </c>
      <c r="BK18" s="43">
        <f>'BAR BB| Open rates'!BK18*0.9*0.9</f>
        <v>25839</v>
      </c>
      <c r="BL18" s="43">
        <f>'BAR BB| Open rates'!BL18*0.9*0.9</f>
        <v>24219</v>
      </c>
      <c r="BM18" s="43">
        <f>'BAR BB| Open rates'!BM18*0.9*0.9</f>
        <v>25839</v>
      </c>
      <c r="BN18" s="43">
        <f>'BAR BB| Open rates'!BN18*0.9*0.9</f>
        <v>27216</v>
      </c>
      <c r="BO18" s="43">
        <f>'BAR BB| Open rates'!BO18*0.9*0.9</f>
        <v>28998</v>
      </c>
      <c r="BP18" s="43">
        <f>'BAR BB| Open rates'!BP18*0.9*0.9</f>
        <v>23409</v>
      </c>
      <c r="BQ18" s="43">
        <f>'BAR BB| Open rates'!BQ18*0.9*0.9</f>
        <v>21789</v>
      </c>
      <c r="BR18" s="43">
        <f>'BAR BB| Open rates'!BR18*0.9*0.9</f>
        <v>22599</v>
      </c>
      <c r="BS18" s="43">
        <f>'BAR BB| Open rates'!BS18*0.9*0.9</f>
        <v>21789</v>
      </c>
      <c r="BT18" s="43">
        <f>'BAR BB| Open rates'!BT18*0.9*0.9</f>
        <v>22599</v>
      </c>
      <c r="BU18" s="43">
        <f>'BAR BB| Open rates'!BU18*0.9*0.9</f>
        <v>21789</v>
      </c>
      <c r="BV18" s="43">
        <f>'BAR BB| Open rates'!BV18*0.9*0.9</f>
        <v>22599</v>
      </c>
      <c r="BW18" s="43">
        <f>'BAR BB| Open rates'!BW18*0.9*0.9</f>
        <v>21789</v>
      </c>
      <c r="BX18" s="43">
        <f>'BAR BB| Open rates'!BX18*0.9*0.9</f>
        <v>21789</v>
      </c>
      <c r="BY18" s="43">
        <f>'BAR BB| Open rates'!BY18*0.9*0.9</f>
        <v>22599</v>
      </c>
      <c r="BZ18" s="43">
        <f>'BAR BB| Open rates'!BZ18*0.9*0.9</f>
        <v>21789</v>
      </c>
      <c r="CA18" s="43">
        <f>'BAR BB| Open rates'!CA18*0.9*0.9</f>
        <v>22599</v>
      </c>
      <c r="CB18" s="43">
        <f>'BAR BB| Open rates'!CB18*0.9*0.9</f>
        <v>21789</v>
      </c>
      <c r="CC18" s="43">
        <f>'BAR BB| Open rates'!CC18*0.9*0.9</f>
        <v>22599</v>
      </c>
      <c r="CD18" s="43">
        <f>'BAR BB| Open rates'!CD18*0.9*0.9</f>
        <v>25596</v>
      </c>
      <c r="CE18" s="43">
        <f>'BAR BB| Open rates'!CE18*0.9*0.9</f>
        <v>27378</v>
      </c>
    </row>
    <row r="19" spans="1:83" s="36" customFormat="1" ht="12" customHeight="1" x14ac:dyDescent="0.2">
      <c r="A19" s="237">
        <v>2</v>
      </c>
      <c r="B19" s="43">
        <f>'BAR BB| Open rates'!B19*0.9*0.9</f>
        <v>25839</v>
      </c>
      <c r="C19" s="43">
        <f>'BAR BB| Open rates'!C19*0.9*0.9</f>
        <v>30618</v>
      </c>
      <c r="D19" s="43">
        <f>'BAR BB| Open rates'!D19*0.9*0.9</f>
        <v>27216</v>
      </c>
      <c r="E19" s="43">
        <f>'BAR BB| Open rates'!E19*0.9*0.9</f>
        <v>27216</v>
      </c>
      <c r="F19" s="43">
        <f>'BAR BB| Open rates'!F19*0.9*0.9</f>
        <v>25839</v>
      </c>
      <c r="G19" s="43">
        <f>'BAR BB| Open rates'!G19*0.9*0.9</f>
        <v>24219</v>
      </c>
      <c r="H19" s="43">
        <f>'BAR BB| Open rates'!H19*0.9*0.9</f>
        <v>24219</v>
      </c>
      <c r="I19" s="43">
        <f>'BAR BB| Open rates'!I19*0.9*0.9</f>
        <v>23409</v>
      </c>
      <c r="J19" s="43">
        <f>'BAR BB| Open rates'!J19*0.9*0.9</f>
        <v>24219</v>
      </c>
      <c r="K19" s="43">
        <f>'BAR BB| Open rates'!K19*0.9*0.9</f>
        <v>24219</v>
      </c>
      <c r="L19" s="43">
        <f>'BAR BB| Open rates'!L19*0.9*0.9</f>
        <v>24219</v>
      </c>
      <c r="M19" s="43">
        <f>'BAR BB| Open rates'!M19*0.9*0.9</f>
        <v>31428</v>
      </c>
      <c r="N19" s="43">
        <f>'BAR BB| Open rates'!N19*0.9*0.9</f>
        <v>27216</v>
      </c>
      <c r="O19" s="43">
        <f>'BAR BB| Open rates'!O19*0.9*0.9</f>
        <v>31428</v>
      </c>
      <c r="P19" s="43">
        <f>'BAR BB| Open rates'!P19*0.9*0.9</f>
        <v>28998</v>
      </c>
      <c r="Q19" s="43">
        <f>'BAR BB| Open rates'!Q19*0.9*0.9</f>
        <v>25839</v>
      </c>
      <c r="R19" s="43">
        <f>'BAR BB| Open rates'!R19*0.9*0.9</f>
        <v>27216</v>
      </c>
      <c r="S19" s="43">
        <f>'BAR BB| Open rates'!S19*0.9*0.9</f>
        <v>25839</v>
      </c>
      <c r="T19" s="43">
        <f>'BAR BB| Open rates'!T19*0.9*0.9</f>
        <v>27216</v>
      </c>
      <c r="U19" s="43">
        <f>'BAR BB| Open rates'!U19*0.9*0.9</f>
        <v>25839</v>
      </c>
      <c r="V19" s="43">
        <f>'BAR BB| Open rates'!V19*0.9*0.9</f>
        <v>27216</v>
      </c>
      <c r="W19" s="43">
        <f>'BAR BB| Open rates'!W19*0.9*0.9</f>
        <v>31185</v>
      </c>
      <c r="X19" s="43">
        <f>'BAR BB| Open rates'!X19*0.9*0.9</f>
        <v>34587</v>
      </c>
      <c r="Y19" s="43">
        <f>'BAR BB| Open rates'!Y19*0.9*0.9</f>
        <v>50058</v>
      </c>
      <c r="Z19" s="43">
        <f>'BAR BB| Open rates'!Z19*0.9*0.9</f>
        <v>31185</v>
      </c>
      <c r="AA19" s="43">
        <f>'BAR BB| Open rates'!AA19*0.9*0.9</f>
        <v>32967</v>
      </c>
      <c r="AB19" s="43">
        <f>'BAR BB| Open rates'!AB19*0.9*0.9</f>
        <v>31185</v>
      </c>
      <c r="AC19" s="43">
        <f>'BAR BB| Open rates'!AC19*0.9*0.9</f>
        <v>34587</v>
      </c>
      <c r="AD19" s="43">
        <f>'BAR BB| Open rates'!AD19*0.9*0.9</f>
        <v>36207</v>
      </c>
      <c r="AE19" s="43">
        <f>'BAR BB| Open rates'!AE19*0.9*0.9</f>
        <v>34587</v>
      </c>
      <c r="AF19" s="43">
        <f>'BAR BB| Open rates'!AF19*0.9*0.9</f>
        <v>36207</v>
      </c>
      <c r="AG19" s="43">
        <f>'BAR BB| Open rates'!AG19*0.9*0.9</f>
        <v>34587</v>
      </c>
      <c r="AH19" s="43">
        <f>'BAR BB| Open rates'!AH19*0.9*0.9</f>
        <v>36207</v>
      </c>
      <c r="AI19" s="43">
        <f>'BAR BB| Open rates'!AI19*0.9*0.9</f>
        <v>34587</v>
      </c>
      <c r="AJ19" s="43">
        <f>'BAR BB| Open rates'!AJ19*0.9*0.9</f>
        <v>36207</v>
      </c>
      <c r="AK19" s="43">
        <f>'BAR BB| Open rates'!AK19*0.9*0.9</f>
        <v>34587</v>
      </c>
      <c r="AL19" s="43">
        <f>'BAR BB| Open rates'!AL19*0.9*0.9</f>
        <v>36207</v>
      </c>
      <c r="AM19" s="43">
        <f>'BAR BB| Open rates'!AM19*0.9*0.9</f>
        <v>34587</v>
      </c>
      <c r="AN19" s="43">
        <f>'BAR BB| Open rates'!AN19*0.9*0.9</f>
        <v>36207</v>
      </c>
      <c r="AO19" s="43">
        <f>'BAR BB| Open rates'!AO19*0.9*0.9</f>
        <v>34587</v>
      </c>
      <c r="AP19" s="43">
        <f>'BAR BB| Open rates'!AP19*0.9*0.9</f>
        <v>36207</v>
      </c>
      <c r="AQ19" s="43">
        <f>'BAR BB| Open rates'!AQ19*0.9*0.9</f>
        <v>34587</v>
      </c>
      <c r="AR19" s="43">
        <f>'BAR BB| Open rates'!AR19*0.9*0.9</f>
        <v>36207</v>
      </c>
      <c r="AS19" s="43">
        <f>'BAR BB| Open rates'!AS19*0.9*0.9</f>
        <v>31185</v>
      </c>
      <c r="AT19" s="43">
        <f>'BAR BB| Open rates'!AT19*0.9*0.9</f>
        <v>32967</v>
      </c>
      <c r="AU19" s="43">
        <f>'BAR BB| Open rates'!AU19*0.9*0.9</f>
        <v>31185</v>
      </c>
      <c r="AV19" s="43">
        <f>'BAR BB| Open rates'!AV19*0.9*0.9</f>
        <v>32967</v>
      </c>
      <c r="AW19" s="43">
        <f>'BAR BB| Open rates'!AW19*0.9*0.9</f>
        <v>32967</v>
      </c>
      <c r="AX19" s="43">
        <f>'BAR BB| Open rates'!AX19*0.9*0.9</f>
        <v>31185</v>
      </c>
      <c r="AY19" s="43">
        <f>'BAR BB| Open rates'!AY19*0.9*0.9</f>
        <v>32967</v>
      </c>
      <c r="AZ19" s="43">
        <f>'BAR BB| Open rates'!AZ19*0.9*0.9</f>
        <v>31185</v>
      </c>
      <c r="BA19" s="43">
        <f>'BAR BB| Open rates'!BA19*0.9*0.9</f>
        <v>32967</v>
      </c>
      <c r="BB19" s="43">
        <f>'BAR BB| Open rates'!BB19*0.9*0.9</f>
        <v>31185</v>
      </c>
      <c r="BC19" s="43">
        <f>'BAR BB| Open rates'!BC19*0.9*0.9</f>
        <v>32967</v>
      </c>
      <c r="BD19" s="43">
        <f>'BAR BB| Open rates'!BD19*0.9*0.9</f>
        <v>31185</v>
      </c>
      <c r="BE19" s="43">
        <f>'BAR BB| Open rates'!BE19*0.9*0.9</f>
        <v>28269</v>
      </c>
      <c r="BF19" s="43">
        <f>'BAR BB| Open rates'!BF19*0.9*0.9</f>
        <v>26649</v>
      </c>
      <c r="BG19" s="43">
        <f>'BAR BB| Open rates'!BG19*0.9*0.9</f>
        <v>28269</v>
      </c>
      <c r="BH19" s="43">
        <f>'BAR BB| Open rates'!BH19*0.9*0.9</f>
        <v>26649</v>
      </c>
      <c r="BI19" s="43">
        <f>'BAR BB| Open rates'!BI19*0.9*0.9</f>
        <v>28269</v>
      </c>
      <c r="BJ19" s="43">
        <f>'BAR BB| Open rates'!BJ19*0.9*0.9</f>
        <v>26649</v>
      </c>
      <c r="BK19" s="43">
        <f>'BAR BB| Open rates'!BK19*0.9*0.9</f>
        <v>28269</v>
      </c>
      <c r="BL19" s="43">
        <f>'BAR BB| Open rates'!BL19*0.9*0.9</f>
        <v>26649</v>
      </c>
      <c r="BM19" s="43">
        <f>'BAR BB| Open rates'!BM19*0.9*0.9</f>
        <v>28269</v>
      </c>
      <c r="BN19" s="43">
        <f>'BAR BB| Open rates'!BN19*0.9*0.9</f>
        <v>29646</v>
      </c>
      <c r="BO19" s="43">
        <f>'BAR BB| Open rates'!BO19*0.9*0.9</f>
        <v>31428</v>
      </c>
      <c r="BP19" s="43">
        <f>'BAR BB| Open rates'!BP19*0.9*0.9</f>
        <v>25839</v>
      </c>
      <c r="BQ19" s="43">
        <f>'BAR BB| Open rates'!BQ19*0.9*0.9</f>
        <v>24219</v>
      </c>
      <c r="BR19" s="43">
        <f>'BAR BB| Open rates'!BR19*0.9*0.9</f>
        <v>25029</v>
      </c>
      <c r="BS19" s="43">
        <f>'BAR BB| Open rates'!BS19*0.9*0.9</f>
        <v>24219</v>
      </c>
      <c r="BT19" s="43">
        <f>'BAR BB| Open rates'!BT19*0.9*0.9</f>
        <v>25029</v>
      </c>
      <c r="BU19" s="43">
        <f>'BAR BB| Open rates'!BU19*0.9*0.9</f>
        <v>24219</v>
      </c>
      <c r="BV19" s="43">
        <f>'BAR BB| Open rates'!BV19*0.9*0.9</f>
        <v>25029</v>
      </c>
      <c r="BW19" s="43">
        <f>'BAR BB| Open rates'!BW19*0.9*0.9</f>
        <v>24219</v>
      </c>
      <c r="BX19" s="43">
        <f>'BAR BB| Open rates'!BX19*0.9*0.9</f>
        <v>24219</v>
      </c>
      <c r="BY19" s="43">
        <f>'BAR BB| Open rates'!BY19*0.9*0.9</f>
        <v>25029</v>
      </c>
      <c r="BZ19" s="43">
        <f>'BAR BB| Open rates'!BZ19*0.9*0.9</f>
        <v>24219</v>
      </c>
      <c r="CA19" s="43">
        <f>'BAR BB| Open rates'!CA19*0.9*0.9</f>
        <v>25029</v>
      </c>
      <c r="CB19" s="43">
        <f>'BAR BB| Open rates'!CB19*0.9*0.9</f>
        <v>24219</v>
      </c>
      <c r="CC19" s="43">
        <f>'BAR BB| Open rates'!CC19*0.9*0.9</f>
        <v>25029</v>
      </c>
      <c r="CD19" s="43">
        <f>'BAR BB| Open rates'!CD19*0.9*0.9</f>
        <v>28026</v>
      </c>
      <c r="CE19" s="43">
        <f>'BAR BB| Open rates'!CE19*0.9*0.9</f>
        <v>29808</v>
      </c>
    </row>
    <row r="20" spans="1:83"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row>
    <row r="21" spans="1:83" s="36" customFormat="1" ht="12" customHeight="1" x14ac:dyDescent="0.2">
      <c r="A21" s="237">
        <v>1</v>
      </c>
      <c r="B21" s="43">
        <f>'BAR BB| Open rates'!B21*0.9*0.9</f>
        <v>24948</v>
      </c>
      <c r="C21" s="43">
        <f>'BAR BB| Open rates'!C21*0.9*0.9</f>
        <v>29727</v>
      </c>
      <c r="D21" s="43">
        <f>'BAR BB| Open rates'!D21*0.9*0.9</f>
        <v>26325</v>
      </c>
      <c r="E21" s="43">
        <f>'BAR BB| Open rates'!E21*0.9*0.9</f>
        <v>25191</v>
      </c>
      <c r="F21" s="43">
        <f>'BAR BB| Open rates'!F21*0.9*0.9</f>
        <v>23814</v>
      </c>
      <c r="G21" s="43">
        <f>'BAR BB| Open rates'!G21*0.9*0.9</f>
        <v>22194</v>
      </c>
      <c r="H21" s="43">
        <f>'BAR BB| Open rates'!H21*0.9*0.9</f>
        <v>22194</v>
      </c>
      <c r="I21" s="43">
        <f>'BAR BB| Open rates'!I21*0.9*0.9</f>
        <v>21384</v>
      </c>
      <c r="J21" s="43">
        <f>'BAR BB| Open rates'!J21*0.9*0.9</f>
        <v>22194</v>
      </c>
      <c r="K21" s="43">
        <f>'BAR BB| Open rates'!K21*0.9*0.9</f>
        <v>22194</v>
      </c>
      <c r="L21" s="43">
        <f>'BAR BB| Open rates'!L21*0.9*0.9</f>
        <v>22194</v>
      </c>
      <c r="M21" s="43">
        <f>'BAR BB| Open rates'!M21*0.9*0.9</f>
        <v>29403</v>
      </c>
      <c r="N21" s="43">
        <f>'BAR BB| Open rates'!N21*0.9*0.9</f>
        <v>25191</v>
      </c>
      <c r="O21" s="43">
        <f>'BAR BB| Open rates'!O21*0.9*0.9</f>
        <v>29403</v>
      </c>
      <c r="P21" s="43">
        <f>'BAR BB| Open rates'!P21*0.9*0.9</f>
        <v>26973</v>
      </c>
      <c r="Q21" s="43">
        <f>'BAR BB| Open rates'!Q21*0.9*0.9</f>
        <v>23814</v>
      </c>
      <c r="R21" s="43">
        <f>'BAR BB| Open rates'!R21*0.9*0.9</f>
        <v>25191</v>
      </c>
      <c r="S21" s="43">
        <f>'BAR BB| Open rates'!S21*0.9*0.9</f>
        <v>23814</v>
      </c>
      <c r="T21" s="43">
        <f>'BAR BB| Open rates'!T21*0.9*0.9</f>
        <v>25191</v>
      </c>
      <c r="U21" s="43">
        <f>'BAR BB| Open rates'!U21*0.9*0.9</f>
        <v>23814</v>
      </c>
      <c r="V21" s="43">
        <f>'BAR BB| Open rates'!V21*0.9*0.9</f>
        <v>25191</v>
      </c>
      <c r="W21" s="43">
        <f>'BAR BB| Open rates'!W21*0.9*0.9</f>
        <v>29565</v>
      </c>
      <c r="X21" s="43">
        <f>'BAR BB| Open rates'!X21*0.9*0.9</f>
        <v>32967</v>
      </c>
      <c r="Y21" s="43">
        <f>'BAR BB| Open rates'!Y21*0.9*0.9</f>
        <v>48438</v>
      </c>
      <c r="Z21" s="43">
        <f>'BAR BB| Open rates'!Z21*0.9*0.9</f>
        <v>29565</v>
      </c>
      <c r="AA21" s="43">
        <f>'BAR BB| Open rates'!AA21*0.9*0.9</f>
        <v>31347</v>
      </c>
      <c r="AB21" s="43">
        <f>'BAR BB| Open rates'!AB21*0.9*0.9</f>
        <v>29565</v>
      </c>
      <c r="AC21" s="43">
        <f>'BAR BB| Open rates'!AC21*0.9*0.9</f>
        <v>32967</v>
      </c>
      <c r="AD21" s="43">
        <f>'BAR BB| Open rates'!AD21*0.9*0.9</f>
        <v>34587</v>
      </c>
      <c r="AE21" s="43">
        <f>'BAR BB| Open rates'!AE21*0.9*0.9</f>
        <v>32967</v>
      </c>
      <c r="AF21" s="43">
        <f>'BAR BB| Open rates'!AF21*0.9*0.9</f>
        <v>34587</v>
      </c>
      <c r="AG21" s="43">
        <f>'BAR BB| Open rates'!AG21*0.9*0.9</f>
        <v>32967</v>
      </c>
      <c r="AH21" s="43">
        <f>'BAR BB| Open rates'!AH21*0.9*0.9</f>
        <v>34587</v>
      </c>
      <c r="AI21" s="43">
        <f>'BAR BB| Open rates'!AI21*0.9*0.9</f>
        <v>32967</v>
      </c>
      <c r="AJ21" s="43">
        <f>'BAR BB| Open rates'!AJ21*0.9*0.9</f>
        <v>34587</v>
      </c>
      <c r="AK21" s="43">
        <f>'BAR BB| Open rates'!AK21*0.9*0.9</f>
        <v>32967</v>
      </c>
      <c r="AL21" s="43">
        <f>'BAR BB| Open rates'!AL21*0.9*0.9</f>
        <v>34587</v>
      </c>
      <c r="AM21" s="43">
        <f>'BAR BB| Open rates'!AM21*0.9*0.9</f>
        <v>32967</v>
      </c>
      <c r="AN21" s="43">
        <f>'BAR BB| Open rates'!AN21*0.9*0.9</f>
        <v>34587</v>
      </c>
      <c r="AO21" s="43">
        <f>'BAR BB| Open rates'!AO21*0.9*0.9</f>
        <v>32967</v>
      </c>
      <c r="AP21" s="43">
        <f>'BAR BB| Open rates'!AP21*0.9*0.9</f>
        <v>34587</v>
      </c>
      <c r="AQ21" s="43">
        <f>'BAR BB| Open rates'!AQ21*0.9*0.9</f>
        <v>32967</v>
      </c>
      <c r="AR21" s="43">
        <f>'BAR BB| Open rates'!AR21*0.9*0.9</f>
        <v>34587</v>
      </c>
      <c r="AS21" s="43">
        <f>'BAR BB| Open rates'!AS21*0.9*0.9</f>
        <v>29565</v>
      </c>
      <c r="AT21" s="43">
        <f>'BAR BB| Open rates'!AT21*0.9*0.9</f>
        <v>31347</v>
      </c>
      <c r="AU21" s="43">
        <f>'BAR BB| Open rates'!AU21*0.9*0.9</f>
        <v>29565</v>
      </c>
      <c r="AV21" s="43">
        <f>'BAR BB| Open rates'!AV21*0.9*0.9</f>
        <v>31347</v>
      </c>
      <c r="AW21" s="43">
        <f>'BAR BB| Open rates'!AW21*0.9*0.9</f>
        <v>31347</v>
      </c>
      <c r="AX21" s="43">
        <f>'BAR BB| Open rates'!AX21*0.9*0.9</f>
        <v>29565</v>
      </c>
      <c r="AY21" s="43">
        <f>'BAR BB| Open rates'!AY21*0.9*0.9</f>
        <v>31347</v>
      </c>
      <c r="AZ21" s="43">
        <f>'BAR BB| Open rates'!AZ21*0.9*0.9</f>
        <v>29565</v>
      </c>
      <c r="BA21" s="43">
        <f>'BAR BB| Open rates'!BA21*0.9*0.9</f>
        <v>31347</v>
      </c>
      <c r="BB21" s="43">
        <f>'BAR BB| Open rates'!BB21*0.9*0.9</f>
        <v>29565</v>
      </c>
      <c r="BC21" s="43">
        <f>'BAR BB| Open rates'!BC21*0.9*0.9</f>
        <v>31347</v>
      </c>
      <c r="BD21" s="43">
        <f>'BAR BB| Open rates'!BD21*0.9*0.9</f>
        <v>29565</v>
      </c>
      <c r="BE21" s="43">
        <f>'BAR BB| Open rates'!BE21*0.9*0.9</f>
        <v>26244</v>
      </c>
      <c r="BF21" s="43">
        <f>'BAR BB| Open rates'!BF21*0.9*0.9</f>
        <v>24624</v>
      </c>
      <c r="BG21" s="43">
        <f>'BAR BB| Open rates'!BG21*0.9*0.9</f>
        <v>26244</v>
      </c>
      <c r="BH21" s="43">
        <f>'BAR BB| Open rates'!BH21*0.9*0.9</f>
        <v>24624</v>
      </c>
      <c r="BI21" s="43">
        <f>'BAR BB| Open rates'!BI21*0.9*0.9</f>
        <v>26244</v>
      </c>
      <c r="BJ21" s="43">
        <f>'BAR BB| Open rates'!BJ21*0.9*0.9</f>
        <v>24624</v>
      </c>
      <c r="BK21" s="43">
        <f>'BAR BB| Open rates'!BK21*0.9*0.9</f>
        <v>26244</v>
      </c>
      <c r="BL21" s="43">
        <f>'BAR BB| Open rates'!BL21*0.9*0.9</f>
        <v>24624</v>
      </c>
      <c r="BM21" s="43">
        <f>'BAR BB| Open rates'!BM21*0.9*0.9</f>
        <v>26244</v>
      </c>
      <c r="BN21" s="43">
        <f>'BAR BB| Open rates'!BN21*0.9*0.9</f>
        <v>27621</v>
      </c>
      <c r="BO21" s="43">
        <f>'BAR BB| Open rates'!BO21*0.9*0.9</f>
        <v>29403</v>
      </c>
      <c r="BP21" s="43">
        <f>'BAR BB| Open rates'!BP21*0.9*0.9</f>
        <v>23814</v>
      </c>
      <c r="BQ21" s="43">
        <f>'BAR BB| Open rates'!BQ21*0.9*0.9</f>
        <v>22194</v>
      </c>
      <c r="BR21" s="43">
        <f>'BAR BB| Open rates'!BR21*0.9*0.9</f>
        <v>23004</v>
      </c>
      <c r="BS21" s="43">
        <f>'BAR BB| Open rates'!BS21*0.9*0.9</f>
        <v>22194</v>
      </c>
      <c r="BT21" s="43">
        <f>'BAR BB| Open rates'!BT21*0.9*0.9</f>
        <v>23004</v>
      </c>
      <c r="BU21" s="43">
        <f>'BAR BB| Open rates'!BU21*0.9*0.9</f>
        <v>22194</v>
      </c>
      <c r="BV21" s="43">
        <f>'BAR BB| Open rates'!BV21*0.9*0.9</f>
        <v>23004</v>
      </c>
      <c r="BW21" s="43">
        <f>'BAR BB| Open rates'!BW21*0.9*0.9</f>
        <v>22194</v>
      </c>
      <c r="BX21" s="43">
        <f>'BAR BB| Open rates'!BX21*0.9*0.9</f>
        <v>22194</v>
      </c>
      <c r="BY21" s="43">
        <f>'BAR BB| Open rates'!BY21*0.9*0.9</f>
        <v>23004</v>
      </c>
      <c r="BZ21" s="43">
        <f>'BAR BB| Open rates'!BZ21*0.9*0.9</f>
        <v>22194</v>
      </c>
      <c r="CA21" s="43">
        <f>'BAR BB| Open rates'!CA21*0.9*0.9</f>
        <v>23004</v>
      </c>
      <c r="CB21" s="43">
        <f>'BAR BB| Open rates'!CB21*0.9*0.9</f>
        <v>22194</v>
      </c>
      <c r="CC21" s="43">
        <f>'BAR BB| Open rates'!CC21*0.9*0.9</f>
        <v>23004</v>
      </c>
      <c r="CD21" s="43">
        <f>'BAR BB| Open rates'!CD21*0.9*0.9</f>
        <v>26001</v>
      </c>
      <c r="CE21" s="43">
        <f>'BAR BB| Open rates'!CE21*0.9*0.9</f>
        <v>27783</v>
      </c>
    </row>
    <row r="22" spans="1:83" s="36" customFormat="1" ht="12" customHeight="1" x14ac:dyDescent="0.2">
      <c r="A22" s="237">
        <v>2</v>
      </c>
      <c r="B22" s="43">
        <f>'BAR BB| Open rates'!B22*0.9*0.9</f>
        <v>27378</v>
      </c>
      <c r="C22" s="43">
        <f>'BAR BB| Open rates'!C22*0.9*0.9</f>
        <v>32157</v>
      </c>
      <c r="D22" s="43">
        <f>'BAR BB| Open rates'!D22*0.9*0.9</f>
        <v>28755</v>
      </c>
      <c r="E22" s="43">
        <f>'BAR BB| Open rates'!E22*0.9*0.9</f>
        <v>27621</v>
      </c>
      <c r="F22" s="43">
        <f>'BAR BB| Open rates'!F22*0.9*0.9</f>
        <v>26244</v>
      </c>
      <c r="G22" s="43">
        <f>'BAR BB| Open rates'!G22*0.9*0.9</f>
        <v>24624</v>
      </c>
      <c r="H22" s="43">
        <f>'BAR BB| Open rates'!H22*0.9*0.9</f>
        <v>24624</v>
      </c>
      <c r="I22" s="43">
        <f>'BAR BB| Open rates'!I22*0.9*0.9</f>
        <v>23814</v>
      </c>
      <c r="J22" s="43">
        <f>'BAR BB| Open rates'!J22*0.9*0.9</f>
        <v>24624</v>
      </c>
      <c r="K22" s="43">
        <f>'BAR BB| Open rates'!K22*0.9*0.9</f>
        <v>24624</v>
      </c>
      <c r="L22" s="43">
        <f>'BAR BB| Open rates'!L22*0.9*0.9</f>
        <v>24624</v>
      </c>
      <c r="M22" s="43">
        <f>'BAR BB| Open rates'!M22*0.9*0.9</f>
        <v>31833</v>
      </c>
      <c r="N22" s="43">
        <f>'BAR BB| Open rates'!N22*0.9*0.9</f>
        <v>27621</v>
      </c>
      <c r="O22" s="43">
        <f>'BAR BB| Open rates'!O22*0.9*0.9</f>
        <v>31833</v>
      </c>
      <c r="P22" s="43">
        <f>'BAR BB| Open rates'!P22*0.9*0.9</f>
        <v>29403</v>
      </c>
      <c r="Q22" s="43">
        <f>'BAR BB| Open rates'!Q22*0.9*0.9</f>
        <v>26244</v>
      </c>
      <c r="R22" s="43">
        <f>'BAR BB| Open rates'!R22*0.9*0.9</f>
        <v>27621</v>
      </c>
      <c r="S22" s="43">
        <f>'BAR BB| Open rates'!S22*0.9*0.9</f>
        <v>26244</v>
      </c>
      <c r="T22" s="43">
        <f>'BAR BB| Open rates'!T22*0.9*0.9</f>
        <v>27621</v>
      </c>
      <c r="U22" s="43">
        <f>'BAR BB| Open rates'!U22*0.9*0.9</f>
        <v>26244</v>
      </c>
      <c r="V22" s="43">
        <f>'BAR BB| Open rates'!V22*0.9*0.9</f>
        <v>27621</v>
      </c>
      <c r="W22" s="43">
        <f>'BAR BB| Open rates'!W22*0.9*0.9</f>
        <v>31995</v>
      </c>
      <c r="X22" s="43">
        <f>'BAR BB| Open rates'!X22*0.9*0.9</f>
        <v>35397</v>
      </c>
      <c r="Y22" s="43">
        <f>'BAR BB| Open rates'!Y22*0.9*0.9</f>
        <v>50868</v>
      </c>
      <c r="Z22" s="43">
        <f>'BAR BB| Open rates'!Z22*0.9*0.9</f>
        <v>31995</v>
      </c>
      <c r="AA22" s="43">
        <f>'BAR BB| Open rates'!AA22*0.9*0.9</f>
        <v>33777</v>
      </c>
      <c r="AB22" s="43">
        <f>'BAR BB| Open rates'!AB22*0.9*0.9</f>
        <v>31995</v>
      </c>
      <c r="AC22" s="43">
        <f>'BAR BB| Open rates'!AC22*0.9*0.9</f>
        <v>35397</v>
      </c>
      <c r="AD22" s="43">
        <f>'BAR BB| Open rates'!AD22*0.9*0.9</f>
        <v>37017</v>
      </c>
      <c r="AE22" s="43">
        <f>'BAR BB| Open rates'!AE22*0.9*0.9</f>
        <v>35397</v>
      </c>
      <c r="AF22" s="43">
        <f>'BAR BB| Open rates'!AF22*0.9*0.9</f>
        <v>37017</v>
      </c>
      <c r="AG22" s="43">
        <f>'BAR BB| Open rates'!AG22*0.9*0.9</f>
        <v>35397</v>
      </c>
      <c r="AH22" s="43">
        <f>'BAR BB| Open rates'!AH22*0.9*0.9</f>
        <v>37017</v>
      </c>
      <c r="AI22" s="43">
        <f>'BAR BB| Open rates'!AI22*0.9*0.9</f>
        <v>35397</v>
      </c>
      <c r="AJ22" s="43">
        <f>'BAR BB| Open rates'!AJ22*0.9*0.9</f>
        <v>37017</v>
      </c>
      <c r="AK22" s="43">
        <f>'BAR BB| Open rates'!AK22*0.9*0.9</f>
        <v>35397</v>
      </c>
      <c r="AL22" s="43">
        <f>'BAR BB| Open rates'!AL22*0.9*0.9</f>
        <v>37017</v>
      </c>
      <c r="AM22" s="43">
        <f>'BAR BB| Open rates'!AM22*0.9*0.9</f>
        <v>35397</v>
      </c>
      <c r="AN22" s="43">
        <f>'BAR BB| Open rates'!AN22*0.9*0.9</f>
        <v>37017</v>
      </c>
      <c r="AO22" s="43">
        <f>'BAR BB| Open rates'!AO22*0.9*0.9</f>
        <v>35397</v>
      </c>
      <c r="AP22" s="43">
        <f>'BAR BB| Open rates'!AP22*0.9*0.9</f>
        <v>37017</v>
      </c>
      <c r="AQ22" s="43">
        <f>'BAR BB| Open rates'!AQ22*0.9*0.9</f>
        <v>35397</v>
      </c>
      <c r="AR22" s="43">
        <f>'BAR BB| Open rates'!AR22*0.9*0.9</f>
        <v>37017</v>
      </c>
      <c r="AS22" s="43">
        <f>'BAR BB| Open rates'!AS22*0.9*0.9</f>
        <v>31995</v>
      </c>
      <c r="AT22" s="43">
        <f>'BAR BB| Open rates'!AT22*0.9*0.9</f>
        <v>33777</v>
      </c>
      <c r="AU22" s="43">
        <f>'BAR BB| Open rates'!AU22*0.9*0.9</f>
        <v>31995</v>
      </c>
      <c r="AV22" s="43">
        <f>'BAR BB| Open rates'!AV22*0.9*0.9</f>
        <v>33777</v>
      </c>
      <c r="AW22" s="43">
        <f>'BAR BB| Open rates'!AW22*0.9*0.9</f>
        <v>33777</v>
      </c>
      <c r="AX22" s="43">
        <f>'BAR BB| Open rates'!AX22*0.9*0.9</f>
        <v>31995</v>
      </c>
      <c r="AY22" s="43">
        <f>'BAR BB| Open rates'!AY22*0.9*0.9</f>
        <v>33777</v>
      </c>
      <c r="AZ22" s="43">
        <f>'BAR BB| Open rates'!AZ22*0.9*0.9</f>
        <v>31995</v>
      </c>
      <c r="BA22" s="43">
        <f>'BAR BB| Open rates'!BA22*0.9*0.9</f>
        <v>33777</v>
      </c>
      <c r="BB22" s="43">
        <f>'BAR BB| Open rates'!BB22*0.9*0.9</f>
        <v>31995</v>
      </c>
      <c r="BC22" s="43">
        <f>'BAR BB| Open rates'!BC22*0.9*0.9</f>
        <v>33777</v>
      </c>
      <c r="BD22" s="43">
        <f>'BAR BB| Open rates'!BD22*0.9*0.9</f>
        <v>31995</v>
      </c>
      <c r="BE22" s="43">
        <f>'BAR BB| Open rates'!BE22*0.9*0.9</f>
        <v>28674</v>
      </c>
      <c r="BF22" s="43">
        <f>'BAR BB| Open rates'!BF22*0.9*0.9</f>
        <v>27054</v>
      </c>
      <c r="BG22" s="43">
        <f>'BAR BB| Open rates'!BG22*0.9*0.9</f>
        <v>28674</v>
      </c>
      <c r="BH22" s="43">
        <f>'BAR BB| Open rates'!BH22*0.9*0.9</f>
        <v>27054</v>
      </c>
      <c r="BI22" s="43">
        <f>'BAR BB| Open rates'!BI22*0.9*0.9</f>
        <v>28674</v>
      </c>
      <c r="BJ22" s="43">
        <f>'BAR BB| Open rates'!BJ22*0.9*0.9</f>
        <v>27054</v>
      </c>
      <c r="BK22" s="43">
        <f>'BAR BB| Open rates'!BK22*0.9*0.9</f>
        <v>28674</v>
      </c>
      <c r="BL22" s="43">
        <f>'BAR BB| Open rates'!BL22*0.9*0.9</f>
        <v>27054</v>
      </c>
      <c r="BM22" s="43">
        <f>'BAR BB| Open rates'!BM22*0.9*0.9</f>
        <v>28674</v>
      </c>
      <c r="BN22" s="43">
        <f>'BAR BB| Open rates'!BN22*0.9*0.9</f>
        <v>30051</v>
      </c>
      <c r="BO22" s="43">
        <f>'BAR BB| Open rates'!BO22*0.9*0.9</f>
        <v>31833</v>
      </c>
      <c r="BP22" s="43">
        <f>'BAR BB| Open rates'!BP22*0.9*0.9</f>
        <v>26244</v>
      </c>
      <c r="BQ22" s="43">
        <f>'BAR BB| Open rates'!BQ22*0.9*0.9</f>
        <v>24624</v>
      </c>
      <c r="BR22" s="43">
        <f>'BAR BB| Open rates'!BR22*0.9*0.9</f>
        <v>25434</v>
      </c>
      <c r="BS22" s="43">
        <f>'BAR BB| Open rates'!BS22*0.9*0.9</f>
        <v>24624</v>
      </c>
      <c r="BT22" s="43">
        <f>'BAR BB| Open rates'!BT22*0.9*0.9</f>
        <v>25434</v>
      </c>
      <c r="BU22" s="43">
        <f>'BAR BB| Open rates'!BU22*0.9*0.9</f>
        <v>24624</v>
      </c>
      <c r="BV22" s="43">
        <f>'BAR BB| Open rates'!BV22*0.9*0.9</f>
        <v>25434</v>
      </c>
      <c r="BW22" s="43">
        <f>'BAR BB| Open rates'!BW22*0.9*0.9</f>
        <v>24624</v>
      </c>
      <c r="BX22" s="43">
        <f>'BAR BB| Open rates'!BX22*0.9*0.9</f>
        <v>24624</v>
      </c>
      <c r="BY22" s="43">
        <f>'BAR BB| Open rates'!BY22*0.9*0.9</f>
        <v>25434</v>
      </c>
      <c r="BZ22" s="43">
        <f>'BAR BB| Open rates'!BZ22*0.9*0.9</f>
        <v>24624</v>
      </c>
      <c r="CA22" s="43">
        <f>'BAR BB| Open rates'!CA22*0.9*0.9</f>
        <v>25434</v>
      </c>
      <c r="CB22" s="43">
        <f>'BAR BB| Open rates'!CB22*0.9*0.9</f>
        <v>24624</v>
      </c>
      <c r="CC22" s="43">
        <f>'BAR BB| Open rates'!CC22*0.9*0.9</f>
        <v>25434</v>
      </c>
      <c r="CD22" s="43">
        <f>'BAR BB| Open rates'!CD22*0.9*0.9</f>
        <v>28431</v>
      </c>
      <c r="CE22" s="43">
        <f>'BAR BB| Open rates'!CE22*0.9*0.9</f>
        <v>30213</v>
      </c>
    </row>
    <row r="23" spans="1:83" s="36" customFormat="1" ht="30"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row>
    <row r="24" spans="1:83" s="36" customFormat="1" ht="12" customHeight="1" x14ac:dyDescent="0.2">
      <c r="A24" s="237">
        <v>1</v>
      </c>
      <c r="B24" s="43">
        <f>'BAR BB| Open rates'!B24*0.9*0.9</f>
        <v>37098</v>
      </c>
      <c r="C24" s="43">
        <f>'BAR BB| Open rates'!C24*0.9*0.9</f>
        <v>41877</v>
      </c>
      <c r="D24" s="43">
        <f>'BAR BB| Open rates'!D24*0.9*0.9</f>
        <v>38475</v>
      </c>
      <c r="E24" s="43">
        <f>'BAR BB| Open rates'!E24*0.9*0.9</f>
        <v>31995</v>
      </c>
      <c r="F24" s="43">
        <f>'BAR BB| Open rates'!F24*0.9*0.9</f>
        <v>30618</v>
      </c>
      <c r="G24" s="43">
        <f>'BAR BB| Open rates'!G24*0.9*0.9</f>
        <v>28998</v>
      </c>
      <c r="H24" s="43">
        <f>'BAR BB| Open rates'!H24*0.9*0.9</f>
        <v>28998</v>
      </c>
      <c r="I24" s="43">
        <f>'BAR BB| Open rates'!I24*0.9*0.9</f>
        <v>28188</v>
      </c>
      <c r="J24" s="43">
        <f>'BAR BB| Open rates'!J24*0.9*0.9</f>
        <v>28998</v>
      </c>
      <c r="K24" s="43">
        <f>'BAR BB| Open rates'!K24*0.9*0.9</f>
        <v>28998</v>
      </c>
      <c r="L24" s="43">
        <f>'BAR BB| Open rates'!L24*0.9*0.9</f>
        <v>28998</v>
      </c>
      <c r="M24" s="43">
        <f>'BAR BB| Open rates'!M24*0.9*0.9</f>
        <v>36207</v>
      </c>
      <c r="N24" s="43">
        <f>'BAR BB| Open rates'!N24*0.9*0.9</f>
        <v>31995</v>
      </c>
      <c r="O24" s="43">
        <f>'BAR BB| Open rates'!O24*0.9*0.9</f>
        <v>36207</v>
      </c>
      <c r="P24" s="43">
        <f>'BAR BB| Open rates'!P24*0.9*0.9</f>
        <v>33777</v>
      </c>
      <c r="Q24" s="43">
        <f>'BAR BB| Open rates'!Q24*0.9*0.9</f>
        <v>30618</v>
      </c>
      <c r="R24" s="43">
        <f>'BAR BB| Open rates'!R24*0.9*0.9</f>
        <v>31995</v>
      </c>
      <c r="S24" s="43">
        <f>'BAR BB| Open rates'!S24*0.9*0.9</f>
        <v>30618</v>
      </c>
      <c r="T24" s="43">
        <f>'BAR BB| Open rates'!T24*0.9*0.9</f>
        <v>31995</v>
      </c>
      <c r="U24" s="43">
        <f>'BAR BB| Open rates'!U24*0.9*0.9</f>
        <v>30618</v>
      </c>
      <c r="V24" s="43">
        <f>'BAR BB| Open rates'!V24*0.9*0.9</f>
        <v>31995</v>
      </c>
      <c r="W24" s="43">
        <f>'BAR BB| Open rates'!W24*0.9*0.9</f>
        <v>38475</v>
      </c>
      <c r="X24" s="43">
        <f>'BAR BB| Open rates'!X24*0.9*0.9</f>
        <v>41877</v>
      </c>
      <c r="Y24" s="43">
        <f>'BAR BB| Open rates'!Y24*0.9*0.9</f>
        <v>57348</v>
      </c>
      <c r="Z24" s="43">
        <f>'BAR BB| Open rates'!Z24*0.9*0.9</f>
        <v>38475</v>
      </c>
      <c r="AA24" s="43">
        <f>'BAR BB| Open rates'!AA24*0.9*0.9</f>
        <v>40257</v>
      </c>
      <c r="AB24" s="43">
        <f>'BAR BB| Open rates'!AB24*0.9*0.9</f>
        <v>38475</v>
      </c>
      <c r="AC24" s="43">
        <f>'BAR BB| Open rates'!AC24*0.9*0.9</f>
        <v>41877</v>
      </c>
      <c r="AD24" s="43">
        <f>'BAR BB| Open rates'!AD24*0.9*0.9</f>
        <v>43497</v>
      </c>
      <c r="AE24" s="43">
        <f>'BAR BB| Open rates'!AE24*0.9*0.9</f>
        <v>41877</v>
      </c>
      <c r="AF24" s="43">
        <f>'BAR BB| Open rates'!AF24*0.9*0.9</f>
        <v>43497</v>
      </c>
      <c r="AG24" s="43">
        <f>'BAR BB| Open rates'!AG24*0.9*0.9</f>
        <v>41877</v>
      </c>
      <c r="AH24" s="43">
        <f>'BAR BB| Open rates'!AH24*0.9*0.9</f>
        <v>43497</v>
      </c>
      <c r="AI24" s="43">
        <f>'BAR BB| Open rates'!AI24*0.9*0.9</f>
        <v>41877</v>
      </c>
      <c r="AJ24" s="43">
        <f>'BAR BB| Open rates'!AJ24*0.9*0.9</f>
        <v>43497</v>
      </c>
      <c r="AK24" s="43">
        <f>'BAR BB| Open rates'!AK24*0.9*0.9</f>
        <v>41877</v>
      </c>
      <c r="AL24" s="43">
        <f>'BAR BB| Open rates'!AL24*0.9*0.9</f>
        <v>43497</v>
      </c>
      <c r="AM24" s="43">
        <f>'BAR BB| Open rates'!AM24*0.9*0.9</f>
        <v>41877</v>
      </c>
      <c r="AN24" s="43">
        <f>'BAR BB| Open rates'!AN24*0.9*0.9</f>
        <v>43497</v>
      </c>
      <c r="AO24" s="43">
        <f>'BAR BB| Open rates'!AO24*0.9*0.9</f>
        <v>41877</v>
      </c>
      <c r="AP24" s="43">
        <f>'BAR BB| Open rates'!AP24*0.9*0.9</f>
        <v>43497</v>
      </c>
      <c r="AQ24" s="43">
        <f>'BAR BB| Open rates'!AQ24*0.9*0.9</f>
        <v>41877</v>
      </c>
      <c r="AR24" s="43">
        <f>'BAR BB| Open rates'!AR24*0.9*0.9</f>
        <v>43497</v>
      </c>
      <c r="AS24" s="43">
        <f>'BAR BB| Open rates'!AS24*0.9*0.9</f>
        <v>38475</v>
      </c>
      <c r="AT24" s="43">
        <f>'BAR BB| Open rates'!AT24*0.9*0.9</f>
        <v>40257</v>
      </c>
      <c r="AU24" s="43">
        <f>'BAR BB| Open rates'!AU24*0.9*0.9</f>
        <v>38475</v>
      </c>
      <c r="AV24" s="43">
        <f>'BAR BB| Open rates'!AV24*0.9*0.9</f>
        <v>35397</v>
      </c>
      <c r="AW24" s="43">
        <f>'BAR BB| Open rates'!AW24*0.9*0.9</f>
        <v>35397</v>
      </c>
      <c r="AX24" s="43">
        <f>'BAR BB| Open rates'!AX24*0.9*0.9</f>
        <v>33615</v>
      </c>
      <c r="AY24" s="43">
        <f>'BAR BB| Open rates'!AY24*0.9*0.9</f>
        <v>35397</v>
      </c>
      <c r="AZ24" s="43">
        <f>'BAR BB| Open rates'!AZ24*0.9*0.9</f>
        <v>33615</v>
      </c>
      <c r="BA24" s="43">
        <f>'BAR BB| Open rates'!BA24*0.9*0.9</f>
        <v>35397</v>
      </c>
      <c r="BB24" s="43">
        <f>'BAR BB| Open rates'!BB24*0.9*0.9</f>
        <v>33615</v>
      </c>
      <c r="BC24" s="43">
        <f>'BAR BB| Open rates'!BC24*0.9*0.9</f>
        <v>35397</v>
      </c>
      <c r="BD24" s="43">
        <f>'BAR BB| Open rates'!BD24*0.9*0.9</f>
        <v>33615</v>
      </c>
      <c r="BE24" s="43">
        <f>'BAR BB| Open rates'!BE24*0.9*0.9</f>
        <v>32238</v>
      </c>
      <c r="BF24" s="43">
        <f>'BAR BB| Open rates'!BF24*0.9*0.9</f>
        <v>30618</v>
      </c>
      <c r="BG24" s="43">
        <f>'BAR BB| Open rates'!BG24*0.9*0.9</f>
        <v>32238</v>
      </c>
      <c r="BH24" s="43">
        <f>'BAR BB| Open rates'!BH24*0.9*0.9</f>
        <v>30618</v>
      </c>
      <c r="BI24" s="43">
        <f>'BAR BB| Open rates'!BI24*0.9*0.9</f>
        <v>32238</v>
      </c>
      <c r="BJ24" s="43">
        <f>'BAR BB| Open rates'!BJ24*0.9*0.9</f>
        <v>30618</v>
      </c>
      <c r="BK24" s="43">
        <f>'BAR BB| Open rates'!BK24*0.9*0.9</f>
        <v>32238</v>
      </c>
      <c r="BL24" s="43">
        <f>'BAR BB| Open rates'!BL24*0.9*0.9</f>
        <v>30618</v>
      </c>
      <c r="BM24" s="43">
        <f>'BAR BB| Open rates'!BM24*0.9*0.9</f>
        <v>32238</v>
      </c>
      <c r="BN24" s="43">
        <f>'BAR BB| Open rates'!BN24*0.9*0.9</f>
        <v>33615</v>
      </c>
      <c r="BO24" s="43">
        <f>'BAR BB| Open rates'!BO24*0.9*0.9</f>
        <v>35397</v>
      </c>
      <c r="BP24" s="43">
        <f>'BAR BB| Open rates'!BP24*0.9*0.9</f>
        <v>29808</v>
      </c>
      <c r="BQ24" s="43">
        <f>'BAR BB| Open rates'!BQ24*0.9*0.9</f>
        <v>28188</v>
      </c>
      <c r="BR24" s="43">
        <f>'BAR BB| Open rates'!BR24*0.9*0.9</f>
        <v>28998</v>
      </c>
      <c r="BS24" s="43">
        <f>'BAR BB| Open rates'!BS24*0.9*0.9</f>
        <v>28188</v>
      </c>
      <c r="BT24" s="43">
        <f>'BAR BB| Open rates'!BT24*0.9*0.9</f>
        <v>28998</v>
      </c>
      <c r="BU24" s="43">
        <f>'BAR BB| Open rates'!BU24*0.9*0.9</f>
        <v>28188</v>
      </c>
      <c r="BV24" s="43">
        <f>'BAR BB| Open rates'!BV24*0.9*0.9</f>
        <v>28998</v>
      </c>
      <c r="BW24" s="43">
        <f>'BAR BB| Open rates'!BW24*0.9*0.9</f>
        <v>28188</v>
      </c>
      <c r="BX24" s="43">
        <f>'BAR BB| Open rates'!BX24*0.9*0.9</f>
        <v>28188</v>
      </c>
      <c r="BY24" s="43">
        <f>'BAR BB| Open rates'!BY24*0.9*0.9</f>
        <v>28998</v>
      </c>
      <c r="BZ24" s="43">
        <f>'BAR BB| Open rates'!BZ24*0.9*0.9</f>
        <v>28188</v>
      </c>
      <c r="CA24" s="43">
        <f>'BAR BB| Open rates'!CA24*0.9*0.9</f>
        <v>28998</v>
      </c>
      <c r="CB24" s="43">
        <f>'BAR BB| Open rates'!CB24*0.9*0.9</f>
        <v>28188</v>
      </c>
      <c r="CC24" s="43">
        <f>'BAR BB| Open rates'!CC24*0.9*0.9</f>
        <v>28998</v>
      </c>
      <c r="CD24" s="43">
        <f>'BAR BB| Open rates'!CD24*0.9*0.9</f>
        <v>31995</v>
      </c>
      <c r="CE24" s="43">
        <f>'BAR BB| Open rates'!CE24*0.9*0.9</f>
        <v>33777</v>
      </c>
    </row>
    <row r="25" spans="1:83" s="36" customFormat="1" ht="12" customHeight="1" x14ac:dyDescent="0.2">
      <c r="A25" s="237">
        <v>2</v>
      </c>
      <c r="B25" s="43">
        <f>'BAR BB| Open rates'!B25*0.9*0.9</f>
        <v>39528</v>
      </c>
      <c r="C25" s="43">
        <f>'BAR BB| Open rates'!C25*0.9*0.9</f>
        <v>44307</v>
      </c>
      <c r="D25" s="43">
        <f>'BAR BB| Open rates'!D25*0.9*0.9</f>
        <v>40905</v>
      </c>
      <c r="E25" s="43">
        <f>'BAR BB| Open rates'!E25*0.9*0.9</f>
        <v>34425</v>
      </c>
      <c r="F25" s="43">
        <f>'BAR BB| Open rates'!F25*0.9*0.9</f>
        <v>33048</v>
      </c>
      <c r="G25" s="43">
        <f>'BAR BB| Open rates'!G25*0.9*0.9</f>
        <v>31428</v>
      </c>
      <c r="H25" s="43">
        <f>'BAR BB| Open rates'!H25*0.9*0.9</f>
        <v>31428</v>
      </c>
      <c r="I25" s="43">
        <f>'BAR BB| Open rates'!I25*0.9*0.9</f>
        <v>30618</v>
      </c>
      <c r="J25" s="43">
        <f>'BAR BB| Open rates'!J25*0.9*0.9</f>
        <v>31428</v>
      </c>
      <c r="K25" s="43">
        <f>'BAR BB| Open rates'!K25*0.9*0.9</f>
        <v>31428</v>
      </c>
      <c r="L25" s="43">
        <f>'BAR BB| Open rates'!L25*0.9*0.9</f>
        <v>31428</v>
      </c>
      <c r="M25" s="43">
        <f>'BAR BB| Open rates'!M25*0.9*0.9</f>
        <v>38637</v>
      </c>
      <c r="N25" s="43">
        <f>'BAR BB| Open rates'!N25*0.9*0.9</f>
        <v>34425</v>
      </c>
      <c r="O25" s="43">
        <f>'BAR BB| Open rates'!O25*0.9*0.9</f>
        <v>38637</v>
      </c>
      <c r="P25" s="43">
        <f>'BAR BB| Open rates'!P25*0.9*0.9</f>
        <v>36207</v>
      </c>
      <c r="Q25" s="43">
        <f>'BAR BB| Open rates'!Q25*0.9*0.9</f>
        <v>33048</v>
      </c>
      <c r="R25" s="43">
        <f>'BAR BB| Open rates'!R25*0.9*0.9</f>
        <v>34425</v>
      </c>
      <c r="S25" s="43">
        <f>'BAR BB| Open rates'!S25*0.9*0.9</f>
        <v>33048</v>
      </c>
      <c r="T25" s="43">
        <f>'BAR BB| Open rates'!T25*0.9*0.9</f>
        <v>34425</v>
      </c>
      <c r="U25" s="43">
        <f>'BAR BB| Open rates'!U25*0.9*0.9</f>
        <v>33048</v>
      </c>
      <c r="V25" s="43">
        <f>'BAR BB| Open rates'!V25*0.9*0.9</f>
        <v>34425</v>
      </c>
      <c r="W25" s="43">
        <f>'BAR BB| Open rates'!W25*0.9*0.9</f>
        <v>40905</v>
      </c>
      <c r="X25" s="43">
        <f>'BAR BB| Open rates'!X25*0.9*0.9</f>
        <v>44307</v>
      </c>
      <c r="Y25" s="43">
        <f>'BAR BB| Open rates'!Y25*0.9*0.9</f>
        <v>59778</v>
      </c>
      <c r="Z25" s="43">
        <f>'BAR BB| Open rates'!Z25*0.9*0.9</f>
        <v>40905</v>
      </c>
      <c r="AA25" s="43">
        <f>'BAR BB| Open rates'!AA25*0.9*0.9</f>
        <v>42687</v>
      </c>
      <c r="AB25" s="43">
        <f>'BAR BB| Open rates'!AB25*0.9*0.9</f>
        <v>40905</v>
      </c>
      <c r="AC25" s="43">
        <f>'BAR BB| Open rates'!AC25*0.9*0.9</f>
        <v>44307</v>
      </c>
      <c r="AD25" s="43">
        <f>'BAR BB| Open rates'!AD25*0.9*0.9</f>
        <v>45927</v>
      </c>
      <c r="AE25" s="43">
        <f>'BAR BB| Open rates'!AE25*0.9*0.9</f>
        <v>44307</v>
      </c>
      <c r="AF25" s="43">
        <f>'BAR BB| Open rates'!AF25*0.9*0.9</f>
        <v>45927</v>
      </c>
      <c r="AG25" s="43">
        <f>'BAR BB| Open rates'!AG25*0.9*0.9</f>
        <v>44307</v>
      </c>
      <c r="AH25" s="43">
        <f>'BAR BB| Open rates'!AH25*0.9*0.9</f>
        <v>45927</v>
      </c>
      <c r="AI25" s="43">
        <f>'BAR BB| Open rates'!AI25*0.9*0.9</f>
        <v>44307</v>
      </c>
      <c r="AJ25" s="43">
        <f>'BAR BB| Open rates'!AJ25*0.9*0.9</f>
        <v>45927</v>
      </c>
      <c r="AK25" s="43">
        <f>'BAR BB| Open rates'!AK25*0.9*0.9</f>
        <v>44307</v>
      </c>
      <c r="AL25" s="43">
        <f>'BAR BB| Open rates'!AL25*0.9*0.9</f>
        <v>45927</v>
      </c>
      <c r="AM25" s="43">
        <f>'BAR BB| Open rates'!AM25*0.9*0.9</f>
        <v>44307</v>
      </c>
      <c r="AN25" s="43">
        <f>'BAR BB| Open rates'!AN25*0.9*0.9</f>
        <v>45927</v>
      </c>
      <c r="AO25" s="43">
        <f>'BAR BB| Open rates'!AO25*0.9*0.9</f>
        <v>44307</v>
      </c>
      <c r="AP25" s="43">
        <f>'BAR BB| Open rates'!AP25*0.9*0.9</f>
        <v>45927</v>
      </c>
      <c r="AQ25" s="43">
        <f>'BAR BB| Open rates'!AQ25*0.9*0.9</f>
        <v>44307</v>
      </c>
      <c r="AR25" s="43">
        <f>'BAR BB| Open rates'!AR25*0.9*0.9</f>
        <v>45927</v>
      </c>
      <c r="AS25" s="43">
        <f>'BAR BB| Open rates'!AS25*0.9*0.9</f>
        <v>40905</v>
      </c>
      <c r="AT25" s="43">
        <f>'BAR BB| Open rates'!AT25*0.9*0.9</f>
        <v>42687</v>
      </c>
      <c r="AU25" s="43">
        <f>'BAR BB| Open rates'!AU25*0.9*0.9</f>
        <v>40905</v>
      </c>
      <c r="AV25" s="43">
        <f>'BAR BB| Open rates'!AV25*0.9*0.9</f>
        <v>37827</v>
      </c>
      <c r="AW25" s="43">
        <f>'BAR BB| Open rates'!AW25*0.9*0.9</f>
        <v>37827</v>
      </c>
      <c r="AX25" s="43">
        <f>'BAR BB| Open rates'!AX25*0.9*0.9</f>
        <v>36045</v>
      </c>
      <c r="AY25" s="43">
        <f>'BAR BB| Open rates'!AY25*0.9*0.9</f>
        <v>37827</v>
      </c>
      <c r="AZ25" s="43">
        <f>'BAR BB| Open rates'!AZ25*0.9*0.9</f>
        <v>36045</v>
      </c>
      <c r="BA25" s="43">
        <f>'BAR BB| Open rates'!BA25*0.9*0.9</f>
        <v>37827</v>
      </c>
      <c r="BB25" s="43">
        <f>'BAR BB| Open rates'!BB25*0.9*0.9</f>
        <v>36045</v>
      </c>
      <c r="BC25" s="43">
        <f>'BAR BB| Open rates'!BC25*0.9*0.9</f>
        <v>37827</v>
      </c>
      <c r="BD25" s="43">
        <f>'BAR BB| Open rates'!BD25*0.9*0.9</f>
        <v>36045</v>
      </c>
      <c r="BE25" s="43">
        <f>'BAR BB| Open rates'!BE25*0.9*0.9</f>
        <v>34668</v>
      </c>
      <c r="BF25" s="43">
        <f>'BAR BB| Open rates'!BF25*0.9*0.9</f>
        <v>33048</v>
      </c>
      <c r="BG25" s="43">
        <f>'BAR BB| Open rates'!BG25*0.9*0.9</f>
        <v>34668</v>
      </c>
      <c r="BH25" s="43">
        <f>'BAR BB| Open rates'!BH25*0.9*0.9</f>
        <v>33048</v>
      </c>
      <c r="BI25" s="43">
        <f>'BAR BB| Open rates'!BI25*0.9*0.9</f>
        <v>34668</v>
      </c>
      <c r="BJ25" s="43">
        <f>'BAR BB| Open rates'!BJ25*0.9*0.9</f>
        <v>33048</v>
      </c>
      <c r="BK25" s="43">
        <f>'BAR BB| Open rates'!BK25*0.9*0.9</f>
        <v>34668</v>
      </c>
      <c r="BL25" s="43">
        <f>'BAR BB| Open rates'!BL25*0.9*0.9</f>
        <v>33048</v>
      </c>
      <c r="BM25" s="43">
        <f>'BAR BB| Open rates'!BM25*0.9*0.9</f>
        <v>34668</v>
      </c>
      <c r="BN25" s="43">
        <f>'BAR BB| Open rates'!BN25*0.9*0.9</f>
        <v>36045</v>
      </c>
      <c r="BO25" s="43">
        <f>'BAR BB| Open rates'!BO25*0.9*0.9</f>
        <v>37827</v>
      </c>
      <c r="BP25" s="43">
        <f>'BAR BB| Open rates'!BP25*0.9*0.9</f>
        <v>32238</v>
      </c>
      <c r="BQ25" s="43">
        <f>'BAR BB| Open rates'!BQ25*0.9*0.9</f>
        <v>30618</v>
      </c>
      <c r="BR25" s="43">
        <f>'BAR BB| Open rates'!BR25*0.9*0.9</f>
        <v>31428</v>
      </c>
      <c r="BS25" s="43">
        <f>'BAR BB| Open rates'!BS25*0.9*0.9</f>
        <v>30618</v>
      </c>
      <c r="BT25" s="43">
        <f>'BAR BB| Open rates'!BT25*0.9*0.9</f>
        <v>31428</v>
      </c>
      <c r="BU25" s="43">
        <f>'BAR BB| Open rates'!BU25*0.9*0.9</f>
        <v>30618</v>
      </c>
      <c r="BV25" s="43">
        <f>'BAR BB| Open rates'!BV25*0.9*0.9</f>
        <v>31428</v>
      </c>
      <c r="BW25" s="43">
        <f>'BAR BB| Open rates'!BW25*0.9*0.9</f>
        <v>30618</v>
      </c>
      <c r="BX25" s="43">
        <f>'BAR BB| Open rates'!BX25*0.9*0.9</f>
        <v>30618</v>
      </c>
      <c r="BY25" s="43">
        <f>'BAR BB| Open rates'!BY25*0.9*0.9</f>
        <v>31428</v>
      </c>
      <c r="BZ25" s="43">
        <f>'BAR BB| Open rates'!BZ25*0.9*0.9</f>
        <v>30618</v>
      </c>
      <c r="CA25" s="43">
        <f>'BAR BB| Open rates'!CA25*0.9*0.9</f>
        <v>31428</v>
      </c>
      <c r="CB25" s="43">
        <f>'BAR BB| Open rates'!CB25*0.9*0.9</f>
        <v>30618</v>
      </c>
      <c r="CC25" s="43">
        <f>'BAR BB| Open rates'!CC25*0.9*0.9</f>
        <v>31428</v>
      </c>
      <c r="CD25" s="43">
        <f>'BAR BB| Open rates'!CD25*0.9*0.9</f>
        <v>34425</v>
      </c>
      <c r="CE25" s="43">
        <f>'BAR BB| Open rates'!CE25*0.9*0.9</f>
        <v>36207</v>
      </c>
    </row>
    <row r="26" spans="1:83" s="36" customFormat="1" ht="12" customHeight="1" x14ac:dyDescent="0.2">
      <c r="A26" s="237">
        <v>3</v>
      </c>
      <c r="B26" s="43">
        <f>'BAR BB| Open rates'!B26*0.9*0.9</f>
        <v>41958</v>
      </c>
      <c r="C26" s="43">
        <f>'BAR BB| Open rates'!C26*0.9*0.9</f>
        <v>46737</v>
      </c>
      <c r="D26" s="43">
        <f>'BAR BB| Open rates'!D26*0.9*0.9</f>
        <v>43335</v>
      </c>
      <c r="E26" s="43">
        <f>'BAR BB| Open rates'!E26*0.9*0.9</f>
        <v>36855</v>
      </c>
      <c r="F26" s="43">
        <f>'BAR BB| Open rates'!F26*0.9*0.9</f>
        <v>35478</v>
      </c>
      <c r="G26" s="43">
        <f>'BAR BB| Open rates'!G26*0.9*0.9</f>
        <v>33858</v>
      </c>
      <c r="H26" s="43">
        <f>'BAR BB| Open rates'!H26*0.9*0.9</f>
        <v>33858</v>
      </c>
      <c r="I26" s="43">
        <f>'BAR BB| Open rates'!I26*0.9*0.9</f>
        <v>33048</v>
      </c>
      <c r="J26" s="43">
        <f>'BAR BB| Open rates'!J26*0.9*0.9</f>
        <v>33858</v>
      </c>
      <c r="K26" s="43">
        <f>'BAR BB| Open rates'!K26*0.9*0.9</f>
        <v>33858</v>
      </c>
      <c r="L26" s="43">
        <f>'BAR BB| Open rates'!L26*0.9*0.9</f>
        <v>33858</v>
      </c>
      <c r="M26" s="43">
        <f>'BAR BB| Open rates'!M26*0.9*0.9</f>
        <v>41067</v>
      </c>
      <c r="N26" s="43">
        <f>'BAR BB| Open rates'!N26*0.9*0.9</f>
        <v>36855</v>
      </c>
      <c r="O26" s="43">
        <f>'BAR BB| Open rates'!O26*0.9*0.9</f>
        <v>41067</v>
      </c>
      <c r="P26" s="43">
        <f>'BAR BB| Open rates'!P26*0.9*0.9</f>
        <v>38637</v>
      </c>
      <c r="Q26" s="43">
        <f>'BAR BB| Open rates'!Q26*0.9*0.9</f>
        <v>35478</v>
      </c>
      <c r="R26" s="43">
        <f>'BAR BB| Open rates'!R26*0.9*0.9</f>
        <v>36855</v>
      </c>
      <c r="S26" s="43">
        <f>'BAR BB| Open rates'!S26*0.9*0.9</f>
        <v>35478</v>
      </c>
      <c r="T26" s="43">
        <f>'BAR BB| Open rates'!T26*0.9*0.9</f>
        <v>36855</v>
      </c>
      <c r="U26" s="43">
        <f>'BAR BB| Open rates'!U26*0.9*0.9</f>
        <v>35478</v>
      </c>
      <c r="V26" s="43">
        <f>'BAR BB| Open rates'!V26*0.9*0.9</f>
        <v>36855</v>
      </c>
      <c r="W26" s="43">
        <f>'BAR BB| Open rates'!W26*0.9*0.9</f>
        <v>43335</v>
      </c>
      <c r="X26" s="43">
        <f>'BAR BB| Open rates'!X26*0.9*0.9</f>
        <v>46737</v>
      </c>
      <c r="Y26" s="43">
        <f>'BAR BB| Open rates'!Y26*0.9*0.9</f>
        <v>62208</v>
      </c>
      <c r="Z26" s="43">
        <f>'BAR BB| Open rates'!Z26*0.9*0.9</f>
        <v>43335</v>
      </c>
      <c r="AA26" s="43">
        <f>'BAR BB| Open rates'!AA26*0.9*0.9</f>
        <v>45117</v>
      </c>
      <c r="AB26" s="43">
        <f>'BAR BB| Open rates'!AB26*0.9*0.9</f>
        <v>43335</v>
      </c>
      <c r="AC26" s="43">
        <f>'BAR BB| Open rates'!AC26*0.9*0.9</f>
        <v>46737</v>
      </c>
      <c r="AD26" s="43">
        <f>'BAR BB| Open rates'!AD26*0.9*0.9</f>
        <v>48357</v>
      </c>
      <c r="AE26" s="43">
        <f>'BAR BB| Open rates'!AE26*0.9*0.9</f>
        <v>46737</v>
      </c>
      <c r="AF26" s="43">
        <f>'BAR BB| Open rates'!AF26*0.9*0.9</f>
        <v>48357</v>
      </c>
      <c r="AG26" s="43">
        <f>'BAR BB| Open rates'!AG26*0.9*0.9</f>
        <v>46737</v>
      </c>
      <c r="AH26" s="43">
        <f>'BAR BB| Open rates'!AH26*0.9*0.9</f>
        <v>48357</v>
      </c>
      <c r="AI26" s="43">
        <f>'BAR BB| Open rates'!AI26*0.9*0.9</f>
        <v>46737</v>
      </c>
      <c r="AJ26" s="43">
        <f>'BAR BB| Open rates'!AJ26*0.9*0.9</f>
        <v>48357</v>
      </c>
      <c r="AK26" s="43">
        <f>'BAR BB| Open rates'!AK26*0.9*0.9</f>
        <v>46737</v>
      </c>
      <c r="AL26" s="43">
        <f>'BAR BB| Open rates'!AL26*0.9*0.9</f>
        <v>48357</v>
      </c>
      <c r="AM26" s="43">
        <f>'BAR BB| Open rates'!AM26*0.9*0.9</f>
        <v>46737</v>
      </c>
      <c r="AN26" s="43">
        <f>'BAR BB| Open rates'!AN26*0.9*0.9</f>
        <v>48357</v>
      </c>
      <c r="AO26" s="43">
        <f>'BAR BB| Open rates'!AO26*0.9*0.9</f>
        <v>46737</v>
      </c>
      <c r="AP26" s="43">
        <f>'BAR BB| Open rates'!AP26*0.9*0.9</f>
        <v>48357</v>
      </c>
      <c r="AQ26" s="43">
        <f>'BAR BB| Open rates'!AQ26*0.9*0.9</f>
        <v>46737</v>
      </c>
      <c r="AR26" s="43">
        <f>'BAR BB| Open rates'!AR26*0.9*0.9</f>
        <v>48357</v>
      </c>
      <c r="AS26" s="43">
        <f>'BAR BB| Open rates'!AS26*0.9*0.9</f>
        <v>43335</v>
      </c>
      <c r="AT26" s="43">
        <f>'BAR BB| Open rates'!AT26*0.9*0.9</f>
        <v>45117</v>
      </c>
      <c r="AU26" s="43">
        <f>'BAR BB| Open rates'!AU26*0.9*0.9</f>
        <v>43335</v>
      </c>
      <c r="AV26" s="43">
        <f>'BAR BB| Open rates'!AV26*0.9*0.9</f>
        <v>40257</v>
      </c>
      <c r="AW26" s="43">
        <f>'BAR BB| Open rates'!AW26*0.9*0.9</f>
        <v>40257</v>
      </c>
      <c r="AX26" s="43">
        <f>'BAR BB| Open rates'!AX26*0.9*0.9</f>
        <v>38475</v>
      </c>
      <c r="AY26" s="43">
        <f>'BAR BB| Open rates'!AY26*0.9*0.9</f>
        <v>40257</v>
      </c>
      <c r="AZ26" s="43">
        <f>'BAR BB| Open rates'!AZ26*0.9*0.9</f>
        <v>38475</v>
      </c>
      <c r="BA26" s="43">
        <f>'BAR BB| Open rates'!BA26*0.9*0.9</f>
        <v>40257</v>
      </c>
      <c r="BB26" s="43">
        <f>'BAR BB| Open rates'!BB26*0.9*0.9</f>
        <v>38475</v>
      </c>
      <c r="BC26" s="43">
        <f>'BAR BB| Open rates'!BC26*0.9*0.9</f>
        <v>40257</v>
      </c>
      <c r="BD26" s="43">
        <f>'BAR BB| Open rates'!BD26*0.9*0.9</f>
        <v>38475</v>
      </c>
      <c r="BE26" s="43">
        <f>'BAR BB| Open rates'!BE26*0.9*0.9</f>
        <v>37098</v>
      </c>
      <c r="BF26" s="43">
        <f>'BAR BB| Open rates'!BF26*0.9*0.9</f>
        <v>35478</v>
      </c>
      <c r="BG26" s="43">
        <f>'BAR BB| Open rates'!BG26*0.9*0.9</f>
        <v>37098</v>
      </c>
      <c r="BH26" s="43">
        <f>'BAR BB| Open rates'!BH26*0.9*0.9</f>
        <v>35478</v>
      </c>
      <c r="BI26" s="43">
        <f>'BAR BB| Open rates'!BI26*0.9*0.9</f>
        <v>37098</v>
      </c>
      <c r="BJ26" s="43">
        <f>'BAR BB| Open rates'!BJ26*0.9*0.9</f>
        <v>35478</v>
      </c>
      <c r="BK26" s="43">
        <f>'BAR BB| Open rates'!BK26*0.9*0.9</f>
        <v>37098</v>
      </c>
      <c r="BL26" s="43">
        <f>'BAR BB| Open rates'!BL26*0.9*0.9</f>
        <v>35478</v>
      </c>
      <c r="BM26" s="43">
        <f>'BAR BB| Open rates'!BM26*0.9*0.9</f>
        <v>37098</v>
      </c>
      <c r="BN26" s="43">
        <f>'BAR BB| Open rates'!BN26*0.9*0.9</f>
        <v>38475</v>
      </c>
      <c r="BO26" s="43">
        <f>'BAR BB| Open rates'!BO26*0.9*0.9</f>
        <v>40257</v>
      </c>
      <c r="BP26" s="43">
        <f>'BAR BB| Open rates'!BP26*0.9*0.9</f>
        <v>34668</v>
      </c>
      <c r="BQ26" s="43">
        <f>'BAR BB| Open rates'!BQ26*0.9*0.9</f>
        <v>33048</v>
      </c>
      <c r="BR26" s="43">
        <f>'BAR BB| Open rates'!BR26*0.9*0.9</f>
        <v>33858</v>
      </c>
      <c r="BS26" s="43">
        <f>'BAR BB| Open rates'!BS26*0.9*0.9</f>
        <v>33048</v>
      </c>
      <c r="BT26" s="43">
        <f>'BAR BB| Open rates'!BT26*0.9*0.9</f>
        <v>33858</v>
      </c>
      <c r="BU26" s="43">
        <f>'BAR BB| Open rates'!BU26*0.9*0.9</f>
        <v>33048</v>
      </c>
      <c r="BV26" s="43">
        <f>'BAR BB| Open rates'!BV26*0.9*0.9</f>
        <v>33858</v>
      </c>
      <c r="BW26" s="43">
        <f>'BAR BB| Open rates'!BW26*0.9*0.9</f>
        <v>33048</v>
      </c>
      <c r="BX26" s="43">
        <f>'BAR BB| Open rates'!BX26*0.9*0.9</f>
        <v>33048</v>
      </c>
      <c r="BY26" s="43">
        <f>'BAR BB| Open rates'!BY26*0.9*0.9</f>
        <v>33858</v>
      </c>
      <c r="BZ26" s="43">
        <f>'BAR BB| Open rates'!BZ26*0.9*0.9</f>
        <v>33048</v>
      </c>
      <c r="CA26" s="43">
        <f>'BAR BB| Open rates'!CA26*0.9*0.9</f>
        <v>33858</v>
      </c>
      <c r="CB26" s="43">
        <f>'BAR BB| Open rates'!CB26*0.9*0.9</f>
        <v>33048</v>
      </c>
      <c r="CC26" s="43">
        <f>'BAR BB| Open rates'!CC26*0.9*0.9</f>
        <v>33858</v>
      </c>
      <c r="CD26" s="43">
        <f>'BAR BB| Open rates'!CD26*0.9*0.9</f>
        <v>36855</v>
      </c>
      <c r="CE26" s="43">
        <f>'BAR BB| Open rates'!CE26*0.9*0.9</f>
        <v>38637</v>
      </c>
    </row>
    <row r="27" spans="1:83" s="36" customFormat="1" ht="12" customHeight="1" x14ac:dyDescent="0.2">
      <c r="A27" s="237">
        <v>4</v>
      </c>
      <c r="B27" s="43">
        <f>'BAR BB| Open rates'!B27*0.9*0.9</f>
        <v>44388</v>
      </c>
      <c r="C27" s="43">
        <f>'BAR BB| Open rates'!C27*0.9*0.9</f>
        <v>49167</v>
      </c>
      <c r="D27" s="43">
        <f>'BAR BB| Open rates'!D27*0.9*0.9</f>
        <v>45765</v>
      </c>
      <c r="E27" s="43">
        <f>'BAR BB| Open rates'!E27*0.9*0.9</f>
        <v>39285</v>
      </c>
      <c r="F27" s="43">
        <f>'BAR BB| Open rates'!F27*0.9*0.9</f>
        <v>37908</v>
      </c>
      <c r="G27" s="43">
        <f>'BAR BB| Open rates'!G27*0.9*0.9</f>
        <v>36288</v>
      </c>
      <c r="H27" s="43">
        <f>'BAR BB| Open rates'!H27*0.9*0.9</f>
        <v>36288</v>
      </c>
      <c r="I27" s="43">
        <f>'BAR BB| Open rates'!I27*0.9*0.9</f>
        <v>35478</v>
      </c>
      <c r="J27" s="43">
        <f>'BAR BB| Open rates'!J27*0.9*0.9</f>
        <v>36288</v>
      </c>
      <c r="K27" s="43">
        <f>'BAR BB| Open rates'!K27*0.9*0.9</f>
        <v>36288</v>
      </c>
      <c r="L27" s="43">
        <f>'BAR BB| Open rates'!L27*0.9*0.9</f>
        <v>36288</v>
      </c>
      <c r="M27" s="43">
        <f>'BAR BB| Open rates'!M27*0.9*0.9</f>
        <v>43497</v>
      </c>
      <c r="N27" s="43">
        <f>'BAR BB| Open rates'!N27*0.9*0.9</f>
        <v>39285</v>
      </c>
      <c r="O27" s="43">
        <f>'BAR BB| Open rates'!O27*0.9*0.9</f>
        <v>43497</v>
      </c>
      <c r="P27" s="43">
        <f>'BAR BB| Open rates'!P27*0.9*0.9</f>
        <v>41067</v>
      </c>
      <c r="Q27" s="43">
        <f>'BAR BB| Open rates'!Q27*0.9*0.9</f>
        <v>37908</v>
      </c>
      <c r="R27" s="43">
        <f>'BAR BB| Open rates'!R27*0.9*0.9</f>
        <v>39285</v>
      </c>
      <c r="S27" s="43">
        <f>'BAR BB| Open rates'!S27*0.9*0.9</f>
        <v>37908</v>
      </c>
      <c r="T27" s="43">
        <f>'BAR BB| Open rates'!T27*0.9*0.9</f>
        <v>39285</v>
      </c>
      <c r="U27" s="43">
        <f>'BAR BB| Open rates'!U27*0.9*0.9</f>
        <v>37908</v>
      </c>
      <c r="V27" s="43">
        <f>'BAR BB| Open rates'!V27*0.9*0.9</f>
        <v>39285</v>
      </c>
      <c r="W27" s="43">
        <f>'BAR BB| Open rates'!W27*0.9*0.9</f>
        <v>45765</v>
      </c>
      <c r="X27" s="43">
        <f>'BAR BB| Open rates'!X27*0.9*0.9</f>
        <v>49167</v>
      </c>
      <c r="Y27" s="43">
        <f>'BAR BB| Open rates'!Y27*0.9*0.9</f>
        <v>64638</v>
      </c>
      <c r="Z27" s="43">
        <f>'BAR BB| Open rates'!Z27*0.9*0.9</f>
        <v>45765</v>
      </c>
      <c r="AA27" s="43">
        <f>'BAR BB| Open rates'!AA27*0.9*0.9</f>
        <v>47547</v>
      </c>
      <c r="AB27" s="43">
        <f>'BAR BB| Open rates'!AB27*0.9*0.9</f>
        <v>45765</v>
      </c>
      <c r="AC27" s="43">
        <f>'BAR BB| Open rates'!AC27*0.9*0.9</f>
        <v>49167</v>
      </c>
      <c r="AD27" s="43">
        <f>'BAR BB| Open rates'!AD27*0.9*0.9</f>
        <v>50787</v>
      </c>
      <c r="AE27" s="43">
        <f>'BAR BB| Open rates'!AE27*0.9*0.9</f>
        <v>49167</v>
      </c>
      <c r="AF27" s="43">
        <f>'BAR BB| Open rates'!AF27*0.9*0.9</f>
        <v>50787</v>
      </c>
      <c r="AG27" s="43">
        <f>'BAR BB| Open rates'!AG27*0.9*0.9</f>
        <v>49167</v>
      </c>
      <c r="AH27" s="43">
        <f>'BAR BB| Open rates'!AH27*0.9*0.9</f>
        <v>50787</v>
      </c>
      <c r="AI27" s="43">
        <f>'BAR BB| Open rates'!AI27*0.9*0.9</f>
        <v>49167</v>
      </c>
      <c r="AJ27" s="43">
        <f>'BAR BB| Open rates'!AJ27*0.9*0.9</f>
        <v>50787</v>
      </c>
      <c r="AK27" s="43">
        <f>'BAR BB| Open rates'!AK27*0.9*0.9</f>
        <v>49167</v>
      </c>
      <c r="AL27" s="43">
        <f>'BAR BB| Open rates'!AL27*0.9*0.9</f>
        <v>50787</v>
      </c>
      <c r="AM27" s="43">
        <f>'BAR BB| Open rates'!AM27*0.9*0.9</f>
        <v>49167</v>
      </c>
      <c r="AN27" s="43">
        <f>'BAR BB| Open rates'!AN27*0.9*0.9</f>
        <v>50787</v>
      </c>
      <c r="AO27" s="43">
        <f>'BAR BB| Open rates'!AO27*0.9*0.9</f>
        <v>49167</v>
      </c>
      <c r="AP27" s="43">
        <f>'BAR BB| Open rates'!AP27*0.9*0.9</f>
        <v>50787</v>
      </c>
      <c r="AQ27" s="43">
        <f>'BAR BB| Open rates'!AQ27*0.9*0.9</f>
        <v>49167</v>
      </c>
      <c r="AR27" s="43">
        <f>'BAR BB| Open rates'!AR27*0.9*0.9</f>
        <v>50787</v>
      </c>
      <c r="AS27" s="43">
        <f>'BAR BB| Open rates'!AS27*0.9*0.9</f>
        <v>45765</v>
      </c>
      <c r="AT27" s="43">
        <f>'BAR BB| Open rates'!AT27*0.9*0.9</f>
        <v>47547</v>
      </c>
      <c r="AU27" s="43">
        <f>'BAR BB| Open rates'!AU27*0.9*0.9</f>
        <v>45765</v>
      </c>
      <c r="AV27" s="43">
        <f>'BAR BB| Open rates'!AV27*0.9*0.9</f>
        <v>42687</v>
      </c>
      <c r="AW27" s="43">
        <f>'BAR BB| Open rates'!AW27*0.9*0.9</f>
        <v>42687</v>
      </c>
      <c r="AX27" s="43">
        <f>'BAR BB| Open rates'!AX27*0.9*0.9</f>
        <v>40905</v>
      </c>
      <c r="AY27" s="43">
        <f>'BAR BB| Open rates'!AY27*0.9*0.9</f>
        <v>42687</v>
      </c>
      <c r="AZ27" s="43">
        <f>'BAR BB| Open rates'!AZ27*0.9*0.9</f>
        <v>40905</v>
      </c>
      <c r="BA27" s="43">
        <f>'BAR BB| Open rates'!BA27*0.9*0.9</f>
        <v>42687</v>
      </c>
      <c r="BB27" s="43">
        <f>'BAR BB| Open rates'!BB27*0.9*0.9</f>
        <v>40905</v>
      </c>
      <c r="BC27" s="43">
        <f>'BAR BB| Open rates'!BC27*0.9*0.9</f>
        <v>42687</v>
      </c>
      <c r="BD27" s="43">
        <f>'BAR BB| Open rates'!BD27*0.9*0.9</f>
        <v>40905</v>
      </c>
      <c r="BE27" s="43">
        <f>'BAR BB| Open rates'!BE27*0.9*0.9</f>
        <v>39528</v>
      </c>
      <c r="BF27" s="43">
        <f>'BAR BB| Open rates'!BF27*0.9*0.9</f>
        <v>37908</v>
      </c>
      <c r="BG27" s="43">
        <f>'BAR BB| Open rates'!BG27*0.9*0.9</f>
        <v>39528</v>
      </c>
      <c r="BH27" s="43">
        <f>'BAR BB| Open rates'!BH27*0.9*0.9</f>
        <v>37908</v>
      </c>
      <c r="BI27" s="43">
        <f>'BAR BB| Open rates'!BI27*0.9*0.9</f>
        <v>39528</v>
      </c>
      <c r="BJ27" s="43">
        <f>'BAR BB| Open rates'!BJ27*0.9*0.9</f>
        <v>37908</v>
      </c>
      <c r="BK27" s="43">
        <f>'BAR BB| Open rates'!BK27*0.9*0.9</f>
        <v>39528</v>
      </c>
      <c r="BL27" s="43">
        <f>'BAR BB| Open rates'!BL27*0.9*0.9</f>
        <v>37908</v>
      </c>
      <c r="BM27" s="43">
        <f>'BAR BB| Open rates'!BM27*0.9*0.9</f>
        <v>39528</v>
      </c>
      <c r="BN27" s="43">
        <f>'BAR BB| Open rates'!BN27*0.9*0.9</f>
        <v>40905</v>
      </c>
      <c r="BO27" s="43">
        <f>'BAR BB| Open rates'!BO27*0.9*0.9</f>
        <v>42687</v>
      </c>
      <c r="BP27" s="43">
        <f>'BAR BB| Open rates'!BP27*0.9*0.9</f>
        <v>37098</v>
      </c>
      <c r="BQ27" s="43">
        <f>'BAR BB| Open rates'!BQ27*0.9*0.9</f>
        <v>35478</v>
      </c>
      <c r="BR27" s="43">
        <f>'BAR BB| Open rates'!BR27*0.9*0.9</f>
        <v>36288</v>
      </c>
      <c r="BS27" s="43">
        <f>'BAR BB| Open rates'!BS27*0.9*0.9</f>
        <v>35478</v>
      </c>
      <c r="BT27" s="43">
        <f>'BAR BB| Open rates'!BT27*0.9*0.9</f>
        <v>36288</v>
      </c>
      <c r="BU27" s="43">
        <f>'BAR BB| Open rates'!BU27*0.9*0.9</f>
        <v>35478</v>
      </c>
      <c r="BV27" s="43">
        <f>'BAR BB| Open rates'!BV27*0.9*0.9</f>
        <v>36288</v>
      </c>
      <c r="BW27" s="43">
        <f>'BAR BB| Open rates'!BW27*0.9*0.9</f>
        <v>35478</v>
      </c>
      <c r="BX27" s="43">
        <f>'BAR BB| Open rates'!BX27*0.9*0.9</f>
        <v>35478</v>
      </c>
      <c r="BY27" s="43">
        <f>'BAR BB| Open rates'!BY27*0.9*0.9</f>
        <v>36288</v>
      </c>
      <c r="BZ27" s="43">
        <f>'BAR BB| Open rates'!BZ27*0.9*0.9</f>
        <v>35478</v>
      </c>
      <c r="CA27" s="43">
        <f>'BAR BB| Open rates'!CA27*0.9*0.9</f>
        <v>36288</v>
      </c>
      <c r="CB27" s="43">
        <f>'BAR BB| Open rates'!CB27*0.9*0.9</f>
        <v>35478</v>
      </c>
      <c r="CC27" s="43">
        <f>'BAR BB| Open rates'!CC27*0.9*0.9</f>
        <v>36288</v>
      </c>
      <c r="CD27" s="43">
        <f>'BAR BB| Open rates'!CD27*0.9*0.9</f>
        <v>39285</v>
      </c>
      <c r="CE27" s="43">
        <f>'BAR BB| Open rates'!CE27*0.9*0.9</f>
        <v>41067</v>
      </c>
    </row>
    <row r="28" spans="1:83" s="36" customFormat="1" ht="28.5"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row>
    <row r="29" spans="1:83" s="36" customFormat="1" ht="12" customHeight="1" x14ac:dyDescent="0.2">
      <c r="A29" s="237">
        <v>1</v>
      </c>
      <c r="B29" s="43">
        <f>'BAR BB| Open rates'!B29*0.9*0.9</f>
        <v>38718</v>
      </c>
      <c r="C29" s="43">
        <f>'BAR BB| Open rates'!C29*0.9*0.9</f>
        <v>43497</v>
      </c>
      <c r="D29" s="43">
        <f>'BAR BB| Open rates'!D29*0.9*0.9</f>
        <v>40095</v>
      </c>
      <c r="E29" s="43">
        <f>'BAR BB| Open rates'!E29*0.9*0.9</f>
        <v>34425</v>
      </c>
      <c r="F29" s="43">
        <f>'BAR BB| Open rates'!F29*0.9*0.9</f>
        <v>33048</v>
      </c>
      <c r="G29" s="43">
        <f>'BAR BB| Open rates'!G29*0.9*0.9</f>
        <v>31428</v>
      </c>
      <c r="H29" s="43">
        <f>'BAR BB| Open rates'!H29*0.9*0.9</f>
        <v>31428</v>
      </c>
      <c r="I29" s="43">
        <f>'BAR BB| Open rates'!I29*0.9*0.9</f>
        <v>30618</v>
      </c>
      <c r="J29" s="43">
        <f>'BAR BB| Open rates'!J29*0.9*0.9</f>
        <v>31428</v>
      </c>
      <c r="K29" s="43">
        <f>'BAR BB| Open rates'!K29*0.9*0.9</f>
        <v>31428</v>
      </c>
      <c r="L29" s="43">
        <f>'BAR BB| Open rates'!L29*0.9*0.9</f>
        <v>31428</v>
      </c>
      <c r="M29" s="43">
        <f>'BAR BB| Open rates'!M29*0.9*0.9</f>
        <v>38637</v>
      </c>
      <c r="N29" s="43">
        <f>'BAR BB| Open rates'!N29*0.9*0.9</f>
        <v>34425</v>
      </c>
      <c r="O29" s="43">
        <f>'BAR BB| Open rates'!O29*0.9*0.9</f>
        <v>38637</v>
      </c>
      <c r="P29" s="43">
        <f>'BAR BB| Open rates'!P29*0.9*0.9</f>
        <v>36207</v>
      </c>
      <c r="Q29" s="43">
        <f>'BAR BB| Open rates'!Q29*0.9*0.9</f>
        <v>33048</v>
      </c>
      <c r="R29" s="43">
        <f>'BAR BB| Open rates'!R29*0.9*0.9</f>
        <v>34425</v>
      </c>
      <c r="S29" s="43">
        <f>'BAR BB| Open rates'!S29*0.9*0.9</f>
        <v>33048</v>
      </c>
      <c r="T29" s="43">
        <f>'BAR BB| Open rates'!T29*0.9*0.9</f>
        <v>34425</v>
      </c>
      <c r="U29" s="43">
        <f>'BAR BB| Open rates'!U29*0.9*0.9</f>
        <v>33048</v>
      </c>
      <c r="V29" s="43">
        <f>'BAR BB| Open rates'!V29*0.9*0.9</f>
        <v>34425</v>
      </c>
      <c r="W29" s="43">
        <f>'BAR BB| Open rates'!W29*0.9*0.9</f>
        <v>40095</v>
      </c>
      <c r="X29" s="43">
        <f>'BAR BB| Open rates'!X29*0.9*0.9</f>
        <v>43497</v>
      </c>
      <c r="Y29" s="43">
        <f>'BAR BB| Open rates'!Y29*0.9*0.9</f>
        <v>58968</v>
      </c>
      <c r="Z29" s="43">
        <f>'BAR BB| Open rates'!Z29*0.9*0.9</f>
        <v>40095</v>
      </c>
      <c r="AA29" s="43">
        <f>'BAR BB| Open rates'!AA29*0.9*0.9</f>
        <v>41877</v>
      </c>
      <c r="AB29" s="43">
        <f>'BAR BB| Open rates'!AB29*0.9*0.9</f>
        <v>40095</v>
      </c>
      <c r="AC29" s="43">
        <f>'BAR BB| Open rates'!AC29*0.9*0.9</f>
        <v>43497</v>
      </c>
      <c r="AD29" s="43">
        <f>'BAR BB| Open rates'!AD29*0.9*0.9</f>
        <v>45117</v>
      </c>
      <c r="AE29" s="43">
        <f>'BAR BB| Open rates'!AE29*0.9*0.9</f>
        <v>43497</v>
      </c>
      <c r="AF29" s="43">
        <f>'BAR BB| Open rates'!AF29*0.9*0.9</f>
        <v>45117</v>
      </c>
      <c r="AG29" s="43">
        <f>'BAR BB| Open rates'!AG29*0.9*0.9</f>
        <v>43497</v>
      </c>
      <c r="AH29" s="43">
        <f>'BAR BB| Open rates'!AH29*0.9*0.9</f>
        <v>45117</v>
      </c>
      <c r="AI29" s="43">
        <f>'BAR BB| Open rates'!AI29*0.9*0.9</f>
        <v>43497</v>
      </c>
      <c r="AJ29" s="43">
        <f>'BAR BB| Open rates'!AJ29*0.9*0.9</f>
        <v>45117</v>
      </c>
      <c r="AK29" s="43">
        <f>'BAR BB| Open rates'!AK29*0.9*0.9</f>
        <v>43497</v>
      </c>
      <c r="AL29" s="43">
        <f>'BAR BB| Open rates'!AL29*0.9*0.9</f>
        <v>45117</v>
      </c>
      <c r="AM29" s="43">
        <f>'BAR BB| Open rates'!AM29*0.9*0.9</f>
        <v>43497</v>
      </c>
      <c r="AN29" s="43">
        <f>'BAR BB| Open rates'!AN29*0.9*0.9</f>
        <v>45117</v>
      </c>
      <c r="AO29" s="43">
        <f>'BAR BB| Open rates'!AO29*0.9*0.9</f>
        <v>43497</v>
      </c>
      <c r="AP29" s="43">
        <f>'BAR BB| Open rates'!AP29*0.9*0.9</f>
        <v>45117</v>
      </c>
      <c r="AQ29" s="43">
        <f>'BAR BB| Open rates'!AQ29*0.9*0.9</f>
        <v>43497</v>
      </c>
      <c r="AR29" s="43">
        <f>'BAR BB| Open rates'!AR29*0.9*0.9</f>
        <v>45117</v>
      </c>
      <c r="AS29" s="43">
        <f>'BAR BB| Open rates'!AS29*0.9*0.9</f>
        <v>40095</v>
      </c>
      <c r="AT29" s="43">
        <f>'BAR BB| Open rates'!AT29*0.9*0.9</f>
        <v>41877</v>
      </c>
      <c r="AU29" s="43">
        <f>'BAR BB| Open rates'!AU29*0.9*0.9</f>
        <v>40095</v>
      </c>
      <c r="AV29" s="43">
        <f>'BAR BB| Open rates'!AV29*0.9*0.9</f>
        <v>38637</v>
      </c>
      <c r="AW29" s="43">
        <f>'BAR BB| Open rates'!AW29*0.9*0.9</f>
        <v>38637</v>
      </c>
      <c r="AX29" s="43">
        <f>'BAR BB| Open rates'!AX29*0.9*0.9</f>
        <v>36855</v>
      </c>
      <c r="AY29" s="43">
        <f>'BAR BB| Open rates'!AY29*0.9*0.9</f>
        <v>38637</v>
      </c>
      <c r="AZ29" s="43">
        <f>'BAR BB| Open rates'!AZ29*0.9*0.9</f>
        <v>36855</v>
      </c>
      <c r="BA29" s="43">
        <f>'BAR BB| Open rates'!BA29*0.9*0.9</f>
        <v>38637</v>
      </c>
      <c r="BB29" s="43">
        <f>'BAR BB| Open rates'!BB29*0.9*0.9</f>
        <v>36855</v>
      </c>
      <c r="BC29" s="43">
        <f>'BAR BB| Open rates'!BC29*0.9*0.9</f>
        <v>38637</v>
      </c>
      <c r="BD29" s="43">
        <f>'BAR BB| Open rates'!BD29*0.9*0.9</f>
        <v>36855</v>
      </c>
      <c r="BE29" s="43">
        <f>'BAR BB| Open rates'!BE29*0.9*0.9</f>
        <v>33858</v>
      </c>
      <c r="BF29" s="43">
        <f>'BAR BB| Open rates'!BF29*0.9*0.9</f>
        <v>32238</v>
      </c>
      <c r="BG29" s="43">
        <f>'BAR BB| Open rates'!BG29*0.9*0.9</f>
        <v>33858</v>
      </c>
      <c r="BH29" s="43">
        <f>'BAR BB| Open rates'!BH29*0.9*0.9</f>
        <v>32238</v>
      </c>
      <c r="BI29" s="43">
        <f>'BAR BB| Open rates'!BI29*0.9*0.9</f>
        <v>33858</v>
      </c>
      <c r="BJ29" s="43">
        <f>'BAR BB| Open rates'!BJ29*0.9*0.9</f>
        <v>32238</v>
      </c>
      <c r="BK29" s="43">
        <f>'BAR BB| Open rates'!BK29*0.9*0.9</f>
        <v>33858</v>
      </c>
      <c r="BL29" s="43">
        <f>'BAR BB| Open rates'!BL29*0.9*0.9</f>
        <v>32238</v>
      </c>
      <c r="BM29" s="43">
        <f>'BAR BB| Open rates'!BM29*0.9*0.9</f>
        <v>33858</v>
      </c>
      <c r="BN29" s="43">
        <f>'BAR BB| Open rates'!BN29*0.9*0.9</f>
        <v>35235</v>
      </c>
      <c r="BO29" s="43">
        <f>'BAR BB| Open rates'!BO29*0.9*0.9</f>
        <v>37017</v>
      </c>
      <c r="BP29" s="43">
        <f>'BAR BB| Open rates'!BP29*0.9*0.9</f>
        <v>31428</v>
      </c>
      <c r="BQ29" s="43">
        <f>'BAR BB| Open rates'!BQ29*0.9*0.9</f>
        <v>30618</v>
      </c>
      <c r="BR29" s="43">
        <f>'BAR BB| Open rates'!BR29*0.9*0.9</f>
        <v>31428</v>
      </c>
      <c r="BS29" s="43">
        <f>'BAR BB| Open rates'!BS29*0.9*0.9</f>
        <v>30618</v>
      </c>
      <c r="BT29" s="43">
        <f>'BAR BB| Open rates'!BT29*0.9*0.9</f>
        <v>31428</v>
      </c>
      <c r="BU29" s="43">
        <f>'BAR BB| Open rates'!BU29*0.9*0.9</f>
        <v>30618</v>
      </c>
      <c r="BV29" s="43">
        <f>'BAR BB| Open rates'!BV29*0.9*0.9</f>
        <v>31428</v>
      </c>
      <c r="BW29" s="43">
        <f>'BAR BB| Open rates'!BW29*0.9*0.9</f>
        <v>30618</v>
      </c>
      <c r="BX29" s="43">
        <f>'BAR BB| Open rates'!BX29*0.9*0.9</f>
        <v>30618</v>
      </c>
      <c r="BY29" s="43">
        <f>'BAR BB| Open rates'!BY29*0.9*0.9</f>
        <v>31428</v>
      </c>
      <c r="BZ29" s="43">
        <f>'BAR BB| Open rates'!BZ29*0.9*0.9</f>
        <v>30618</v>
      </c>
      <c r="CA29" s="43">
        <f>'BAR BB| Open rates'!CA29*0.9*0.9</f>
        <v>31428</v>
      </c>
      <c r="CB29" s="43">
        <f>'BAR BB| Open rates'!CB29*0.9*0.9</f>
        <v>30618</v>
      </c>
      <c r="CC29" s="43">
        <f>'BAR BB| Open rates'!CC29*0.9*0.9</f>
        <v>31428</v>
      </c>
      <c r="CD29" s="43">
        <f>'BAR BB| Open rates'!CD29*0.9*0.9</f>
        <v>34425</v>
      </c>
      <c r="CE29" s="43">
        <f>'BAR BB| Open rates'!CE29*0.9*0.9</f>
        <v>36207</v>
      </c>
    </row>
    <row r="30" spans="1:83" s="36" customFormat="1" ht="12" customHeight="1" x14ac:dyDescent="0.2">
      <c r="A30" s="237">
        <v>2</v>
      </c>
      <c r="B30" s="43">
        <f>'BAR BB| Open rates'!B30*0.9*0.9</f>
        <v>41148</v>
      </c>
      <c r="C30" s="43">
        <f>'BAR BB| Open rates'!C30*0.9*0.9</f>
        <v>45927</v>
      </c>
      <c r="D30" s="43">
        <f>'BAR BB| Open rates'!D30*0.9*0.9</f>
        <v>42525</v>
      </c>
      <c r="E30" s="43">
        <f>'BAR BB| Open rates'!E30*0.9*0.9</f>
        <v>36855</v>
      </c>
      <c r="F30" s="43">
        <f>'BAR BB| Open rates'!F30*0.9*0.9</f>
        <v>35478</v>
      </c>
      <c r="G30" s="43">
        <f>'BAR BB| Open rates'!G30*0.9*0.9</f>
        <v>33858</v>
      </c>
      <c r="H30" s="43">
        <f>'BAR BB| Open rates'!H30*0.9*0.9</f>
        <v>33858</v>
      </c>
      <c r="I30" s="43">
        <f>'BAR BB| Open rates'!I30*0.9*0.9</f>
        <v>33048</v>
      </c>
      <c r="J30" s="43">
        <f>'BAR BB| Open rates'!J30*0.9*0.9</f>
        <v>33858</v>
      </c>
      <c r="K30" s="43">
        <f>'BAR BB| Open rates'!K30*0.9*0.9</f>
        <v>33858</v>
      </c>
      <c r="L30" s="43">
        <f>'BAR BB| Open rates'!L30*0.9*0.9</f>
        <v>33858</v>
      </c>
      <c r="M30" s="43">
        <f>'BAR BB| Open rates'!M30*0.9*0.9</f>
        <v>41067</v>
      </c>
      <c r="N30" s="43">
        <f>'BAR BB| Open rates'!N30*0.9*0.9</f>
        <v>36855</v>
      </c>
      <c r="O30" s="43">
        <f>'BAR BB| Open rates'!O30*0.9*0.9</f>
        <v>41067</v>
      </c>
      <c r="P30" s="43">
        <f>'BAR BB| Open rates'!P30*0.9*0.9</f>
        <v>38637</v>
      </c>
      <c r="Q30" s="43">
        <f>'BAR BB| Open rates'!Q30*0.9*0.9</f>
        <v>35478</v>
      </c>
      <c r="R30" s="43">
        <f>'BAR BB| Open rates'!R30*0.9*0.9</f>
        <v>36855</v>
      </c>
      <c r="S30" s="43">
        <f>'BAR BB| Open rates'!S30*0.9*0.9</f>
        <v>35478</v>
      </c>
      <c r="T30" s="43">
        <f>'BAR BB| Open rates'!T30*0.9*0.9</f>
        <v>36855</v>
      </c>
      <c r="U30" s="43">
        <f>'BAR BB| Open rates'!U30*0.9*0.9</f>
        <v>35478</v>
      </c>
      <c r="V30" s="43">
        <f>'BAR BB| Open rates'!V30*0.9*0.9</f>
        <v>36855</v>
      </c>
      <c r="W30" s="43">
        <f>'BAR BB| Open rates'!W30*0.9*0.9</f>
        <v>42525</v>
      </c>
      <c r="X30" s="43">
        <f>'BAR BB| Open rates'!X30*0.9*0.9</f>
        <v>45927</v>
      </c>
      <c r="Y30" s="43">
        <f>'BAR BB| Open rates'!Y30*0.9*0.9</f>
        <v>61398</v>
      </c>
      <c r="Z30" s="43">
        <f>'BAR BB| Open rates'!Z30*0.9*0.9</f>
        <v>42525</v>
      </c>
      <c r="AA30" s="43">
        <f>'BAR BB| Open rates'!AA30*0.9*0.9</f>
        <v>44307</v>
      </c>
      <c r="AB30" s="43">
        <f>'BAR BB| Open rates'!AB30*0.9*0.9</f>
        <v>42525</v>
      </c>
      <c r="AC30" s="43">
        <f>'BAR BB| Open rates'!AC30*0.9*0.9</f>
        <v>45927</v>
      </c>
      <c r="AD30" s="43">
        <f>'BAR BB| Open rates'!AD30*0.9*0.9</f>
        <v>47547</v>
      </c>
      <c r="AE30" s="43">
        <f>'BAR BB| Open rates'!AE30*0.9*0.9</f>
        <v>45927</v>
      </c>
      <c r="AF30" s="43">
        <f>'BAR BB| Open rates'!AF30*0.9*0.9</f>
        <v>47547</v>
      </c>
      <c r="AG30" s="43">
        <f>'BAR BB| Open rates'!AG30*0.9*0.9</f>
        <v>45927</v>
      </c>
      <c r="AH30" s="43">
        <f>'BAR BB| Open rates'!AH30*0.9*0.9</f>
        <v>47547</v>
      </c>
      <c r="AI30" s="43">
        <f>'BAR BB| Open rates'!AI30*0.9*0.9</f>
        <v>45927</v>
      </c>
      <c r="AJ30" s="43">
        <f>'BAR BB| Open rates'!AJ30*0.9*0.9</f>
        <v>47547</v>
      </c>
      <c r="AK30" s="43">
        <f>'BAR BB| Open rates'!AK30*0.9*0.9</f>
        <v>45927</v>
      </c>
      <c r="AL30" s="43">
        <f>'BAR BB| Open rates'!AL30*0.9*0.9</f>
        <v>47547</v>
      </c>
      <c r="AM30" s="43">
        <f>'BAR BB| Open rates'!AM30*0.9*0.9</f>
        <v>45927</v>
      </c>
      <c r="AN30" s="43">
        <f>'BAR BB| Open rates'!AN30*0.9*0.9</f>
        <v>47547</v>
      </c>
      <c r="AO30" s="43">
        <f>'BAR BB| Open rates'!AO30*0.9*0.9</f>
        <v>45927</v>
      </c>
      <c r="AP30" s="43">
        <f>'BAR BB| Open rates'!AP30*0.9*0.9</f>
        <v>47547</v>
      </c>
      <c r="AQ30" s="43">
        <f>'BAR BB| Open rates'!AQ30*0.9*0.9</f>
        <v>45927</v>
      </c>
      <c r="AR30" s="43">
        <f>'BAR BB| Open rates'!AR30*0.9*0.9</f>
        <v>47547</v>
      </c>
      <c r="AS30" s="43">
        <f>'BAR BB| Open rates'!AS30*0.9*0.9</f>
        <v>42525</v>
      </c>
      <c r="AT30" s="43">
        <f>'BAR BB| Open rates'!AT30*0.9*0.9</f>
        <v>44307</v>
      </c>
      <c r="AU30" s="43">
        <f>'BAR BB| Open rates'!AU30*0.9*0.9</f>
        <v>42525</v>
      </c>
      <c r="AV30" s="43">
        <f>'BAR BB| Open rates'!AV30*0.9*0.9</f>
        <v>41067</v>
      </c>
      <c r="AW30" s="43">
        <f>'BAR BB| Open rates'!AW30*0.9*0.9</f>
        <v>41067</v>
      </c>
      <c r="AX30" s="43">
        <f>'BAR BB| Open rates'!AX30*0.9*0.9</f>
        <v>39285</v>
      </c>
      <c r="AY30" s="43">
        <f>'BAR BB| Open rates'!AY30*0.9*0.9</f>
        <v>41067</v>
      </c>
      <c r="AZ30" s="43">
        <f>'BAR BB| Open rates'!AZ30*0.9*0.9</f>
        <v>39285</v>
      </c>
      <c r="BA30" s="43">
        <f>'BAR BB| Open rates'!BA30*0.9*0.9</f>
        <v>41067</v>
      </c>
      <c r="BB30" s="43">
        <f>'BAR BB| Open rates'!BB30*0.9*0.9</f>
        <v>39285</v>
      </c>
      <c r="BC30" s="43">
        <f>'BAR BB| Open rates'!BC30*0.9*0.9</f>
        <v>41067</v>
      </c>
      <c r="BD30" s="43">
        <f>'BAR BB| Open rates'!BD30*0.9*0.9</f>
        <v>39285</v>
      </c>
      <c r="BE30" s="43">
        <f>'BAR BB| Open rates'!BE30*0.9*0.9</f>
        <v>36288</v>
      </c>
      <c r="BF30" s="43">
        <f>'BAR BB| Open rates'!BF30*0.9*0.9</f>
        <v>34668</v>
      </c>
      <c r="BG30" s="43">
        <f>'BAR BB| Open rates'!BG30*0.9*0.9</f>
        <v>36288</v>
      </c>
      <c r="BH30" s="43">
        <f>'BAR BB| Open rates'!BH30*0.9*0.9</f>
        <v>34668</v>
      </c>
      <c r="BI30" s="43">
        <f>'BAR BB| Open rates'!BI30*0.9*0.9</f>
        <v>36288</v>
      </c>
      <c r="BJ30" s="43">
        <f>'BAR BB| Open rates'!BJ30*0.9*0.9</f>
        <v>34668</v>
      </c>
      <c r="BK30" s="43">
        <f>'BAR BB| Open rates'!BK30*0.9*0.9</f>
        <v>36288</v>
      </c>
      <c r="BL30" s="43">
        <f>'BAR BB| Open rates'!BL30*0.9*0.9</f>
        <v>34668</v>
      </c>
      <c r="BM30" s="43">
        <f>'BAR BB| Open rates'!BM30*0.9*0.9</f>
        <v>36288</v>
      </c>
      <c r="BN30" s="43">
        <f>'BAR BB| Open rates'!BN30*0.9*0.9</f>
        <v>37665</v>
      </c>
      <c r="BO30" s="43">
        <f>'BAR BB| Open rates'!BO30*0.9*0.9</f>
        <v>39447</v>
      </c>
      <c r="BP30" s="43">
        <f>'BAR BB| Open rates'!BP30*0.9*0.9</f>
        <v>33858</v>
      </c>
      <c r="BQ30" s="43">
        <f>'BAR BB| Open rates'!BQ30*0.9*0.9</f>
        <v>33048</v>
      </c>
      <c r="BR30" s="43">
        <f>'BAR BB| Open rates'!BR30*0.9*0.9</f>
        <v>33858</v>
      </c>
      <c r="BS30" s="43">
        <f>'BAR BB| Open rates'!BS30*0.9*0.9</f>
        <v>33048</v>
      </c>
      <c r="BT30" s="43">
        <f>'BAR BB| Open rates'!BT30*0.9*0.9</f>
        <v>33858</v>
      </c>
      <c r="BU30" s="43">
        <f>'BAR BB| Open rates'!BU30*0.9*0.9</f>
        <v>33048</v>
      </c>
      <c r="BV30" s="43">
        <f>'BAR BB| Open rates'!BV30*0.9*0.9</f>
        <v>33858</v>
      </c>
      <c r="BW30" s="43">
        <f>'BAR BB| Open rates'!BW30*0.9*0.9</f>
        <v>33048</v>
      </c>
      <c r="BX30" s="43">
        <f>'BAR BB| Open rates'!BX30*0.9*0.9</f>
        <v>33048</v>
      </c>
      <c r="BY30" s="43">
        <f>'BAR BB| Open rates'!BY30*0.9*0.9</f>
        <v>33858</v>
      </c>
      <c r="BZ30" s="43">
        <f>'BAR BB| Open rates'!BZ30*0.9*0.9</f>
        <v>33048</v>
      </c>
      <c r="CA30" s="43">
        <f>'BAR BB| Open rates'!CA30*0.9*0.9</f>
        <v>33858</v>
      </c>
      <c r="CB30" s="43">
        <f>'BAR BB| Open rates'!CB30*0.9*0.9</f>
        <v>33048</v>
      </c>
      <c r="CC30" s="43">
        <f>'BAR BB| Open rates'!CC30*0.9*0.9</f>
        <v>33858</v>
      </c>
      <c r="CD30" s="43">
        <f>'BAR BB| Open rates'!CD30*0.9*0.9</f>
        <v>36855</v>
      </c>
      <c r="CE30" s="43">
        <f>'BAR BB| Open rates'!CE30*0.9*0.9</f>
        <v>38637</v>
      </c>
    </row>
    <row r="31" spans="1:83" s="36" customFormat="1" ht="12" customHeight="1" x14ac:dyDescent="0.2">
      <c r="A31" s="237">
        <v>3</v>
      </c>
      <c r="B31" s="43">
        <f>'BAR BB| Open rates'!B31*0.9*0.9</f>
        <v>43578</v>
      </c>
      <c r="C31" s="43">
        <f>'BAR BB| Open rates'!C31*0.9*0.9</f>
        <v>48357</v>
      </c>
      <c r="D31" s="43">
        <f>'BAR BB| Open rates'!D31*0.9*0.9</f>
        <v>44955</v>
      </c>
      <c r="E31" s="43">
        <f>'BAR BB| Open rates'!E31*0.9*0.9</f>
        <v>39285</v>
      </c>
      <c r="F31" s="43">
        <f>'BAR BB| Open rates'!F31*0.9*0.9</f>
        <v>37908</v>
      </c>
      <c r="G31" s="43">
        <f>'BAR BB| Open rates'!G31*0.9*0.9</f>
        <v>36288</v>
      </c>
      <c r="H31" s="43">
        <f>'BAR BB| Open rates'!H31*0.9*0.9</f>
        <v>36288</v>
      </c>
      <c r="I31" s="43">
        <f>'BAR BB| Open rates'!I31*0.9*0.9</f>
        <v>35478</v>
      </c>
      <c r="J31" s="43">
        <f>'BAR BB| Open rates'!J31*0.9*0.9</f>
        <v>36288</v>
      </c>
      <c r="K31" s="43">
        <f>'BAR BB| Open rates'!K31*0.9*0.9</f>
        <v>36288</v>
      </c>
      <c r="L31" s="43">
        <f>'BAR BB| Open rates'!L31*0.9*0.9</f>
        <v>36288</v>
      </c>
      <c r="M31" s="43">
        <f>'BAR BB| Open rates'!M31*0.9*0.9</f>
        <v>43497</v>
      </c>
      <c r="N31" s="43">
        <f>'BAR BB| Open rates'!N31*0.9*0.9</f>
        <v>39285</v>
      </c>
      <c r="O31" s="43">
        <f>'BAR BB| Open rates'!O31*0.9*0.9</f>
        <v>43497</v>
      </c>
      <c r="P31" s="43">
        <f>'BAR BB| Open rates'!P31*0.9*0.9</f>
        <v>41067</v>
      </c>
      <c r="Q31" s="43">
        <f>'BAR BB| Open rates'!Q31*0.9*0.9</f>
        <v>37908</v>
      </c>
      <c r="R31" s="43">
        <f>'BAR BB| Open rates'!R31*0.9*0.9</f>
        <v>39285</v>
      </c>
      <c r="S31" s="43">
        <f>'BAR BB| Open rates'!S31*0.9*0.9</f>
        <v>37908</v>
      </c>
      <c r="T31" s="43">
        <f>'BAR BB| Open rates'!T31*0.9*0.9</f>
        <v>39285</v>
      </c>
      <c r="U31" s="43">
        <f>'BAR BB| Open rates'!U31*0.9*0.9</f>
        <v>37908</v>
      </c>
      <c r="V31" s="43">
        <f>'BAR BB| Open rates'!V31*0.9*0.9</f>
        <v>39285</v>
      </c>
      <c r="W31" s="43">
        <f>'BAR BB| Open rates'!W31*0.9*0.9</f>
        <v>44955</v>
      </c>
      <c r="X31" s="43">
        <f>'BAR BB| Open rates'!X31*0.9*0.9</f>
        <v>48357</v>
      </c>
      <c r="Y31" s="43">
        <f>'BAR BB| Open rates'!Y31*0.9*0.9</f>
        <v>63828</v>
      </c>
      <c r="Z31" s="43">
        <f>'BAR BB| Open rates'!Z31*0.9*0.9</f>
        <v>44955</v>
      </c>
      <c r="AA31" s="43">
        <f>'BAR BB| Open rates'!AA31*0.9*0.9</f>
        <v>46737</v>
      </c>
      <c r="AB31" s="43">
        <f>'BAR BB| Open rates'!AB31*0.9*0.9</f>
        <v>44955</v>
      </c>
      <c r="AC31" s="43">
        <f>'BAR BB| Open rates'!AC31*0.9*0.9</f>
        <v>48357</v>
      </c>
      <c r="AD31" s="43">
        <f>'BAR BB| Open rates'!AD31*0.9*0.9</f>
        <v>49977</v>
      </c>
      <c r="AE31" s="43">
        <f>'BAR BB| Open rates'!AE31*0.9*0.9</f>
        <v>48357</v>
      </c>
      <c r="AF31" s="43">
        <f>'BAR BB| Open rates'!AF31*0.9*0.9</f>
        <v>49977</v>
      </c>
      <c r="AG31" s="43">
        <f>'BAR BB| Open rates'!AG31*0.9*0.9</f>
        <v>48357</v>
      </c>
      <c r="AH31" s="43">
        <f>'BAR BB| Open rates'!AH31*0.9*0.9</f>
        <v>49977</v>
      </c>
      <c r="AI31" s="43">
        <f>'BAR BB| Open rates'!AI31*0.9*0.9</f>
        <v>48357</v>
      </c>
      <c r="AJ31" s="43">
        <f>'BAR BB| Open rates'!AJ31*0.9*0.9</f>
        <v>49977</v>
      </c>
      <c r="AK31" s="43">
        <f>'BAR BB| Open rates'!AK31*0.9*0.9</f>
        <v>48357</v>
      </c>
      <c r="AL31" s="43">
        <f>'BAR BB| Open rates'!AL31*0.9*0.9</f>
        <v>49977</v>
      </c>
      <c r="AM31" s="43">
        <f>'BAR BB| Open rates'!AM31*0.9*0.9</f>
        <v>48357</v>
      </c>
      <c r="AN31" s="43">
        <f>'BAR BB| Open rates'!AN31*0.9*0.9</f>
        <v>49977</v>
      </c>
      <c r="AO31" s="43">
        <f>'BAR BB| Open rates'!AO31*0.9*0.9</f>
        <v>48357</v>
      </c>
      <c r="AP31" s="43">
        <f>'BAR BB| Open rates'!AP31*0.9*0.9</f>
        <v>49977</v>
      </c>
      <c r="AQ31" s="43">
        <f>'BAR BB| Open rates'!AQ31*0.9*0.9</f>
        <v>48357</v>
      </c>
      <c r="AR31" s="43">
        <f>'BAR BB| Open rates'!AR31*0.9*0.9</f>
        <v>49977</v>
      </c>
      <c r="AS31" s="43">
        <f>'BAR BB| Open rates'!AS31*0.9*0.9</f>
        <v>44955</v>
      </c>
      <c r="AT31" s="43">
        <f>'BAR BB| Open rates'!AT31*0.9*0.9</f>
        <v>46737</v>
      </c>
      <c r="AU31" s="43">
        <f>'BAR BB| Open rates'!AU31*0.9*0.9</f>
        <v>44955</v>
      </c>
      <c r="AV31" s="43">
        <f>'BAR BB| Open rates'!AV31*0.9*0.9</f>
        <v>43497</v>
      </c>
      <c r="AW31" s="43">
        <f>'BAR BB| Open rates'!AW31*0.9*0.9</f>
        <v>43497</v>
      </c>
      <c r="AX31" s="43">
        <f>'BAR BB| Open rates'!AX31*0.9*0.9</f>
        <v>41715</v>
      </c>
      <c r="AY31" s="43">
        <f>'BAR BB| Open rates'!AY31*0.9*0.9</f>
        <v>43497</v>
      </c>
      <c r="AZ31" s="43">
        <f>'BAR BB| Open rates'!AZ31*0.9*0.9</f>
        <v>41715</v>
      </c>
      <c r="BA31" s="43">
        <f>'BAR BB| Open rates'!BA31*0.9*0.9</f>
        <v>43497</v>
      </c>
      <c r="BB31" s="43">
        <f>'BAR BB| Open rates'!BB31*0.9*0.9</f>
        <v>41715</v>
      </c>
      <c r="BC31" s="43">
        <f>'BAR BB| Open rates'!BC31*0.9*0.9</f>
        <v>43497</v>
      </c>
      <c r="BD31" s="43">
        <f>'BAR BB| Open rates'!BD31*0.9*0.9</f>
        <v>41715</v>
      </c>
      <c r="BE31" s="43">
        <f>'BAR BB| Open rates'!BE31*0.9*0.9</f>
        <v>38718</v>
      </c>
      <c r="BF31" s="43">
        <f>'BAR BB| Open rates'!BF31*0.9*0.9</f>
        <v>37098</v>
      </c>
      <c r="BG31" s="43">
        <f>'BAR BB| Open rates'!BG31*0.9*0.9</f>
        <v>38718</v>
      </c>
      <c r="BH31" s="43">
        <f>'BAR BB| Open rates'!BH31*0.9*0.9</f>
        <v>37098</v>
      </c>
      <c r="BI31" s="43">
        <f>'BAR BB| Open rates'!BI31*0.9*0.9</f>
        <v>38718</v>
      </c>
      <c r="BJ31" s="43">
        <f>'BAR BB| Open rates'!BJ31*0.9*0.9</f>
        <v>37098</v>
      </c>
      <c r="BK31" s="43">
        <f>'BAR BB| Open rates'!BK31*0.9*0.9</f>
        <v>38718</v>
      </c>
      <c r="BL31" s="43">
        <f>'BAR BB| Open rates'!BL31*0.9*0.9</f>
        <v>37098</v>
      </c>
      <c r="BM31" s="43">
        <f>'BAR BB| Open rates'!BM31*0.9*0.9</f>
        <v>38718</v>
      </c>
      <c r="BN31" s="43">
        <f>'BAR BB| Open rates'!BN31*0.9*0.9</f>
        <v>40095</v>
      </c>
      <c r="BO31" s="43">
        <f>'BAR BB| Open rates'!BO31*0.9*0.9</f>
        <v>41877</v>
      </c>
      <c r="BP31" s="43">
        <f>'BAR BB| Open rates'!BP31*0.9*0.9</f>
        <v>36288</v>
      </c>
      <c r="BQ31" s="43">
        <f>'BAR BB| Open rates'!BQ31*0.9*0.9</f>
        <v>35478</v>
      </c>
      <c r="BR31" s="43">
        <f>'BAR BB| Open rates'!BR31*0.9*0.9</f>
        <v>36288</v>
      </c>
      <c r="BS31" s="43">
        <f>'BAR BB| Open rates'!BS31*0.9*0.9</f>
        <v>35478</v>
      </c>
      <c r="BT31" s="43">
        <f>'BAR BB| Open rates'!BT31*0.9*0.9</f>
        <v>36288</v>
      </c>
      <c r="BU31" s="43">
        <f>'BAR BB| Open rates'!BU31*0.9*0.9</f>
        <v>35478</v>
      </c>
      <c r="BV31" s="43">
        <f>'BAR BB| Open rates'!BV31*0.9*0.9</f>
        <v>36288</v>
      </c>
      <c r="BW31" s="43">
        <f>'BAR BB| Open rates'!BW31*0.9*0.9</f>
        <v>35478</v>
      </c>
      <c r="BX31" s="43">
        <f>'BAR BB| Open rates'!BX31*0.9*0.9</f>
        <v>35478</v>
      </c>
      <c r="BY31" s="43">
        <f>'BAR BB| Open rates'!BY31*0.9*0.9</f>
        <v>36288</v>
      </c>
      <c r="BZ31" s="43">
        <f>'BAR BB| Open rates'!BZ31*0.9*0.9</f>
        <v>35478</v>
      </c>
      <c r="CA31" s="43">
        <f>'BAR BB| Open rates'!CA31*0.9*0.9</f>
        <v>36288</v>
      </c>
      <c r="CB31" s="43">
        <f>'BAR BB| Open rates'!CB31*0.9*0.9</f>
        <v>35478</v>
      </c>
      <c r="CC31" s="43">
        <f>'BAR BB| Open rates'!CC31*0.9*0.9</f>
        <v>36288</v>
      </c>
      <c r="CD31" s="43">
        <f>'BAR BB| Open rates'!CD31*0.9*0.9</f>
        <v>39285</v>
      </c>
      <c r="CE31" s="43">
        <f>'BAR BB| Open rates'!CE31*0.9*0.9</f>
        <v>41067</v>
      </c>
    </row>
    <row r="32" spans="1:83" s="36" customFormat="1" ht="12" customHeight="1" x14ac:dyDescent="0.2">
      <c r="A32" s="237">
        <v>4</v>
      </c>
      <c r="B32" s="43">
        <f>'BAR BB| Open rates'!B32*0.9*0.9</f>
        <v>46008</v>
      </c>
      <c r="C32" s="43">
        <f>'BAR BB| Open rates'!C32*0.9*0.9</f>
        <v>50787</v>
      </c>
      <c r="D32" s="43">
        <f>'BAR BB| Open rates'!D32*0.9*0.9</f>
        <v>47385</v>
      </c>
      <c r="E32" s="43">
        <f>'BAR BB| Open rates'!E32*0.9*0.9</f>
        <v>41715</v>
      </c>
      <c r="F32" s="43">
        <f>'BAR BB| Open rates'!F32*0.9*0.9</f>
        <v>40338</v>
      </c>
      <c r="G32" s="43">
        <f>'BAR BB| Open rates'!G32*0.9*0.9</f>
        <v>38718</v>
      </c>
      <c r="H32" s="43">
        <f>'BAR BB| Open rates'!H32*0.9*0.9</f>
        <v>38718</v>
      </c>
      <c r="I32" s="43">
        <f>'BAR BB| Open rates'!I32*0.9*0.9</f>
        <v>37908</v>
      </c>
      <c r="J32" s="43">
        <f>'BAR BB| Open rates'!J32*0.9*0.9</f>
        <v>38718</v>
      </c>
      <c r="K32" s="43">
        <f>'BAR BB| Open rates'!K32*0.9*0.9</f>
        <v>38718</v>
      </c>
      <c r="L32" s="43">
        <f>'BAR BB| Open rates'!L32*0.9*0.9</f>
        <v>38718</v>
      </c>
      <c r="M32" s="43">
        <f>'BAR BB| Open rates'!M32*0.9*0.9</f>
        <v>45927</v>
      </c>
      <c r="N32" s="43">
        <f>'BAR BB| Open rates'!N32*0.9*0.9</f>
        <v>41715</v>
      </c>
      <c r="O32" s="43">
        <f>'BAR BB| Open rates'!O32*0.9*0.9</f>
        <v>45927</v>
      </c>
      <c r="P32" s="43">
        <f>'BAR BB| Open rates'!P32*0.9*0.9</f>
        <v>43497</v>
      </c>
      <c r="Q32" s="43">
        <f>'BAR BB| Open rates'!Q32*0.9*0.9</f>
        <v>40338</v>
      </c>
      <c r="R32" s="43">
        <f>'BAR BB| Open rates'!R32*0.9*0.9</f>
        <v>41715</v>
      </c>
      <c r="S32" s="43">
        <f>'BAR BB| Open rates'!S32*0.9*0.9</f>
        <v>40338</v>
      </c>
      <c r="T32" s="43">
        <f>'BAR BB| Open rates'!T32*0.9*0.9</f>
        <v>41715</v>
      </c>
      <c r="U32" s="43">
        <f>'BAR BB| Open rates'!U32*0.9*0.9</f>
        <v>40338</v>
      </c>
      <c r="V32" s="43">
        <f>'BAR BB| Open rates'!V32*0.9*0.9</f>
        <v>41715</v>
      </c>
      <c r="W32" s="43">
        <f>'BAR BB| Open rates'!W32*0.9*0.9</f>
        <v>47385</v>
      </c>
      <c r="X32" s="43">
        <f>'BAR BB| Open rates'!X32*0.9*0.9</f>
        <v>50787</v>
      </c>
      <c r="Y32" s="43">
        <f>'BAR BB| Open rates'!Y32*0.9*0.9</f>
        <v>66258</v>
      </c>
      <c r="Z32" s="43">
        <f>'BAR BB| Open rates'!Z32*0.9*0.9</f>
        <v>47385</v>
      </c>
      <c r="AA32" s="43">
        <f>'BAR BB| Open rates'!AA32*0.9*0.9</f>
        <v>49167</v>
      </c>
      <c r="AB32" s="43">
        <f>'BAR BB| Open rates'!AB32*0.9*0.9</f>
        <v>47385</v>
      </c>
      <c r="AC32" s="43">
        <f>'BAR BB| Open rates'!AC32*0.9*0.9</f>
        <v>50787</v>
      </c>
      <c r="AD32" s="43">
        <f>'BAR BB| Open rates'!AD32*0.9*0.9</f>
        <v>52407</v>
      </c>
      <c r="AE32" s="43">
        <f>'BAR BB| Open rates'!AE32*0.9*0.9</f>
        <v>50787</v>
      </c>
      <c r="AF32" s="43">
        <f>'BAR BB| Open rates'!AF32*0.9*0.9</f>
        <v>52407</v>
      </c>
      <c r="AG32" s="43">
        <f>'BAR BB| Open rates'!AG32*0.9*0.9</f>
        <v>50787</v>
      </c>
      <c r="AH32" s="43">
        <f>'BAR BB| Open rates'!AH32*0.9*0.9</f>
        <v>52407</v>
      </c>
      <c r="AI32" s="43">
        <f>'BAR BB| Open rates'!AI32*0.9*0.9</f>
        <v>50787</v>
      </c>
      <c r="AJ32" s="43">
        <f>'BAR BB| Open rates'!AJ32*0.9*0.9</f>
        <v>52407</v>
      </c>
      <c r="AK32" s="43">
        <f>'BAR BB| Open rates'!AK32*0.9*0.9</f>
        <v>50787</v>
      </c>
      <c r="AL32" s="43">
        <f>'BAR BB| Open rates'!AL32*0.9*0.9</f>
        <v>52407</v>
      </c>
      <c r="AM32" s="43">
        <f>'BAR BB| Open rates'!AM32*0.9*0.9</f>
        <v>50787</v>
      </c>
      <c r="AN32" s="43">
        <f>'BAR BB| Open rates'!AN32*0.9*0.9</f>
        <v>52407</v>
      </c>
      <c r="AO32" s="43">
        <f>'BAR BB| Open rates'!AO32*0.9*0.9</f>
        <v>50787</v>
      </c>
      <c r="AP32" s="43">
        <f>'BAR BB| Open rates'!AP32*0.9*0.9</f>
        <v>52407</v>
      </c>
      <c r="AQ32" s="43">
        <f>'BAR BB| Open rates'!AQ32*0.9*0.9</f>
        <v>50787</v>
      </c>
      <c r="AR32" s="43">
        <f>'BAR BB| Open rates'!AR32*0.9*0.9</f>
        <v>52407</v>
      </c>
      <c r="AS32" s="43">
        <f>'BAR BB| Open rates'!AS32*0.9*0.9</f>
        <v>47385</v>
      </c>
      <c r="AT32" s="43">
        <f>'BAR BB| Open rates'!AT32*0.9*0.9</f>
        <v>49167</v>
      </c>
      <c r="AU32" s="43">
        <f>'BAR BB| Open rates'!AU32*0.9*0.9</f>
        <v>47385</v>
      </c>
      <c r="AV32" s="43">
        <f>'BAR BB| Open rates'!AV32*0.9*0.9</f>
        <v>45927</v>
      </c>
      <c r="AW32" s="43">
        <f>'BAR BB| Open rates'!AW32*0.9*0.9</f>
        <v>45927</v>
      </c>
      <c r="AX32" s="43">
        <f>'BAR BB| Open rates'!AX32*0.9*0.9</f>
        <v>44145</v>
      </c>
      <c r="AY32" s="43">
        <f>'BAR BB| Open rates'!AY32*0.9*0.9</f>
        <v>45927</v>
      </c>
      <c r="AZ32" s="43">
        <f>'BAR BB| Open rates'!AZ32*0.9*0.9</f>
        <v>44145</v>
      </c>
      <c r="BA32" s="43">
        <f>'BAR BB| Open rates'!BA32*0.9*0.9</f>
        <v>45927</v>
      </c>
      <c r="BB32" s="43">
        <f>'BAR BB| Open rates'!BB32*0.9*0.9</f>
        <v>44145</v>
      </c>
      <c r="BC32" s="43">
        <f>'BAR BB| Open rates'!BC32*0.9*0.9</f>
        <v>45927</v>
      </c>
      <c r="BD32" s="43">
        <f>'BAR BB| Open rates'!BD32*0.9*0.9</f>
        <v>44145</v>
      </c>
      <c r="BE32" s="43">
        <f>'BAR BB| Open rates'!BE32*0.9*0.9</f>
        <v>41148</v>
      </c>
      <c r="BF32" s="43">
        <f>'BAR BB| Open rates'!BF32*0.9*0.9</f>
        <v>39528</v>
      </c>
      <c r="BG32" s="43">
        <f>'BAR BB| Open rates'!BG32*0.9*0.9</f>
        <v>41148</v>
      </c>
      <c r="BH32" s="43">
        <f>'BAR BB| Open rates'!BH32*0.9*0.9</f>
        <v>39528</v>
      </c>
      <c r="BI32" s="43">
        <f>'BAR BB| Open rates'!BI32*0.9*0.9</f>
        <v>41148</v>
      </c>
      <c r="BJ32" s="43">
        <f>'BAR BB| Open rates'!BJ32*0.9*0.9</f>
        <v>39528</v>
      </c>
      <c r="BK32" s="43">
        <f>'BAR BB| Open rates'!BK32*0.9*0.9</f>
        <v>41148</v>
      </c>
      <c r="BL32" s="43">
        <f>'BAR BB| Open rates'!BL32*0.9*0.9</f>
        <v>39528</v>
      </c>
      <c r="BM32" s="43">
        <f>'BAR BB| Open rates'!BM32*0.9*0.9</f>
        <v>41148</v>
      </c>
      <c r="BN32" s="43">
        <f>'BAR BB| Open rates'!BN32*0.9*0.9</f>
        <v>42525</v>
      </c>
      <c r="BO32" s="43">
        <f>'BAR BB| Open rates'!BO32*0.9*0.9</f>
        <v>44307</v>
      </c>
      <c r="BP32" s="43">
        <f>'BAR BB| Open rates'!BP32*0.9*0.9</f>
        <v>38718</v>
      </c>
      <c r="BQ32" s="43">
        <f>'BAR BB| Open rates'!BQ32*0.9*0.9</f>
        <v>37908</v>
      </c>
      <c r="BR32" s="43">
        <f>'BAR BB| Open rates'!BR32*0.9*0.9</f>
        <v>38718</v>
      </c>
      <c r="BS32" s="43">
        <f>'BAR BB| Open rates'!BS32*0.9*0.9</f>
        <v>37908</v>
      </c>
      <c r="BT32" s="43">
        <f>'BAR BB| Open rates'!BT32*0.9*0.9</f>
        <v>38718</v>
      </c>
      <c r="BU32" s="43">
        <f>'BAR BB| Open rates'!BU32*0.9*0.9</f>
        <v>37908</v>
      </c>
      <c r="BV32" s="43">
        <f>'BAR BB| Open rates'!BV32*0.9*0.9</f>
        <v>38718</v>
      </c>
      <c r="BW32" s="43">
        <f>'BAR BB| Open rates'!BW32*0.9*0.9</f>
        <v>37908</v>
      </c>
      <c r="BX32" s="43">
        <f>'BAR BB| Open rates'!BX32*0.9*0.9</f>
        <v>37908</v>
      </c>
      <c r="BY32" s="43">
        <f>'BAR BB| Open rates'!BY32*0.9*0.9</f>
        <v>38718</v>
      </c>
      <c r="BZ32" s="43">
        <f>'BAR BB| Open rates'!BZ32*0.9*0.9</f>
        <v>37908</v>
      </c>
      <c r="CA32" s="43">
        <f>'BAR BB| Open rates'!CA32*0.9*0.9</f>
        <v>38718</v>
      </c>
      <c r="CB32" s="43">
        <f>'BAR BB| Open rates'!CB32*0.9*0.9</f>
        <v>37908</v>
      </c>
      <c r="CC32" s="43">
        <f>'BAR BB| Open rates'!CC32*0.9*0.9</f>
        <v>38718</v>
      </c>
      <c r="CD32" s="43">
        <f>'BAR BB| Open rates'!CD32*0.9*0.9</f>
        <v>41715</v>
      </c>
      <c r="CE32" s="43">
        <f>'BAR BB| Open rates'!CE32*0.9*0.9</f>
        <v>43497</v>
      </c>
    </row>
    <row r="33" spans="1:83" s="36" customFormat="1" ht="28.5"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row>
    <row r="34" spans="1:83" s="36" customFormat="1" ht="12" customHeight="1" x14ac:dyDescent="0.2">
      <c r="A34" s="237">
        <v>1</v>
      </c>
      <c r="B34" s="43">
        <f>'BAR BB| Open rates'!B34*0.9*0.9</f>
        <v>56619</v>
      </c>
      <c r="C34" s="43">
        <f>'BAR BB| Open rates'!C34*0.9*0.9</f>
        <v>61398</v>
      </c>
      <c r="D34" s="43">
        <f>'BAR BB| Open rates'!D34*0.9*0.9</f>
        <v>57996</v>
      </c>
      <c r="E34" s="43">
        <f>'BAR BB| Open rates'!E34*0.9*0.9</f>
        <v>38475</v>
      </c>
      <c r="F34" s="43">
        <f>'BAR BB| Open rates'!F34*0.9*0.9</f>
        <v>37098</v>
      </c>
      <c r="G34" s="43">
        <f>'BAR BB| Open rates'!G34*0.9*0.9</f>
        <v>35478</v>
      </c>
      <c r="H34" s="43">
        <f>'BAR BB| Open rates'!H34*0.9*0.9</f>
        <v>35478</v>
      </c>
      <c r="I34" s="43">
        <f>'BAR BB| Open rates'!I34*0.9*0.9</f>
        <v>34668</v>
      </c>
      <c r="J34" s="43">
        <f>'BAR BB| Open rates'!J34*0.9*0.9</f>
        <v>35478</v>
      </c>
      <c r="K34" s="43">
        <f>'BAR BB| Open rates'!K34*0.9*0.9</f>
        <v>35478</v>
      </c>
      <c r="L34" s="43">
        <f>'BAR BB| Open rates'!L34*0.9*0.9</f>
        <v>35478</v>
      </c>
      <c r="M34" s="43">
        <f>'BAR BB| Open rates'!M34*0.9*0.9</f>
        <v>46737</v>
      </c>
      <c r="N34" s="43">
        <f>'BAR BB| Open rates'!N34*0.9*0.9</f>
        <v>42525</v>
      </c>
      <c r="O34" s="43">
        <f>'BAR BB| Open rates'!O34*0.9*0.9</f>
        <v>46737</v>
      </c>
      <c r="P34" s="43">
        <f>'BAR BB| Open rates'!P34*0.9*0.9</f>
        <v>44307</v>
      </c>
      <c r="Q34" s="43">
        <f>'BAR BB| Open rates'!Q34*0.9*0.9</f>
        <v>41148</v>
      </c>
      <c r="R34" s="43">
        <f>'BAR BB| Open rates'!R34*0.9*0.9</f>
        <v>42525</v>
      </c>
      <c r="S34" s="43">
        <f>'BAR BB| Open rates'!S34*0.9*0.9</f>
        <v>41148</v>
      </c>
      <c r="T34" s="43">
        <f>'BAR BB| Open rates'!T34*0.9*0.9</f>
        <v>42525</v>
      </c>
      <c r="U34" s="43">
        <f>'BAR BB| Open rates'!U34*0.9*0.9</f>
        <v>41148</v>
      </c>
      <c r="V34" s="43">
        <f>'BAR BB| Open rates'!V34*0.9*0.9</f>
        <v>42525</v>
      </c>
      <c r="W34" s="43">
        <f>'BAR BB| Open rates'!W34*0.9*0.9</f>
        <v>57996</v>
      </c>
      <c r="X34" s="43">
        <f>'BAR BB| Open rates'!X34*0.9*0.9</f>
        <v>61398</v>
      </c>
      <c r="Y34" s="43">
        <f>'BAR BB| Open rates'!Y34*0.9*0.9</f>
        <v>76869</v>
      </c>
      <c r="Z34" s="43">
        <f>'BAR BB| Open rates'!Z34*0.9*0.9</f>
        <v>57996</v>
      </c>
      <c r="AA34" s="43">
        <f>'BAR BB| Open rates'!AA34*0.9*0.9</f>
        <v>59778</v>
      </c>
      <c r="AB34" s="43">
        <f>'BAR BB| Open rates'!AB34*0.9*0.9</f>
        <v>57996</v>
      </c>
      <c r="AC34" s="43">
        <f>'BAR BB| Open rates'!AC34*0.9*0.9</f>
        <v>61398</v>
      </c>
      <c r="AD34" s="43">
        <f>'BAR BB| Open rates'!AD34*0.9*0.9</f>
        <v>63018</v>
      </c>
      <c r="AE34" s="43">
        <f>'BAR BB| Open rates'!AE34*0.9*0.9</f>
        <v>61398</v>
      </c>
      <c r="AF34" s="43">
        <f>'BAR BB| Open rates'!AF34*0.9*0.9</f>
        <v>63018</v>
      </c>
      <c r="AG34" s="43">
        <f>'BAR BB| Open rates'!AG34*0.9*0.9</f>
        <v>61398</v>
      </c>
      <c r="AH34" s="43">
        <f>'BAR BB| Open rates'!AH34*0.9*0.9</f>
        <v>63018</v>
      </c>
      <c r="AI34" s="43">
        <f>'BAR BB| Open rates'!AI34*0.9*0.9</f>
        <v>61398</v>
      </c>
      <c r="AJ34" s="43">
        <f>'BAR BB| Open rates'!AJ34*0.9*0.9</f>
        <v>63018</v>
      </c>
      <c r="AK34" s="43">
        <f>'BAR BB| Open rates'!AK34*0.9*0.9</f>
        <v>61398</v>
      </c>
      <c r="AL34" s="43">
        <f>'BAR BB| Open rates'!AL34*0.9*0.9</f>
        <v>63018</v>
      </c>
      <c r="AM34" s="43">
        <f>'BAR BB| Open rates'!AM34*0.9*0.9</f>
        <v>61398</v>
      </c>
      <c r="AN34" s="43">
        <f>'BAR BB| Open rates'!AN34*0.9*0.9</f>
        <v>63018</v>
      </c>
      <c r="AO34" s="43">
        <f>'BAR BB| Open rates'!AO34*0.9*0.9</f>
        <v>61398</v>
      </c>
      <c r="AP34" s="43">
        <f>'BAR BB| Open rates'!AP34*0.9*0.9</f>
        <v>63018</v>
      </c>
      <c r="AQ34" s="43">
        <f>'BAR BB| Open rates'!AQ34*0.9*0.9</f>
        <v>61398</v>
      </c>
      <c r="AR34" s="43">
        <f>'BAR BB| Open rates'!AR34*0.9*0.9</f>
        <v>63018</v>
      </c>
      <c r="AS34" s="43">
        <f>'BAR BB| Open rates'!AS34*0.9*0.9</f>
        <v>57996</v>
      </c>
      <c r="AT34" s="43">
        <f>'BAR BB| Open rates'!AT34*0.9*0.9</f>
        <v>59778</v>
      </c>
      <c r="AU34" s="43">
        <f>'BAR BB| Open rates'!AU34*0.9*0.9</f>
        <v>57996</v>
      </c>
      <c r="AV34" s="43">
        <f>'BAR BB| Open rates'!AV34*0.9*0.9</f>
        <v>44307</v>
      </c>
      <c r="AW34" s="43">
        <f>'BAR BB| Open rates'!AW34*0.9*0.9</f>
        <v>44307</v>
      </c>
      <c r="AX34" s="43">
        <f>'BAR BB| Open rates'!AX34*0.9*0.9</f>
        <v>42525</v>
      </c>
      <c r="AY34" s="43">
        <f>'BAR BB| Open rates'!AY34*0.9*0.9</f>
        <v>44307</v>
      </c>
      <c r="AZ34" s="43">
        <f>'BAR BB| Open rates'!AZ34*0.9*0.9</f>
        <v>42525</v>
      </c>
      <c r="BA34" s="43">
        <f>'BAR BB| Open rates'!BA34*0.9*0.9</f>
        <v>44307</v>
      </c>
      <c r="BB34" s="43">
        <f>'BAR BB| Open rates'!BB34*0.9*0.9</f>
        <v>42525</v>
      </c>
      <c r="BC34" s="43">
        <f>'BAR BB| Open rates'!BC34*0.9*0.9</f>
        <v>44307</v>
      </c>
      <c r="BD34" s="43">
        <f>'BAR BB| Open rates'!BD34*0.9*0.9</f>
        <v>42525</v>
      </c>
      <c r="BE34" s="43">
        <f>'BAR BB| Open rates'!BE34*0.9*0.9</f>
        <v>41148</v>
      </c>
      <c r="BF34" s="43">
        <f>'BAR BB| Open rates'!BF34*0.9*0.9</f>
        <v>39528</v>
      </c>
      <c r="BG34" s="43">
        <f>'BAR BB| Open rates'!BG34*0.9*0.9</f>
        <v>41148</v>
      </c>
      <c r="BH34" s="43">
        <f>'BAR BB| Open rates'!BH34*0.9*0.9</f>
        <v>39528</v>
      </c>
      <c r="BI34" s="43">
        <f>'BAR BB| Open rates'!BI34*0.9*0.9</f>
        <v>41148</v>
      </c>
      <c r="BJ34" s="43">
        <f>'BAR BB| Open rates'!BJ34*0.9*0.9</f>
        <v>39528</v>
      </c>
      <c r="BK34" s="43">
        <f>'BAR BB| Open rates'!BK34*0.9*0.9</f>
        <v>41148</v>
      </c>
      <c r="BL34" s="43">
        <f>'BAR BB| Open rates'!BL34*0.9*0.9</f>
        <v>39528</v>
      </c>
      <c r="BM34" s="43">
        <f>'BAR BB| Open rates'!BM34*0.9*0.9</f>
        <v>41148</v>
      </c>
      <c r="BN34" s="43">
        <f>'BAR BB| Open rates'!BN34*0.9*0.9</f>
        <v>42525</v>
      </c>
      <c r="BO34" s="43">
        <f>'BAR BB| Open rates'!BO34*0.9*0.9</f>
        <v>44307</v>
      </c>
      <c r="BP34" s="43">
        <f>'BAR BB| Open rates'!BP34*0.9*0.9</f>
        <v>38718</v>
      </c>
      <c r="BQ34" s="43">
        <f>'BAR BB| Open rates'!BQ34*0.9*0.9</f>
        <v>34668</v>
      </c>
      <c r="BR34" s="43">
        <f>'BAR BB| Open rates'!BR34*0.9*0.9</f>
        <v>35478</v>
      </c>
      <c r="BS34" s="43">
        <f>'BAR BB| Open rates'!BS34*0.9*0.9</f>
        <v>34668</v>
      </c>
      <c r="BT34" s="43">
        <f>'BAR BB| Open rates'!BT34*0.9*0.9</f>
        <v>35478</v>
      </c>
      <c r="BU34" s="43">
        <f>'BAR BB| Open rates'!BU34*0.9*0.9</f>
        <v>34668</v>
      </c>
      <c r="BV34" s="43">
        <f>'BAR BB| Open rates'!BV34*0.9*0.9</f>
        <v>35478</v>
      </c>
      <c r="BW34" s="43">
        <f>'BAR BB| Open rates'!BW34*0.9*0.9</f>
        <v>34668</v>
      </c>
      <c r="BX34" s="43">
        <f>'BAR BB| Open rates'!BX34*0.9*0.9</f>
        <v>34668</v>
      </c>
      <c r="BY34" s="43">
        <f>'BAR BB| Open rates'!BY34*0.9*0.9</f>
        <v>35478</v>
      </c>
      <c r="BZ34" s="43">
        <f>'BAR BB| Open rates'!BZ34*0.9*0.9</f>
        <v>34668</v>
      </c>
      <c r="CA34" s="43">
        <f>'BAR BB| Open rates'!CA34*0.9*0.9</f>
        <v>35478</v>
      </c>
      <c r="CB34" s="43">
        <f>'BAR BB| Open rates'!CB34*0.9*0.9</f>
        <v>34668</v>
      </c>
      <c r="CC34" s="43">
        <f>'BAR BB| Open rates'!CC34*0.9*0.9</f>
        <v>35478</v>
      </c>
      <c r="CD34" s="43">
        <f>'BAR BB| Open rates'!CD34*0.9*0.9</f>
        <v>38475</v>
      </c>
      <c r="CE34" s="43">
        <f>'BAR BB| Open rates'!CE34*0.9*0.9</f>
        <v>40257</v>
      </c>
    </row>
    <row r="35" spans="1:83" s="36" customFormat="1" ht="12" customHeight="1" x14ac:dyDescent="0.2">
      <c r="A35" s="237">
        <v>2</v>
      </c>
      <c r="B35" s="43">
        <f>'BAR BB| Open rates'!B35*0.9*0.9</f>
        <v>59049</v>
      </c>
      <c r="C35" s="43">
        <f>'BAR BB| Open rates'!C35*0.9*0.9</f>
        <v>63828</v>
      </c>
      <c r="D35" s="43">
        <f>'BAR BB| Open rates'!D35*0.9*0.9</f>
        <v>60426</v>
      </c>
      <c r="E35" s="43">
        <f>'BAR BB| Open rates'!E35*0.9*0.9</f>
        <v>40905</v>
      </c>
      <c r="F35" s="43">
        <f>'BAR BB| Open rates'!F35*0.9*0.9</f>
        <v>39528</v>
      </c>
      <c r="G35" s="43">
        <f>'BAR BB| Open rates'!G35*0.9*0.9</f>
        <v>37908</v>
      </c>
      <c r="H35" s="43">
        <f>'BAR BB| Open rates'!H35*0.9*0.9</f>
        <v>37908</v>
      </c>
      <c r="I35" s="43">
        <f>'BAR BB| Open rates'!I35*0.9*0.9</f>
        <v>37098</v>
      </c>
      <c r="J35" s="43">
        <f>'BAR BB| Open rates'!J35*0.9*0.9</f>
        <v>37908</v>
      </c>
      <c r="K35" s="43">
        <f>'BAR BB| Open rates'!K35*0.9*0.9</f>
        <v>37908</v>
      </c>
      <c r="L35" s="43">
        <f>'BAR BB| Open rates'!L35*0.9*0.9</f>
        <v>37908</v>
      </c>
      <c r="M35" s="43">
        <f>'BAR BB| Open rates'!M35*0.9*0.9</f>
        <v>49167</v>
      </c>
      <c r="N35" s="43">
        <f>'BAR BB| Open rates'!N35*0.9*0.9</f>
        <v>44955</v>
      </c>
      <c r="O35" s="43">
        <f>'BAR BB| Open rates'!O35*0.9*0.9</f>
        <v>49167</v>
      </c>
      <c r="P35" s="43">
        <f>'BAR BB| Open rates'!P35*0.9*0.9</f>
        <v>46737</v>
      </c>
      <c r="Q35" s="43">
        <f>'BAR BB| Open rates'!Q35*0.9*0.9</f>
        <v>43578</v>
      </c>
      <c r="R35" s="43">
        <f>'BAR BB| Open rates'!R35*0.9*0.9</f>
        <v>44955</v>
      </c>
      <c r="S35" s="43">
        <f>'BAR BB| Open rates'!S35*0.9*0.9</f>
        <v>43578</v>
      </c>
      <c r="T35" s="43">
        <f>'BAR BB| Open rates'!T35*0.9*0.9</f>
        <v>44955</v>
      </c>
      <c r="U35" s="43">
        <f>'BAR BB| Open rates'!U35*0.9*0.9</f>
        <v>43578</v>
      </c>
      <c r="V35" s="43">
        <f>'BAR BB| Open rates'!V35*0.9*0.9</f>
        <v>44955</v>
      </c>
      <c r="W35" s="43">
        <f>'BAR BB| Open rates'!W35*0.9*0.9</f>
        <v>60426</v>
      </c>
      <c r="X35" s="43">
        <f>'BAR BB| Open rates'!X35*0.9*0.9</f>
        <v>63828</v>
      </c>
      <c r="Y35" s="43">
        <f>'BAR BB| Open rates'!Y35*0.9*0.9</f>
        <v>79299</v>
      </c>
      <c r="Z35" s="43">
        <f>'BAR BB| Open rates'!Z35*0.9*0.9</f>
        <v>60426</v>
      </c>
      <c r="AA35" s="43">
        <f>'BAR BB| Open rates'!AA35*0.9*0.9</f>
        <v>62208</v>
      </c>
      <c r="AB35" s="43">
        <f>'BAR BB| Open rates'!AB35*0.9*0.9</f>
        <v>60426</v>
      </c>
      <c r="AC35" s="43">
        <f>'BAR BB| Open rates'!AC35*0.9*0.9</f>
        <v>63828</v>
      </c>
      <c r="AD35" s="43">
        <f>'BAR BB| Open rates'!AD35*0.9*0.9</f>
        <v>65448</v>
      </c>
      <c r="AE35" s="43">
        <f>'BAR BB| Open rates'!AE35*0.9*0.9</f>
        <v>63828</v>
      </c>
      <c r="AF35" s="43">
        <f>'BAR BB| Open rates'!AF35*0.9*0.9</f>
        <v>65448</v>
      </c>
      <c r="AG35" s="43">
        <f>'BAR BB| Open rates'!AG35*0.9*0.9</f>
        <v>63828</v>
      </c>
      <c r="AH35" s="43">
        <f>'BAR BB| Open rates'!AH35*0.9*0.9</f>
        <v>65448</v>
      </c>
      <c r="AI35" s="43">
        <f>'BAR BB| Open rates'!AI35*0.9*0.9</f>
        <v>63828</v>
      </c>
      <c r="AJ35" s="43">
        <f>'BAR BB| Open rates'!AJ35*0.9*0.9</f>
        <v>65448</v>
      </c>
      <c r="AK35" s="43">
        <f>'BAR BB| Open rates'!AK35*0.9*0.9</f>
        <v>63828</v>
      </c>
      <c r="AL35" s="43">
        <f>'BAR BB| Open rates'!AL35*0.9*0.9</f>
        <v>65448</v>
      </c>
      <c r="AM35" s="43">
        <f>'BAR BB| Open rates'!AM35*0.9*0.9</f>
        <v>63828</v>
      </c>
      <c r="AN35" s="43">
        <f>'BAR BB| Open rates'!AN35*0.9*0.9</f>
        <v>65448</v>
      </c>
      <c r="AO35" s="43">
        <f>'BAR BB| Open rates'!AO35*0.9*0.9</f>
        <v>63828</v>
      </c>
      <c r="AP35" s="43">
        <f>'BAR BB| Open rates'!AP35*0.9*0.9</f>
        <v>65448</v>
      </c>
      <c r="AQ35" s="43">
        <f>'BAR BB| Open rates'!AQ35*0.9*0.9</f>
        <v>63828</v>
      </c>
      <c r="AR35" s="43">
        <f>'BAR BB| Open rates'!AR35*0.9*0.9</f>
        <v>65448</v>
      </c>
      <c r="AS35" s="43">
        <f>'BAR BB| Open rates'!AS35*0.9*0.9</f>
        <v>60426</v>
      </c>
      <c r="AT35" s="43">
        <f>'BAR BB| Open rates'!AT35*0.9*0.9</f>
        <v>62208</v>
      </c>
      <c r="AU35" s="43">
        <f>'BAR BB| Open rates'!AU35*0.9*0.9</f>
        <v>60426</v>
      </c>
      <c r="AV35" s="43">
        <f>'BAR BB| Open rates'!AV35*0.9*0.9</f>
        <v>46737</v>
      </c>
      <c r="AW35" s="43">
        <f>'BAR BB| Open rates'!AW35*0.9*0.9</f>
        <v>46737</v>
      </c>
      <c r="AX35" s="43">
        <f>'BAR BB| Open rates'!AX35*0.9*0.9</f>
        <v>44955</v>
      </c>
      <c r="AY35" s="43">
        <f>'BAR BB| Open rates'!AY35*0.9*0.9</f>
        <v>46737</v>
      </c>
      <c r="AZ35" s="43">
        <f>'BAR BB| Open rates'!AZ35*0.9*0.9</f>
        <v>44955</v>
      </c>
      <c r="BA35" s="43">
        <f>'BAR BB| Open rates'!BA35*0.9*0.9</f>
        <v>46737</v>
      </c>
      <c r="BB35" s="43">
        <f>'BAR BB| Open rates'!BB35*0.9*0.9</f>
        <v>44955</v>
      </c>
      <c r="BC35" s="43">
        <f>'BAR BB| Open rates'!BC35*0.9*0.9</f>
        <v>46737</v>
      </c>
      <c r="BD35" s="43">
        <f>'BAR BB| Open rates'!BD35*0.9*0.9</f>
        <v>44955</v>
      </c>
      <c r="BE35" s="43">
        <f>'BAR BB| Open rates'!BE35*0.9*0.9</f>
        <v>43578</v>
      </c>
      <c r="BF35" s="43">
        <f>'BAR BB| Open rates'!BF35*0.9*0.9</f>
        <v>41958</v>
      </c>
      <c r="BG35" s="43">
        <f>'BAR BB| Open rates'!BG35*0.9*0.9</f>
        <v>43578</v>
      </c>
      <c r="BH35" s="43">
        <f>'BAR BB| Open rates'!BH35*0.9*0.9</f>
        <v>41958</v>
      </c>
      <c r="BI35" s="43">
        <f>'BAR BB| Open rates'!BI35*0.9*0.9</f>
        <v>43578</v>
      </c>
      <c r="BJ35" s="43">
        <f>'BAR BB| Open rates'!BJ35*0.9*0.9</f>
        <v>41958</v>
      </c>
      <c r="BK35" s="43">
        <f>'BAR BB| Open rates'!BK35*0.9*0.9</f>
        <v>43578</v>
      </c>
      <c r="BL35" s="43">
        <f>'BAR BB| Open rates'!BL35*0.9*0.9</f>
        <v>41958</v>
      </c>
      <c r="BM35" s="43">
        <f>'BAR BB| Open rates'!BM35*0.9*0.9</f>
        <v>43578</v>
      </c>
      <c r="BN35" s="43">
        <f>'BAR BB| Open rates'!BN35*0.9*0.9</f>
        <v>44955</v>
      </c>
      <c r="BO35" s="43">
        <f>'BAR BB| Open rates'!BO35*0.9*0.9</f>
        <v>46737</v>
      </c>
      <c r="BP35" s="43">
        <f>'BAR BB| Open rates'!BP35*0.9*0.9</f>
        <v>41148</v>
      </c>
      <c r="BQ35" s="43">
        <f>'BAR BB| Open rates'!BQ35*0.9*0.9</f>
        <v>37098</v>
      </c>
      <c r="BR35" s="43">
        <f>'BAR BB| Open rates'!BR35*0.9*0.9</f>
        <v>37908</v>
      </c>
      <c r="BS35" s="43">
        <f>'BAR BB| Open rates'!BS35*0.9*0.9</f>
        <v>37098</v>
      </c>
      <c r="BT35" s="43">
        <f>'BAR BB| Open rates'!BT35*0.9*0.9</f>
        <v>37908</v>
      </c>
      <c r="BU35" s="43">
        <f>'BAR BB| Open rates'!BU35*0.9*0.9</f>
        <v>37098</v>
      </c>
      <c r="BV35" s="43">
        <f>'BAR BB| Open rates'!BV35*0.9*0.9</f>
        <v>37908</v>
      </c>
      <c r="BW35" s="43">
        <f>'BAR BB| Open rates'!BW35*0.9*0.9</f>
        <v>37098</v>
      </c>
      <c r="BX35" s="43">
        <f>'BAR BB| Open rates'!BX35*0.9*0.9</f>
        <v>37098</v>
      </c>
      <c r="BY35" s="43">
        <f>'BAR BB| Open rates'!BY35*0.9*0.9</f>
        <v>37908</v>
      </c>
      <c r="BZ35" s="43">
        <f>'BAR BB| Open rates'!BZ35*0.9*0.9</f>
        <v>37098</v>
      </c>
      <c r="CA35" s="43">
        <f>'BAR BB| Open rates'!CA35*0.9*0.9</f>
        <v>37908</v>
      </c>
      <c r="CB35" s="43">
        <f>'BAR BB| Open rates'!CB35*0.9*0.9</f>
        <v>37098</v>
      </c>
      <c r="CC35" s="43">
        <f>'BAR BB| Open rates'!CC35*0.9*0.9</f>
        <v>37908</v>
      </c>
      <c r="CD35" s="43">
        <f>'BAR BB| Open rates'!CD35*0.9*0.9</f>
        <v>40905</v>
      </c>
      <c r="CE35" s="43">
        <f>'BAR BB| Open rates'!CE35*0.9*0.9</f>
        <v>42687</v>
      </c>
    </row>
    <row r="36" spans="1:83" s="36" customFormat="1" ht="12" customHeight="1" x14ac:dyDescent="0.2">
      <c r="A36" s="237">
        <v>3</v>
      </c>
      <c r="B36" s="43">
        <f>'BAR BB| Open rates'!B36*0.9*0.9</f>
        <v>61479</v>
      </c>
      <c r="C36" s="43">
        <f>'BAR BB| Open rates'!C36*0.9*0.9</f>
        <v>66258</v>
      </c>
      <c r="D36" s="43">
        <f>'BAR BB| Open rates'!D36*0.9*0.9</f>
        <v>62856</v>
      </c>
      <c r="E36" s="43">
        <f>'BAR BB| Open rates'!E36*0.9*0.9</f>
        <v>43335</v>
      </c>
      <c r="F36" s="43">
        <f>'BAR BB| Open rates'!F36*0.9*0.9</f>
        <v>41958</v>
      </c>
      <c r="G36" s="43">
        <f>'BAR BB| Open rates'!G36*0.9*0.9</f>
        <v>40338</v>
      </c>
      <c r="H36" s="43">
        <f>'BAR BB| Open rates'!H36*0.9*0.9</f>
        <v>40338</v>
      </c>
      <c r="I36" s="43">
        <f>'BAR BB| Open rates'!I36*0.9*0.9</f>
        <v>39528</v>
      </c>
      <c r="J36" s="43">
        <f>'BAR BB| Open rates'!J36*0.9*0.9</f>
        <v>40338</v>
      </c>
      <c r="K36" s="43">
        <f>'BAR BB| Open rates'!K36*0.9*0.9</f>
        <v>40338</v>
      </c>
      <c r="L36" s="43">
        <f>'BAR BB| Open rates'!L36*0.9*0.9</f>
        <v>40338</v>
      </c>
      <c r="M36" s="43">
        <f>'BAR BB| Open rates'!M36*0.9*0.9</f>
        <v>51597</v>
      </c>
      <c r="N36" s="43">
        <f>'BAR BB| Open rates'!N36*0.9*0.9</f>
        <v>47385</v>
      </c>
      <c r="O36" s="43">
        <f>'BAR BB| Open rates'!O36*0.9*0.9</f>
        <v>51597</v>
      </c>
      <c r="P36" s="43">
        <f>'BAR BB| Open rates'!P36*0.9*0.9</f>
        <v>49167</v>
      </c>
      <c r="Q36" s="43">
        <f>'BAR BB| Open rates'!Q36*0.9*0.9</f>
        <v>46008</v>
      </c>
      <c r="R36" s="43">
        <f>'BAR BB| Open rates'!R36*0.9*0.9</f>
        <v>47385</v>
      </c>
      <c r="S36" s="43">
        <f>'BAR BB| Open rates'!S36*0.9*0.9</f>
        <v>46008</v>
      </c>
      <c r="T36" s="43">
        <f>'BAR BB| Open rates'!T36*0.9*0.9</f>
        <v>47385</v>
      </c>
      <c r="U36" s="43">
        <f>'BAR BB| Open rates'!U36*0.9*0.9</f>
        <v>46008</v>
      </c>
      <c r="V36" s="43">
        <f>'BAR BB| Open rates'!V36*0.9*0.9</f>
        <v>47385</v>
      </c>
      <c r="W36" s="43">
        <f>'BAR BB| Open rates'!W36*0.9*0.9</f>
        <v>62856</v>
      </c>
      <c r="X36" s="43">
        <f>'BAR BB| Open rates'!X36*0.9*0.9</f>
        <v>66258</v>
      </c>
      <c r="Y36" s="43">
        <f>'BAR BB| Open rates'!Y36*0.9*0.9</f>
        <v>81729</v>
      </c>
      <c r="Z36" s="43">
        <f>'BAR BB| Open rates'!Z36*0.9*0.9</f>
        <v>62856</v>
      </c>
      <c r="AA36" s="43">
        <f>'BAR BB| Open rates'!AA36*0.9*0.9</f>
        <v>64638</v>
      </c>
      <c r="AB36" s="43">
        <f>'BAR BB| Open rates'!AB36*0.9*0.9</f>
        <v>62856</v>
      </c>
      <c r="AC36" s="43">
        <f>'BAR BB| Open rates'!AC36*0.9*0.9</f>
        <v>66258</v>
      </c>
      <c r="AD36" s="43">
        <f>'BAR BB| Open rates'!AD36*0.9*0.9</f>
        <v>67878</v>
      </c>
      <c r="AE36" s="43">
        <f>'BAR BB| Open rates'!AE36*0.9*0.9</f>
        <v>66258</v>
      </c>
      <c r="AF36" s="43">
        <f>'BAR BB| Open rates'!AF36*0.9*0.9</f>
        <v>67878</v>
      </c>
      <c r="AG36" s="43">
        <f>'BAR BB| Open rates'!AG36*0.9*0.9</f>
        <v>66258</v>
      </c>
      <c r="AH36" s="43">
        <f>'BAR BB| Open rates'!AH36*0.9*0.9</f>
        <v>67878</v>
      </c>
      <c r="AI36" s="43">
        <f>'BAR BB| Open rates'!AI36*0.9*0.9</f>
        <v>66258</v>
      </c>
      <c r="AJ36" s="43">
        <f>'BAR BB| Open rates'!AJ36*0.9*0.9</f>
        <v>67878</v>
      </c>
      <c r="AK36" s="43">
        <f>'BAR BB| Open rates'!AK36*0.9*0.9</f>
        <v>66258</v>
      </c>
      <c r="AL36" s="43">
        <f>'BAR BB| Open rates'!AL36*0.9*0.9</f>
        <v>67878</v>
      </c>
      <c r="AM36" s="43">
        <f>'BAR BB| Open rates'!AM36*0.9*0.9</f>
        <v>66258</v>
      </c>
      <c r="AN36" s="43">
        <f>'BAR BB| Open rates'!AN36*0.9*0.9</f>
        <v>67878</v>
      </c>
      <c r="AO36" s="43">
        <f>'BAR BB| Open rates'!AO36*0.9*0.9</f>
        <v>66258</v>
      </c>
      <c r="AP36" s="43">
        <f>'BAR BB| Open rates'!AP36*0.9*0.9</f>
        <v>67878</v>
      </c>
      <c r="AQ36" s="43">
        <f>'BAR BB| Open rates'!AQ36*0.9*0.9</f>
        <v>66258</v>
      </c>
      <c r="AR36" s="43">
        <f>'BAR BB| Open rates'!AR36*0.9*0.9</f>
        <v>67878</v>
      </c>
      <c r="AS36" s="43">
        <f>'BAR BB| Open rates'!AS36*0.9*0.9</f>
        <v>62856</v>
      </c>
      <c r="AT36" s="43">
        <f>'BAR BB| Open rates'!AT36*0.9*0.9</f>
        <v>64638</v>
      </c>
      <c r="AU36" s="43">
        <f>'BAR BB| Open rates'!AU36*0.9*0.9</f>
        <v>62856</v>
      </c>
      <c r="AV36" s="43">
        <f>'BAR BB| Open rates'!AV36*0.9*0.9</f>
        <v>49167</v>
      </c>
      <c r="AW36" s="43">
        <f>'BAR BB| Open rates'!AW36*0.9*0.9</f>
        <v>49167</v>
      </c>
      <c r="AX36" s="43">
        <f>'BAR BB| Open rates'!AX36*0.9*0.9</f>
        <v>47385</v>
      </c>
      <c r="AY36" s="43">
        <f>'BAR BB| Open rates'!AY36*0.9*0.9</f>
        <v>49167</v>
      </c>
      <c r="AZ36" s="43">
        <f>'BAR BB| Open rates'!AZ36*0.9*0.9</f>
        <v>47385</v>
      </c>
      <c r="BA36" s="43">
        <f>'BAR BB| Open rates'!BA36*0.9*0.9</f>
        <v>49167</v>
      </c>
      <c r="BB36" s="43">
        <f>'BAR BB| Open rates'!BB36*0.9*0.9</f>
        <v>47385</v>
      </c>
      <c r="BC36" s="43">
        <f>'BAR BB| Open rates'!BC36*0.9*0.9</f>
        <v>49167</v>
      </c>
      <c r="BD36" s="43">
        <f>'BAR BB| Open rates'!BD36*0.9*0.9</f>
        <v>47385</v>
      </c>
      <c r="BE36" s="43">
        <f>'BAR BB| Open rates'!BE36*0.9*0.9</f>
        <v>46008</v>
      </c>
      <c r="BF36" s="43">
        <f>'BAR BB| Open rates'!BF36*0.9*0.9</f>
        <v>44388</v>
      </c>
      <c r="BG36" s="43">
        <f>'BAR BB| Open rates'!BG36*0.9*0.9</f>
        <v>46008</v>
      </c>
      <c r="BH36" s="43">
        <f>'BAR BB| Open rates'!BH36*0.9*0.9</f>
        <v>44388</v>
      </c>
      <c r="BI36" s="43">
        <f>'BAR BB| Open rates'!BI36*0.9*0.9</f>
        <v>46008</v>
      </c>
      <c r="BJ36" s="43">
        <f>'BAR BB| Open rates'!BJ36*0.9*0.9</f>
        <v>44388</v>
      </c>
      <c r="BK36" s="43">
        <f>'BAR BB| Open rates'!BK36*0.9*0.9</f>
        <v>46008</v>
      </c>
      <c r="BL36" s="43">
        <f>'BAR BB| Open rates'!BL36*0.9*0.9</f>
        <v>44388</v>
      </c>
      <c r="BM36" s="43">
        <f>'BAR BB| Open rates'!BM36*0.9*0.9</f>
        <v>46008</v>
      </c>
      <c r="BN36" s="43">
        <f>'BAR BB| Open rates'!BN36*0.9*0.9</f>
        <v>47385</v>
      </c>
      <c r="BO36" s="43">
        <f>'BAR BB| Open rates'!BO36*0.9*0.9</f>
        <v>49167</v>
      </c>
      <c r="BP36" s="43">
        <f>'BAR BB| Open rates'!BP36*0.9*0.9</f>
        <v>43578</v>
      </c>
      <c r="BQ36" s="43">
        <f>'BAR BB| Open rates'!BQ36*0.9*0.9</f>
        <v>39528</v>
      </c>
      <c r="BR36" s="43">
        <f>'BAR BB| Open rates'!BR36*0.9*0.9</f>
        <v>40338</v>
      </c>
      <c r="BS36" s="43">
        <f>'BAR BB| Open rates'!BS36*0.9*0.9</f>
        <v>39528</v>
      </c>
      <c r="BT36" s="43">
        <f>'BAR BB| Open rates'!BT36*0.9*0.9</f>
        <v>40338</v>
      </c>
      <c r="BU36" s="43">
        <f>'BAR BB| Open rates'!BU36*0.9*0.9</f>
        <v>39528</v>
      </c>
      <c r="BV36" s="43">
        <f>'BAR BB| Open rates'!BV36*0.9*0.9</f>
        <v>40338</v>
      </c>
      <c r="BW36" s="43">
        <f>'BAR BB| Open rates'!BW36*0.9*0.9</f>
        <v>39528</v>
      </c>
      <c r="BX36" s="43">
        <f>'BAR BB| Open rates'!BX36*0.9*0.9</f>
        <v>39528</v>
      </c>
      <c r="BY36" s="43">
        <f>'BAR BB| Open rates'!BY36*0.9*0.9</f>
        <v>40338</v>
      </c>
      <c r="BZ36" s="43">
        <f>'BAR BB| Open rates'!BZ36*0.9*0.9</f>
        <v>39528</v>
      </c>
      <c r="CA36" s="43">
        <f>'BAR BB| Open rates'!CA36*0.9*0.9</f>
        <v>40338</v>
      </c>
      <c r="CB36" s="43">
        <f>'BAR BB| Open rates'!CB36*0.9*0.9</f>
        <v>39528</v>
      </c>
      <c r="CC36" s="43">
        <f>'BAR BB| Open rates'!CC36*0.9*0.9</f>
        <v>40338</v>
      </c>
      <c r="CD36" s="43">
        <f>'BAR BB| Open rates'!CD36*0.9*0.9</f>
        <v>43335</v>
      </c>
      <c r="CE36" s="43">
        <f>'BAR BB| Open rates'!CE36*0.9*0.9</f>
        <v>45117</v>
      </c>
    </row>
    <row r="37" spans="1:83" s="36" customFormat="1" ht="12" customHeight="1" x14ac:dyDescent="0.2">
      <c r="A37" s="237">
        <v>4</v>
      </c>
      <c r="B37" s="43">
        <f>'BAR BB| Open rates'!B37*0.9*0.9</f>
        <v>63909</v>
      </c>
      <c r="C37" s="43">
        <f>'BAR BB| Open rates'!C37*0.9*0.9</f>
        <v>68688</v>
      </c>
      <c r="D37" s="43">
        <f>'BAR BB| Open rates'!D37*0.9*0.9</f>
        <v>65286</v>
      </c>
      <c r="E37" s="43">
        <f>'BAR BB| Open rates'!E37*0.9*0.9</f>
        <v>45765</v>
      </c>
      <c r="F37" s="43">
        <f>'BAR BB| Open rates'!F37*0.9*0.9</f>
        <v>44388</v>
      </c>
      <c r="G37" s="43">
        <f>'BAR BB| Open rates'!G37*0.9*0.9</f>
        <v>42768</v>
      </c>
      <c r="H37" s="43">
        <f>'BAR BB| Open rates'!H37*0.9*0.9</f>
        <v>42768</v>
      </c>
      <c r="I37" s="43">
        <f>'BAR BB| Open rates'!I37*0.9*0.9</f>
        <v>41958</v>
      </c>
      <c r="J37" s="43">
        <f>'BAR BB| Open rates'!J37*0.9*0.9</f>
        <v>42768</v>
      </c>
      <c r="K37" s="43">
        <f>'BAR BB| Open rates'!K37*0.9*0.9</f>
        <v>42768</v>
      </c>
      <c r="L37" s="43">
        <f>'BAR BB| Open rates'!L37*0.9*0.9</f>
        <v>42768</v>
      </c>
      <c r="M37" s="43">
        <f>'BAR BB| Open rates'!M37*0.9*0.9</f>
        <v>54027</v>
      </c>
      <c r="N37" s="43">
        <f>'BAR BB| Open rates'!N37*0.9*0.9</f>
        <v>49815</v>
      </c>
      <c r="O37" s="43">
        <f>'BAR BB| Open rates'!O37*0.9*0.9</f>
        <v>54027</v>
      </c>
      <c r="P37" s="43">
        <f>'BAR BB| Open rates'!P37*0.9*0.9</f>
        <v>51597</v>
      </c>
      <c r="Q37" s="43">
        <f>'BAR BB| Open rates'!Q37*0.9*0.9</f>
        <v>48438</v>
      </c>
      <c r="R37" s="43">
        <f>'BAR BB| Open rates'!R37*0.9*0.9</f>
        <v>49815</v>
      </c>
      <c r="S37" s="43">
        <f>'BAR BB| Open rates'!S37*0.9*0.9</f>
        <v>48438</v>
      </c>
      <c r="T37" s="43">
        <f>'BAR BB| Open rates'!T37*0.9*0.9</f>
        <v>49815</v>
      </c>
      <c r="U37" s="43">
        <f>'BAR BB| Open rates'!U37*0.9*0.9</f>
        <v>48438</v>
      </c>
      <c r="V37" s="43">
        <f>'BAR BB| Open rates'!V37*0.9*0.9</f>
        <v>49815</v>
      </c>
      <c r="W37" s="43">
        <f>'BAR BB| Open rates'!W37*0.9*0.9</f>
        <v>65286</v>
      </c>
      <c r="X37" s="43">
        <f>'BAR BB| Open rates'!X37*0.9*0.9</f>
        <v>68688</v>
      </c>
      <c r="Y37" s="43">
        <f>'BAR BB| Open rates'!Y37*0.9*0.9</f>
        <v>84159</v>
      </c>
      <c r="Z37" s="43">
        <f>'BAR BB| Open rates'!Z37*0.9*0.9</f>
        <v>65286</v>
      </c>
      <c r="AA37" s="43">
        <f>'BAR BB| Open rates'!AA37*0.9*0.9</f>
        <v>67068</v>
      </c>
      <c r="AB37" s="43">
        <f>'BAR BB| Open rates'!AB37*0.9*0.9</f>
        <v>65286</v>
      </c>
      <c r="AC37" s="43">
        <f>'BAR BB| Open rates'!AC37*0.9*0.9</f>
        <v>68688</v>
      </c>
      <c r="AD37" s="43">
        <f>'BAR BB| Open rates'!AD37*0.9*0.9</f>
        <v>70308</v>
      </c>
      <c r="AE37" s="43">
        <f>'BAR BB| Open rates'!AE37*0.9*0.9</f>
        <v>68688</v>
      </c>
      <c r="AF37" s="43">
        <f>'BAR BB| Open rates'!AF37*0.9*0.9</f>
        <v>70308</v>
      </c>
      <c r="AG37" s="43">
        <f>'BAR BB| Open rates'!AG37*0.9*0.9</f>
        <v>68688</v>
      </c>
      <c r="AH37" s="43">
        <f>'BAR BB| Open rates'!AH37*0.9*0.9</f>
        <v>70308</v>
      </c>
      <c r="AI37" s="43">
        <f>'BAR BB| Open rates'!AI37*0.9*0.9</f>
        <v>68688</v>
      </c>
      <c r="AJ37" s="43">
        <f>'BAR BB| Open rates'!AJ37*0.9*0.9</f>
        <v>70308</v>
      </c>
      <c r="AK37" s="43">
        <f>'BAR BB| Open rates'!AK37*0.9*0.9</f>
        <v>68688</v>
      </c>
      <c r="AL37" s="43">
        <f>'BAR BB| Open rates'!AL37*0.9*0.9</f>
        <v>70308</v>
      </c>
      <c r="AM37" s="43">
        <f>'BAR BB| Open rates'!AM37*0.9*0.9</f>
        <v>68688</v>
      </c>
      <c r="AN37" s="43">
        <f>'BAR BB| Open rates'!AN37*0.9*0.9</f>
        <v>70308</v>
      </c>
      <c r="AO37" s="43">
        <f>'BAR BB| Open rates'!AO37*0.9*0.9</f>
        <v>68688</v>
      </c>
      <c r="AP37" s="43">
        <f>'BAR BB| Open rates'!AP37*0.9*0.9</f>
        <v>70308</v>
      </c>
      <c r="AQ37" s="43">
        <f>'BAR BB| Open rates'!AQ37*0.9*0.9</f>
        <v>68688</v>
      </c>
      <c r="AR37" s="43">
        <f>'BAR BB| Open rates'!AR37*0.9*0.9</f>
        <v>70308</v>
      </c>
      <c r="AS37" s="43">
        <f>'BAR BB| Open rates'!AS37*0.9*0.9</f>
        <v>65286</v>
      </c>
      <c r="AT37" s="43">
        <f>'BAR BB| Open rates'!AT37*0.9*0.9</f>
        <v>67068</v>
      </c>
      <c r="AU37" s="43">
        <f>'BAR BB| Open rates'!AU37*0.9*0.9</f>
        <v>65286</v>
      </c>
      <c r="AV37" s="43">
        <f>'BAR BB| Open rates'!AV37*0.9*0.9</f>
        <v>51597</v>
      </c>
      <c r="AW37" s="43">
        <f>'BAR BB| Open rates'!AW37*0.9*0.9</f>
        <v>51597</v>
      </c>
      <c r="AX37" s="43">
        <f>'BAR BB| Open rates'!AX37*0.9*0.9</f>
        <v>49815</v>
      </c>
      <c r="AY37" s="43">
        <f>'BAR BB| Open rates'!AY37*0.9*0.9</f>
        <v>51597</v>
      </c>
      <c r="AZ37" s="43">
        <f>'BAR BB| Open rates'!AZ37*0.9*0.9</f>
        <v>49815</v>
      </c>
      <c r="BA37" s="43">
        <f>'BAR BB| Open rates'!BA37*0.9*0.9</f>
        <v>51597</v>
      </c>
      <c r="BB37" s="43">
        <f>'BAR BB| Open rates'!BB37*0.9*0.9</f>
        <v>49815</v>
      </c>
      <c r="BC37" s="43">
        <f>'BAR BB| Open rates'!BC37*0.9*0.9</f>
        <v>51597</v>
      </c>
      <c r="BD37" s="43">
        <f>'BAR BB| Open rates'!BD37*0.9*0.9</f>
        <v>49815</v>
      </c>
      <c r="BE37" s="43">
        <f>'BAR BB| Open rates'!BE37*0.9*0.9</f>
        <v>48438</v>
      </c>
      <c r="BF37" s="43">
        <f>'BAR BB| Open rates'!BF37*0.9*0.9</f>
        <v>46818</v>
      </c>
      <c r="BG37" s="43">
        <f>'BAR BB| Open rates'!BG37*0.9*0.9</f>
        <v>48438</v>
      </c>
      <c r="BH37" s="43">
        <f>'BAR BB| Open rates'!BH37*0.9*0.9</f>
        <v>46818</v>
      </c>
      <c r="BI37" s="43">
        <f>'BAR BB| Open rates'!BI37*0.9*0.9</f>
        <v>48438</v>
      </c>
      <c r="BJ37" s="43">
        <f>'BAR BB| Open rates'!BJ37*0.9*0.9</f>
        <v>46818</v>
      </c>
      <c r="BK37" s="43">
        <f>'BAR BB| Open rates'!BK37*0.9*0.9</f>
        <v>48438</v>
      </c>
      <c r="BL37" s="43">
        <f>'BAR BB| Open rates'!BL37*0.9*0.9</f>
        <v>46818</v>
      </c>
      <c r="BM37" s="43">
        <f>'BAR BB| Open rates'!BM37*0.9*0.9</f>
        <v>48438</v>
      </c>
      <c r="BN37" s="43">
        <f>'BAR BB| Open rates'!BN37*0.9*0.9</f>
        <v>49815</v>
      </c>
      <c r="BO37" s="43">
        <f>'BAR BB| Open rates'!BO37*0.9*0.9</f>
        <v>51597</v>
      </c>
      <c r="BP37" s="43">
        <f>'BAR BB| Open rates'!BP37*0.9*0.9</f>
        <v>46008</v>
      </c>
      <c r="BQ37" s="43">
        <f>'BAR BB| Open rates'!BQ37*0.9*0.9</f>
        <v>41958</v>
      </c>
      <c r="BR37" s="43">
        <f>'BAR BB| Open rates'!BR37*0.9*0.9</f>
        <v>42768</v>
      </c>
      <c r="BS37" s="43">
        <f>'BAR BB| Open rates'!BS37*0.9*0.9</f>
        <v>41958</v>
      </c>
      <c r="BT37" s="43">
        <f>'BAR BB| Open rates'!BT37*0.9*0.9</f>
        <v>42768</v>
      </c>
      <c r="BU37" s="43">
        <f>'BAR BB| Open rates'!BU37*0.9*0.9</f>
        <v>41958</v>
      </c>
      <c r="BV37" s="43">
        <f>'BAR BB| Open rates'!BV37*0.9*0.9</f>
        <v>42768</v>
      </c>
      <c r="BW37" s="43">
        <f>'BAR BB| Open rates'!BW37*0.9*0.9</f>
        <v>41958</v>
      </c>
      <c r="BX37" s="43">
        <f>'BAR BB| Open rates'!BX37*0.9*0.9</f>
        <v>41958</v>
      </c>
      <c r="BY37" s="43">
        <f>'BAR BB| Open rates'!BY37*0.9*0.9</f>
        <v>42768</v>
      </c>
      <c r="BZ37" s="43">
        <f>'BAR BB| Open rates'!BZ37*0.9*0.9</f>
        <v>41958</v>
      </c>
      <c r="CA37" s="43">
        <f>'BAR BB| Open rates'!CA37*0.9*0.9</f>
        <v>42768</v>
      </c>
      <c r="CB37" s="43">
        <f>'BAR BB| Open rates'!CB37*0.9*0.9</f>
        <v>41958</v>
      </c>
      <c r="CC37" s="43">
        <f>'BAR BB| Open rates'!CC37*0.9*0.9</f>
        <v>42768</v>
      </c>
      <c r="CD37" s="43">
        <f>'BAR BB| Open rates'!CD37*0.9*0.9</f>
        <v>45765</v>
      </c>
      <c r="CE37" s="43">
        <f>'BAR BB| Open rates'!CE37*0.9*0.9</f>
        <v>47547</v>
      </c>
    </row>
    <row r="38" spans="1:83" s="36" customFormat="1" ht="12" customHeight="1" x14ac:dyDescent="0.2">
      <c r="A38" s="237">
        <v>5</v>
      </c>
      <c r="B38" s="43">
        <f>'BAR BB| Open rates'!B38*0.9*0.9</f>
        <v>66339</v>
      </c>
      <c r="C38" s="43">
        <f>'BAR BB| Open rates'!C38*0.9*0.9</f>
        <v>71118</v>
      </c>
      <c r="D38" s="43">
        <f>'BAR BB| Open rates'!D38*0.9*0.9</f>
        <v>67716</v>
      </c>
      <c r="E38" s="43">
        <f>'BAR BB| Open rates'!E38*0.9*0.9</f>
        <v>48195</v>
      </c>
      <c r="F38" s="43">
        <f>'BAR BB| Open rates'!F38*0.9*0.9</f>
        <v>46818</v>
      </c>
      <c r="G38" s="43">
        <f>'BAR BB| Open rates'!G38*0.9*0.9</f>
        <v>45198</v>
      </c>
      <c r="H38" s="43">
        <f>'BAR BB| Open rates'!H38*0.9*0.9</f>
        <v>45198</v>
      </c>
      <c r="I38" s="43">
        <f>'BAR BB| Open rates'!I38*0.9*0.9</f>
        <v>44388</v>
      </c>
      <c r="J38" s="43">
        <f>'BAR BB| Open rates'!J38*0.9*0.9</f>
        <v>45198</v>
      </c>
      <c r="K38" s="43">
        <f>'BAR BB| Open rates'!K38*0.9*0.9</f>
        <v>45198</v>
      </c>
      <c r="L38" s="43">
        <f>'BAR BB| Open rates'!L38*0.9*0.9</f>
        <v>45198</v>
      </c>
      <c r="M38" s="43">
        <f>'BAR BB| Open rates'!M38*0.9*0.9</f>
        <v>56457</v>
      </c>
      <c r="N38" s="43">
        <f>'BAR BB| Open rates'!N38*0.9*0.9</f>
        <v>52245</v>
      </c>
      <c r="O38" s="43">
        <f>'BAR BB| Open rates'!O38*0.9*0.9</f>
        <v>56457</v>
      </c>
      <c r="P38" s="43">
        <f>'BAR BB| Open rates'!P38*0.9*0.9</f>
        <v>54027</v>
      </c>
      <c r="Q38" s="43">
        <f>'BAR BB| Open rates'!Q38*0.9*0.9</f>
        <v>50868</v>
      </c>
      <c r="R38" s="43">
        <f>'BAR BB| Open rates'!R38*0.9*0.9</f>
        <v>52245</v>
      </c>
      <c r="S38" s="43">
        <f>'BAR BB| Open rates'!S38*0.9*0.9</f>
        <v>50868</v>
      </c>
      <c r="T38" s="43">
        <f>'BAR BB| Open rates'!T38*0.9*0.9</f>
        <v>52245</v>
      </c>
      <c r="U38" s="43">
        <f>'BAR BB| Open rates'!U38*0.9*0.9</f>
        <v>50868</v>
      </c>
      <c r="V38" s="43">
        <f>'BAR BB| Open rates'!V38*0.9*0.9</f>
        <v>52245</v>
      </c>
      <c r="W38" s="43">
        <f>'BAR BB| Open rates'!W38*0.9*0.9</f>
        <v>67716</v>
      </c>
      <c r="X38" s="43">
        <f>'BAR BB| Open rates'!X38*0.9*0.9</f>
        <v>71118</v>
      </c>
      <c r="Y38" s="43">
        <f>'BAR BB| Open rates'!Y38*0.9*0.9</f>
        <v>86589</v>
      </c>
      <c r="Z38" s="43">
        <f>'BAR BB| Open rates'!Z38*0.9*0.9</f>
        <v>67716</v>
      </c>
      <c r="AA38" s="43">
        <f>'BAR BB| Open rates'!AA38*0.9*0.9</f>
        <v>69498</v>
      </c>
      <c r="AB38" s="43">
        <f>'BAR BB| Open rates'!AB38*0.9*0.9</f>
        <v>67716</v>
      </c>
      <c r="AC38" s="43">
        <f>'BAR BB| Open rates'!AC38*0.9*0.9</f>
        <v>71118</v>
      </c>
      <c r="AD38" s="43">
        <f>'BAR BB| Open rates'!AD38*0.9*0.9</f>
        <v>72738</v>
      </c>
      <c r="AE38" s="43">
        <f>'BAR BB| Open rates'!AE38*0.9*0.9</f>
        <v>71118</v>
      </c>
      <c r="AF38" s="43">
        <f>'BAR BB| Open rates'!AF38*0.9*0.9</f>
        <v>72738</v>
      </c>
      <c r="AG38" s="43">
        <f>'BAR BB| Open rates'!AG38*0.9*0.9</f>
        <v>71118</v>
      </c>
      <c r="AH38" s="43">
        <f>'BAR BB| Open rates'!AH38*0.9*0.9</f>
        <v>72738</v>
      </c>
      <c r="AI38" s="43">
        <f>'BAR BB| Open rates'!AI38*0.9*0.9</f>
        <v>71118</v>
      </c>
      <c r="AJ38" s="43">
        <f>'BAR BB| Open rates'!AJ38*0.9*0.9</f>
        <v>72738</v>
      </c>
      <c r="AK38" s="43">
        <f>'BAR BB| Open rates'!AK38*0.9*0.9</f>
        <v>71118</v>
      </c>
      <c r="AL38" s="43">
        <f>'BAR BB| Open rates'!AL38*0.9*0.9</f>
        <v>72738</v>
      </c>
      <c r="AM38" s="43">
        <f>'BAR BB| Open rates'!AM38*0.9*0.9</f>
        <v>71118</v>
      </c>
      <c r="AN38" s="43">
        <f>'BAR BB| Open rates'!AN38*0.9*0.9</f>
        <v>72738</v>
      </c>
      <c r="AO38" s="43">
        <f>'BAR BB| Open rates'!AO38*0.9*0.9</f>
        <v>71118</v>
      </c>
      <c r="AP38" s="43">
        <f>'BAR BB| Open rates'!AP38*0.9*0.9</f>
        <v>72738</v>
      </c>
      <c r="AQ38" s="43">
        <f>'BAR BB| Open rates'!AQ38*0.9*0.9</f>
        <v>71118</v>
      </c>
      <c r="AR38" s="43">
        <f>'BAR BB| Open rates'!AR38*0.9*0.9</f>
        <v>72738</v>
      </c>
      <c r="AS38" s="43">
        <f>'BAR BB| Open rates'!AS38*0.9*0.9</f>
        <v>67716</v>
      </c>
      <c r="AT38" s="43">
        <f>'BAR BB| Open rates'!AT38*0.9*0.9</f>
        <v>69498</v>
      </c>
      <c r="AU38" s="43">
        <f>'BAR BB| Open rates'!AU38*0.9*0.9</f>
        <v>67716</v>
      </c>
      <c r="AV38" s="43">
        <f>'BAR BB| Open rates'!AV38*0.9*0.9</f>
        <v>54027</v>
      </c>
      <c r="AW38" s="43">
        <f>'BAR BB| Open rates'!AW38*0.9*0.9</f>
        <v>54027</v>
      </c>
      <c r="AX38" s="43">
        <f>'BAR BB| Open rates'!AX38*0.9*0.9</f>
        <v>52245</v>
      </c>
      <c r="AY38" s="43">
        <f>'BAR BB| Open rates'!AY38*0.9*0.9</f>
        <v>54027</v>
      </c>
      <c r="AZ38" s="43">
        <f>'BAR BB| Open rates'!AZ38*0.9*0.9</f>
        <v>52245</v>
      </c>
      <c r="BA38" s="43">
        <f>'BAR BB| Open rates'!BA38*0.9*0.9</f>
        <v>54027</v>
      </c>
      <c r="BB38" s="43">
        <f>'BAR BB| Open rates'!BB38*0.9*0.9</f>
        <v>52245</v>
      </c>
      <c r="BC38" s="43">
        <f>'BAR BB| Open rates'!BC38*0.9*0.9</f>
        <v>54027</v>
      </c>
      <c r="BD38" s="43">
        <f>'BAR BB| Open rates'!BD38*0.9*0.9</f>
        <v>52245</v>
      </c>
      <c r="BE38" s="43">
        <f>'BAR BB| Open rates'!BE38*0.9*0.9</f>
        <v>50868</v>
      </c>
      <c r="BF38" s="43">
        <f>'BAR BB| Open rates'!BF38*0.9*0.9</f>
        <v>49248</v>
      </c>
      <c r="BG38" s="43">
        <f>'BAR BB| Open rates'!BG38*0.9*0.9</f>
        <v>50868</v>
      </c>
      <c r="BH38" s="43">
        <f>'BAR BB| Open rates'!BH38*0.9*0.9</f>
        <v>49248</v>
      </c>
      <c r="BI38" s="43">
        <f>'BAR BB| Open rates'!BI38*0.9*0.9</f>
        <v>50868</v>
      </c>
      <c r="BJ38" s="43">
        <f>'BAR BB| Open rates'!BJ38*0.9*0.9</f>
        <v>49248</v>
      </c>
      <c r="BK38" s="43">
        <f>'BAR BB| Open rates'!BK38*0.9*0.9</f>
        <v>50868</v>
      </c>
      <c r="BL38" s="43">
        <f>'BAR BB| Open rates'!BL38*0.9*0.9</f>
        <v>49248</v>
      </c>
      <c r="BM38" s="43">
        <f>'BAR BB| Open rates'!BM38*0.9*0.9</f>
        <v>50868</v>
      </c>
      <c r="BN38" s="43">
        <f>'BAR BB| Open rates'!BN38*0.9*0.9</f>
        <v>52245</v>
      </c>
      <c r="BO38" s="43">
        <f>'BAR BB| Open rates'!BO38*0.9*0.9</f>
        <v>54027</v>
      </c>
      <c r="BP38" s="43">
        <f>'BAR BB| Open rates'!BP38*0.9*0.9</f>
        <v>48438</v>
      </c>
      <c r="BQ38" s="43">
        <f>'BAR BB| Open rates'!BQ38*0.9*0.9</f>
        <v>44388</v>
      </c>
      <c r="BR38" s="43">
        <f>'BAR BB| Open rates'!BR38*0.9*0.9</f>
        <v>45198</v>
      </c>
      <c r="BS38" s="43">
        <f>'BAR BB| Open rates'!BS38*0.9*0.9</f>
        <v>44388</v>
      </c>
      <c r="BT38" s="43">
        <f>'BAR BB| Open rates'!BT38*0.9*0.9</f>
        <v>45198</v>
      </c>
      <c r="BU38" s="43">
        <f>'BAR BB| Open rates'!BU38*0.9*0.9</f>
        <v>44388</v>
      </c>
      <c r="BV38" s="43">
        <f>'BAR BB| Open rates'!BV38*0.9*0.9</f>
        <v>45198</v>
      </c>
      <c r="BW38" s="43">
        <f>'BAR BB| Open rates'!BW38*0.9*0.9</f>
        <v>44388</v>
      </c>
      <c r="BX38" s="43">
        <f>'BAR BB| Open rates'!BX38*0.9*0.9</f>
        <v>44388</v>
      </c>
      <c r="BY38" s="43">
        <f>'BAR BB| Open rates'!BY38*0.9*0.9</f>
        <v>45198</v>
      </c>
      <c r="BZ38" s="43">
        <f>'BAR BB| Open rates'!BZ38*0.9*0.9</f>
        <v>44388</v>
      </c>
      <c r="CA38" s="43">
        <f>'BAR BB| Open rates'!CA38*0.9*0.9</f>
        <v>45198</v>
      </c>
      <c r="CB38" s="43">
        <f>'BAR BB| Open rates'!CB38*0.9*0.9</f>
        <v>44388</v>
      </c>
      <c r="CC38" s="43">
        <f>'BAR BB| Open rates'!CC38*0.9*0.9</f>
        <v>45198</v>
      </c>
      <c r="CD38" s="43">
        <f>'BAR BB| Open rates'!CD38*0.9*0.9</f>
        <v>48195</v>
      </c>
      <c r="CE38" s="43">
        <f>'BAR BB| Open rates'!CE38*0.9*0.9</f>
        <v>49977</v>
      </c>
    </row>
    <row r="39" spans="1:83" s="36" customFormat="1" ht="12" customHeight="1" x14ac:dyDescent="0.2">
      <c r="A39" s="237">
        <v>6</v>
      </c>
      <c r="B39" s="43">
        <f>'BAR BB| Open rates'!B39*0.9*0.9</f>
        <v>68769</v>
      </c>
      <c r="C39" s="43">
        <f>'BAR BB| Open rates'!C39*0.9*0.9</f>
        <v>73548</v>
      </c>
      <c r="D39" s="43">
        <f>'BAR BB| Open rates'!D39*0.9*0.9</f>
        <v>70146</v>
      </c>
      <c r="E39" s="43">
        <f>'BAR BB| Open rates'!E39*0.9*0.9</f>
        <v>50625</v>
      </c>
      <c r="F39" s="43">
        <f>'BAR BB| Open rates'!F39*0.9*0.9</f>
        <v>49248</v>
      </c>
      <c r="G39" s="43">
        <f>'BAR BB| Open rates'!G39*0.9*0.9</f>
        <v>47628</v>
      </c>
      <c r="H39" s="43">
        <f>'BAR BB| Open rates'!H39*0.9*0.9</f>
        <v>47628</v>
      </c>
      <c r="I39" s="43">
        <f>'BAR BB| Open rates'!I39*0.9*0.9</f>
        <v>46818</v>
      </c>
      <c r="J39" s="43">
        <f>'BAR BB| Open rates'!J39*0.9*0.9</f>
        <v>47628</v>
      </c>
      <c r="K39" s="43">
        <f>'BAR BB| Open rates'!K39*0.9*0.9</f>
        <v>47628</v>
      </c>
      <c r="L39" s="43">
        <f>'BAR BB| Open rates'!L39*0.9*0.9</f>
        <v>47628</v>
      </c>
      <c r="M39" s="43">
        <f>'BAR BB| Open rates'!M39*0.9*0.9</f>
        <v>58887</v>
      </c>
      <c r="N39" s="43">
        <f>'BAR BB| Open rates'!N39*0.9*0.9</f>
        <v>54675</v>
      </c>
      <c r="O39" s="43">
        <f>'BAR BB| Open rates'!O39*0.9*0.9</f>
        <v>58887</v>
      </c>
      <c r="P39" s="43">
        <f>'BAR BB| Open rates'!P39*0.9*0.9</f>
        <v>56457</v>
      </c>
      <c r="Q39" s="43">
        <f>'BAR BB| Open rates'!Q39*0.9*0.9</f>
        <v>53298</v>
      </c>
      <c r="R39" s="43">
        <f>'BAR BB| Open rates'!R39*0.9*0.9</f>
        <v>54675</v>
      </c>
      <c r="S39" s="43">
        <f>'BAR BB| Open rates'!S39*0.9*0.9</f>
        <v>53298</v>
      </c>
      <c r="T39" s="43">
        <f>'BAR BB| Open rates'!T39*0.9*0.9</f>
        <v>54675</v>
      </c>
      <c r="U39" s="43">
        <f>'BAR BB| Open rates'!U39*0.9*0.9</f>
        <v>53298</v>
      </c>
      <c r="V39" s="43">
        <f>'BAR BB| Open rates'!V39*0.9*0.9</f>
        <v>54675</v>
      </c>
      <c r="W39" s="43">
        <f>'BAR BB| Open rates'!W39*0.9*0.9</f>
        <v>70146</v>
      </c>
      <c r="X39" s="43">
        <f>'BAR BB| Open rates'!X39*0.9*0.9</f>
        <v>73548</v>
      </c>
      <c r="Y39" s="43">
        <f>'BAR BB| Open rates'!Y39*0.9*0.9</f>
        <v>89019</v>
      </c>
      <c r="Z39" s="43">
        <f>'BAR BB| Open rates'!Z39*0.9*0.9</f>
        <v>70146</v>
      </c>
      <c r="AA39" s="43">
        <f>'BAR BB| Open rates'!AA39*0.9*0.9</f>
        <v>71928</v>
      </c>
      <c r="AB39" s="43">
        <f>'BAR BB| Open rates'!AB39*0.9*0.9</f>
        <v>70146</v>
      </c>
      <c r="AC39" s="43">
        <f>'BAR BB| Open rates'!AC39*0.9*0.9</f>
        <v>73548</v>
      </c>
      <c r="AD39" s="43">
        <f>'BAR BB| Open rates'!AD39*0.9*0.9</f>
        <v>75168</v>
      </c>
      <c r="AE39" s="43">
        <f>'BAR BB| Open rates'!AE39*0.9*0.9</f>
        <v>73548</v>
      </c>
      <c r="AF39" s="43">
        <f>'BAR BB| Open rates'!AF39*0.9*0.9</f>
        <v>75168</v>
      </c>
      <c r="AG39" s="43">
        <f>'BAR BB| Open rates'!AG39*0.9*0.9</f>
        <v>73548</v>
      </c>
      <c r="AH39" s="43">
        <f>'BAR BB| Open rates'!AH39*0.9*0.9</f>
        <v>75168</v>
      </c>
      <c r="AI39" s="43">
        <f>'BAR BB| Open rates'!AI39*0.9*0.9</f>
        <v>73548</v>
      </c>
      <c r="AJ39" s="43">
        <f>'BAR BB| Open rates'!AJ39*0.9*0.9</f>
        <v>75168</v>
      </c>
      <c r="AK39" s="43">
        <f>'BAR BB| Open rates'!AK39*0.9*0.9</f>
        <v>73548</v>
      </c>
      <c r="AL39" s="43">
        <f>'BAR BB| Open rates'!AL39*0.9*0.9</f>
        <v>75168</v>
      </c>
      <c r="AM39" s="43">
        <f>'BAR BB| Open rates'!AM39*0.9*0.9</f>
        <v>73548</v>
      </c>
      <c r="AN39" s="43">
        <f>'BAR BB| Open rates'!AN39*0.9*0.9</f>
        <v>75168</v>
      </c>
      <c r="AO39" s="43">
        <f>'BAR BB| Open rates'!AO39*0.9*0.9</f>
        <v>73548</v>
      </c>
      <c r="AP39" s="43">
        <f>'BAR BB| Open rates'!AP39*0.9*0.9</f>
        <v>75168</v>
      </c>
      <c r="AQ39" s="43">
        <f>'BAR BB| Open rates'!AQ39*0.9*0.9</f>
        <v>73548</v>
      </c>
      <c r="AR39" s="43">
        <f>'BAR BB| Open rates'!AR39*0.9*0.9</f>
        <v>75168</v>
      </c>
      <c r="AS39" s="43">
        <f>'BAR BB| Open rates'!AS39*0.9*0.9</f>
        <v>70146</v>
      </c>
      <c r="AT39" s="43">
        <f>'BAR BB| Open rates'!AT39*0.9*0.9</f>
        <v>71928</v>
      </c>
      <c r="AU39" s="43">
        <f>'BAR BB| Open rates'!AU39*0.9*0.9</f>
        <v>70146</v>
      </c>
      <c r="AV39" s="43">
        <f>'BAR BB| Open rates'!AV39*0.9*0.9</f>
        <v>56457</v>
      </c>
      <c r="AW39" s="43">
        <f>'BAR BB| Open rates'!AW39*0.9*0.9</f>
        <v>56457</v>
      </c>
      <c r="AX39" s="43">
        <f>'BAR BB| Open rates'!AX39*0.9*0.9</f>
        <v>54675</v>
      </c>
      <c r="AY39" s="43">
        <f>'BAR BB| Open rates'!AY39*0.9*0.9</f>
        <v>56457</v>
      </c>
      <c r="AZ39" s="43">
        <f>'BAR BB| Open rates'!AZ39*0.9*0.9</f>
        <v>54675</v>
      </c>
      <c r="BA39" s="43">
        <f>'BAR BB| Open rates'!BA39*0.9*0.9</f>
        <v>56457</v>
      </c>
      <c r="BB39" s="43">
        <f>'BAR BB| Open rates'!BB39*0.9*0.9</f>
        <v>54675</v>
      </c>
      <c r="BC39" s="43">
        <f>'BAR BB| Open rates'!BC39*0.9*0.9</f>
        <v>56457</v>
      </c>
      <c r="BD39" s="43">
        <f>'BAR BB| Open rates'!BD39*0.9*0.9</f>
        <v>54675</v>
      </c>
      <c r="BE39" s="43">
        <f>'BAR BB| Open rates'!BE39*0.9*0.9</f>
        <v>53298</v>
      </c>
      <c r="BF39" s="43">
        <f>'BAR BB| Open rates'!BF39*0.9*0.9</f>
        <v>51678</v>
      </c>
      <c r="BG39" s="43">
        <f>'BAR BB| Open rates'!BG39*0.9*0.9</f>
        <v>53298</v>
      </c>
      <c r="BH39" s="43">
        <f>'BAR BB| Open rates'!BH39*0.9*0.9</f>
        <v>51678</v>
      </c>
      <c r="BI39" s="43">
        <f>'BAR BB| Open rates'!BI39*0.9*0.9</f>
        <v>53298</v>
      </c>
      <c r="BJ39" s="43">
        <f>'BAR BB| Open rates'!BJ39*0.9*0.9</f>
        <v>51678</v>
      </c>
      <c r="BK39" s="43">
        <f>'BAR BB| Open rates'!BK39*0.9*0.9</f>
        <v>53298</v>
      </c>
      <c r="BL39" s="43">
        <f>'BAR BB| Open rates'!BL39*0.9*0.9</f>
        <v>51678</v>
      </c>
      <c r="BM39" s="43">
        <f>'BAR BB| Open rates'!BM39*0.9*0.9</f>
        <v>53298</v>
      </c>
      <c r="BN39" s="43">
        <f>'BAR BB| Open rates'!BN39*0.9*0.9</f>
        <v>54675</v>
      </c>
      <c r="BO39" s="43">
        <f>'BAR BB| Open rates'!BO39*0.9*0.9</f>
        <v>56457</v>
      </c>
      <c r="BP39" s="43">
        <f>'BAR BB| Open rates'!BP39*0.9*0.9</f>
        <v>50868</v>
      </c>
      <c r="BQ39" s="43">
        <f>'BAR BB| Open rates'!BQ39*0.9*0.9</f>
        <v>46818</v>
      </c>
      <c r="BR39" s="43">
        <f>'BAR BB| Open rates'!BR39*0.9*0.9</f>
        <v>47628</v>
      </c>
      <c r="BS39" s="43">
        <f>'BAR BB| Open rates'!BS39*0.9*0.9</f>
        <v>46818</v>
      </c>
      <c r="BT39" s="43">
        <f>'BAR BB| Open rates'!BT39*0.9*0.9</f>
        <v>47628</v>
      </c>
      <c r="BU39" s="43">
        <f>'BAR BB| Open rates'!BU39*0.9*0.9</f>
        <v>46818</v>
      </c>
      <c r="BV39" s="43">
        <f>'BAR BB| Open rates'!BV39*0.9*0.9</f>
        <v>47628</v>
      </c>
      <c r="BW39" s="43">
        <f>'BAR BB| Open rates'!BW39*0.9*0.9</f>
        <v>46818</v>
      </c>
      <c r="BX39" s="43">
        <f>'BAR BB| Open rates'!BX39*0.9*0.9</f>
        <v>46818</v>
      </c>
      <c r="BY39" s="43">
        <f>'BAR BB| Open rates'!BY39*0.9*0.9</f>
        <v>47628</v>
      </c>
      <c r="BZ39" s="43">
        <f>'BAR BB| Open rates'!BZ39*0.9*0.9</f>
        <v>46818</v>
      </c>
      <c r="CA39" s="43">
        <f>'BAR BB| Open rates'!CA39*0.9*0.9</f>
        <v>47628</v>
      </c>
      <c r="CB39" s="43">
        <f>'BAR BB| Open rates'!CB39*0.9*0.9</f>
        <v>46818</v>
      </c>
      <c r="CC39" s="43">
        <f>'BAR BB| Open rates'!CC39*0.9*0.9</f>
        <v>47628</v>
      </c>
      <c r="CD39" s="43">
        <f>'BAR BB| Open rates'!CD39*0.9*0.9</f>
        <v>50625</v>
      </c>
      <c r="CE39" s="43">
        <f>'BAR BB| Open rates'!CE39*0.9*0.9</f>
        <v>52407</v>
      </c>
    </row>
    <row r="40" spans="1:83" s="36" customFormat="1" ht="12" hidden="1" customHeight="1" x14ac:dyDescent="0.2">
      <c r="A40" s="236" t="s">
        <v>183</v>
      </c>
    </row>
    <row r="41" spans="1:83" s="36" customFormat="1" ht="12" hidden="1" customHeight="1" x14ac:dyDescent="0.2">
      <c r="A41" s="237">
        <v>1</v>
      </c>
    </row>
    <row r="42" spans="1:83" s="36" customFormat="1" ht="12" hidden="1" customHeight="1" x14ac:dyDescent="0.2">
      <c r="A42" s="237">
        <v>2</v>
      </c>
    </row>
    <row r="43" spans="1:83" s="36" customFormat="1" ht="12" hidden="1" customHeight="1" x14ac:dyDescent="0.2">
      <c r="A43" s="237">
        <v>3</v>
      </c>
    </row>
    <row r="44" spans="1:83" s="36" customFormat="1" ht="12" hidden="1" customHeight="1" x14ac:dyDescent="0.2">
      <c r="A44" s="237">
        <v>4</v>
      </c>
    </row>
    <row r="45" spans="1:83" s="36" customFormat="1" ht="12" hidden="1" customHeight="1" x14ac:dyDescent="0.2">
      <c r="A45" s="237">
        <v>5</v>
      </c>
    </row>
    <row r="46" spans="1:83" s="36" customFormat="1" ht="12" hidden="1" customHeight="1" x14ac:dyDescent="0.2">
      <c r="A46" s="237">
        <v>6</v>
      </c>
    </row>
    <row r="47" spans="1:83" s="36" customFormat="1" ht="12" hidden="1" customHeight="1" x14ac:dyDescent="0.2">
      <c r="A47" s="237">
        <v>7</v>
      </c>
    </row>
    <row r="48" spans="1:83" s="36" customFormat="1" ht="12" hidden="1" customHeight="1" x14ac:dyDescent="0.2">
      <c r="A48" s="237">
        <v>8</v>
      </c>
    </row>
    <row r="49" spans="1:1" s="36" customFormat="1" ht="12" hidden="1" customHeight="1" x14ac:dyDescent="0.2">
      <c r="A49" s="236" t="s">
        <v>72</v>
      </c>
    </row>
    <row r="50" spans="1:1" s="36" customFormat="1" ht="12" hidden="1" customHeight="1" x14ac:dyDescent="0.2">
      <c r="A50" s="237">
        <v>1</v>
      </c>
    </row>
    <row r="51" spans="1:1" s="36" customFormat="1" ht="12" hidden="1" customHeight="1" x14ac:dyDescent="0.2">
      <c r="A51" s="237">
        <v>2</v>
      </c>
    </row>
    <row r="52" spans="1:1" s="36" customFormat="1" ht="12" hidden="1" customHeight="1" x14ac:dyDescent="0.2">
      <c r="A52" s="236" t="s">
        <v>184</v>
      </c>
    </row>
    <row r="53" spans="1:1" s="36" customFormat="1" ht="12" hidden="1" customHeight="1" x14ac:dyDescent="0.2">
      <c r="A53" s="237">
        <v>1</v>
      </c>
    </row>
    <row r="54" spans="1:1" s="36" customFormat="1" ht="12" hidden="1" customHeight="1" x14ac:dyDescent="0.2">
      <c r="A54" s="237">
        <v>2</v>
      </c>
    </row>
    <row r="55" spans="1:1" s="36" customFormat="1" ht="12" hidden="1" customHeight="1" x14ac:dyDescent="0.2">
      <c r="A55" s="237">
        <v>3</v>
      </c>
    </row>
    <row r="56" spans="1:1" s="36" customFormat="1" ht="12" hidden="1" customHeight="1" x14ac:dyDescent="0.2">
      <c r="A56" s="237">
        <v>4</v>
      </c>
    </row>
    <row r="57" spans="1:1" s="36" customFormat="1" ht="12" hidden="1" customHeight="1" x14ac:dyDescent="0.2">
      <c r="A57" s="237">
        <v>5</v>
      </c>
    </row>
    <row r="58" spans="1:1" s="36" customFormat="1" ht="12" hidden="1" customHeight="1" x14ac:dyDescent="0.2">
      <c r="A58" s="237">
        <v>6</v>
      </c>
    </row>
    <row r="59" spans="1:1" s="36" customFormat="1" ht="12" hidden="1" customHeight="1" x14ac:dyDescent="0.2">
      <c r="A59" s="89"/>
    </row>
    <row r="60" spans="1:1" s="33" customFormat="1" x14ac:dyDescent="0.2">
      <c r="A60" s="89"/>
    </row>
    <row r="61" spans="1:1" s="33" customFormat="1" x14ac:dyDescent="0.2">
      <c r="A61" s="371" t="s">
        <v>172</v>
      </c>
    </row>
    <row r="62" spans="1:1" s="33" customFormat="1" x14ac:dyDescent="0.2">
      <c r="A62" s="371"/>
    </row>
    <row r="63" spans="1:1" s="31" customFormat="1" ht="13.5" customHeight="1" x14ac:dyDescent="0.2"/>
    <row r="64" spans="1:1" s="6" customFormat="1" ht="12.75" customHeight="1" x14ac:dyDescent="0.2">
      <c r="A64" s="174" t="s">
        <v>74</v>
      </c>
    </row>
    <row r="65" spans="1:1" s="6" customFormat="1" ht="12.75" customHeight="1" x14ac:dyDescent="0.2">
      <c r="A65" s="172" t="s">
        <v>75</v>
      </c>
    </row>
    <row r="66" spans="1:1" s="6" customFormat="1" ht="12.75" customHeight="1" x14ac:dyDescent="0.2">
      <c r="A66" s="172" t="s">
        <v>381</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1" t="s">
        <v>449</v>
      </c>
    </row>
    <row r="78" spans="1:1" s="33" customFormat="1" ht="24" x14ac:dyDescent="0.2">
      <c r="A78" s="213" t="s">
        <v>450</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sheetData>
  <mergeCells count="1">
    <mergeCell ref="A61:A62"/>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000"/>
  </sheetPr>
  <dimension ref="A1:CE93"/>
  <sheetViews>
    <sheetView workbookViewId="0">
      <pane xSplit="1" ySplit="4" topLeftCell="BQ60" activePane="bottomRight" state="frozen"/>
      <selection pane="topRight" activeCell="B1" sqref="B1"/>
      <selection pane="bottomLeft" activeCell="A5" sqref="A5"/>
      <selection pane="bottomRight" activeCell="B3" sqref="B3:CE39"/>
    </sheetView>
  </sheetViews>
  <sheetFormatPr defaultColWidth="9.85546875" defaultRowHeight="12.75" x14ac:dyDescent="0.2"/>
  <cols>
    <col min="1" max="1" width="37.28515625" style="32" customWidth="1"/>
    <col min="2" max="16384" width="9.85546875" style="32"/>
  </cols>
  <sheetData>
    <row r="1" spans="1:83" x14ac:dyDescent="0.2">
      <c r="A1" s="63" t="s">
        <v>61</v>
      </c>
    </row>
    <row r="2" spans="1:83" x14ac:dyDescent="0.2">
      <c r="A2" s="11" t="s">
        <v>185</v>
      </c>
    </row>
    <row r="3" spans="1:83" s="33" customFormat="1" ht="26.25" customHeight="1" x14ac:dyDescent="0.2">
      <c r="A3" s="64" t="s">
        <v>97</v>
      </c>
      <c r="B3" s="113">
        <f>'BAR BB| Open rates'!B3</f>
        <v>46105</v>
      </c>
      <c r="C3" s="113">
        <f>'BAR BB| Open rates'!C3</f>
        <v>46108</v>
      </c>
      <c r="D3" s="113">
        <f>'BAR BB| Open rates'!D3</f>
        <v>46110</v>
      </c>
      <c r="E3" s="113">
        <f>'BAR BB| Open rates'!E3</f>
        <v>46113</v>
      </c>
      <c r="F3" s="113">
        <f>'BAR BB| Open rates'!F3</f>
        <v>46118</v>
      </c>
      <c r="G3" s="113">
        <f>'BAR BB| Open rates'!G3</f>
        <v>46124</v>
      </c>
      <c r="H3" s="113">
        <f>'BAR BB| Open rates'!H3</f>
        <v>46125</v>
      </c>
      <c r="I3" s="113">
        <f>'BAR BB| Open rates'!I3</f>
        <v>46131</v>
      </c>
      <c r="J3" s="113">
        <f>'BAR BB| Open rates'!J3</f>
        <v>46136</v>
      </c>
      <c r="K3" s="113">
        <f>'BAR BB| Open rates'!K3</f>
        <v>46138</v>
      </c>
      <c r="L3" s="113">
        <f>'BAR BB| Open rates'!L3</f>
        <v>46142</v>
      </c>
      <c r="M3" s="113">
        <f>'BAR BB| Open rates'!M3</f>
        <v>46143</v>
      </c>
      <c r="N3" s="113">
        <f>'BAR BB| Open rates'!N3</f>
        <v>46146</v>
      </c>
      <c r="O3" s="113">
        <f>'BAR BB| Open rates'!O3</f>
        <v>46150</v>
      </c>
      <c r="P3" s="113">
        <f>'BAR BB| Open rates'!P3</f>
        <v>46153</v>
      </c>
      <c r="Q3" s="113">
        <f>'BAR BB| Open rates'!Q3</f>
        <v>46154</v>
      </c>
      <c r="R3" s="113">
        <f>'BAR BB| Open rates'!R3</f>
        <v>46157</v>
      </c>
      <c r="S3" s="113">
        <f>'BAR BB| Open rates'!S3</f>
        <v>46159</v>
      </c>
      <c r="T3" s="113">
        <f>'BAR BB| Open rates'!T3</f>
        <v>46164</v>
      </c>
      <c r="U3" s="113">
        <f>'BAR BB| Open rates'!U3</f>
        <v>46166</v>
      </c>
      <c r="V3" s="113">
        <f>'BAR BB| Open rates'!V3</f>
        <v>46171</v>
      </c>
      <c r="W3" s="113">
        <f>'BAR BB| Open rates'!W3</f>
        <v>46174</v>
      </c>
      <c r="X3" s="113">
        <f>'BAR BB| Open rates'!X3</f>
        <v>46178</v>
      </c>
      <c r="Y3" s="113">
        <f>'BAR BB| Open rates'!Y3</f>
        <v>46188</v>
      </c>
      <c r="Z3" s="113">
        <f>'BAR BB| Open rates'!Z3</f>
        <v>46194</v>
      </c>
      <c r="AA3" s="113">
        <f>'BAR BB| Open rates'!AA3</f>
        <v>46199</v>
      </c>
      <c r="AB3" s="113">
        <f>'BAR BB| Open rates'!AB3</f>
        <v>46201</v>
      </c>
      <c r="AC3" s="113">
        <f>'BAR BB| Open rates'!AC3</f>
        <v>46204</v>
      </c>
      <c r="AD3" s="113">
        <f>'BAR BB| Open rates'!AD3</f>
        <v>46206</v>
      </c>
      <c r="AE3" s="113">
        <f>'BAR BB| Open rates'!AE3</f>
        <v>46208</v>
      </c>
      <c r="AF3" s="113">
        <f>'BAR BB| Open rates'!AF3</f>
        <v>46213</v>
      </c>
      <c r="AG3" s="113">
        <f>'BAR BB| Open rates'!AG3</f>
        <v>46215</v>
      </c>
      <c r="AH3" s="113">
        <f>'BAR BB| Open rates'!AH3</f>
        <v>46220</v>
      </c>
      <c r="AI3" s="113">
        <f>'BAR BB| Open rates'!AI3</f>
        <v>46222</v>
      </c>
      <c r="AJ3" s="113">
        <f>'BAR BB| Open rates'!AJ3</f>
        <v>46227</v>
      </c>
      <c r="AK3" s="113">
        <f>'BAR BB| Open rates'!AK3</f>
        <v>46229</v>
      </c>
      <c r="AL3" s="113">
        <f>'BAR BB| Open rates'!AL3</f>
        <v>46234</v>
      </c>
      <c r="AM3" s="113">
        <f>'BAR BB| Open rates'!AM3</f>
        <v>46236</v>
      </c>
      <c r="AN3" s="113">
        <f>'BAR BB| Open rates'!AN3</f>
        <v>46241</v>
      </c>
      <c r="AO3" s="113">
        <f>'BAR BB| Open rates'!AO3</f>
        <v>46243</v>
      </c>
      <c r="AP3" s="113">
        <f>'BAR BB| Open rates'!AP3</f>
        <v>46248</v>
      </c>
      <c r="AQ3" s="113">
        <f>'BAR BB| Open rates'!AQ3</f>
        <v>46250</v>
      </c>
      <c r="AR3" s="113">
        <f>'BAR BB| Open rates'!AR3</f>
        <v>46255</v>
      </c>
      <c r="AS3" s="113">
        <f>'BAR BB| Open rates'!AS3</f>
        <v>46257</v>
      </c>
      <c r="AT3" s="113">
        <f>'BAR BB| Open rates'!AT3</f>
        <v>46262</v>
      </c>
      <c r="AU3" s="113">
        <f>'BAR BB| Open rates'!AU3</f>
        <v>46264</v>
      </c>
      <c r="AV3" s="113">
        <f>'BAR BB| Open rates'!AV3</f>
        <v>46266</v>
      </c>
      <c r="AW3" s="113">
        <f>'BAR BB| Open rates'!AW3</f>
        <v>46269</v>
      </c>
      <c r="AX3" s="113">
        <f>'BAR BB| Open rates'!AX3</f>
        <v>46271</v>
      </c>
      <c r="AY3" s="113">
        <f>'BAR BB| Open rates'!AY3</f>
        <v>46276</v>
      </c>
      <c r="AZ3" s="113">
        <f>'BAR BB| Open rates'!AZ3</f>
        <v>46278</v>
      </c>
      <c r="BA3" s="113">
        <f>'BAR BB| Open rates'!BA3</f>
        <v>46283</v>
      </c>
      <c r="BB3" s="113">
        <f>'BAR BB| Open rates'!BB3</f>
        <v>46285</v>
      </c>
      <c r="BC3" s="113">
        <f>'BAR BB| Open rates'!BC3</f>
        <v>46290</v>
      </c>
      <c r="BD3" s="113">
        <f>'BAR BB| Open rates'!BD3</f>
        <v>46292</v>
      </c>
      <c r="BE3" s="113">
        <f>'BAR BB| Open rates'!BE3</f>
        <v>46296</v>
      </c>
      <c r="BF3" s="113">
        <f>'BAR BB| Open rates'!BF3</f>
        <v>46299</v>
      </c>
      <c r="BG3" s="113">
        <f>'BAR BB| Open rates'!BG3</f>
        <v>46304</v>
      </c>
      <c r="BH3" s="113">
        <f>'BAR BB| Open rates'!BH3</f>
        <v>46306</v>
      </c>
      <c r="BI3" s="113">
        <f>'BAR BB| Open rates'!BI3</f>
        <v>46311</v>
      </c>
      <c r="BJ3" s="113">
        <f>'BAR BB| Open rates'!BJ3</f>
        <v>46313</v>
      </c>
      <c r="BK3" s="113">
        <f>'BAR BB| Open rates'!BK3</f>
        <v>46318</v>
      </c>
      <c r="BL3" s="113">
        <f>'BAR BB| Open rates'!BL3</f>
        <v>46320</v>
      </c>
      <c r="BM3" s="113">
        <f>'BAR BB| Open rates'!BM3</f>
        <v>46325</v>
      </c>
      <c r="BN3" s="113">
        <f>'BAR BB| Open rates'!BN3</f>
        <v>46327</v>
      </c>
      <c r="BO3" s="113">
        <f>'BAR BB| Open rates'!BO3</f>
        <v>46330</v>
      </c>
      <c r="BP3" s="113">
        <f>'BAR BB| Open rates'!BP3</f>
        <v>46334</v>
      </c>
      <c r="BQ3" s="113">
        <f>'BAR BB| Open rates'!BQ3</f>
        <v>46335</v>
      </c>
      <c r="BR3" s="113">
        <f>'BAR BB| Open rates'!BR3</f>
        <v>46339</v>
      </c>
      <c r="BS3" s="113">
        <f>'BAR BB| Open rates'!BS3</f>
        <v>46341</v>
      </c>
      <c r="BT3" s="113">
        <f>'BAR BB| Open rates'!BT3</f>
        <v>46346</v>
      </c>
      <c r="BU3" s="113">
        <f>'BAR BB| Open rates'!BU3</f>
        <v>46348</v>
      </c>
      <c r="BV3" s="113">
        <f>'BAR BB| Open rates'!BV3</f>
        <v>46353</v>
      </c>
      <c r="BW3" s="113">
        <f>'BAR BB| Open rates'!BW3</f>
        <v>46355</v>
      </c>
      <c r="BX3" s="113">
        <f>'BAR BB| Open rates'!BX3</f>
        <v>46357</v>
      </c>
      <c r="BY3" s="113">
        <f>'BAR BB| Open rates'!BY3</f>
        <v>46360</v>
      </c>
      <c r="BZ3" s="113">
        <f>'BAR BB| Open rates'!BZ3</f>
        <v>46362</v>
      </c>
      <c r="CA3" s="113">
        <f>'BAR BB| Open rates'!CA3</f>
        <v>46367</v>
      </c>
      <c r="CB3" s="113">
        <f>'BAR BB| Open rates'!CB3</f>
        <v>46369</v>
      </c>
      <c r="CC3" s="113">
        <f>'BAR BB| Open rates'!CC3</f>
        <v>46374</v>
      </c>
      <c r="CD3" s="113">
        <f>'BAR BB| Open rates'!CD3</f>
        <v>46376</v>
      </c>
      <c r="CE3" s="113">
        <f>'BAR BB| Open rates'!CE3</f>
        <v>46381</v>
      </c>
    </row>
    <row r="4" spans="1:83" s="33" customFormat="1" ht="26.25" customHeight="1" x14ac:dyDescent="0.2">
      <c r="A4" s="104"/>
      <c r="B4" s="115">
        <f>'BAR BB| Open rates'!B4</f>
        <v>46107</v>
      </c>
      <c r="C4" s="115">
        <f>'BAR BB| Open rates'!C4</f>
        <v>46109</v>
      </c>
      <c r="D4" s="115">
        <f>'BAR BB| Open rates'!D4</f>
        <v>46112</v>
      </c>
      <c r="E4" s="115">
        <f>'BAR BB| Open rates'!E4</f>
        <v>46117</v>
      </c>
      <c r="F4" s="115">
        <f>'BAR BB| Open rates'!F4</f>
        <v>46123</v>
      </c>
      <c r="G4" s="115">
        <f>'BAR BB| Open rates'!G4</f>
        <v>46124</v>
      </c>
      <c r="H4" s="115">
        <f>'BAR BB| Open rates'!H4</f>
        <v>46130</v>
      </c>
      <c r="I4" s="115">
        <f>'BAR BB| Open rates'!I4</f>
        <v>46135</v>
      </c>
      <c r="J4" s="115">
        <f>'BAR BB| Open rates'!J4</f>
        <v>46137</v>
      </c>
      <c r="K4" s="115">
        <f>'BAR BB| Open rates'!K4</f>
        <v>46141</v>
      </c>
      <c r="L4" s="115">
        <f>'BAR BB| Open rates'!L4</f>
        <v>46142</v>
      </c>
      <c r="M4" s="115">
        <f>'BAR BB| Open rates'!M4</f>
        <v>46145</v>
      </c>
      <c r="N4" s="115">
        <f>'BAR BB| Open rates'!N4</f>
        <v>46149</v>
      </c>
      <c r="O4" s="115">
        <f>'BAR BB| Open rates'!O4</f>
        <v>46152</v>
      </c>
      <c r="P4" s="115">
        <f>'BAR BB| Open rates'!P4</f>
        <v>46153</v>
      </c>
      <c r="Q4" s="115">
        <f>'BAR BB| Open rates'!Q4</f>
        <v>46156</v>
      </c>
      <c r="R4" s="115">
        <f>'BAR BB| Open rates'!R4</f>
        <v>46158</v>
      </c>
      <c r="S4" s="115">
        <f>'BAR BB| Open rates'!S4</f>
        <v>46163</v>
      </c>
      <c r="T4" s="115">
        <f>'BAR BB| Open rates'!T4</f>
        <v>46165</v>
      </c>
      <c r="U4" s="115">
        <f>'BAR BB| Open rates'!U4</f>
        <v>46170</v>
      </c>
      <c r="V4" s="115">
        <f>'BAR BB| Open rates'!V4</f>
        <v>46173</v>
      </c>
      <c r="W4" s="115">
        <f>'BAR BB| Open rates'!W4</f>
        <v>46177</v>
      </c>
      <c r="X4" s="115">
        <f>'BAR BB| Open rates'!X4</f>
        <v>46187</v>
      </c>
      <c r="Y4" s="115">
        <f>'BAR BB| Open rates'!Y4</f>
        <v>46193</v>
      </c>
      <c r="Z4" s="115">
        <f>'BAR BB| Open rates'!Z4</f>
        <v>46198</v>
      </c>
      <c r="AA4" s="115">
        <f>'BAR BB| Open rates'!AA4</f>
        <v>46200</v>
      </c>
      <c r="AB4" s="115">
        <f>'BAR BB| Open rates'!AB4</f>
        <v>46203</v>
      </c>
      <c r="AC4" s="115">
        <f>'BAR BB| Open rates'!AC4</f>
        <v>46205</v>
      </c>
      <c r="AD4" s="115">
        <f>'BAR BB| Open rates'!AD4</f>
        <v>46207</v>
      </c>
      <c r="AE4" s="115">
        <f>'BAR BB| Open rates'!AE4</f>
        <v>46212</v>
      </c>
      <c r="AF4" s="115">
        <f>'BAR BB| Open rates'!AF4</f>
        <v>46214</v>
      </c>
      <c r="AG4" s="115">
        <f>'BAR BB| Open rates'!AG4</f>
        <v>46219</v>
      </c>
      <c r="AH4" s="115">
        <f>'BAR BB| Open rates'!AH4</f>
        <v>46221</v>
      </c>
      <c r="AI4" s="115">
        <f>'BAR BB| Open rates'!AI4</f>
        <v>46226</v>
      </c>
      <c r="AJ4" s="115">
        <f>'BAR BB| Open rates'!AJ4</f>
        <v>46228</v>
      </c>
      <c r="AK4" s="115">
        <f>'BAR BB| Open rates'!AK4</f>
        <v>46233</v>
      </c>
      <c r="AL4" s="115">
        <f>'BAR BB| Open rates'!AL4</f>
        <v>46235</v>
      </c>
      <c r="AM4" s="115">
        <f>'BAR BB| Open rates'!AM4</f>
        <v>46240</v>
      </c>
      <c r="AN4" s="115">
        <f>'BAR BB| Open rates'!AN4</f>
        <v>46242</v>
      </c>
      <c r="AO4" s="115">
        <f>'BAR BB| Open rates'!AO4</f>
        <v>46247</v>
      </c>
      <c r="AP4" s="115">
        <f>'BAR BB| Open rates'!AP4</f>
        <v>46249</v>
      </c>
      <c r="AQ4" s="115">
        <f>'BAR BB| Open rates'!AQ4</f>
        <v>46254</v>
      </c>
      <c r="AR4" s="115">
        <f>'BAR BB| Open rates'!AR4</f>
        <v>46256</v>
      </c>
      <c r="AS4" s="115">
        <f>'BAR BB| Open rates'!AS4</f>
        <v>46261</v>
      </c>
      <c r="AT4" s="115">
        <f>'BAR BB| Open rates'!AT4</f>
        <v>46263</v>
      </c>
      <c r="AU4" s="115">
        <f>'BAR BB| Open rates'!AU4</f>
        <v>46265</v>
      </c>
      <c r="AV4" s="115">
        <f>'BAR BB| Open rates'!AV4</f>
        <v>46268</v>
      </c>
      <c r="AW4" s="115">
        <f>'BAR BB| Open rates'!AW4</f>
        <v>46270</v>
      </c>
      <c r="AX4" s="115">
        <f>'BAR BB| Open rates'!AX4</f>
        <v>46275</v>
      </c>
      <c r="AY4" s="115">
        <f>'BAR BB| Open rates'!AY4</f>
        <v>46277</v>
      </c>
      <c r="AZ4" s="115">
        <f>'BAR BB| Open rates'!AZ4</f>
        <v>46282</v>
      </c>
      <c r="BA4" s="115">
        <f>'BAR BB| Open rates'!BA4</f>
        <v>46284</v>
      </c>
      <c r="BB4" s="115">
        <f>'BAR BB| Open rates'!BB4</f>
        <v>46289</v>
      </c>
      <c r="BC4" s="115">
        <f>'BAR BB| Open rates'!BC4</f>
        <v>46291</v>
      </c>
      <c r="BD4" s="115">
        <f>'BAR BB| Open rates'!BD4</f>
        <v>46295</v>
      </c>
      <c r="BE4" s="115">
        <f>'BAR BB| Open rates'!BE4</f>
        <v>46298</v>
      </c>
      <c r="BF4" s="115">
        <f>'BAR BB| Open rates'!BF4</f>
        <v>46303</v>
      </c>
      <c r="BG4" s="115">
        <f>'BAR BB| Open rates'!BG4</f>
        <v>46305</v>
      </c>
      <c r="BH4" s="115">
        <f>'BAR BB| Open rates'!BH4</f>
        <v>46310</v>
      </c>
      <c r="BI4" s="115">
        <f>'BAR BB| Open rates'!BI4</f>
        <v>46312</v>
      </c>
      <c r="BJ4" s="115">
        <f>'BAR BB| Open rates'!BJ4</f>
        <v>46317</v>
      </c>
      <c r="BK4" s="115">
        <f>'BAR BB| Open rates'!BK4</f>
        <v>46319</v>
      </c>
      <c r="BL4" s="115">
        <f>'BAR BB| Open rates'!BL4</f>
        <v>46324</v>
      </c>
      <c r="BM4" s="115">
        <f>'BAR BB| Open rates'!BM4</f>
        <v>46326</v>
      </c>
      <c r="BN4" s="115">
        <f>'BAR BB| Open rates'!BN4</f>
        <v>46329</v>
      </c>
      <c r="BO4" s="115">
        <f>'BAR BB| Open rates'!BO4</f>
        <v>46333</v>
      </c>
      <c r="BP4" s="115">
        <f>'BAR BB| Open rates'!BP4</f>
        <v>46334</v>
      </c>
      <c r="BQ4" s="115">
        <f>'BAR BB| Open rates'!BQ4</f>
        <v>46338</v>
      </c>
      <c r="BR4" s="115">
        <f>'BAR BB| Open rates'!BR4</f>
        <v>46340</v>
      </c>
      <c r="BS4" s="115">
        <f>'BAR BB| Open rates'!BS4</f>
        <v>46345</v>
      </c>
      <c r="BT4" s="115">
        <f>'BAR BB| Open rates'!BT4</f>
        <v>46347</v>
      </c>
      <c r="BU4" s="115">
        <f>'BAR BB| Open rates'!BU4</f>
        <v>46352</v>
      </c>
      <c r="BV4" s="115">
        <f>'BAR BB| Open rates'!BV4</f>
        <v>46354</v>
      </c>
      <c r="BW4" s="115">
        <f>'BAR BB| Open rates'!BW4</f>
        <v>46356</v>
      </c>
      <c r="BX4" s="115">
        <f>'BAR BB| Open rates'!BX4</f>
        <v>46359</v>
      </c>
      <c r="BY4" s="115">
        <f>'BAR BB| Open rates'!BY4</f>
        <v>46361</v>
      </c>
      <c r="BZ4" s="115">
        <f>'BAR BB| Open rates'!BZ4</f>
        <v>46366</v>
      </c>
      <c r="CA4" s="115">
        <f>'BAR BB| Open rates'!CA4</f>
        <v>46368</v>
      </c>
      <c r="CB4" s="115">
        <f>'BAR BB| Open rates'!CB4</f>
        <v>46373</v>
      </c>
      <c r="CC4" s="115">
        <f>'BAR BB| Open rates'!CC4</f>
        <v>46375</v>
      </c>
      <c r="CD4" s="115">
        <f>'BAR BB| Open rates'!CD4</f>
        <v>46380</v>
      </c>
      <c r="CE4" s="115">
        <f>'BAR BB| Open rates'!CE4</f>
        <v>46384</v>
      </c>
    </row>
    <row r="5" spans="1:83" s="36" customFormat="1" ht="12" customHeight="1" x14ac:dyDescent="0.2">
      <c r="A5" s="184" t="s">
        <v>63</v>
      </c>
    </row>
    <row r="6" spans="1:83" s="36" customFormat="1" ht="12" customHeight="1" x14ac:dyDescent="0.2">
      <c r="A6" s="183">
        <v>1</v>
      </c>
      <c r="B6" s="57">
        <f>'BAR BB| Open rates'!B6*0.85*0.9</f>
        <v>11398.5</v>
      </c>
      <c r="C6" s="57">
        <f>'BAR BB| Open rates'!C6*0.85*0.9</f>
        <v>15912</v>
      </c>
      <c r="D6" s="57">
        <f>'BAR BB| Open rates'!D6*0.85*0.9</f>
        <v>12699</v>
      </c>
      <c r="E6" s="57">
        <f>'BAR BB| Open rates'!E6*0.85*0.9</f>
        <v>12699</v>
      </c>
      <c r="F6" s="57">
        <f>'BAR BB| Open rates'!F6*0.85*0.9</f>
        <v>11398.5</v>
      </c>
      <c r="G6" s="57">
        <f>'BAR BB| Open rates'!G6*0.85*0.9</f>
        <v>9868.5</v>
      </c>
      <c r="H6" s="57">
        <f>'BAR BB| Open rates'!H6*0.85*0.9</f>
        <v>9868.5</v>
      </c>
      <c r="I6" s="57">
        <f>'BAR BB| Open rates'!I6*0.85*0.9</f>
        <v>9103.5</v>
      </c>
      <c r="J6" s="57">
        <f>'BAR BB| Open rates'!J6*0.85*0.9</f>
        <v>9868.5</v>
      </c>
      <c r="K6" s="57">
        <f>'BAR BB| Open rates'!K6*0.85*0.9</f>
        <v>9868.5</v>
      </c>
      <c r="L6" s="57">
        <f>'BAR BB| Open rates'!L6*0.85*0.9</f>
        <v>9868.5</v>
      </c>
      <c r="M6" s="57">
        <f>'BAR BB| Open rates'!M6*0.85*0.9</f>
        <v>16677</v>
      </c>
      <c r="N6" s="57">
        <f>'BAR BB| Open rates'!N6*0.85*0.9</f>
        <v>12699</v>
      </c>
      <c r="O6" s="57">
        <f>'BAR BB| Open rates'!O6*0.85*0.9</f>
        <v>16677</v>
      </c>
      <c r="P6" s="57">
        <f>'BAR BB| Open rates'!P6*0.85*0.9</f>
        <v>14382</v>
      </c>
      <c r="Q6" s="57">
        <f>'BAR BB| Open rates'!Q6*0.85*0.9</f>
        <v>11398.5</v>
      </c>
      <c r="R6" s="57">
        <f>'BAR BB| Open rates'!R6*0.85*0.9</f>
        <v>12699</v>
      </c>
      <c r="S6" s="57">
        <f>'BAR BB| Open rates'!S6*0.85*0.9</f>
        <v>11398.5</v>
      </c>
      <c r="T6" s="57">
        <f>'BAR BB| Open rates'!T6*0.85*0.9</f>
        <v>12699</v>
      </c>
      <c r="U6" s="57">
        <f>'BAR BB| Open rates'!U6*0.85*0.9</f>
        <v>11398.5</v>
      </c>
      <c r="V6" s="57">
        <f>'BAR BB| Open rates'!V6*0.85*0.9</f>
        <v>12699</v>
      </c>
      <c r="W6" s="57">
        <f>'BAR BB| Open rates'!W6*0.85*0.9</f>
        <v>12699</v>
      </c>
      <c r="X6" s="57">
        <f>'BAR BB| Open rates'!X6*0.85*0.9</f>
        <v>15912</v>
      </c>
      <c r="Y6" s="57">
        <f>'BAR BB| Open rates'!Y6*0.85*0.9</f>
        <v>30523.5</v>
      </c>
      <c r="Z6" s="57">
        <f>'BAR BB| Open rates'!Z6*0.85*0.9</f>
        <v>12699</v>
      </c>
      <c r="AA6" s="57">
        <f>'BAR BB| Open rates'!AA6*0.85*0.9</f>
        <v>14382</v>
      </c>
      <c r="AB6" s="57">
        <f>'BAR BB| Open rates'!AB6*0.85*0.9</f>
        <v>12699</v>
      </c>
      <c r="AC6" s="57">
        <f>'BAR BB| Open rates'!AC6*0.85*0.9</f>
        <v>15912</v>
      </c>
      <c r="AD6" s="57">
        <f>'BAR BB| Open rates'!AD6*0.85*0.9</f>
        <v>17442</v>
      </c>
      <c r="AE6" s="57">
        <f>'BAR BB| Open rates'!AE6*0.85*0.9</f>
        <v>15912</v>
      </c>
      <c r="AF6" s="57">
        <f>'BAR BB| Open rates'!AF6*0.85*0.9</f>
        <v>17442</v>
      </c>
      <c r="AG6" s="57">
        <f>'BAR BB| Open rates'!AG6*0.85*0.9</f>
        <v>15912</v>
      </c>
      <c r="AH6" s="57">
        <f>'BAR BB| Open rates'!AH6*0.85*0.9</f>
        <v>17442</v>
      </c>
      <c r="AI6" s="57">
        <f>'BAR BB| Open rates'!AI6*0.85*0.9</f>
        <v>15912</v>
      </c>
      <c r="AJ6" s="57">
        <f>'BAR BB| Open rates'!AJ6*0.85*0.9</f>
        <v>17442</v>
      </c>
      <c r="AK6" s="57">
        <f>'BAR BB| Open rates'!AK6*0.85*0.9</f>
        <v>15912</v>
      </c>
      <c r="AL6" s="57">
        <f>'BAR BB| Open rates'!AL6*0.85*0.9</f>
        <v>17442</v>
      </c>
      <c r="AM6" s="57">
        <f>'BAR BB| Open rates'!AM6*0.85*0.9</f>
        <v>15912</v>
      </c>
      <c r="AN6" s="57">
        <f>'BAR BB| Open rates'!AN6*0.85*0.9</f>
        <v>17442</v>
      </c>
      <c r="AO6" s="57">
        <f>'BAR BB| Open rates'!AO6*0.85*0.9</f>
        <v>15912</v>
      </c>
      <c r="AP6" s="57">
        <f>'BAR BB| Open rates'!AP6*0.85*0.9</f>
        <v>17442</v>
      </c>
      <c r="AQ6" s="57">
        <f>'BAR BB| Open rates'!AQ6*0.85*0.9</f>
        <v>15912</v>
      </c>
      <c r="AR6" s="57">
        <f>'BAR BB| Open rates'!AR6*0.85*0.9</f>
        <v>17442</v>
      </c>
      <c r="AS6" s="57">
        <f>'BAR BB| Open rates'!AS6*0.85*0.9</f>
        <v>12699</v>
      </c>
      <c r="AT6" s="57">
        <f>'BAR BB| Open rates'!AT6*0.85*0.9</f>
        <v>14382</v>
      </c>
      <c r="AU6" s="57">
        <f>'BAR BB| Open rates'!AU6*0.85*0.9</f>
        <v>12699</v>
      </c>
      <c r="AV6" s="57">
        <f>'BAR BB| Open rates'!AV6*0.85*0.9</f>
        <v>14382</v>
      </c>
      <c r="AW6" s="57">
        <f>'BAR BB| Open rates'!AW6*0.85*0.9</f>
        <v>14382</v>
      </c>
      <c r="AX6" s="57">
        <f>'BAR BB| Open rates'!AX6*0.85*0.9</f>
        <v>12699</v>
      </c>
      <c r="AY6" s="57">
        <f>'BAR BB| Open rates'!AY6*0.85*0.9</f>
        <v>14382</v>
      </c>
      <c r="AZ6" s="57">
        <f>'BAR BB| Open rates'!AZ6*0.85*0.9</f>
        <v>12699</v>
      </c>
      <c r="BA6" s="57">
        <f>'BAR BB| Open rates'!BA6*0.85*0.9</f>
        <v>14382</v>
      </c>
      <c r="BB6" s="57">
        <f>'BAR BB| Open rates'!BB6*0.85*0.9</f>
        <v>12699</v>
      </c>
      <c r="BC6" s="57">
        <f>'BAR BB| Open rates'!BC6*0.85*0.9</f>
        <v>14382</v>
      </c>
      <c r="BD6" s="57">
        <f>'BAR BB| Open rates'!BD6*0.85*0.9</f>
        <v>12699</v>
      </c>
      <c r="BE6" s="57">
        <f>'BAR BB| Open rates'!BE6*0.85*0.9</f>
        <v>11398.5</v>
      </c>
      <c r="BF6" s="57">
        <f>'BAR BB| Open rates'!BF6*0.85*0.9</f>
        <v>9868.5</v>
      </c>
      <c r="BG6" s="57">
        <f>'BAR BB| Open rates'!BG6*0.85*0.9</f>
        <v>11398.5</v>
      </c>
      <c r="BH6" s="57">
        <f>'BAR BB| Open rates'!BH6*0.85*0.9</f>
        <v>9868.5</v>
      </c>
      <c r="BI6" s="57">
        <f>'BAR BB| Open rates'!BI6*0.85*0.9</f>
        <v>11398.5</v>
      </c>
      <c r="BJ6" s="57">
        <f>'BAR BB| Open rates'!BJ6*0.85*0.9</f>
        <v>9868.5</v>
      </c>
      <c r="BK6" s="57">
        <f>'BAR BB| Open rates'!BK6*0.85*0.9</f>
        <v>11398.5</v>
      </c>
      <c r="BL6" s="57">
        <f>'BAR BB| Open rates'!BL6*0.85*0.9</f>
        <v>9868.5</v>
      </c>
      <c r="BM6" s="57">
        <f>'BAR BB| Open rates'!BM6*0.85*0.9</f>
        <v>11398.5</v>
      </c>
      <c r="BN6" s="57">
        <f>'BAR BB| Open rates'!BN6*0.85*0.9</f>
        <v>12699</v>
      </c>
      <c r="BO6" s="57">
        <f>'BAR BB| Open rates'!BO6*0.85*0.9</f>
        <v>14382</v>
      </c>
      <c r="BP6" s="57">
        <f>'BAR BB| Open rates'!BP6*0.85*0.9</f>
        <v>9103.5</v>
      </c>
      <c r="BQ6" s="57">
        <f>'BAR BB| Open rates'!BQ6*0.85*0.9</f>
        <v>9103.5</v>
      </c>
      <c r="BR6" s="57">
        <f>'BAR BB| Open rates'!BR6*0.85*0.9</f>
        <v>9868.5</v>
      </c>
      <c r="BS6" s="57">
        <f>'BAR BB| Open rates'!BS6*0.85*0.9</f>
        <v>9103.5</v>
      </c>
      <c r="BT6" s="57">
        <f>'BAR BB| Open rates'!BT6*0.85*0.9</f>
        <v>9868.5</v>
      </c>
      <c r="BU6" s="57">
        <f>'BAR BB| Open rates'!BU6*0.85*0.9</f>
        <v>9103.5</v>
      </c>
      <c r="BV6" s="57">
        <f>'BAR BB| Open rates'!BV6*0.85*0.9</f>
        <v>9868.5</v>
      </c>
      <c r="BW6" s="57">
        <f>'BAR BB| Open rates'!BW6*0.85*0.9</f>
        <v>9103.5</v>
      </c>
      <c r="BX6" s="57">
        <f>'BAR BB| Open rates'!BX6*0.85*0.9</f>
        <v>9103.5</v>
      </c>
      <c r="BY6" s="57">
        <f>'BAR BB| Open rates'!BY6*0.85*0.9</f>
        <v>9868.5</v>
      </c>
      <c r="BZ6" s="57">
        <f>'BAR BB| Open rates'!BZ6*0.85*0.9</f>
        <v>9103.5</v>
      </c>
      <c r="CA6" s="57">
        <f>'BAR BB| Open rates'!CA6*0.85*0.9</f>
        <v>9868.5</v>
      </c>
      <c r="CB6" s="57">
        <f>'BAR BB| Open rates'!CB6*0.85*0.9</f>
        <v>9103.5</v>
      </c>
      <c r="CC6" s="57">
        <f>'BAR BB| Open rates'!CC6*0.85*0.9</f>
        <v>9868.5</v>
      </c>
      <c r="CD6" s="57">
        <f>'BAR BB| Open rates'!CD6*0.85*0.9</f>
        <v>12699</v>
      </c>
      <c r="CE6" s="57">
        <f>'BAR BB| Open rates'!CE6*0.85*0.9</f>
        <v>14382</v>
      </c>
    </row>
    <row r="7" spans="1:83" s="36" customFormat="1" ht="12" customHeight="1" x14ac:dyDescent="0.2">
      <c r="A7" s="183">
        <v>2</v>
      </c>
      <c r="B7" s="57">
        <f>'BAR BB| Open rates'!B7*0.85*0.9</f>
        <v>13693.5</v>
      </c>
      <c r="C7" s="57">
        <f>'BAR BB| Open rates'!C7*0.85*0.9</f>
        <v>18207</v>
      </c>
      <c r="D7" s="57">
        <f>'BAR BB| Open rates'!D7*0.85*0.9</f>
        <v>14994</v>
      </c>
      <c r="E7" s="57">
        <f>'BAR BB| Open rates'!E7*0.85*0.9</f>
        <v>14994</v>
      </c>
      <c r="F7" s="57">
        <f>'BAR BB| Open rates'!F7*0.85*0.9</f>
        <v>13693.5</v>
      </c>
      <c r="G7" s="57">
        <f>'BAR BB| Open rates'!G7*0.85*0.9</f>
        <v>12163.5</v>
      </c>
      <c r="H7" s="57">
        <f>'BAR BB| Open rates'!H7*0.85*0.9</f>
        <v>12163.5</v>
      </c>
      <c r="I7" s="57">
        <f>'BAR BB| Open rates'!I7*0.85*0.9</f>
        <v>11398.5</v>
      </c>
      <c r="J7" s="57">
        <f>'BAR BB| Open rates'!J7*0.85*0.9</f>
        <v>12163.5</v>
      </c>
      <c r="K7" s="57">
        <f>'BAR BB| Open rates'!K7*0.85*0.9</f>
        <v>12163.5</v>
      </c>
      <c r="L7" s="57">
        <f>'BAR BB| Open rates'!L7*0.85*0.9</f>
        <v>12163.5</v>
      </c>
      <c r="M7" s="57">
        <f>'BAR BB| Open rates'!M7*0.85*0.9</f>
        <v>18972</v>
      </c>
      <c r="N7" s="57">
        <f>'BAR BB| Open rates'!N7*0.85*0.9</f>
        <v>14994</v>
      </c>
      <c r="O7" s="57">
        <f>'BAR BB| Open rates'!O7*0.85*0.9</f>
        <v>18972</v>
      </c>
      <c r="P7" s="57">
        <f>'BAR BB| Open rates'!P7*0.85*0.9</f>
        <v>16677</v>
      </c>
      <c r="Q7" s="57">
        <f>'BAR BB| Open rates'!Q7*0.85*0.9</f>
        <v>13693.5</v>
      </c>
      <c r="R7" s="57">
        <f>'BAR BB| Open rates'!R7*0.85*0.9</f>
        <v>14994</v>
      </c>
      <c r="S7" s="57">
        <f>'BAR BB| Open rates'!S7*0.85*0.9</f>
        <v>13693.5</v>
      </c>
      <c r="T7" s="57">
        <f>'BAR BB| Open rates'!T7*0.85*0.9</f>
        <v>14994</v>
      </c>
      <c r="U7" s="57">
        <f>'BAR BB| Open rates'!U7*0.85*0.9</f>
        <v>13693.5</v>
      </c>
      <c r="V7" s="57">
        <f>'BAR BB| Open rates'!V7*0.85*0.9</f>
        <v>14994</v>
      </c>
      <c r="W7" s="57">
        <f>'BAR BB| Open rates'!W7*0.85*0.9</f>
        <v>14994</v>
      </c>
      <c r="X7" s="57">
        <f>'BAR BB| Open rates'!X7*0.85*0.9</f>
        <v>18207</v>
      </c>
      <c r="Y7" s="57">
        <f>'BAR BB| Open rates'!Y7*0.85*0.9</f>
        <v>32818.5</v>
      </c>
      <c r="Z7" s="57">
        <f>'BAR BB| Open rates'!Z7*0.85*0.9</f>
        <v>14994</v>
      </c>
      <c r="AA7" s="57">
        <f>'BAR BB| Open rates'!AA7*0.85*0.9</f>
        <v>16677</v>
      </c>
      <c r="AB7" s="57">
        <f>'BAR BB| Open rates'!AB7*0.85*0.9</f>
        <v>14994</v>
      </c>
      <c r="AC7" s="57">
        <f>'BAR BB| Open rates'!AC7*0.85*0.9</f>
        <v>18207</v>
      </c>
      <c r="AD7" s="57">
        <f>'BAR BB| Open rates'!AD7*0.85*0.9</f>
        <v>19737</v>
      </c>
      <c r="AE7" s="57">
        <f>'BAR BB| Open rates'!AE7*0.85*0.9</f>
        <v>18207</v>
      </c>
      <c r="AF7" s="57">
        <f>'BAR BB| Open rates'!AF7*0.85*0.9</f>
        <v>19737</v>
      </c>
      <c r="AG7" s="57">
        <f>'BAR BB| Open rates'!AG7*0.85*0.9</f>
        <v>18207</v>
      </c>
      <c r="AH7" s="57">
        <f>'BAR BB| Open rates'!AH7*0.85*0.9</f>
        <v>19737</v>
      </c>
      <c r="AI7" s="57">
        <f>'BAR BB| Open rates'!AI7*0.85*0.9</f>
        <v>18207</v>
      </c>
      <c r="AJ7" s="57">
        <f>'BAR BB| Open rates'!AJ7*0.85*0.9</f>
        <v>19737</v>
      </c>
      <c r="AK7" s="57">
        <f>'BAR BB| Open rates'!AK7*0.85*0.9</f>
        <v>18207</v>
      </c>
      <c r="AL7" s="57">
        <f>'BAR BB| Open rates'!AL7*0.85*0.9</f>
        <v>19737</v>
      </c>
      <c r="AM7" s="57">
        <f>'BAR BB| Open rates'!AM7*0.85*0.9</f>
        <v>18207</v>
      </c>
      <c r="AN7" s="57">
        <f>'BAR BB| Open rates'!AN7*0.85*0.9</f>
        <v>19737</v>
      </c>
      <c r="AO7" s="57">
        <f>'BAR BB| Open rates'!AO7*0.85*0.9</f>
        <v>18207</v>
      </c>
      <c r="AP7" s="57">
        <f>'BAR BB| Open rates'!AP7*0.85*0.9</f>
        <v>19737</v>
      </c>
      <c r="AQ7" s="57">
        <f>'BAR BB| Open rates'!AQ7*0.85*0.9</f>
        <v>18207</v>
      </c>
      <c r="AR7" s="57">
        <f>'BAR BB| Open rates'!AR7*0.85*0.9</f>
        <v>19737</v>
      </c>
      <c r="AS7" s="57">
        <f>'BAR BB| Open rates'!AS7*0.85*0.9</f>
        <v>14994</v>
      </c>
      <c r="AT7" s="57">
        <f>'BAR BB| Open rates'!AT7*0.85*0.9</f>
        <v>16677</v>
      </c>
      <c r="AU7" s="57">
        <f>'BAR BB| Open rates'!AU7*0.85*0.9</f>
        <v>14994</v>
      </c>
      <c r="AV7" s="57">
        <f>'BAR BB| Open rates'!AV7*0.85*0.9</f>
        <v>16677</v>
      </c>
      <c r="AW7" s="57">
        <f>'BAR BB| Open rates'!AW7*0.85*0.9</f>
        <v>16677</v>
      </c>
      <c r="AX7" s="57">
        <f>'BAR BB| Open rates'!AX7*0.85*0.9</f>
        <v>14994</v>
      </c>
      <c r="AY7" s="57">
        <f>'BAR BB| Open rates'!AY7*0.85*0.9</f>
        <v>16677</v>
      </c>
      <c r="AZ7" s="57">
        <f>'BAR BB| Open rates'!AZ7*0.85*0.9</f>
        <v>14994</v>
      </c>
      <c r="BA7" s="57">
        <f>'BAR BB| Open rates'!BA7*0.85*0.9</f>
        <v>16677</v>
      </c>
      <c r="BB7" s="57">
        <f>'BAR BB| Open rates'!BB7*0.85*0.9</f>
        <v>14994</v>
      </c>
      <c r="BC7" s="57">
        <f>'BAR BB| Open rates'!BC7*0.85*0.9</f>
        <v>16677</v>
      </c>
      <c r="BD7" s="57">
        <f>'BAR BB| Open rates'!BD7*0.85*0.9</f>
        <v>14994</v>
      </c>
      <c r="BE7" s="57">
        <f>'BAR BB| Open rates'!BE7*0.85*0.9</f>
        <v>13693.5</v>
      </c>
      <c r="BF7" s="57">
        <f>'BAR BB| Open rates'!BF7*0.85*0.9</f>
        <v>12163.5</v>
      </c>
      <c r="BG7" s="57">
        <f>'BAR BB| Open rates'!BG7*0.85*0.9</f>
        <v>13693.5</v>
      </c>
      <c r="BH7" s="57">
        <f>'BAR BB| Open rates'!BH7*0.85*0.9</f>
        <v>12163.5</v>
      </c>
      <c r="BI7" s="57">
        <f>'BAR BB| Open rates'!BI7*0.85*0.9</f>
        <v>13693.5</v>
      </c>
      <c r="BJ7" s="57">
        <f>'BAR BB| Open rates'!BJ7*0.85*0.9</f>
        <v>12163.5</v>
      </c>
      <c r="BK7" s="57">
        <f>'BAR BB| Open rates'!BK7*0.85*0.9</f>
        <v>13693.5</v>
      </c>
      <c r="BL7" s="57">
        <f>'BAR BB| Open rates'!BL7*0.85*0.9</f>
        <v>12163.5</v>
      </c>
      <c r="BM7" s="57">
        <f>'BAR BB| Open rates'!BM7*0.85*0.9</f>
        <v>13693.5</v>
      </c>
      <c r="BN7" s="57">
        <f>'BAR BB| Open rates'!BN7*0.85*0.9</f>
        <v>14994</v>
      </c>
      <c r="BO7" s="57">
        <f>'BAR BB| Open rates'!BO7*0.85*0.9</f>
        <v>16677</v>
      </c>
      <c r="BP7" s="57">
        <f>'BAR BB| Open rates'!BP7*0.85*0.9</f>
        <v>11398.5</v>
      </c>
      <c r="BQ7" s="57">
        <f>'BAR BB| Open rates'!BQ7*0.85*0.9</f>
        <v>11398.5</v>
      </c>
      <c r="BR7" s="57">
        <f>'BAR BB| Open rates'!BR7*0.85*0.9</f>
        <v>12163.5</v>
      </c>
      <c r="BS7" s="57">
        <f>'BAR BB| Open rates'!BS7*0.85*0.9</f>
        <v>11398.5</v>
      </c>
      <c r="BT7" s="57">
        <f>'BAR BB| Open rates'!BT7*0.85*0.9</f>
        <v>12163.5</v>
      </c>
      <c r="BU7" s="57">
        <f>'BAR BB| Open rates'!BU7*0.85*0.9</f>
        <v>11398.5</v>
      </c>
      <c r="BV7" s="57">
        <f>'BAR BB| Open rates'!BV7*0.85*0.9</f>
        <v>12163.5</v>
      </c>
      <c r="BW7" s="57">
        <f>'BAR BB| Open rates'!BW7*0.85*0.9</f>
        <v>11398.5</v>
      </c>
      <c r="BX7" s="57">
        <f>'BAR BB| Open rates'!BX7*0.85*0.9</f>
        <v>11398.5</v>
      </c>
      <c r="BY7" s="57">
        <f>'BAR BB| Open rates'!BY7*0.85*0.9</f>
        <v>12163.5</v>
      </c>
      <c r="BZ7" s="57">
        <f>'BAR BB| Open rates'!BZ7*0.85*0.9</f>
        <v>11398.5</v>
      </c>
      <c r="CA7" s="57">
        <f>'BAR BB| Open rates'!CA7*0.85*0.9</f>
        <v>12163.5</v>
      </c>
      <c r="CB7" s="57">
        <f>'BAR BB| Open rates'!CB7*0.85*0.9</f>
        <v>11398.5</v>
      </c>
      <c r="CC7" s="57">
        <f>'BAR BB| Open rates'!CC7*0.85*0.9</f>
        <v>12163.5</v>
      </c>
      <c r="CD7" s="57">
        <f>'BAR BB| Open rates'!CD7*0.85*0.9</f>
        <v>14994</v>
      </c>
      <c r="CE7" s="57">
        <f>'BAR BB| Open rates'!CE7*0.85*0.9</f>
        <v>16677</v>
      </c>
    </row>
    <row r="8" spans="1:83"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row>
    <row r="9" spans="1:83" s="36" customFormat="1" ht="12" customHeight="1" x14ac:dyDescent="0.2">
      <c r="A9" s="237">
        <v>1</v>
      </c>
      <c r="B9" s="57">
        <f>'BAR BB| Open rates'!B9*0.85*0.9</f>
        <v>13693.5</v>
      </c>
      <c r="C9" s="57">
        <f>'BAR BB| Open rates'!C9*0.85*0.9</f>
        <v>18207</v>
      </c>
      <c r="D9" s="57">
        <f>'BAR BB| Open rates'!D9*0.85*0.9</f>
        <v>14994</v>
      </c>
      <c r="E9" s="57">
        <f>'BAR BB| Open rates'!E9*0.85*0.9</f>
        <v>14229</v>
      </c>
      <c r="F9" s="57">
        <f>'BAR BB| Open rates'!F9*0.85*0.9</f>
        <v>12928.5</v>
      </c>
      <c r="G9" s="57">
        <f>'BAR BB| Open rates'!G9*0.85*0.9</f>
        <v>11398.5</v>
      </c>
      <c r="H9" s="57">
        <f>'BAR BB| Open rates'!H9*0.85*0.9</f>
        <v>11398.5</v>
      </c>
      <c r="I9" s="57">
        <f>'BAR BB| Open rates'!I9*0.85*0.9</f>
        <v>10633.5</v>
      </c>
      <c r="J9" s="57">
        <f>'BAR BB| Open rates'!J9*0.85*0.9</f>
        <v>11398.5</v>
      </c>
      <c r="K9" s="57">
        <f>'BAR BB| Open rates'!K9*0.85*0.9</f>
        <v>11398.5</v>
      </c>
      <c r="L9" s="57">
        <f>'BAR BB| Open rates'!L9*0.85*0.9</f>
        <v>11398.5</v>
      </c>
      <c r="M9" s="57">
        <f>'BAR BB| Open rates'!M9*0.85*0.9</f>
        <v>18207</v>
      </c>
      <c r="N9" s="57">
        <f>'BAR BB| Open rates'!N9*0.85*0.9</f>
        <v>14229</v>
      </c>
      <c r="O9" s="57">
        <f>'BAR BB| Open rates'!O9*0.85*0.9</f>
        <v>18207</v>
      </c>
      <c r="P9" s="57">
        <f>'BAR BB| Open rates'!P9*0.85*0.9</f>
        <v>15912</v>
      </c>
      <c r="Q9" s="57">
        <f>'BAR BB| Open rates'!Q9*0.85*0.9</f>
        <v>12928.5</v>
      </c>
      <c r="R9" s="57">
        <f>'BAR BB| Open rates'!R9*0.85*0.9</f>
        <v>14229</v>
      </c>
      <c r="S9" s="57">
        <f>'BAR BB| Open rates'!S9*0.85*0.9</f>
        <v>12928.5</v>
      </c>
      <c r="T9" s="57">
        <f>'BAR BB| Open rates'!T9*0.85*0.9</f>
        <v>14229</v>
      </c>
      <c r="U9" s="57">
        <f>'BAR BB| Open rates'!U9*0.85*0.9</f>
        <v>12928.5</v>
      </c>
      <c r="V9" s="57">
        <f>'BAR BB| Open rates'!V9*0.85*0.9</f>
        <v>14229</v>
      </c>
      <c r="W9" s="57">
        <f>'BAR BB| Open rates'!W9*0.85*0.9</f>
        <v>14994</v>
      </c>
      <c r="X9" s="57">
        <f>'BAR BB| Open rates'!X9*0.85*0.9</f>
        <v>18207</v>
      </c>
      <c r="Y9" s="57">
        <f>'BAR BB| Open rates'!Y9*0.85*0.9</f>
        <v>32818.5</v>
      </c>
      <c r="Z9" s="57">
        <f>'BAR BB| Open rates'!Z9*0.85*0.9</f>
        <v>14994</v>
      </c>
      <c r="AA9" s="57">
        <f>'BAR BB| Open rates'!AA9*0.85*0.9</f>
        <v>16677</v>
      </c>
      <c r="AB9" s="57">
        <f>'BAR BB| Open rates'!AB9*0.85*0.9</f>
        <v>14994</v>
      </c>
      <c r="AC9" s="57">
        <f>'BAR BB| Open rates'!AC9*0.85*0.9</f>
        <v>18207</v>
      </c>
      <c r="AD9" s="57">
        <f>'BAR BB| Open rates'!AD9*0.85*0.9</f>
        <v>19737</v>
      </c>
      <c r="AE9" s="57">
        <f>'BAR BB| Open rates'!AE9*0.85*0.9</f>
        <v>18207</v>
      </c>
      <c r="AF9" s="57">
        <f>'BAR BB| Open rates'!AF9*0.85*0.9</f>
        <v>19737</v>
      </c>
      <c r="AG9" s="57">
        <f>'BAR BB| Open rates'!AG9*0.85*0.9</f>
        <v>18207</v>
      </c>
      <c r="AH9" s="57">
        <f>'BAR BB| Open rates'!AH9*0.85*0.9</f>
        <v>19737</v>
      </c>
      <c r="AI9" s="57">
        <f>'BAR BB| Open rates'!AI9*0.85*0.9</f>
        <v>18207</v>
      </c>
      <c r="AJ9" s="57">
        <f>'BAR BB| Open rates'!AJ9*0.85*0.9</f>
        <v>19737</v>
      </c>
      <c r="AK9" s="57">
        <f>'BAR BB| Open rates'!AK9*0.85*0.9</f>
        <v>18207</v>
      </c>
      <c r="AL9" s="57">
        <f>'BAR BB| Open rates'!AL9*0.85*0.9</f>
        <v>19737</v>
      </c>
      <c r="AM9" s="57">
        <f>'BAR BB| Open rates'!AM9*0.85*0.9</f>
        <v>18207</v>
      </c>
      <c r="AN9" s="57">
        <f>'BAR BB| Open rates'!AN9*0.85*0.9</f>
        <v>19737</v>
      </c>
      <c r="AO9" s="57">
        <f>'BAR BB| Open rates'!AO9*0.85*0.9</f>
        <v>18207</v>
      </c>
      <c r="AP9" s="57">
        <f>'BAR BB| Open rates'!AP9*0.85*0.9</f>
        <v>19737</v>
      </c>
      <c r="AQ9" s="57">
        <f>'BAR BB| Open rates'!AQ9*0.85*0.9</f>
        <v>18207</v>
      </c>
      <c r="AR9" s="57">
        <f>'BAR BB| Open rates'!AR9*0.85*0.9</f>
        <v>19737</v>
      </c>
      <c r="AS9" s="57">
        <f>'BAR BB| Open rates'!AS9*0.85*0.9</f>
        <v>14994</v>
      </c>
      <c r="AT9" s="57">
        <f>'BAR BB| Open rates'!AT9*0.85*0.9</f>
        <v>16677</v>
      </c>
      <c r="AU9" s="57">
        <f>'BAR BB| Open rates'!AU9*0.85*0.9</f>
        <v>14994</v>
      </c>
      <c r="AV9" s="57">
        <f>'BAR BB| Open rates'!AV9*0.85*0.9</f>
        <v>16677</v>
      </c>
      <c r="AW9" s="57">
        <f>'BAR BB| Open rates'!AW9*0.85*0.9</f>
        <v>16677</v>
      </c>
      <c r="AX9" s="57">
        <f>'BAR BB| Open rates'!AX9*0.85*0.9</f>
        <v>14994</v>
      </c>
      <c r="AY9" s="57">
        <f>'BAR BB| Open rates'!AY9*0.85*0.9</f>
        <v>16677</v>
      </c>
      <c r="AZ9" s="57">
        <f>'BAR BB| Open rates'!AZ9*0.85*0.9</f>
        <v>14994</v>
      </c>
      <c r="BA9" s="57">
        <f>'BAR BB| Open rates'!BA9*0.85*0.9</f>
        <v>16677</v>
      </c>
      <c r="BB9" s="57">
        <f>'BAR BB| Open rates'!BB9*0.85*0.9</f>
        <v>14994</v>
      </c>
      <c r="BC9" s="57">
        <f>'BAR BB| Open rates'!BC9*0.85*0.9</f>
        <v>16677</v>
      </c>
      <c r="BD9" s="57">
        <f>'BAR BB| Open rates'!BD9*0.85*0.9</f>
        <v>14994</v>
      </c>
      <c r="BE9" s="57">
        <f>'BAR BB| Open rates'!BE9*0.85*0.9</f>
        <v>13693.5</v>
      </c>
      <c r="BF9" s="57">
        <f>'BAR BB| Open rates'!BF9*0.85*0.9</f>
        <v>12163.5</v>
      </c>
      <c r="BG9" s="57">
        <f>'BAR BB| Open rates'!BG9*0.85*0.9</f>
        <v>13693.5</v>
      </c>
      <c r="BH9" s="57">
        <f>'BAR BB| Open rates'!BH9*0.85*0.9</f>
        <v>12163.5</v>
      </c>
      <c r="BI9" s="57">
        <f>'BAR BB| Open rates'!BI9*0.85*0.9</f>
        <v>13693.5</v>
      </c>
      <c r="BJ9" s="57">
        <f>'BAR BB| Open rates'!BJ9*0.85*0.9</f>
        <v>12163.5</v>
      </c>
      <c r="BK9" s="57">
        <f>'BAR BB| Open rates'!BK9*0.85*0.9</f>
        <v>13693.5</v>
      </c>
      <c r="BL9" s="57">
        <f>'BAR BB| Open rates'!BL9*0.85*0.9</f>
        <v>12163.5</v>
      </c>
      <c r="BM9" s="57">
        <f>'BAR BB| Open rates'!BM9*0.85*0.9</f>
        <v>13693.5</v>
      </c>
      <c r="BN9" s="57">
        <f>'BAR BB| Open rates'!BN9*0.85*0.9</f>
        <v>14994</v>
      </c>
      <c r="BO9" s="57">
        <f>'BAR BB| Open rates'!BO9*0.85*0.9</f>
        <v>16677</v>
      </c>
      <c r="BP9" s="57">
        <f>'BAR BB| Open rates'!BP9*0.85*0.9</f>
        <v>11398.5</v>
      </c>
      <c r="BQ9" s="57">
        <f>'BAR BB| Open rates'!BQ9*0.85*0.9</f>
        <v>10633.5</v>
      </c>
      <c r="BR9" s="57">
        <f>'BAR BB| Open rates'!BR9*0.85*0.9</f>
        <v>11398.5</v>
      </c>
      <c r="BS9" s="57">
        <f>'BAR BB| Open rates'!BS9*0.85*0.9</f>
        <v>10633.5</v>
      </c>
      <c r="BT9" s="57">
        <f>'BAR BB| Open rates'!BT9*0.85*0.9</f>
        <v>11398.5</v>
      </c>
      <c r="BU9" s="57">
        <f>'BAR BB| Open rates'!BU9*0.85*0.9</f>
        <v>10633.5</v>
      </c>
      <c r="BV9" s="57">
        <f>'BAR BB| Open rates'!BV9*0.85*0.9</f>
        <v>11398.5</v>
      </c>
      <c r="BW9" s="57">
        <f>'BAR BB| Open rates'!BW9*0.85*0.9</f>
        <v>10633.5</v>
      </c>
      <c r="BX9" s="57">
        <f>'BAR BB| Open rates'!BX9*0.85*0.9</f>
        <v>10633.5</v>
      </c>
      <c r="BY9" s="57">
        <f>'BAR BB| Open rates'!BY9*0.85*0.9</f>
        <v>11398.5</v>
      </c>
      <c r="BZ9" s="57">
        <f>'BAR BB| Open rates'!BZ9*0.85*0.9</f>
        <v>10633.5</v>
      </c>
      <c r="CA9" s="57">
        <f>'BAR BB| Open rates'!CA9*0.85*0.9</f>
        <v>11398.5</v>
      </c>
      <c r="CB9" s="57">
        <f>'BAR BB| Open rates'!CB9*0.85*0.9</f>
        <v>10633.5</v>
      </c>
      <c r="CC9" s="57">
        <f>'BAR BB| Open rates'!CC9*0.85*0.9</f>
        <v>11398.5</v>
      </c>
      <c r="CD9" s="57">
        <f>'BAR BB| Open rates'!CD9*0.85*0.9</f>
        <v>14229</v>
      </c>
      <c r="CE9" s="57">
        <f>'BAR BB| Open rates'!CE9*0.85*0.9</f>
        <v>15912</v>
      </c>
    </row>
    <row r="10" spans="1:83" s="36" customFormat="1" ht="12" customHeight="1" x14ac:dyDescent="0.2">
      <c r="A10" s="237">
        <v>2</v>
      </c>
      <c r="B10" s="57">
        <f>'BAR BB| Open rates'!B10*0.85*0.9</f>
        <v>15988.5</v>
      </c>
      <c r="C10" s="57">
        <f>'BAR BB| Open rates'!C10*0.85*0.9</f>
        <v>20502</v>
      </c>
      <c r="D10" s="57">
        <f>'BAR BB| Open rates'!D10*0.85*0.9</f>
        <v>17289</v>
      </c>
      <c r="E10" s="57">
        <f>'BAR BB| Open rates'!E10*0.85*0.9</f>
        <v>16524</v>
      </c>
      <c r="F10" s="57">
        <f>'BAR BB| Open rates'!F10*0.85*0.9</f>
        <v>15223.5</v>
      </c>
      <c r="G10" s="57">
        <f>'BAR BB| Open rates'!G10*0.85*0.9</f>
        <v>13693.5</v>
      </c>
      <c r="H10" s="57">
        <f>'BAR BB| Open rates'!H10*0.85*0.9</f>
        <v>13693.5</v>
      </c>
      <c r="I10" s="57">
        <f>'BAR BB| Open rates'!I10*0.85*0.9</f>
        <v>12928.5</v>
      </c>
      <c r="J10" s="57">
        <f>'BAR BB| Open rates'!J10*0.85*0.9</f>
        <v>13693.5</v>
      </c>
      <c r="K10" s="57">
        <f>'BAR BB| Open rates'!K10*0.85*0.9</f>
        <v>13693.5</v>
      </c>
      <c r="L10" s="57">
        <f>'BAR BB| Open rates'!L10*0.85*0.9</f>
        <v>13693.5</v>
      </c>
      <c r="M10" s="57">
        <f>'BAR BB| Open rates'!M10*0.85*0.9</f>
        <v>20502</v>
      </c>
      <c r="N10" s="57">
        <f>'BAR BB| Open rates'!N10*0.85*0.9</f>
        <v>16524</v>
      </c>
      <c r="O10" s="57">
        <f>'BAR BB| Open rates'!O10*0.85*0.9</f>
        <v>20502</v>
      </c>
      <c r="P10" s="57">
        <f>'BAR BB| Open rates'!P10*0.85*0.9</f>
        <v>18207</v>
      </c>
      <c r="Q10" s="57">
        <f>'BAR BB| Open rates'!Q10*0.85*0.9</f>
        <v>15223.5</v>
      </c>
      <c r="R10" s="57">
        <f>'BAR BB| Open rates'!R10*0.85*0.9</f>
        <v>16524</v>
      </c>
      <c r="S10" s="57">
        <f>'BAR BB| Open rates'!S10*0.85*0.9</f>
        <v>15223.5</v>
      </c>
      <c r="T10" s="57">
        <f>'BAR BB| Open rates'!T10*0.85*0.9</f>
        <v>16524</v>
      </c>
      <c r="U10" s="57">
        <f>'BAR BB| Open rates'!U10*0.85*0.9</f>
        <v>15223.5</v>
      </c>
      <c r="V10" s="57">
        <f>'BAR BB| Open rates'!V10*0.85*0.9</f>
        <v>16524</v>
      </c>
      <c r="W10" s="57">
        <f>'BAR BB| Open rates'!W10*0.85*0.9</f>
        <v>17289</v>
      </c>
      <c r="X10" s="57">
        <f>'BAR BB| Open rates'!X10*0.85*0.9</f>
        <v>20502</v>
      </c>
      <c r="Y10" s="57">
        <f>'BAR BB| Open rates'!Y10*0.85*0.9</f>
        <v>35113.5</v>
      </c>
      <c r="Z10" s="57">
        <f>'BAR BB| Open rates'!Z10*0.85*0.9</f>
        <v>17289</v>
      </c>
      <c r="AA10" s="57">
        <f>'BAR BB| Open rates'!AA10*0.85*0.9</f>
        <v>18972</v>
      </c>
      <c r="AB10" s="57">
        <f>'BAR BB| Open rates'!AB10*0.85*0.9</f>
        <v>17289</v>
      </c>
      <c r="AC10" s="57">
        <f>'BAR BB| Open rates'!AC10*0.85*0.9</f>
        <v>20502</v>
      </c>
      <c r="AD10" s="57">
        <f>'BAR BB| Open rates'!AD10*0.85*0.9</f>
        <v>22032</v>
      </c>
      <c r="AE10" s="57">
        <f>'BAR BB| Open rates'!AE10*0.85*0.9</f>
        <v>20502</v>
      </c>
      <c r="AF10" s="57">
        <f>'BAR BB| Open rates'!AF10*0.85*0.9</f>
        <v>22032</v>
      </c>
      <c r="AG10" s="57">
        <f>'BAR BB| Open rates'!AG10*0.85*0.9</f>
        <v>20502</v>
      </c>
      <c r="AH10" s="57">
        <f>'BAR BB| Open rates'!AH10*0.85*0.9</f>
        <v>22032</v>
      </c>
      <c r="AI10" s="57">
        <f>'BAR BB| Open rates'!AI10*0.85*0.9</f>
        <v>20502</v>
      </c>
      <c r="AJ10" s="57">
        <f>'BAR BB| Open rates'!AJ10*0.85*0.9</f>
        <v>22032</v>
      </c>
      <c r="AK10" s="57">
        <f>'BAR BB| Open rates'!AK10*0.85*0.9</f>
        <v>20502</v>
      </c>
      <c r="AL10" s="57">
        <f>'BAR BB| Open rates'!AL10*0.85*0.9</f>
        <v>22032</v>
      </c>
      <c r="AM10" s="57">
        <f>'BAR BB| Open rates'!AM10*0.85*0.9</f>
        <v>20502</v>
      </c>
      <c r="AN10" s="57">
        <f>'BAR BB| Open rates'!AN10*0.85*0.9</f>
        <v>22032</v>
      </c>
      <c r="AO10" s="57">
        <f>'BAR BB| Open rates'!AO10*0.85*0.9</f>
        <v>20502</v>
      </c>
      <c r="AP10" s="57">
        <f>'BAR BB| Open rates'!AP10*0.85*0.9</f>
        <v>22032</v>
      </c>
      <c r="AQ10" s="57">
        <f>'BAR BB| Open rates'!AQ10*0.85*0.9</f>
        <v>20502</v>
      </c>
      <c r="AR10" s="57">
        <f>'BAR BB| Open rates'!AR10*0.85*0.9</f>
        <v>22032</v>
      </c>
      <c r="AS10" s="57">
        <f>'BAR BB| Open rates'!AS10*0.85*0.9</f>
        <v>17289</v>
      </c>
      <c r="AT10" s="57">
        <f>'BAR BB| Open rates'!AT10*0.85*0.9</f>
        <v>18972</v>
      </c>
      <c r="AU10" s="57">
        <f>'BAR BB| Open rates'!AU10*0.85*0.9</f>
        <v>17289</v>
      </c>
      <c r="AV10" s="57">
        <f>'BAR BB| Open rates'!AV10*0.85*0.9</f>
        <v>18972</v>
      </c>
      <c r="AW10" s="57">
        <f>'BAR BB| Open rates'!AW10*0.85*0.9</f>
        <v>18972</v>
      </c>
      <c r="AX10" s="57">
        <f>'BAR BB| Open rates'!AX10*0.85*0.9</f>
        <v>17289</v>
      </c>
      <c r="AY10" s="57">
        <f>'BAR BB| Open rates'!AY10*0.85*0.9</f>
        <v>18972</v>
      </c>
      <c r="AZ10" s="57">
        <f>'BAR BB| Open rates'!AZ10*0.85*0.9</f>
        <v>17289</v>
      </c>
      <c r="BA10" s="57">
        <f>'BAR BB| Open rates'!BA10*0.85*0.9</f>
        <v>18972</v>
      </c>
      <c r="BB10" s="57">
        <f>'BAR BB| Open rates'!BB10*0.85*0.9</f>
        <v>17289</v>
      </c>
      <c r="BC10" s="57">
        <f>'BAR BB| Open rates'!BC10*0.85*0.9</f>
        <v>18972</v>
      </c>
      <c r="BD10" s="57">
        <f>'BAR BB| Open rates'!BD10*0.85*0.9</f>
        <v>17289</v>
      </c>
      <c r="BE10" s="57">
        <f>'BAR BB| Open rates'!BE10*0.85*0.9</f>
        <v>15988.5</v>
      </c>
      <c r="BF10" s="57">
        <f>'BAR BB| Open rates'!BF10*0.85*0.9</f>
        <v>14458.5</v>
      </c>
      <c r="BG10" s="57">
        <f>'BAR BB| Open rates'!BG10*0.85*0.9</f>
        <v>15988.5</v>
      </c>
      <c r="BH10" s="57">
        <f>'BAR BB| Open rates'!BH10*0.85*0.9</f>
        <v>14458.5</v>
      </c>
      <c r="BI10" s="57">
        <f>'BAR BB| Open rates'!BI10*0.85*0.9</f>
        <v>15988.5</v>
      </c>
      <c r="BJ10" s="57">
        <f>'BAR BB| Open rates'!BJ10*0.85*0.9</f>
        <v>14458.5</v>
      </c>
      <c r="BK10" s="57">
        <f>'BAR BB| Open rates'!BK10*0.85*0.9</f>
        <v>15988.5</v>
      </c>
      <c r="BL10" s="57">
        <f>'BAR BB| Open rates'!BL10*0.85*0.9</f>
        <v>14458.5</v>
      </c>
      <c r="BM10" s="57">
        <f>'BAR BB| Open rates'!BM10*0.85*0.9</f>
        <v>15988.5</v>
      </c>
      <c r="BN10" s="57">
        <f>'BAR BB| Open rates'!BN10*0.85*0.9</f>
        <v>17289</v>
      </c>
      <c r="BO10" s="57">
        <f>'BAR BB| Open rates'!BO10*0.85*0.9</f>
        <v>18972</v>
      </c>
      <c r="BP10" s="57">
        <f>'BAR BB| Open rates'!BP10*0.85*0.9</f>
        <v>13693.5</v>
      </c>
      <c r="BQ10" s="57">
        <f>'BAR BB| Open rates'!BQ10*0.85*0.9</f>
        <v>12928.5</v>
      </c>
      <c r="BR10" s="57">
        <f>'BAR BB| Open rates'!BR10*0.85*0.9</f>
        <v>13693.5</v>
      </c>
      <c r="BS10" s="57">
        <f>'BAR BB| Open rates'!BS10*0.85*0.9</f>
        <v>12928.5</v>
      </c>
      <c r="BT10" s="57">
        <f>'BAR BB| Open rates'!BT10*0.85*0.9</f>
        <v>13693.5</v>
      </c>
      <c r="BU10" s="57">
        <f>'BAR BB| Open rates'!BU10*0.85*0.9</f>
        <v>12928.5</v>
      </c>
      <c r="BV10" s="57">
        <f>'BAR BB| Open rates'!BV10*0.85*0.9</f>
        <v>13693.5</v>
      </c>
      <c r="BW10" s="57">
        <f>'BAR BB| Open rates'!BW10*0.85*0.9</f>
        <v>12928.5</v>
      </c>
      <c r="BX10" s="57">
        <f>'BAR BB| Open rates'!BX10*0.85*0.9</f>
        <v>12928.5</v>
      </c>
      <c r="BY10" s="57">
        <f>'BAR BB| Open rates'!BY10*0.85*0.9</f>
        <v>13693.5</v>
      </c>
      <c r="BZ10" s="57">
        <f>'BAR BB| Open rates'!BZ10*0.85*0.9</f>
        <v>12928.5</v>
      </c>
      <c r="CA10" s="57">
        <f>'BAR BB| Open rates'!CA10*0.85*0.9</f>
        <v>13693.5</v>
      </c>
      <c r="CB10" s="57">
        <f>'BAR BB| Open rates'!CB10*0.85*0.9</f>
        <v>12928.5</v>
      </c>
      <c r="CC10" s="57">
        <f>'BAR BB| Open rates'!CC10*0.85*0.9</f>
        <v>13693.5</v>
      </c>
      <c r="CD10" s="57">
        <f>'BAR BB| Open rates'!CD10*0.85*0.9</f>
        <v>16524</v>
      </c>
      <c r="CE10" s="57">
        <f>'BAR BB| Open rates'!CE10*0.85*0.9</f>
        <v>18207</v>
      </c>
    </row>
    <row r="11" spans="1:83"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row>
    <row r="12" spans="1:83" s="36" customFormat="1" ht="12" customHeight="1" x14ac:dyDescent="0.2">
      <c r="A12" s="237">
        <v>1</v>
      </c>
      <c r="B12" s="57">
        <f>'BAR BB| Open rates'!B12*0.85*0.9</f>
        <v>16677</v>
      </c>
      <c r="C12" s="57">
        <f>'BAR BB| Open rates'!C12*0.85*0.9</f>
        <v>21190.5</v>
      </c>
      <c r="D12" s="57">
        <f>'BAR BB| Open rates'!D12*0.85*0.9</f>
        <v>17977.5</v>
      </c>
      <c r="E12" s="57">
        <f>'BAR BB| Open rates'!E12*0.85*0.9</f>
        <v>17212.5</v>
      </c>
      <c r="F12" s="57">
        <f>'BAR BB| Open rates'!F12*0.85*0.9</f>
        <v>15912</v>
      </c>
      <c r="G12" s="57">
        <f>'BAR BB| Open rates'!G12*0.85*0.9</f>
        <v>14382</v>
      </c>
      <c r="H12" s="57">
        <f>'BAR BB| Open rates'!H12*0.85*0.9</f>
        <v>14382</v>
      </c>
      <c r="I12" s="57">
        <f>'BAR BB| Open rates'!I12*0.85*0.9</f>
        <v>13617</v>
      </c>
      <c r="J12" s="57">
        <f>'BAR BB| Open rates'!J12*0.85*0.9</f>
        <v>14382</v>
      </c>
      <c r="K12" s="57">
        <f>'BAR BB| Open rates'!K12*0.85*0.9</f>
        <v>14382</v>
      </c>
      <c r="L12" s="57">
        <f>'BAR BB| Open rates'!L12*0.85*0.9</f>
        <v>14382</v>
      </c>
      <c r="M12" s="57">
        <f>'BAR BB| Open rates'!M12*0.85*0.9</f>
        <v>21955.5</v>
      </c>
      <c r="N12" s="57">
        <f>'BAR BB| Open rates'!N12*0.85*0.9</f>
        <v>17977.5</v>
      </c>
      <c r="O12" s="57">
        <f>'BAR BB| Open rates'!O12*0.85*0.9</f>
        <v>21955.5</v>
      </c>
      <c r="P12" s="57">
        <f>'BAR BB| Open rates'!P12*0.85*0.9</f>
        <v>19660.5</v>
      </c>
      <c r="Q12" s="57">
        <f>'BAR BB| Open rates'!Q12*0.85*0.9</f>
        <v>16677</v>
      </c>
      <c r="R12" s="57">
        <f>'BAR BB| Open rates'!R12*0.85*0.9</f>
        <v>17977.5</v>
      </c>
      <c r="S12" s="57">
        <f>'BAR BB| Open rates'!S12*0.85*0.9</f>
        <v>16677</v>
      </c>
      <c r="T12" s="57">
        <f>'BAR BB| Open rates'!T12*0.85*0.9</f>
        <v>17977.5</v>
      </c>
      <c r="U12" s="57">
        <f>'BAR BB| Open rates'!U12*0.85*0.9</f>
        <v>16677</v>
      </c>
      <c r="V12" s="57">
        <f>'BAR BB| Open rates'!V12*0.85*0.9</f>
        <v>17977.5</v>
      </c>
      <c r="W12" s="57">
        <f>'BAR BB| Open rates'!W12*0.85*0.9</f>
        <v>17977.5</v>
      </c>
      <c r="X12" s="57">
        <f>'BAR BB| Open rates'!X12*0.85*0.9</f>
        <v>21190.5</v>
      </c>
      <c r="Y12" s="57">
        <f>'BAR BB| Open rates'!Y12*0.85*0.9</f>
        <v>35802</v>
      </c>
      <c r="Z12" s="57">
        <f>'BAR BB| Open rates'!Z12*0.85*0.9</f>
        <v>17977.5</v>
      </c>
      <c r="AA12" s="57">
        <f>'BAR BB| Open rates'!AA12*0.85*0.9</f>
        <v>19660.5</v>
      </c>
      <c r="AB12" s="57">
        <f>'BAR BB| Open rates'!AB12*0.85*0.9</f>
        <v>17977.5</v>
      </c>
      <c r="AC12" s="57">
        <f>'BAR BB| Open rates'!AC12*0.85*0.9</f>
        <v>21190.5</v>
      </c>
      <c r="AD12" s="57">
        <f>'BAR BB| Open rates'!AD12*0.85*0.9</f>
        <v>22720.5</v>
      </c>
      <c r="AE12" s="57">
        <f>'BAR BB| Open rates'!AE12*0.85*0.9</f>
        <v>21190.5</v>
      </c>
      <c r="AF12" s="57">
        <f>'BAR BB| Open rates'!AF12*0.85*0.9</f>
        <v>22720.5</v>
      </c>
      <c r="AG12" s="57">
        <f>'BAR BB| Open rates'!AG12*0.85*0.9</f>
        <v>21190.5</v>
      </c>
      <c r="AH12" s="57">
        <f>'BAR BB| Open rates'!AH12*0.85*0.9</f>
        <v>22720.5</v>
      </c>
      <c r="AI12" s="57">
        <f>'BAR BB| Open rates'!AI12*0.85*0.9</f>
        <v>21190.5</v>
      </c>
      <c r="AJ12" s="57">
        <f>'BAR BB| Open rates'!AJ12*0.85*0.9</f>
        <v>22720.5</v>
      </c>
      <c r="AK12" s="57">
        <f>'BAR BB| Open rates'!AK12*0.85*0.9</f>
        <v>21190.5</v>
      </c>
      <c r="AL12" s="57">
        <f>'BAR BB| Open rates'!AL12*0.85*0.9</f>
        <v>22720.5</v>
      </c>
      <c r="AM12" s="57">
        <f>'BAR BB| Open rates'!AM12*0.85*0.9</f>
        <v>21190.5</v>
      </c>
      <c r="AN12" s="57">
        <f>'BAR BB| Open rates'!AN12*0.85*0.9</f>
        <v>22720.5</v>
      </c>
      <c r="AO12" s="57">
        <f>'BAR BB| Open rates'!AO12*0.85*0.9</f>
        <v>21190.5</v>
      </c>
      <c r="AP12" s="57">
        <f>'BAR BB| Open rates'!AP12*0.85*0.9</f>
        <v>22720.5</v>
      </c>
      <c r="AQ12" s="57">
        <f>'BAR BB| Open rates'!AQ12*0.85*0.9</f>
        <v>21190.5</v>
      </c>
      <c r="AR12" s="57">
        <f>'BAR BB| Open rates'!AR12*0.85*0.9</f>
        <v>22720.5</v>
      </c>
      <c r="AS12" s="57">
        <f>'BAR BB| Open rates'!AS12*0.85*0.9</f>
        <v>17977.5</v>
      </c>
      <c r="AT12" s="57">
        <f>'BAR BB| Open rates'!AT12*0.85*0.9</f>
        <v>19660.5</v>
      </c>
      <c r="AU12" s="57">
        <f>'BAR BB| Open rates'!AU12*0.85*0.9</f>
        <v>17977.5</v>
      </c>
      <c r="AV12" s="57">
        <f>'BAR BB| Open rates'!AV12*0.85*0.9</f>
        <v>19660.5</v>
      </c>
      <c r="AW12" s="57">
        <f>'BAR BB| Open rates'!AW12*0.85*0.9</f>
        <v>19660.5</v>
      </c>
      <c r="AX12" s="57">
        <f>'BAR BB| Open rates'!AX12*0.85*0.9</f>
        <v>17977.5</v>
      </c>
      <c r="AY12" s="57">
        <f>'BAR BB| Open rates'!AY12*0.85*0.9</f>
        <v>19660.5</v>
      </c>
      <c r="AZ12" s="57">
        <f>'BAR BB| Open rates'!AZ12*0.85*0.9</f>
        <v>17977.5</v>
      </c>
      <c r="BA12" s="57">
        <f>'BAR BB| Open rates'!BA12*0.85*0.9</f>
        <v>19660.5</v>
      </c>
      <c r="BB12" s="57">
        <f>'BAR BB| Open rates'!BB12*0.85*0.9</f>
        <v>17977.5</v>
      </c>
      <c r="BC12" s="57">
        <f>'BAR BB| Open rates'!BC12*0.85*0.9</f>
        <v>19660.5</v>
      </c>
      <c r="BD12" s="57">
        <f>'BAR BB| Open rates'!BD12*0.85*0.9</f>
        <v>17977.5</v>
      </c>
      <c r="BE12" s="57">
        <f>'BAR BB| Open rates'!BE12*0.85*0.9</f>
        <v>16677</v>
      </c>
      <c r="BF12" s="57">
        <f>'BAR BB| Open rates'!BF12*0.85*0.9</f>
        <v>15147</v>
      </c>
      <c r="BG12" s="57">
        <f>'BAR BB| Open rates'!BG12*0.85*0.9</f>
        <v>16677</v>
      </c>
      <c r="BH12" s="57">
        <f>'BAR BB| Open rates'!BH12*0.85*0.9</f>
        <v>15147</v>
      </c>
      <c r="BI12" s="57">
        <f>'BAR BB| Open rates'!BI12*0.85*0.9</f>
        <v>16677</v>
      </c>
      <c r="BJ12" s="57">
        <f>'BAR BB| Open rates'!BJ12*0.85*0.9</f>
        <v>15147</v>
      </c>
      <c r="BK12" s="57">
        <f>'BAR BB| Open rates'!BK12*0.85*0.9</f>
        <v>16677</v>
      </c>
      <c r="BL12" s="57">
        <f>'BAR BB| Open rates'!BL12*0.85*0.9</f>
        <v>15147</v>
      </c>
      <c r="BM12" s="57">
        <f>'BAR BB| Open rates'!BM12*0.85*0.9</f>
        <v>16677</v>
      </c>
      <c r="BN12" s="57">
        <f>'BAR BB| Open rates'!BN12*0.85*0.9</f>
        <v>17977.5</v>
      </c>
      <c r="BO12" s="57">
        <f>'BAR BB| Open rates'!BO12*0.85*0.9</f>
        <v>19660.5</v>
      </c>
      <c r="BP12" s="57">
        <f>'BAR BB| Open rates'!BP12*0.85*0.9</f>
        <v>14382</v>
      </c>
      <c r="BQ12" s="57">
        <f>'BAR BB| Open rates'!BQ12*0.85*0.9</f>
        <v>13617</v>
      </c>
      <c r="BR12" s="57">
        <f>'BAR BB| Open rates'!BR12*0.85*0.9</f>
        <v>14382</v>
      </c>
      <c r="BS12" s="57">
        <f>'BAR BB| Open rates'!BS12*0.85*0.9</f>
        <v>13617</v>
      </c>
      <c r="BT12" s="57">
        <f>'BAR BB| Open rates'!BT12*0.85*0.9</f>
        <v>14382</v>
      </c>
      <c r="BU12" s="57">
        <f>'BAR BB| Open rates'!BU12*0.85*0.9</f>
        <v>13617</v>
      </c>
      <c r="BV12" s="57">
        <f>'BAR BB| Open rates'!BV12*0.85*0.9</f>
        <v>14382</v>
      </c>
      <c r="BW12" s="57">
        <f>'BAR BB| Open rates'!BW12*0.85*0.9</f>
        <v>13617</v>
      </c>
      <c r="BX12" s="57">
        <f>'BAR BB| Open rates'!BX12*0.85*0.9</f>
        <v>13617</v>
      </c>
      <c r="BY12" s="57">
        <f>'BAR BB| Open rates'!BY12*0.85*0.9</f>
        <v>14382</v>
      </c>
      <c r="BZ12" s="57">
        <f>'BAR BB| Open rates'!BZ12*0.85*0.9</f>
        <v>13617</v>
      </c>
      <c r="CA12" s="57">
        <f>'BAR BB| Open rates'!CA12*0.85*0.9</f>
        <v>14382</v>
      </c>
      <c r="CB12" s="57">
        <f>'BAR BB| Open rates'!CB12*0.85*0.9</f>
        <v>13617</v>
      </c>
      <c r="CC12" s="57">
        <f>'BAR BB| Open rates'!CC12*0.85*0.9</f>
        <v>14382</v>
      </c>
      <c r="CD12" s="57">
        <f>'BAR BB| Open rates'!CD12*0.85*0.9</f>
        <v>17212.5</v>
      </c>
      <c r="CE12" s="57">
        <f>'BAR BB| Open rates'!CE12*0.85*0.9</f>
        <v>18895.5</v>
      </c>
    </row>
    <row r="13" spans="1:83" s="36" customFormat="1" ht="12" customHeight="1" x14ac:dyDescent="0.2">
      <c r="A13" s="237">
        <v>2</v>
      </c>
      <c r="B13" s="57">
        <f>'BAR BB| Open rates'!B13*0.85*0.9</f>
        <v>18972</v>
      </c>
      <c r="C13" s="57">
        <f>'BAR BB| Open rates'!C13*0.85*0.9</f>
        <v>23485.5</v>
      </c>
      <c r="D13" s="57">
        <f>'BAR BB| Open rates'!D13*0.85*0.9</f>
        <v>20272.5</v>
      </c>
      <c r="E13" s="57">
        <f>'BAR BB| Open rates'!E13*0.85*0.9</f>
        <v>19507.5</v>
      </c>
      <c r="F13" s="57">
        <f>'BAR BB| Open rates'!F13*0.85*0.9</f>
        <v>18207</v>
      </c>
      <c r="G13" s="57">
        <f>'BAR BB| Open rates'!G13*0.85*0.9</f>
        <v>16677</v>
      </c>
      <c r="H13" s="57">
        <f>'BAR BB| Open rates'!H13*0.85*0.9</f>
        <v>16677</v>
      </c>
      <c r="I13" s="57">
        <f>'BAR BB| Open rates'!I13*0.85*0.9</f>
        <v>15912</v>
      </c>
      <c r="J13" s="57">
        <f>'BAR BB| Open rates'!J13*0.85*0.9</f>
        <v>16677</v>
      </c>
      <c r="K13" s="57">
        <f>'BAR BB| Open rates'!K13*0.85*0.9</f>
        <v>16677</v>
      </c>
      <c r="L13" s="57">
        <f>'BAR BB| Open rates'!L13*0.85*0.9</f>
        <v>16677</v>
      </c>
      <c r="M13" s="57">
        <f>'BAR BB| Open rates'!M13*0.85*0.9</f>
        <v>24250.5</v>
      </c>
      <c r="N13" s="57">
        <f>'BAR BB| Open rates'!N13*0.85*0.9</f>
        <v>20272.5</v>
      </c>
      <c r="O13" s="57">
        <f>'BAR BB| Open rates'!O13*0.85*0.9</f>
        <v>24250.5</v>
      </c>
      <c r="P13" s="57">
        <f>'BAR BB| Open rates'!P13*0.85*0.9</f>
        <v>21955.5</v>
      </c>
      <c r="Q13" s="57">
        <f>'BAR BB| Open rates'!Q13*0.85*0.9</f>
        <v>18972</v>
      </c>
      <c r="R13" s="57">
        <f>'BAR BB| Open rates'!R13*0.85*0.9</f>
        <v>20272.5</v>
      </c>
      <c r="S13" s="57">
        <f>'BAR BB| Open rates'!S13*0.85*0.9</f>
        <v>18972</v>
      </c>
      <c r="T13" s="57">
        <f>'BAR BB| Open rates'!T13*0.85*0.9</f>
        <v>20272.5</v>
      </c>
      <c r="U13" s="57">
        <f>'BAR BB| Open rates'!U13*0.85*0.9</f>
        <v>18972</v>
      </c>
      <c r="V13" s="57">
        <f>'BAR BB| Open rates'!V13*0.85*0.9</f>
        <v>20272.5</v>
      </c>
      <c r="W13" s="57">
        <f>'BAR BB| Open rates'!W13*0.85*0.9</f>
        <v>20272.5</v>
      </c>
      <c r="X13" s="57">
        <f>'BAR BB| Open rates'!X13*0.85*0.9</f>
        <v>23485.5</v>
      </c>
      <c r="Y13" s="57">
        <f>'BAR BB| Open rates'!Y13*0.85*0.9</f>
        <v>38097</v>
      </c>
      <c r="Z13" s="57">
        <f>'BAR BB| Open rates'!Z13*0.85*0.9</f>
        <v>20272.5</v>
      </c>
      <c r="AA13" s="57">
        <f>'BAR BB| Open rates'!AA13*0.85*0.9</f>
        <v>21955.5</v>
      </c>
      <c r="AB13" s="57">
        <f>'BAR BB| Open rates'!AB13*0.85*0.9</f>
        <v>20272.5</v>
      </c>
      <c r="AC13" s="57">
        <f>'BAR BB| Open rates'!AC13*0.85*0.9</f>
        <v>23485.5</v>
      </c>
      <c r="AD13" s="57">
        <f>'BAR BB| Open rates'!AD13*0.85*0.9</f>
        <v>25015.5</v>
      </c>
      <c r="AE13" s="57">
        <f>'BAR BB| Open rates'!AE13*0.85*0.9</f>
        <v>23485.5</v>
      </c>
      <c r="AF13" s="57">
        <f>'BAR BB| Open rates'!AF13*0.85*0.9</f>
        <v>25015.5</v>
      </c>
      <c r="AG13" s="57">
        <f>'BAR BB| Open rates'!AG13*0.85*0.9</f>
        <v>23485.5</v>
      </c>
      <c r="AH13" s="57">
        <f>'BAR BB| Open rates'!AH13*0.85*0.9</f>
        <v>25015.5</v>
      </c>
      <c r="AI13" s="57">
        <f>'BAR BB| Open rates'!AI13*0.85*0.9</f>
        <v>23485.5</v>
      </c>
      <c r="AJ13" s="57">
        <f>'BAR BB| Open rates'!AJ13*0.85*0.9</f>
        <v>25015.5</v>
      </c>
      <c r="AK13" s="57">
        <f>'BAR BB| Open rates'!AK13*0.85*0.9</f>
        <v>23485.5</v>
      </c>
      <c r="AL13" s="57">
        <f>'BAR BB| Open rates'!AL13*0.85*0.9</f>
        <v>25015.5</v>
      </c>
      <c r="AM13" s="57">
        <f>'BAR BB| Open rates'!AM13*0.85*0.9</f>
        <v>23485.5</v>
      </c>
      <c r="AN13" s="57">
        <f>'BAR BB| Open rates'!AN13*0.85*0.9</f>
        <v>25015.5</v>
      </c>
      <c r="AO13" s="57">
        <f>'BAR BB| Open rates'!AO13*0.85*0.9</f>
        <v>23485.5</v>
      </c>
      <c r="AP13" s="57">
        <f>'BAR BB| Open rates'!AP13*0.85*0.9</f>
        <v>25015.5</v>
      </c>
      <c r="AQ13" s="57">
        <f>'BAR BB| Open rates'!AQ13*0.85*0.9</f>
        <v>23485.5</v>
      </c>
      <c r="AR13" s="57">
        <f>'BAR BB| Open rates'!AR13*0.85*0.9</f>
        <v>25015.5</v>
      </c>
      <c r="AS13" s="57">
        <f>'BAR BB| Open rates'!AS13*0.85*0.9</f>
        <v>20272.5</v>
      </c>
      <c r="AT13" s="57">
        <f>'BAR BB| Open rates'!AT13*0.85*0.9</f>
        <v>21955.5</v>
      </c>
      <c r="AU13" s="57">
        <f>'BAR BB| Open rates'!AU13*0.85*0.9</f>
        <v>20272.5</v>
      </c>
      <c r="AV13" s="57">
        <f>'BAR BB| Open rates'!AV13*0.85*0.9</f>
        <v>21955.5</v>
      </c>
      <c r="AW13" s="57">
        <f>'BAR BB| Open rates'!AW13*0.85*0.9</f>
        <v>21955.5</v>
      </c>
      <c r="AX13" s="57">
        <f>'BAR BB| Open rates'!AX13*0.85*0.9</f>
        <v>20272.5</v>
      </c>
      <c r="AY13" s="57">
        <f>'BAR BB| Open rates'!AY13*0.85*0.9</f>
        <v>21955.5</v>
      </c>
      <c r="AZ13" s="57">
        <f>'BAR BB| Open rates'!AZ13*0.85*0.9</f>
        <v>20272.5</v>
      </c>
      <c r="BA13" s="57">
        <f>'BAR BB| Open rates'!BA13*0.85*0.9</f>
        <v>21955.5</v>
      </c>
      <c r="BB13" s="57">
        <f>'BAR BB| Open rates'!BB13*0.85*0.9</f>
        <v>20272.5</v>
      </c>
      <c r="BC13" s="57">
        <f>'BAR BB| Open rates'!BC13*0.85*0.9</f>
        <v>21955.5</v>
      </c>
      <c r="BD13" s="57">
        <f>'BAR BB| Open rates'!BD13*0.85*0.9</f>
        <v>20272.5</v>
      </c>
      <c r="BE13" s="57">
        <f>'BAR BB| Open rates'!BE13*0.85*0.9</f>
        <v>18972</v>
      </c>
      <c r="BF13" s="57">
        <f>'BAR BB| Open rates'!BF13*0.85*0.9</f>
        <v>17442</v>
      </c>
      <c r="BG13" s="57">
        <f>'BAR BB| Open rates'!BG13*0.85*0.9</f>
        <v>18972</v>
      </c>
      <c r="BH13" s="57">
        <f>'BAR BB| Open rates'!BH13*0.85*0.9</f>
        <v>17442</v>
      </c>
      <c r="BI13" s="57">
        <f>'BAR BB| Open rates'!BI13*0.85*0.9</f>
        <v>18972</v>
      </c>
      <c r="BJ13" s="57">
        <f>'BAR BB| Open rates'!BJ13*0.85*0.9</f>
        <v>17442</v>
      </c>
      <c r="BK13" s="57">
        <f>'BAR BB| Open rates'!BK13*0.85*0.9</f>
        <v>18972</v>
      </c>
      <c r="BL13" s="57">
        <f>'BAR BB| Open rates'!BL13*0.85*0.9</f>
        <v>17442</v>
      </c>
      <c r="BM13" s="57">
        <f>'BAR BB| Open rates'!BM13*0.85*0.9</f>
        <v>18972</v>
      </c>
      <c r="BN13" s="57">
        <f>'BAR BB| Open rates'!BN13*0.85*0.9</f>
        <v>20272.5</v>
      </c>
      <c r="BO13" s="57">
        <f>'BAR BB| Open rates'!BO13*0.85*0.9</f>
        <v>21955.5</v>
      </c>
      <c r="BP13" s="57">
        <f>'BAR BB| Open rates'!BP13*0.85*0.9</f>
        <v>16677</v>
      </c>
      <c r="BQ13" s="57">
        <f>'BAR BB| Open rates'!BQ13*0.85*0.9</f>
        <v>15912</v>
      </c>
      <c r="BR13" s="57">
        <f>'BAR BB| Open rates'!BR13*0.85*0.9</f>
        <v>16677</v>
      </c>
      <c r="BS13" s="57">
        <f>'BAR BB| Open rates'!BS13*0.85*0.9</f>
        <v>15912</v>
      </c>
      <c r="BT13" s="57">
        <f>'BAR BB| Open rates'!BT13*0.85*0.9</f>
        <v>16677</v>
      </c>
      <c r="BU13" s="57">
        <f>'BAR BB| Open rates'!BU13*0.85*0.9</f>
        <v>15912</v>
      </c>
      <c r="BV13" s="57">
        <f>'BAR BB| Open rates'!BV13*0.85*0.9</f>
        <v>16677</v>
      </c>
      <c r="BW13" s="57">
        <f>'BAR BB| Open rates'!BW13*0.85*0.9</f>
        <v>15912</v>
      </c>
      <c r="BX13" s="57">
        <f>'BAR BB| Open rates'!BX13*0.85*0.9</f>
        <v>15912</v>
      </c>
      <c r="BY13" s="57">
        <f>'BAR BB| Open rates'!BY13*0.85*0.9</f>
        <v>16677</v>
      </c>
      <c r="BZ13" s="57">
        <f>'BAR BB| Open rates'!BZ13*0.85*0.9</f>
        <v>15912</v>
      </c>
      <c r="CA13" s="57">
        <f>'BAR BB| Open rates'!CA13*0.85*0.9</f>
        <v>16677</v>
      </c>
      <c r="CB13" s="57">
        <f>'BAR BB| Open rates'!CB13*0.85*0.9</f>
        <v>15912</v>
      </c>
      <c r="CC13" s="57">
        <f>'BAR BB| Open rates'!CC13*0.85*0.9</f>
        <v>16677</v>
      </c>
      <c r="CD13" s="57">
        <f>'BAR BB| Open rates'!CD13*0.85*0.9</f>
        <v>19507.5</v>
      </c>
      <c r="CE13" s="57">
        <f>'BAR BB| Open rates'!CE13*0.85*0.9</f>
        <v>21190.5</v>
      </c>
    </row>
    <row r="14" spans="1:83"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row>
    <row r="15" spans="1:83" s="36" customFormat="1" ht="12" customHeight="1" x14ac:dyDescent="0.2">
      <c r="A15" s="237">
        <v>1</v>
      </c>
      <c r="B15" s="57">
        <f>'BAR BB| Open rates'!B15*0.85*0.9</f>
        <v>22032</v>
      </c>
      <c r="C15" s="57">
        <f>'BAR BB| Open rates'!C15*0.85*0.9</f>
        <v>26545.5</v>
      </c>
      <c r="D15" s="57">
        <f>'BAR BB| Open rates'!D15*0.85*0.9</f>
        <v>23332.5</v>
      </c>
      <c r="E15" s="57">
        <f>'BAR BB| Open rates'!E15*0.85*0.9</f>
        <v>21802.5</v>
      </c>
      <c r="F15" s="57">
        <f>'BAR BB| Open rates'!F15*0.85*0.9</f>
        <v>20502</v>
      </c>
      <c r="G15" s="57">
        <f>'BAR BB| Open rates'!G15*0.85*0.9</f>
        <v>18972</v>
      </c>
      <c r="H15" s="57">
        <f>'BAR BB| Open rates'!H15*0.85*0.9</f>
        <v>18972</v>
      </c>
      <c r="I15" s="57">
        <f>'BAR BB| Open rates'!I15*0.85*0.9</f>
        <v>18207</v>
      </c>
      <c r="J15" s="57">
        <f>'BAR BB| Open rates'!J15*0.85*0.9</f>
        <v>18972</v>
      </c>
      <c r="K15" s="57">
        <f>'BAR BB| Open rates'!K15*0.85*0.9</f>
        <v>18972</v>
      </c>
      <c r="L15" s="57">
        <f>'BAR BB| Open rates'!L15*0.85*0.9</f>
        <v>18972</v>
      </c>
      <c r="M15" s="57">
        <f>'BAR BB| Open rates'!M15*0.85*0.9</f>
        <v>26545.5</v>
      </c>
      <c r="N15" s="57">
        <f>'BAR BB| Open rates'!N15*0.85*0.9</f>
        <v>22567.5</v>
      </c>
      <c r="O15" s="57">
        <f>'BAR BB| Open rates'!O15*0.85*0.9</f>
        <v>26545.5</v>
      </c>
      <c r="P15" s="57">
        <f>'BAR BB| Open rates'!P15*0.85*0.9</f>
        <v>24250.5</v>
      </c>
      <c r="Q15" s="57">
        <f>'BAR BB| Open rates'!Q15*0.85*0.9</f>
        <v>21267</v>
      </c>
      <c r="R15" s="57">
        <f>'BAR BB| Open rates'!R15*0.85*0.9</f>
        <v>22567.5</v>
      </c>
      <c r="S15" s="57">
        <f>'BAR BB| Open rates'!S15*0.85*0.9</f>
        <v>21267</v>
      </c>
      <c r="T15" s="57">
        <f>'BAR BB| Open rates'!T15*0.85*0.9</f>
        <v>22567.5</v>
      </c>
      <c r="U15" s="57">
        <f>'BAR BB| Open rates'!U15*0.85*0.9</f>
        <v>21267</v>
      </c>
      <c r="V15" s="57">
        <f>'BAR BB| Open rates'!V15*0.85*0.9</f>
        <v>22567.5</v>
      </c>
      <c r="W15" s="57">
        <f>'BAR BB| Open rates'!W15*0.85*0.9</f>
        <v>26392.5</v>
      </c>
      <c r="X15" s="57">
        <f>'BAR BB| Open rates'!X15*0.85*0.9</f>
        <v>29605.5</v>
      </c>
      <c r="Y15" s="57">
        <f>'BAR BB| Open rates'!Y15*0.85*0.9</f>
        <v>44217</v>
      </c>
      <c r="Z15" s="57">
        <f>'BAR BB| Open rates'!Z15*0.85*0.9</f>
        <v>26392.5</v>
      </c>
      <c r="AA15" s="57">
        <f>'BAR BB| Open rates'!AA15*0.85*0.9</f>
        <v>28075.5</v>
      </c>
      <c r="AB15" s="57">
        <f>'BAR BB| Open rates'!AB15*0.85*0.9</f>
        <v>26392.5</v>
      </c>
      <c r="AC15" s="57">
        <f>'BAR BB| Open rates'!AC15*0.85*0.9</f>
        <v>29605.5</v>
      </c>
      <c r="AD15" s="57">
        <f>'BAR BB| Open rates'!AD15*0.85*0.9</f>
        <v>31135.5</v>
      </c>
      <c r="AE15" s="57">
        <f>'BAR BB| Open rates'!AE15*0.85*0.9</f>
        <v>29605.5</v>
      </c>
      <c r="AF15" s="57">
        <f>'BAR BB| Open rates'!AF15*0.85*0.9</f>
        <v>31135.5</v>
      </c>
      <c r="AG15" s="57">
        <f>'BAR BB| Open rates'!AG15*0.85*0.9</f>
        <v>29605.5</v>
      </c>
      <c r="AH15" s="57">
        <f>'BAR BB| Open rates'!AH15*0.85*0.9</f>
        <v>31135.5</v>
      </c>
      <c r="AI15" s="57">
        <f>'BAR BB| Open rates'!AI15*0.85*0.9</f>
        <v>29605.5</v>
      </c>
      <c r="AJ15" s="57">
        <f>'BAR BB| Open rates'!AJ15*0.85*0.9</f>
        <v>31135.5</v>
      </c>
      <c r="AK15" s="57">
        <f>'BAR BB| Open rates'!AK15*0.85*0.9</f>
        <v>29605.5</v>
      </c>
      <c r="AL15" s="57">
        <f>'BAR BB| Open rates'!AL15*0.85*0.9</f>
        <v>31135.5</v>
      </c>
      <c r="AM15" s="57">
        <f>'BAR BB| Open rates'!AM15*0.85*0.9</f>
        <v>29605.5</v>
      </c>
      <c r="AN15" s="57">
        <f>'BAR BB| Open rates'!AN15*0.85*0.9</f>
        <v>31135.5</v>
      </c>
      <c r="AO15" s="57">
        <f>'BAR BB| Open rates'!AO15*0.85*0.9</f>
        <v>29605.5</v>
      </c>
      <c r="AP15" s="57">
        <f>'BAR BB| Open rates'!AP15*0.85*0.9</f>
        <v>31135.5</v>
      </c>
      <c r="AQ15" s="57">
        <f>'BAR BB| Open rates'!AQ15*0.85*0.9</f>
        <v>29605.5</v>
      </c>
      <c r="AR15" s="57">
        <f>'BAR BB| Open rates'!AR15*0.85*0.9</f>
        <v>31135.5</v>
      </c>
      <c r="AS15" s="57">
        <f>'BAR BB| Open rates'!AS15*0.85*0.9</f>
        <v>26392.5</v>
      </c>
      <c r="AT15" s="57">
        <f>'BAR BB| Open rates'!AT15*0.85*0.9</f>
        <v>28075.5</v>
      </c>
      <c r="AU15" s="57">
        <f>'BAR BB| Open rates'!AU15*0.85*0.9</f>
        <v>26392.5</v>
      </c>
      <c r="AV15" s="57">
        <f>'BAR BB| Open rates'!AV15*0.85*0.9</f>
        <v>28075.5</v>
      </c>
      <c r="AW15" s="57">
        <f>'BAR BB| Open rates'!AW15*0.85*0.9</f>
        <v>28075.5</v>
      </c>
      <c r="AX15" s="57">
        <f>'BAR BB| Open rates'!AX15*0.85*0.9</f>
        <v>26392.5</v>
      </c>
      <c r="AY15" s="57">
        <f>'BAR BB| Open rates'!AY15*0.85*0.9</f>
        <v>28075.5</v>
      </c>
      <c r="AZ15" s="57">
        <f>'BAR BB| Open rates'!AZ15*0.85*0.9</f>
        <v>26392.5</v>
      </c>
      <c r="BA15" s="57">
        <f>'BAR BB| Open rates'!BA15*0.85*0.9</f>
        <v>28075.5</v>
      </c>
      <c r="BB15" s="57">
        <f>'BAR BB| Open rates'!BB15*0.85*0.9</f>
        <v>26392.5</v>
      </c>
      <c r="BC15" s="57">
        <f>'BAR BB| Open rates'!BC15*0.85*0.9</f>
        <v>28075.5</v>
      </c>
      <c r="BD15" s="57">
        <f>'BAR BB| Open rates'!BD15*0.85*0.9</f>
        <v>26392.5</v>
      </c>
      <c r="BE15" s="57">
        <f>'BAR BB| Open rates'!BE15*0.85*0.9</f>
        <v>24327</v>
      </c>
      <c r="BF15" s="57">
        <f>'BAR BB| Open rates'!BF15*0.85*0.9</f>
        <v>22797</v>
      </c>
      <c r="BG15" s="57">
        <f>'BAR BB| Open rates'!BG15*0.85*0.9</f>
        <v>24327</v>
      </c>
      <c r="BH15" s="57">
        <f>'BAR BB| Open rates'!BH15*0.85*0.9</f>
        <v>22797</v>
      </c>
      <c r="BI15" s="57">
        <f>'BAR BB| Open rates'!BI15*0.85*0.9</f>
        <v>24327</v>
      </c>
      <c r="BJ15" s="57">
        <f>'BAR BB| Open rates'!BJ15*0.85*0.9</f>
        <v>22797</v>
      </c>
      <c r="BK15" s="57">
        <f>'BAR BB| Open rates'!BK15*0.85*0.9</f>
        <v>24327</v>
      </c>
      <c r="BL15" s="57">
        <f>'BAR BB| Open rates'!BL15*0.85*0.9</f>
        <v>22797</v>
      </c>
      <c r="BM15" s="57">
        <f>'BAR BB| Open rates'!BM15*0.85*0.9</f>
        <v>24327</v>
      </c>
      <c r="BN15" s="57">
        <f>'BAR BB| Open rates'!BN15*0.85*0.9</f>
        <v>25627.5</v>
      </c>
      <c r="BO15" s="57">
        <f>'BAR BB| Open rates'!BO15*0.85*0.9</f>
        <v>27310.5</v>
      </c>
      <c r="BP15" s="57">
        <f>'BAR BB| Open rates'!BP15*0.85*0.9</f>
        <v>22032</v>
      </c>
      <c r="BQ15" s="57">
        <f>'BAR BB| Open rates'!BQ15*0.85*0.9</f>
        <v>20502</v>
      </c>
      <c r="BR15" s="57">
        <f>'BAR BB| Open rates'!BR15*0.85*0.9</f>
        <v>21267</v>
      </c>
      <c r="BS15" s="57">
        <f>'BAR BB| Open rates'!BS15*0.85*0.9</f>
        <v>20502</v>
      </c>
      <c r="BT15" s="57">
        <f>'BAR BB| Open rates'!BT15*0.85*0.9</f>
        <v>21267</v>
      </c>
      <c r="BU15" s="57">
        <f>'BAR BB| Open rates'!BU15*0.85*0.9</f>
        <v>20502</v>
      </c>
      <c r="BV15" s="57">
        <f>'BAR BB| Open rates'!BV15*0.85*0.9</f>
        <v>21267</v>
      </c>
      <c r="BW15" s="57">
        <f>'BAR BB| Open rates'!BW15*0.85*0.9</f>
        <v>20502</v>
      </c>
      <c r="BX15" s="57">
        <f>'BAR BB| Open rates'!BX15*0.85*0.9</f>
        <v>20502</v>
      </c>
      <c r="BY15" s="57">
        <f>'BAR BB| Open rates'!BY15*0.85*0.9</f>
        <v>21267</v>
      </c>
      <c r="BZ15" s="57">
        <f>'BAR BB| Open rates'!BZ15*0.85*0.9</f>
        <v>20502</v>
      </c>
      <c r="CA15" s="57">
        <f>'BAR BB| Open rates'!CA15*0.85*0.9</f>
        <v>21267</v>
      </c>
      <c r="CB15" s="57">
        <f>'BAR BB| Open rates'!CB15*0.85*0.9</f>
        <v>20502</v>
      </c>
      <c r="CC15" s="57">
        <f>'BAR BB| Open rates'!CC15*0.85*0.9</f>
        <v>21267</v>
      </c>
      <c r="CD15" s="57">
        <f>'BAR BB| Open rates'!CD15*0.85*0.9</f>
        <v>24097.5</v>
      </c>
      <c r="CE15" s="57">
        <f>'BAR BB| Open rates'!CE15*0.85*0.9</f>
        <v>25780.5</v>
      </c>
    </row>
    <row r="16" spans="1:83" s="36" customFormat="1" ht="12" customHeight="1" x14ac:dyDescent="0.2">
      <c r="A16" s="237">
        <v>2</v>
      </c>
      <c r="B16" s="57">
        <f>'BAR BB| Open rates'!B16*0.85*0.9</f>
        <v>24327</v>
      </c>
      <c r="C16" s="57">
        <f>'BAR BB| Open rates'!C16*0.85*0.9</f>
        <v>28840.5</v>
      </c>
      <c r="D16" s="57">
        <f>'BAR BB| Open rates'!D16*0.85*0.9</f>
        <v>25627.5</v>
      </c>
      <c r="E16" s="57">
        <f>'BAR BB| Open rates'!E16*0.85*0.9</f>
        <v>24097.5</v>
      </c>
      <c r="F16" s="57">
        <f>'BAR BB| Open rates'!F16*0.85*0.9</f>
        <v>22797</v>
      </c>
      <c r="G16" s="57">
        <f>'BAR BB| Open rates'!G16*0.85*0.9</f>
        <v>21267</v>
      </c>
      <c r="H16" s="57">
        <f>'BAR BB| Open rates'!H16*0.85*0.9</f>
        <v>21267</v>
      </c>
      <c r="I16" s="57">
        <f>'BAR BB| Open rates'!I16*0.85*0.9</f>
        <v>20502</v>
      </c>
      <c r="J16" s="57">
        <f>'BAR BB| Open rates'!J16*0.85*0.9</f>
        <v>21267</v>
      </c>
      <c r="K16" s="57">
        <f>'BAR BB| Open rates'!K16*0.85*0.9</f>
        <v>21267</v>
      </c>
      <c r="L16" s="57">
        <f>'BAR BB| Open rates'!L16*0.85*0.9</f>
        <v>21267</v>
      </c>
      <c r="M16" s="57">
        <f>'BAR BB| Open rates'!M16*0.85*0.9</f>
        <v>28840.5</v>
      </c>
      <c r="N16" s="57">
        <f>'BAR BB| Open rates'!N16*0.85*0.9</f>
        <v>24862.5</v>
      </c>
      <c r="O16" s="57">
        <f>'BAR BB| Open rates'!O16*0.85*0.9</f>
        <v>28840.5</v>
      </c>
      <c r="P16" s="57">
        <f>'BAR BB| Open rates'!P16*0.85*0.9</f>
        <v>26545.5</v>
      </c>
      <c r="Q16" s="57">
        <f>'BAR BB| Open rates'!Q16*0.85*0.9</f>
        <v>23562</v>
      </c>
      <c r="R16" s="57">
        <f>'BAR BB| Open rates'!R16*0.85*0.9</f>
        <v>24862.5</v>
      </c>
      <c r="S16" s="57">
        <f>'BAR BB| Open rates'!S16*0.85*0.9</f>
        <v>23562</v>
      </c>
      <c r="T16" s="57">
        <f>'BAR BB| Open rates'!T16*0.85*0.9</f>
        <v>24862.5</v>
      </c>
      <c r="U16" s="57">
        <f>'BAR BB| Open rates'!U16*0.85*0.9</f>
        <v>23562</v>
      </c>
      <c r="V16" s="57">
        <f>'BAR BB| Open rates'!V16*0.85*0.9</f>
        <v>24862.5</v>
      </c>
      <c r="W16" s="57">
        <f>'BAR BB| Open rates'!W16*0.85*0.9</f>
        <v>28687.5</v>
      </c>
      <c r="X16" s="57">
        <f>'BAR BB| Open rates'!X16*0.85*0.9</f>
        <v>31900.5</v>
      </c>
      <c r="Y16" s="57">
        <f>'BAR BB| Open rates'!Y16*0.85*0.9</f>
        <v>46512</v>
      </c>
      <c r="Z16" s="57">
        <f>'BAR BB| Open rates'!Z16*0.85*0.9</f>
        <v>28687.5</v>
      </c>
      <c r="AA16" s="57">
        <f>'BAR BB| Open rates'!AA16*0.85*0.9</f>
        <v>30370.5</v>
      </c>
      <c r="AB16" s="57">
        <f>'BAR BB| Open rates'!AB16*0.85*0.9</f>
        <v>28687.5</v>
      </c>
      <c r="AC16" s="57">
        <f>'BAR BB| Open rates'!AC16*0.85*0.9</f>
        <v>31900.5</v>
      </c>
      <c r="AD16" s="57">
        <f>'BAR BB| Open rates'!AD16*0.85*0.9</f>
        <v>33430.5</v>
      </c>
      <c r="AE16" s="57">
        <f>'BAR BB| Open rates'!AE16*0.85*0.9</f>
        <v>31900.5</v>
      </c>
      <c r="AF16" s="57">
        <f>'BAR BB| Open rates'!AF16*0.85*0.9</f>
        <v>33430.5</v>
      </c>
      <c r="AG16" s="57">
        <f>'BAR BB| Open rates'!AG16*0.85*0.9</f>
        <v>31900.5</v>
      </c>
      <c r="AH16" s="57">
        <f>'BAR BB| Open rates'!AH16*0.85*0.9</f>
        <v>33430.5</v>
      </c>
      <c r="AI16" s="57">
        <f>'BAR BB| Open rates'!AI16*0.85*0.9</f>
        <v>31900.5</v>
      </c>
      <c r="AJ16" s="57">
        <f>'BAR BB| Open rates'!AJ16*0.85*0.9</f>
        <v>33430.5</v>
      </c>
      <c r="AK16" s="57">
        <f>'BAR BB| Open rates'!AK16*0.85*0.9</f>
        <v>31900.5</v>
      </c>
      <c r="AL16" s="57">
        <f>'BAR BB| Open rates'!AL16*0.85*0.9</f>
        <v>33430.5</v>
      </c>
      <c r="AM16" s="57">
        <f>'BAR BB| Open rates'!AM16*0.85*0.9</f>
        <v>31900.5</v>
      </c>
      <c r="AN16" s="57">
        <f>'BAR BB| Open rates'!AN16*0.85*0.9</f>
        <v>33430.5</v>
      </c>
      <c r="AO16" s="57">
        <f>'BAR BB| Open rates'!AO16*0.85*0.9</f>
        <v>31900.5</v>
      </c>
      <c r="AP16" s="57">
        <f>'BAR BB| Open rates'!AP16*0.85*0.9</f>
        <v>33430.5</v>
      </c>
      <c r="AQ16" s="57">
        <f>'BAR BB| Open rates'!AQ16*0.85*0.9</f>
        <v>31900.5</v>
      </c>
      <c r="AR16" s="57">
        <f>'BAR BB| Open rates'!AR16*0.85*0.9</f>
        <v>33430.5</v>
      </c>
      <c r="AS16" s="57">
        <f>'BAR BB| Open rates'!AS16*0.85*0.9</f>
        <v>28687.5</v>
      </c>
      <c r="AT16" s="57">
        <f>'BAR BB| Open rates'!AT16*0.85*0.9</f>
        <v>30370.5</v>
      </c>
      <c r="AU16" s="57">
        <f>'BAR BB| Open rates'!AU16*0.85*0.9</f>
        <v>28687.5</v>
      </c>
      <c r="AV16" s="57">
        <f>'BAR BB| Open rates'!AV16*0.85*0.9</f>
        <v>30370.5</v>
      </c>
      <c r="AW16" s="57">
        <f>'BAR BB| Open rates'!AW16*0.85*0.9</f>
        <v>30370.5</v>
      </c>
      <c r="AX16" s="57">
        <f>'BAR BB| Open rates'!AX16*0.85*0.9</f>
        <v>28687.5</v>
      </c>
      <c r="AY16" s="57">
        <f>'BAR BB| Open rates'!AY16*0.85*0.9</f>
        <v>30370.5</v>
      </c>
      <c r="AZ16" s="57">
        <f>'BAR BB| Open rates'!AZ16*0.85*0.9</f>
        <v>28687.5</v>
      </c>
      <c r="BA16" s="57">
        <f>'BAR BB| Open rates'!BA16*0.85*0.9</f>
        <v>30370.5</v>
      </c>
      <c r="BB16" s="57">
        <f>'BAR BB| Open rates'!BB16*0.85*0.9</f>
        <v>28687.5</v>
      </c>
      <c r="BC16" s="57">
        <f>'BAR BB| Open rates'!BC16*0.85*0.9</f>
        <v>30370.5</v>
      </c>
      <c r="BD16" s="57">
        <f>'BAR BB| Open rates'!BD16*0.85*0.9</f>
        <v>28687.5</v>
      </c>
      <c r="BE16" s="57">
        <f>'BAR BB| Open rates'!BE16*0.85*0.9</f>
        <v>26622</v>
      </c>
      <c r="BF16" s="57">
        <f>'BAR BB| Open rates'!BF16*0.85*0.9</f>
        <v>25092</v>
      </c>
      <c r="BG16" s="57">
        <f>'BAR BB| Open rates'!BG16*0.85*0.9</f>
        <v>26622</v>
      </c>
      <c r="BH16" s="57">
        <f>'BAR BB| Open rates'!BH16*0.85*0.9</f>
        <v>25092</v>
      </c>
      <c r="BI16" s="57">
        <f>'BAR BB| Open rates'!BI16*0.85*0.9</f>
        <v>26622</v>
      </c>
      <c r="BJ16" s="57">
        <f>'BAR BB| Open rates'!BJ16*0.85*0.9</f>
        <v>25092</v>
      </c>
      <c r="BK16" s="57">
        <f>'BAR BB| Open rates'!BK16*0.85*0.9</f>
        <v>26622</v>
      </c>
      <c r="BL16" s="57">
        <f>'BAR BB| Open rates'!BL16*0.85*0.9</f>
        <v>25092</v>
      </c>
      <c r="BM16" s="57">
        <f>'BAR BB| Open rates'!BM16*0.85*0.9</f>
        <v>26622</v>
      </c>
      <c r="BN16" s="57">
        <f>'BAR BB| Open rates'!BN16*0.85*0.9</f>
        <v>27922.5</v>
      </c>
      <c r="BO16" s="57">
        <f>'BAR BB| Open rates'!BO16*0.85*0.9</f>
        <v>29605.5</v>
      </c>
      <c r="BP16" s="57">
        <f>'BAR BB| Open rates'!BP16*0.85*0.9</f>
        <v>24327</v>
      </c>
      <c r="BQ16" s="57">
        <f>'BAR BB| Open rates'!BQ16*0.85*0.9</f>
        <v>22797</v>
      </c>
      <c r="BR16" s="57">
        <f>'BAR BB| Open rates'!BR16*0.85*0.9</f>
        <v>23562</v>
      </c>
      <c r="BS16" s="57">
        <f>'BAR BB| Open rates'!BS16*0.85*0.9</f>
        <v>22797</v>
      </c>
      <c r="BT16" s="57">
        <f>'BAR BB| Open rates'!BT16*0.85*0.9</f>
        <v>23562</v>
      </c>
      <c r="BU16" s="57">
        <f>'BAR BB| Open rates'!BU16*0.85*0.9</f>
        <v>22797</v>
      </c>
      <c r="BV16" s="57">
        <f>'BAR BB| Open rates'!BV16*0.85*0.9</f>
        <v>23562</v>
      </c>
      <c r="BW16" s="57">
        <f>'BAR BB| Open rates'!BW16*0.85*0.9</f>
        <v>22797</v>
      </c>
      <c r="BX16" s="57">
        <f>'BAR BB| Open rates'!BX16*0.85*0.9</f>
        <v>22797</v>
      </c>
      <c r="BY16" s="57">
        <f>'BAR BB| Open rates'!BY16*0.85*0.9</f>
        <v>23562</v>
      </c>
      <c r="BZ16" s="57">
        <f>'BAR BB| Open rates'!BZ16*0.85*0.9</f>
        <v>22797</v>
      </c>
      <c r="CA16" s="57">
        <f>'BAR BB| Open rates'!CA16*0.85*0.9</f>
        <v>23562</v>
      </c>
      <c r="CB16" s="57">
        <f>'BAR BB| Open rates'!CB16*0.85*0.9</f>
        <v>22797</v>
      </c>
      <c r="CC16" s="57">
        <f>'BAR BB| Open rates'!CC16*0.85*0.9</f>
        <v>23562</v>
      </c>
      <c r="CD16" s="57">
        <f>'BAR BB| Open rates'!CD16*0.85*0.9</f>
        <v>26392.5</v>
      </c>
      <c r="CE16" s="57">
        <f>'BAR BB| Open rates'!CE16*0.85*0.9</f>
        <v>28075.5</v>
      </c>
    </row>
    <row r="17" spans="1:83"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row>
    <row r="18" spans="1:83" s="36" customFormat="1" ht="12" customHeight="1" x14ac:dyDescent="0.2">
      <c r="A18" s="237">
        <v>1</v>
      </c>
      <c r="B18" s="57">
        <f>'BAR BB| Open rates'!B18*0.85*0.9</f>
        <v>22108.5</v>
      </c>
      <c r="C18" s="57">
        <f>'BAR BB| Open rates'!C18*0.85*0.9</f>
        <v>26622</v>
      </c>
      <c r="D18" s="57">
        <f>'BAR BB| Open rates'!D18*0.85*0.9</f>
        <v>23409</v>
      </c>
      <c r="E18" s="57">
        <f>'BAR BB| Open rates'!E18*0.85*0.9</f>
        <v>23409</v>
      </c>
      <c r="F18" s="57">
        <f>'BAR BB| Open rates'!F18*0.85*0.9</f>
        <v>22108.5</v>
      </c>
      <c r="G18" s="57">
        <f>'BAR BB| Open rates'!G18*0.85*0.9</f>
        <v>20578.5</v>
      </c>
      <c r="H18" s="57">
        <f>'BAR BB| Open rates'!H18*0.85*0.9</f>
        <v>20578.5</v>
      </c>
      <c r="I18" s="57">
        <f>'BAR BB| Open rates'!I18*0.85*0.9</f>
        <v>19813.5</v>
      </c>
      <c r="J18" s="57">
        <f>'BAR BB| Open rates'!J18*0.85*0.9</f>
        <v>20578.5</v>
      </c>
      <c r="K18" s="57">
        <f>'BAR BB| Open rates'!K18*0.85*0.9</f>
        <v>20578.5</v>
      </c>
      <c r="L18" s="57">
        <f>'BAR BB| Open rates'!L18*0.85*0.9</f>
        <v>20578.5</v>
      </c>
      <c r="M18" s="57">
        <f>'BAR BB| Open rates'!M18*0.85*0.9</f>
        <v>27387</v>
      </c>
      <c r="N18" s="57">
        <f>'BAR BB| Open rates'!N18*0.85*0.9</f>
        <v>23409</v>
      </c>
      <c r="O18" s="57">
        <f>'BAR BB| Open rates'!O18*0.85*0.9</f>
        <v>27387</v>
      </c>
      <c r="P18" s="57">
        <f>'BAR BB| Open rates'!P18*0.85*0.9</f>
        <v>25092</v>
      </c>
      <c r="Q18" s="57">
        <f>'BAR BB| Open rates'!Q18*0.85*0.9</f>
        <v>22108.5</v>
      </c>
      <c r="R18" s="57">
        <f>'BAR BB| Open rates'!R18*0.85*0.9</f>
        <v>23409</v>
      </c>
      <c r="S18" s="57">
        <f>'BAR BB| Open rates'!S18*0.85*0.9</f>
        <v>22108.5</v>
      </c>
      <c r="T18" s="57">
        <f>'BAR BB| Open rates'!T18*0.85*0.9</f>
        <v>23409</v>
      </c>
      <c r="U18" s="57">
        <f>'BAR BB| Open rates'!U18*0.85*0.9</f>
        <v>22108.5</v>
      </c>
      <c r="V18" s="57">
        <f>'BAR BB| Open rates'!V18*0.85*0.9</f>
        <v>23409</v>
      </c>
      <c r="W18" s="57">
        <f>'BAR BB| Open rates'!W18*0.85*0.9</f>
        <v>27157.5</v>
      </c>
      <c r="X18" s="57">
        <f>'BAR BB| Open rates'!X18*0.85*0.9</f>
        <v>30370.5</v>
      </c>
      <c r="Y18" s="57">
        <f>'BAR BB| Open rates'!Y18*0.85*0.9</f>
        <v>44982</v>
      </c>
      <c r="Z18" s="57">
        <f>'BAR BB| Open rates'!Z18*0.85*0.9</f>
        <v>27157.5</v>
      </c>
      <c r="AA18" s="57">
        <f>'BAR BB| Open rates'!AA18*0.85*0.9</f>
        <v>28840.5</v>
      </c>
      <c r="AB18" s="57">
        <f>'BAR BB| Open rates'!AB18*0.85*0.9</f>
        <v>27157.5</v>
      </c>
      <c r="AC18" s="57">
        <f>'BAR BB| Open rates'!AC18*0.85*0.9</f>
        <v>30370.5</v>
      </c>
      <c r="AD18" s="57">
        <f>'BAR BB| Open rates'!AD18*0.85*0.9</f>
        <v>31900.5</v>
      </c>
      <c r="AE18" s="57">
        <f>'BAR BB| Open rates'!AE18*0.85*0.9</f>
        <v>30370.5</v>
      </c>
      <c r="AF18" s="57">
        <f>'BAR BB| Open rates'!AF18*0.85*0.9</f>
        <v>31900.5</v>
      </c>
      <c r="AG18" s="57">
        <f>'BAR BB| Open rates'!AG18*0.85*0.9</f>
        <v>30370.5</v>
      </c>
      <c r="AH18" s="57">
        <f>'BAR BB| Open rates'!AH18*0.85*0.9</f>
        <v>31900.5</v>
      </c>
      <c r="AI18" s="57">
        <f>'BAR BB| Open rates'!AI18*0.85*0.9</f>
        <v>30370.5</v>
      </c>
      <c r="AJ18" s="57">
        <f>'BAR BB| Open rates'!AJ18*0.85*0.9</f>
        <v>31900.5</v>
      </c>
      <c r="AK18" s="57">
        <f>'BAR BB| Open rates'!AK18*0.85*0.9</f>
        <v>30370.5</v>
      </c>
      <c r="AL18" s="57">
        <f>'BAR BB| Open rates'!AL18*0.85*0.9</f>
        <v>31900.5</v>
      </c>
      <c r="AM18" s="57">
        <f>'BAR BB| Open rates'!AM18*0.85*0.9</f>
        <v>30370.5</v>
      </c>
      <c r="AN18" s="57">
        <f>'BAR BB| Open rates'!AN18*0.85*0.9</f>
        <v>31900.5</v>
      </c>
      <c r="AO18" s="57">
        <f>'BAR BB| Open rates'!AO18*0.85*0.9</f>
        <v>30370.5</v>
      </c>
      <c r="AP18" s="57">
        <f>'BAR BB| Open rates'!AP18*0.85*0.9</f>
        <v>31900.5</v>
      </c>
      <c r="AQ18" s="57">
        <f>'BAR BB| Open rates'!AQ18*0.85*0.9</f>
        <v>30370.5</v>
      </c>
      <c r="AR18" s="57">
        <f>'BAR BB| Open rates'!AR18*0.85*0.9</f>
        <v>31900.5</v>
      </c>
      <c r="AS18" s="57">
        <f>'BAR BB| Open rates'!AS18*0.85*0.9</f>
        <v>27157.5</v>
      </c>
      <c r="AT18" s="57">
        <f>'BAR BB| Open rates'!AT18*0.85*0.9</f>
        <v>28840.5</v>
      </c>
      <c r="AU18" s="57">
        <f>'BAR BB| Open rates'!AU18*0.85*0.9</f>
        <v>27157.5</v>
      </c>
      <c r="AV18" s="57">
        <f>'BAR BB| Open rates'!AV18*0.85*0.9</f>
        <v>28840.5</v>
      </c>
      <c r="AW18" s="57">
        <f>'BAR BB| Open rates'!AW18*0.85*0.9</f>
        <v>28840.5</v>
      </c>
      <c r="AX18" s="57">
        <f>'BAR BB| Open rates'!AX18*0.85*0.9</f>
        <v>27157.5</v>
      </c>
      <c r="AY18" s="57">
        <f>'BAR BB| Open rates'!AY18*0.85*0.9</f>
        <v>28840.5</v>
      </c>
      <c r="AZ18" s="57">
        <f>'BAR BB| Open rates'!AZ18*0.85*0.9</f>
        <v>27157.5</v>
      </c>
      <c r="BA18" s="57">
        <f>'BAR BB| Open rates'!BA18*0.85*0.9</f>
        <v>28840.5</v>
      </c>
      <c r="BB18" s="57">
        <f>'BAR BB| Open rates'!BB18*0.85*0.9</f>
        <v>27157.5</v>
      </c>
      <c r="BC18" s="57">
        <f>'BAR BB| Open rates'!BC18*0.85*0.9</f>
        <v>28840.5</v>
      </c>
      <c r="BD18" s="57">
        <f>'BAR BB| Open rates'!BD18*0.85*0.9</f>
        <v>27157.5</v>
      </c>
      <c r="BE18" s="57">
        <f>'BAR BB| Open rates'!BE18*0.85*0.9</f>
        <v>24403.5</v>
      </c>
      <c r="BF18" s="57">
        <f>'BAR BB| Open rates'!BF18*0.85*0.9</f>
        <v>22873.5</v>
      </c>
      <c r="BG18" s="57">
        <f>'BAR BB| Open rates'!BG18*0.85*0.9</f>
        <v>24403.5</v>
      </c>
      <c r="BH18" s="57">
        <f>'BAR BB| Open rates'!BH18*0.85*0.9</f>
        <v>22873.5</v>
      </c>
      <c r="BI18" s="57">
        <f>'BAR BB| Open rates'!BI18*0.85*0.9</f>
        <v>24403.5</v>
      </c>
      <c r="BJ18" s="57">
        <f>'BAR BB| Open rates'!BJ18*0.85*0.9</f>
        <v>22873.5</v>
      </c>
      <c r="BK18" s="57">
        <f>'BAR BB| Open rates'!BK18*0.85*0.9</f>
        <v>24403.5</v>
      </c>
      <c r="BL18" s="57">
        <f>'BAR BB| Open rates'!BL18*0.85*0.9</f>
        <v>22873.5</v>
      </c>
      <c r="BM18" s="57">
        <f>'BAR BB| Open rates'!BM18*0.85*0.9</f>
        <v>24403.5</v>
      </c>
      <c r="BN18" s="57">
        <f>'BAR BB| Open rates'!BN18*0.85*0.9</f>
        <v>25704</v>
      </c>
      <c r="BO18" s="57">
        <f>'BAR BB| Open rates'!BO18*0.85*0.9</f>
        <v>27387</v>
      </c>
      <c r="BP18" s="57">
        <f>'BAR BB| Open rates'!BP18*0.85*0.9</f>
        <v>22108.5</v>
      </c>
      <c r="BQ18" s="57">
        <f>'BAR BB| Open rates'!BQ18*0.85*0.9</f>
        <v>20578.5</v>
      </c>
      <c r="BR18" s="57">
        <f>'BAR BB| Open rates'!BR18*0.85*0.9</f>
        <v>21343.5</v>
      </c>
      <c r="BS18" s="57">
        <f>'BAR BB| Open rates'!BS18*0.85*0.9</f>
        <v>20578.5</v>
      </c>
      <c r="BT18" s="57">
        <f>'BAR BB| Open rates'!BT18*0.85*0.9</f>
        <v>21343.5</v>
      </c>
      <c r="BU18" s="57">
        <f>'BAR BB| Open rates'!BU18*0.85*0.9</f>
        <v>20578.5</v>
      </c>
      <c r="BV18" s="57">
        <f>'BAR BB| Open rates'!BV18*0.85*0.9</f>
        <v>21343.5</v>
      </c>
      <c r="BW18" s="57">
        <f>'BAR BB| Open rates'!BW18*0.85*0.9</f>
        <v>20578.5</v>
      </c>
      <c r="BX18" s="57">
        <f>'BAR BB| Open rates'!BX18*0.85*0.9</f>
        <v>20578.5</v>
      </c>
      <c r="BY18" s="57">
        <f>'BAR BB| Open rates'!BY18*0.85*0.9</f>
        <v>21343.5</v>
      </c>
      <c r="BZ18" s="57">
        <f>'BAR BB| Open rates'!BZ18*0.85*0.9</f>
        <v>20578.5</v>
      </c>
      <c r="CA18" s="57">
        <f>'BAR BB| Open rates'!CA18*0.85*0.9</f>
        <v>21343.5</v>
      </c>
      <c r="CB18" s="57">
        <f>'BAR BB| Open rates'!CB18*0.85*0.9</f>
        <v>20578.5</v>
      </c>
      <c r="CC18" s="57">
        <f>'BAR BB| Open rates'!CC18*0.85*0.9</f>
        <v>21343.5</v>
      </c>
      <c r="CD18" s="57">
        <f>'BAR BB| Open rates'!CD18*0.85*0.9</f>
        <v>24174</v>
      </c>
      <c r="CE18" s="57">
        <f>'BAR BB| Open rates'!CE18*0.85*0.9</f>
        <v>25857</v>
      </c>
    </row>
    <row r="19" spans="1:83" s="36" customFormat="1" ht="12" customHeight="1" x14ac:dyDescent="0.2">
      <c r="A19" s="237">
        <v>2</v>
      </c>
      <c r="B19" s="57">
        <f>'BAR BB| Open rates'!B19*0.85*0.9</f>
        <v>24403.5</v>
      </c>
      <c r="C19" s="57">
        <f>'BAR BB| Open rates'!C19*0.85*0.9</f>
        <v>28917</v>
      </c>
      <c r="D19" s="57">
        <f>'BAR BB| Open rates'!D19*0.85*0.9</f>
        <v>25704</v>
      </c>
      <c r="E19" s="57">
        <f>'BAR BB| Open rates'!E19*0.85*0.9</f>
        <v>25704</v>
      </c>
      <c r="F19" s="57">
        <f>'BAR BB| Open rates'!F19*0.85*0.9</f>
        <v>24403.5</v>
      </c>
      <c r="G19" s="57">
        <f>'BAR BB| Open rates'!G19*0.85*0.9</f>
        <v>22873.5</v>
      </c>
      <c r="H19" s="57">
        <f>'BAR BB| Open rates'!H19*0.85*0.9</f>
        <v>22873.5</v>
      </c>
      <c r="I19" s="57">
        <f>'BAR BB| Open rates'!I19*0.85*0.9</f>
        <v>22108.5</v>
      </c>
      <c r="J19" s="57">
        <f>'BAR BB| Open rates'!J19*0.85*0.9</f>
        <v>22873.5</v>
      </c>
      <c r="K19" s="57">
        <f>'BAR BB| Open rates'!K19*0.85*0.9</f>
        <v>22873.5</v>
      </c>
      <c r="L19" s="57">
        <f>'BAR BB| Open rates'!L19*0.85*0.9</f>
        <v>22873.5</v>
      </c>
      <c r="M19" s="57">
        <f>'BAR BB| Open rates'!M19*0.85*0.9</f>
        <v>29682</v>
      </c>
      <c r="N19" s="57">
        <f>'BAR BB| Open rates'!N19*0.85*0.9</f>
        <v>25704</v>
      </c>
      <c r="O19" s="57">
        <f>'BAR BB| Open rates'!O19*0.85*0.9</f>
        <v>29682</v>
      </c>
      <c r="P19" s="57">
        <f>'BAR BB| Open rates'!P19*0.85*0.9</f>
        <v>27387</v>
      </c>
      <c r="Q19" s="57">
        <f>'BAR BB| Open rates'!Q19*0.85*0.9</f>
        <v>24403.5</v>
      </c>
      <c r="R19" s="57">
        <f>'BAR BB| Open rates'!R19*0.85*0.9</f>
        <v>25704</v>
      </c>
      <c r="S19" s="57">
        <f>'BAR BB| Open rates'!S19*0.85*0.9</f>
        <v>24403.5</v>
      </c>
      <c r="T19" s="57">
        <f>'BAR BB| Open rates'!T19*0.85*0.9</f>
        <v>25704</v>
      </c>
      <c r="U19" s="57">
        <f>'BAR BB| Open rates'!U19*0.85*0.9</f>
        <v>24403.5</v>
      </c>
      <c r="V19" s="57">
        <f>'BAR BB| Open rates'!V19*0.85*0.9</f>
        <v>25704</v>
      </c>
      <c r="W19" s="57">
        <f>'BAR BB| Open rates'!W19*0.85*0.9</f>
        <v>29452.5</v>
      </c>
      <c r="X19" s="57">
        <f>'BAR BB| Open rates'!X19*0.85*0.9</f>
        <v>32665.5</v>
      </c>
      <c r="Y19" s="57">
        <f>'BAR BB| Open rates'!Y19*0.85*0.9</f>
        <v>47277</v>
      </c>
      <c r="Z19" s="57">
        <f>'BAR BB| Open rates'!Z19*0.85*0.9</f>
        <v>29452.5</v>
      </c>
      <c r="AA19" s="57">
        <f>'BAR BB| Open rates'!AA19*0.85*0.9</f>
        <v>31135.5</v>
      </c>
      <c r="AB19" s="57">
        <f>'BAR BB| Open rates'!AB19*0.85*0.9</f>
        <v>29452.5</v>
      </c>
      <c r="AC19" s="57">
        <f>'BAR BB| Open rates'!AC19*0.85*0.9</f>
        <v>32665.5</v>
      </c>
      <c r="AD19" s="57">
        <f>'BAR BB| Open rates'!AD19*0.85*0.9</f>
        <v>34195.5</v>
      </c>
      <c r="AE19" s="57">
        <f>'BAR BB| Open rates'!AE19*0.85*0.9</f>
        <v>32665.5</v>
      </c>
      <c r="AF19" s="57">
        <f>'BAR BB| Open rates'!AF19*0.85*0.9</f>
        <v>34195.5</v>
      </c>
      <c r="AG19" s="57">
        <f>'BAR BB| Open rates'!AG19*0.85*0.9</f>
        <v>32665.5</v>
      </c>
      <c r="AH19" s="57">
        <f>'BAR BB| Open rates'!AH19*0.85*0.9</f>
        <v>34195.5</v>
      </c>
      <c r="AI19" s="57">
        <f>'BAR BB| Open rates'!AI19*0.85*0.9</f>
        <v>32665.5</v>
      </c>
      <c r="AJ19" s="57">
        <f>'BAR BB| Open rates'!AJ19*0.85*0.9</f>
        <v>34195.5</v>
      </c>
      <c r="AK19" s="57">
        <f>'BAR BB| Open rates'!AK19*0.85*0.9</f>
        <v>32665.5</v>
      </c>
      <c r="AL19" s="57">
        <f>'BAR BB| Open rates'!AL19*0.85*0.9</f>
        <v>34195.5</v>
      </c>
      <c r="AM19" s="57">
        <f>'BAR BB| Open rates'!AM19*0.85*0.9</f>
        <v>32665.5</v>
      </c>
      <c r="AN19" s="57">
        <f>'BAR BB| Open rates'!AN19*0.85*0.9</f>
        <v>34195.5</v>
      </c>
      <c r="AO19" s="57">
        <f>'BAR BB| Open rates'!AO19*0.85*0.9</f>
        <v>32665.5</v>
      </c>
      <c r="AP19" s="57">
        <f>'BAR BB| Open rates'!AP19*0.85*0.9</f>
        <v>34195.5</v>
      </c>
      <c r="AQ19" s="57">
        <f>'BAR BB| Open rates'!AQ19*0.85*0.9</f>
        <v>32665.5</v>
      </c>
      <c r="AR19" s="57">
        <f>'BAR BB| Open rates'!AR19*0.85*0.9</f>
        <v>34195.5</v>
      </c>
      <c r="AS19" s="57">
        <f>'BAR BB| Open rates'!AS19*0.85*0.9</f>
        <v>29452.5</v>
      </c>
      <c r="AT19" s="57">
        <f>'BAR BB| Open rates'!AT19*0.85*0.9</f>
        <v>31135.5</v>
      </c>
      <c r="AU19" s="57">
        <f>'BAR BB| Open rates'!AU19*0.85*0.9</f>
        <v>29452.5</v>
      </c>
      <c r="AV19" s="57">
        <f>'BAR BB| Open rates'!AV19*0.85*0.9</f>
        <v>31135.5</v>
      </c>
      <c r="AW19" s="57">
        <f>'BAR BB| Open rates'!AW19*0.85*0.9</f>
        <v>31135.5</v>
      </c>
      <c r="AX19" s="57">
        <f>'BAR BB| Open rates'!AX19*0.85*0.9</f>
        <v>29452.5</v>
      </c>
      <c r="AY19" s="57">
        <f>'BAR BB| Open rates'!AY19*0.85*0.9</f>
        <v>31135.5</v>
      </c>
      <c r="AZ19" s="57">
        <f>'BAR BB| Open rates'!AZ19*0.85*0.9</f>
        <v>29452.5</v>
      </c>
      <c r="BA19" s="57">
        <f>'BAR BB| Open rates'!BA19*0.85*0.9</f>
        <v>31135.5</v>
      </c>
      <c r="BB19" s="57">
        <f>'BAR BB| Open rates'!BB19*0.85*0.9</f>
        <v>29452.5</v>
      </c>
      <c r="BC19" s="57">
        <f>'BAR BB| Open rates'!BC19*0.85*0.9</f>
        <v>31135.5</v>
      </c>
      <c r="BD19" s="57">
        <f>'BAR BB| Open rates'!BD19*0.85*0.9</f>
        <v>29452.5</v>
      </c>
      <c r="BE19" s="57">
        <f>'BAR BB| Open rates'!BE19*0.85*0.9</f>
        <v>26698.5</v>
      </c>
      <c r="BF19" s="57">
        <f>'BAR BB| Open rates'!BF19*0.85*0.9</f>
        <v>25168.5</v>
      </c>
      <c r="BG19" s="57">
        <f>'BAR BB| Open rates'!BG19*0.85*0.9</f>
        <v>26698.5</v>
      </c>
      <c r="BH19" s="57">
        <f>'BAR BB| Open rates'!BH19*0.85*0.9</f>
        <v>25168.5</v>
      </c>
      <c r="BI19" s="57">
        <f>'BAR BB| Open rates'!BI19*0.85*0.9</f>
        <v>26698.5</v>
      </c>
      <c r="BJ19" s="57">
        <f>'BAR BB| Open rates'!BJ19*0.85*0.9</f>
        <v>25168.5</v>
      </c>
      <c r="BK19" s="57">
        <f>'BAR BB| Open rates'!BK19*0.85*0.9</f>
        <v>26698.5</v>
      </c>
      <c r="BL19" s="57">
        <f>'BAR BB| Open rates'!BL19*0.85*0.9</f>
        <v>25168.5</v>
      </c>
      <c r="BM19" s="57">
        <f>'BAR BB| Open rates'!BM19*0.85*0.9</f>
        <v>26698.5</v>
      </c>
      <c r="BN19" s="57">
        <f>'BAR BB| Open rates'!BN19*0.85*0.9</f>
        <v>27999</v>
      </c>
      <c r="BO19" s="57">
        <f>'BAR BB| Open rates'!BO19*0.85*0.9</f>
        <v>29682</v>
      </c>
      <c r="BP19" s="57">
        <f>'BAR BB| Open rates'!BP19*0.85*0.9</f>
        <v>24403.5</v>
      </c>
      <c r="BQ19" s="57">
        <f>'BAR BB| Open rates'!BQ19*0.85*0.9</f>
        <v>22873.5</v>
      </c>
      <c r="BR19" s="57">
        <f>'BAR BB| Open rates'!BR19*0.85*0.9</f>
        <v>23638.5</v>
      </c>
      <c r="BS19" s="57">
        <f>'BAR BB| Open rates'!BS19*0.85*0.9</f>
        <v>22873.5</v>
      </c>
      <c r="BT19" s="57">
        <f>'BAR BB| Open rates'!BT19*0.85*0.9</f>
        <v>23638.5</v>
      </c>
      <c r="BU19" s="57">
        <f>'BAR BB| Open rates'!BU19*0.85*0.9</f>
        <v>22873.5</v>
      </c>
      <c r="BV19" s="57">
        <f>'BAR BB| Open rates'!BV19*0.85*0.9</f>
        <v>23638.5</v>
      </c>
      <c r="BW19" s="57">
        <f>'BAR BB| Open rates'!BW19*0.85*0.9</f>
        <v>22873.5</v>
      </c>
      <c r="BX19" s="57">
        <f>'BAR BB| Open rates'!BX19*0.85*0.9</f>
        <v>22873.5</v>
      </c>
      <c r="BY19" s="57">
        <f>'BAR BB| Open rates'!BY19*0.85*0.9</f>
        <v>23638.5</v>
      </c>
      <c r="BZ19" s="57">
        <f>'BAR BB| Open rates'!BZ19*0.85*0.9</f>
        <v>22873.5</v>
      </c>
      <c r="CA19" s="57">
        <f>'BAR BB| Open rates'!CA19*0.85*0.9</f>
        <v>23638.5</v>
      </c>
      <c r="CB19" s="57">
        <f>'BAR BB| Open rates'!CB19*0.85*0.9</f>
        <v>22873.5</v>
      </c>
      <c r="CC19" s="57">
        <f>'BAR BB| Open rates'!CC19*0.85*0.9</f>
        <v>23638.5</v>
      </c>
      <c r="CD19" s="57">
        <f>'BAR BB| Open rates'!CD19*0.85*0.9</f>
        <v>26469</v>
      </c>
      <c r="CE19" s="57">
        <f>'BAR BB| Open rates'!CE19*0.85*0.9</f>
        <v>28152</v>
      </c>
    </row>
    <row r="20" spans="1:83" s="36" customFormat="1" ht="30"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row>
    <row r="21" spans="1:83" s="36" customFormat="1" ht="12" customHeight="1" x14ac:dyDescent="0.2">
      <c r="A21" s="237">
        <v>1</v>
      </c>
      <c r="B21" s="57">
        <f>'BAR BB| Open rates'!B21*0.85*0.9</f>
        <v>23562</v>
      </c>
      <c r="C21" s="57">
        <f>'BAR BB| Open rates'!C21*0.85*0.9</f>
        <v>28075.5</v>
      </c>
      <c r="D21" s="57">
        <f>'BAR BB| Open rates'!D21*0.85*0.9</f>
        <v>24862.5</v>
      </c>
      <c r="E21" s="57">
        <f>'BAR BB| Open rates'!E21*0.85*0.9</f>
        <v>23791.5</v>
      </c>
      <c r="F21" s="57">
        <f>'BAR BB| Open rates'!F21*0.85*0.9</f>
        <v>22491</v>
      </c>
      <c r="G21" s="57">
        <f>'BAR BB| Open rates'!G21*0.85*0.9</f>
        <v>20961</v>
      </c>
      <c r="H21" s="57">
        <f>'BAR BB| Open rates'!H21*0.85*0.9</f>
        <v>20961</v>
      </c>
      <c r="I21" s="57">
        <f>'BAR BB| Open rates'!I21*0.85*0.9</f>
        <v>20196</v>
      </c>
      <c r="J21" s="57">
        <f>'BAR BB| Open rates'!J21*0.85*0.9</f>
        <v>20961</v>
      </c>
      <c r="K21" s="57">
        <f>'BAR BB| Open rates'!K21*0.85*0.9</f>
        <v>20961</v>
      </c>
      <c r="L21" s="57">
        <f>'BAR BB| Open rates'!L21*0.85*0.9</f>
        <v>20961</v>
      </c>
      <c r="M21" s="57">
        <f>'BAR BB| Open rates'!M21*0.85*0.9</f>
        <v>27769.5</v>
      </c>
      <c r="N21" s="57">
        <f>'BAR BB| Open rates'!N21*0.85*0.9</f>
        <v>23791.5</v>
      </c>
      <c r="O21" s="57">
        <f>'BAR BB| Open rates'!O21*0.85*0.9</f>
        <v>27769.5</v>
      </c>
      <c r="P21" s="57">
        <f>'BAR BB| Open rates'!P21*0.85*0.9</f>
        <v>25474.5</v>
      </c>
      <c r="Q21" s="57">
        <f>'BAR BB| Open rates'!Q21*0.85*0.9</f>
        <v>22491</v>
      </c>
      <c r="R21" s="57">
        <f>'BAR BB| Open rates'!R21*0.85*0.9</f>
        <v>23791.5</v>
      </c>
      <c r="S21" s="57">
        <f>'BAR BB| Open rates'!S21*0.85*0.9</f>
        <v>22491</v>
      </c>
      <c r="T21" s="57">
        <f>'BAR BB| Open rates'!T21*0.85*0.9</f>
        <v>23791.5</v>
      </c>
      <c r="U21" s="57">
        <f>'BAR BB| Open rates'!U21*0.85*0.9</f>
        <v>22491</v>
      </c>
      <c r="V21" s="57">
        <f>'BAR BB| Open rates'!V21*0.85*0.9</f>
        <v>23791.5</v>
      </c>
      <c r="W21" s="57">
        <f>'BAR BB| Open rates'!W21*0.85*0.9</f>
        <v>27922.5</v>
      </c>
      <c r="X21" s="57">
        <f>'BAR BB| Open rates'!X21*0.85*0.9</f>
        <v>31135.5</v>
      </c>
      <c r="Y21" s="57">
        <f>'BAR BB| Open rates'!Y21*0.85*0.9</f>
        <v>45747</v>
      </c>
      <c r="Z21" s="57">
        <f>'BAR BB| Open rates'!Z21*0.85*0.9</f>
        <v>27922.5</v>
      </c>
      <c r="AA21" s="57">
        <f>'BAR BB| Open rates'!AA21*0.85*0.9</f>
        <v>29605.5</v>
      </c>
      <c r="AB21" s="57">
        <f>'BAR BB| Open rates'!AB21*0.85*0.9</f>
        <v>27922.5</v>
      </c>
      <c r="AC21" s="57">
        <f>'BAR BB| Open rates'!AC21*0.85*0.9</f>
        <v>31135.5</v>
      </c>
      <c r="AD21" s="57">
        <f>'BAR BB| Open rates'!AD21*0.85*0.9</f>
        <v>32665.5</v>
      </c>
      <c r="AE21" s="57">
        <f>'BAR BB| Open rates'!AE21*0.85*0.9</f>
        <v>31135.5</v>
      </c>
      <c r="AF21" s="57">
        <f>'BAR BB| Open rates'!AF21*0.85*0.9</f>
        <v>32665.5</v>
      </c>
      <c r="AG21" s="57">
        <f>'BAR BB| Open rates'!AG21*0.85*0.9</f>
        <v>31135.5</v>
      </c>
      <c r="AH21" s="57">
        <f>'BAR BB| Open rates'!AH21*0.85*0.9</f>
        <v>32665.5</v>
      </c>
      <c r="AI21" s="57">
        <f>'BAR BB| Open rates'!AI21*0.85*0.9</f>
        <v>31135.5</v>
      </c>
      <c r="AJ21" s="57">
        <f>'BAR BB| Open rates'!AJ21*0.85*0.9</f>
        <v>32665.5</v>
      </c>
      <c r="AK21" s="57">
        <f>'BAR BB| Open rates'!AK21*0.85*0.9</f>
        <v>31135.5</v>
      </c>
      <c r="AL21" s="57">
        <f>'BAR BB| Open rates'!AL21*0.85*0.9</f>
        <v>32665.5</v>
      </c>
      <c r="AM21" s="57">
        <f>'BAR BB| Open rates'!AM21*0.85*0.9</f>
        <v>31135.5</v>
      </c>
      <c r="AN21" s="57">
        <f>'BAR BB| Open rates'!AN21*0.85*0.9</f>
        <v>32665.5</v>
      </c>
      <c r="AO21" s="57">
        <f>'BAR BB| Open rates'!AO21*0.85*0.9</f>
        <v>31135.5</v>
      </c>
      <c r="AP21" s="57">
        <f>'BAR BB| Open rates'!AP21*0.85*0.9</f>
        <v>32665.5</v>
      </c>
      <c r="AQ21" s="57">
        <f>'BAR BB| Open rates'!AQ21*0.85*0.9</f>
        <v>31135.5</v>
      </c>
      <c r="AR21" s="57">
        <f>'BAR BB| Open rates'!AR21*0.85*0.9</f>
        <v>32665.5</v>
      </c>
      <c r="AS21" s="57">
        <f>'BAR BB| Open rates'!AS21*0.85*0.9</f>
        <v>27922.5</v>
      </c>
      <c r="AT21" s="57">
        <f>'BAR BB| Open rates'!AT21*0.85*0.9</f>
        <v>29605.5</v>
      </c>
      <c r="AU21" s="57">
        <f>'BAR BB| Open rates'!AU21*0.85*0.9</f>
        <v>27922.5</v>
      </c>
      <c r="AV21" s="57">
        <f>'BAR BB| Open rates'!AV21*0.85*0.9</f>
        <v>29605.5</v>
      </c>
      <c r="AW21" s="57">
        <f>'BAR BB| Open rates'!AW21*0.85*0.9</f>
        <v>29605.5</v>
      </c>
      <c r="AX21" s="57">
        <f>'BAR BB| Open rates'!AX21*0.85*0.9</f>
        <v>27922.5</v>
      </c>
      <c r="AY21" s="57">
        <f>'BAR BB| Open rates'!AY21*0.85*0.9</f>
        <v>29605.5</v>
      </c>
      <c r="AZ21" s="57">
        <f>'BAR BB| Open rates'!AZ21*0.85*0.9</f>
        <v>27922.5</v>
      </c>
      <c r="BA21" s="57">
        <f>'BAR BB| Open rates'!BA21*0.85*0.9</f>
        <v>29605.5</v>
      </c>
      <c r="BB21" s="57">
        <f>'BAR BB| Open rates'!BB21*0.85*0.9</f>
        <v>27922.5</v>
      </c>
      <c r="BC21" s="57">
        <f>'BAR BB| Open rates'!BC21*0.85*0.9</f>
        <v>29605.5</v>
      </c>
      <c r="BD21" s="57">
        <f>'BAR BB| Open rates'!BD21*0.85*0.9</f>
        <v>27922.5</v>
      </c>
      <c r="BE21" s="57">
        <f>'BAR BB| Open rates'!BE21*0.85*0.9</f>
        <v>24786</v>
      </c>
      <c r="BF21" s="57">
        <f>'BAR BB| Open rates'!BF21*0.85*0.9</f>
        <v>23256</v>
      </c>
      <c r="BG21" s="57">
        <f>'BAR BB| Open rates'!BG21*0.85*0.9</f>
        <v>24786</v>
      </c>
      <c r="BH21" s="57">
        <f>'BAR BB| Open rates'!BH21*0.85*0.9</f>
        <v>23256</v>
      </c>
      <c r="BI21" s="57">
        <f>'BAR BB| Open rates'!BI21*0.85*0.9</f>
        <v>24786</v>
      </c>
      <c r="BJ21" s="57">
        <f>'BAR BB| Open rates'!BJ21*0.85*0.9</f>
        <v>23256</v>
      </c>
      <c r="BK21" s="57">
        <f>'BAR BB| Open rates'!BK21*0.85*0.9</f>
        <v>24786</v>
      </c>
      <c r="BL21" s="57">
        <f>'BAR BB| Open rates'!BL21*0.85*0.9</f>
        <v>23256</v>
      </c>
      <c r="BM21" s="57">
        <f>'BAR BB| Open rates'!BM21*0.85*0.9</f>
        <v>24786</v>
      </c>
      <c r="BN21" s="57">
        <f>'BAR BB| Open rates'!BN21*0.85*0.9</f>
        <v>26086.5</v>
      </c>
      <c r="BO21" s="57">
        <f>'BAR BB| Open rates'!BO21*0.85*0.9</f>
        <v>27769.5</v>
      </c>
      <c r="BP21" s="57">
        <f>'BAR BB| Open rates'!BP21*0.85*0.9</f>
        <v>22491</v>
      </c>
      <c r="BQ21" s="57">
        <f>'BAR BB| Open rates'!BQ21*0.85*0.9</f>
        <v>20961</v>
      </c>
      <c r="BR21" s="57">
        <f>'BAR BB| Open rates'!BR21*0.85*0.9</f>
        <v>21726</v>
      </c>
      <c r="BS21" s="57">
        <f>'BAR BB| Open rates'!BS21*0.85*0.9</f>
        <v>20961</v>
      </c>
      <c r="BT21" s="57">
        <f>'BAR BB| Open rates'!BT21*0.85*0.9</f>
        <v>21726</v>
      </c>
      <c r="BU21" s="57">
        <f>'BAR BB| Open rates'!BU21*0.85*0.9</f>
        <v>20961</v>
      </c>
      <c r="BV21" s="57">
        <f>'BAR BB| Open rates'!BV21*0.85*0.9</f>
        <v>21726</v>
      </c>
      <c r="BW21" s="57">
        <f>'BAR BB| Open rates'!BW21*0.85*0.9</f>
        <v>20961</v>
      </c>
      <c r="BX21" s="57">
        <f>'BAR BB| Open rates'!BX21*0.85*0.9</f>
        <v>20961</v>
      </c>
      <c r="BY21" s="57">
        <f>'BAR BB| Open rates'!BY21*0.85*0.9</f>
        <v>21726</v>
      </c>
      <c r="BZ21" s="57">
        <f>'BAR BB| Open rates'!BZ21*0.85*0.9</f>
        <v>20961</v>
      </c>
      <c r="CA21" s="57">
        <f>'BAR BB| Open rates'!CA21*0.85*0.9</f>
        <v>21726</v>
      </c>
      <c r="CB21" s="57">
        <f>'BAR BB| Open rates'!CB21*0.85*0.9</f>
        <v>20961</v>
      </c>
      <c r="CC21" s="57">
        <f>'BAR BB| Open rates'!CC21*0.85*0.9</f>
        <v>21726</v>
      </c>
      <c r="CD21" s="57">
        <f>'BAR BB| Open rates'!CD21*0.85*0.9</f>
        <v>24556.5</v>
      </c>
      <c r="CE21" s="57">
        <f>'BAR BB| Open rates'!CE21*0.85*0.9</f>
        <v>26239.5</v>
      </c>
    </row>
    <row r="22" spans="1:83" s="36" customFormat="1" ht="12" customHeight="1" x14ac:dyDescent="0.2">
      <c r="A22" s="237">
        <v>2</v>
      </c>
      <c r="B22" s="57">
        <f>'BAR BB| Open rates'!B22*0.85*0.9</f>
        <v>25857</v>
      </c>
      <c r="C22" s="57">
        <f>'BAR BB| Open rates'!C22*0.85*0.9</f>
        <v>30370.5</v>
      </c>
      <c r="D22" s="57">
        <f>'BAR BB| Open rates'!D22*0.85*0.9</f>
        <v>27157.5</v>
      </c>
      <c r="E22" s="57">
        <f>'BAR BB| Open rates'!E22*0.85*0.9</f>
        <v>26086.5</v>
      </c>
      <c r="F22" s="57">
        <f>'BAR BB| Open rates'!F22*0.85*0.9</f>
        <v>24786</v>
      </c>
      <c r="G22" s="57">
        <f>'BAR BB| Open rates'!G22*0.85*0.9</f>
        <v>23256</v>
      </c>
      <c r="H22" s="57">
        <f>'BAR BB| Open rates'!H22*0.85*0.9</f>
        <v>23256</v>
      </c>
      <c r="I22" s="57">
        <f>'BAR BB| Open rates'!I22*0.85*0.9</f>
        <v>22491</v>
      </c>
      <c r="J22" s="57">
        <f>'BAR BB| Open rates'!J22*0.85*0.9</f>
        <v>23256</v>
      </c>
      <c r="K22" s="57">
        <f>'BAR BB| Open rates'!K22*0.85*0.9</f>
        <v>23256</v>
      </c>
      <c r="L22" s="57">
        <f>'BAR BB| Open rates'!L22*0.85*0.9</f>
        <v>23256</v>
      </c>
      <c r="M22" s="57">
        <f>'BAR BB| Open rates'!M22*0.85*0.9</f>
        <v>30064.5</v>
      </c>
      <c r="N22" s="57">
        <f>'BAR BB| Open rates'!N22*0.85*0.9</f>
        <v>26086.5</v>
      </c>
      <c r="O22" s="57">
        <f>'BAR BB| Open rates'!O22*0.85*0.9</f>
        <v>30064.5</v>
      </c>
      <c r="P22" s="57">
        <f>'BAR BB| Open rates'!P22*0.85*0.9</f>
        <v>27769.5</v>
      </c>
      <c r="Q22" s="57">
        <f>'BAR BB| Open rates'!Q22*0.85*0.9</f>
        <v>24786</v>
      </c>
      <c r="R22" s="57">
        <f>'BAR BB| Open rates'!R22*0.85*0.9</f>
        <v>26086.5</v>
      </c>
      <c r="S22" s="57">
        <f>'BAR BB| Open rates'!S22*0.85*0.9</f>
        <v>24786</v>
      </c>
      <c r="T22" s="57">
        <f>'BAR BB| Open rates'!T22*0.85*0.9</f>
        <v>26086.5</v>
      </c>
      <c r="U22" s="57">
        <f>'BAR BB| Open rates'!U22*0.85*0.9</f>
        <v>24786</v>
      </c>
      <c r="V22" s="57">
        <f>'BAR BB| Open rates'!V22*0.85*0.9</f>
        <v>26086.5</v>
      </c>
      <c r="W22" s="57">
        <f>'BAR BB| Open rates'!W22*0.85*0.9</f>
        <v>30217.5</v>
      </c>
      <c r="X22" s="57">
        <f>'BAR BB| Open rates'!X22*0.85*0.9</f>
        <v>33430.5</v>
      </c>
      <c r="Y22" s="57">
        <f>'BAR BB| Open rates'!Y22*0.85*0.9</f>
        <v>48042</v>
      </c>
      <c r="Z22" s="57">
        <f>'BAR BB| Open rates'!Z22*0.85*0.9</f>
        <v>30217.5</v>
      </c>
      <c r="AA22" s="57">
        <f>'BAR BB| Open rates'!AA22*0.85*0.9</f>
        <v>31900.5</v>
      </c>
      <c r="AB22" s="57">
        <f>'BAR BB| Open rates'!AB22*0.85*0.9</f>
        <v>30217.5</v>
      </c>
      <c r="AC22" s="57">
        <f>'BAR BB| Open rates'!AC22*0.85*0.9</f>
        <v>33430.5</v>
      </c>
      <c r="AD22" s="57">
        <f>'BAR BB| Open rates'!AD22*0.85*0.9</f>
        <v>34960.5</v>
      </c>
      <c r="AE22" s="57">
        <f>'BAR BB| Open rates'!AE22*0.85*0.9</f>
        <v>33430.5</v>
      </c>
      <c r="AF22" s="57">
        <f>'BAR BB| Open rates'!AF22*0.85*0.9</f>
        <v>34960.5</v>
      </c>
      <c r="AG22" s="57">
        <f>'BAR BB| Open rates'!AG22*0.85*0.9</f>
        <v>33430.5</v>
      </c>
      <c r="AH22" s="57">
        <f>'BAR BB| Open rates'!AH22*0.85*0.9</f>
        <v>34960.5</v>
      </c>
      <c r="AI22" s="57">
        <f>'BAR BB| Open rates'!AI22*0.85*0.9</f>
        <v>33430.5</v>
      </c>
      <c r="AJ22" s="57">
        <f>'BAR BB| Open rates'!AJ22*0.85*0.9</f>
        <v>34960.5</v>
      </c>
      <c r="AK22" s="57">
        <f>'BAR BB| Open rates'!AK22*0.85*0.9</f>
        <v>33430.5</v>
      </c>
      <c r="AL22" s="57">
        <f>'BAR BB| Open rates'!AL22*0.85*0.9</f>
        <v>34960.5</v>
      </c>
      <c r="AM22" s="57">
        <f>'BAR BB| Open rates'!AM22*0.85*0.9</f>
        <v>33430.5</v>
      </c>
      <c r="AN22" s="57">
        <f>'BAR BB| Open rates'!AN22*0.85*0.9</f>
        <v>34960.5</v>
      </c>
      <c r="AO22" s="57">
        <f>'BAR BB| Open rates'!AO22*0.85*0.9</f>
        <v>33430.5</v>
      </c>
      <c r="AP22" s="57">
        <f>'BAR BB| Open rates'!AP22*0.85*0.9</f>
        <v>34960.5</v>
      </c>
      <c r="AQ22" s="57">
        <f>'BAR BB| Open rates'!AQ22*0.85*0.9</f>
        <v>33430.5</v>
      </c>
      <c r="AR22" s="57">
        <f>'BAR BB| Open rates'!AR22*0.85*0.9</f>
        <v>34960.5</v>
      </c>
      <c r="AS22" s="57">
        <f>'BAR BB| Open rates'!AS22*0.85*0.9</f>
        <v>30217.5</v>
      </c>
      <c r="AT22" s="57">
        <f>'BAR BB| Open rates'!AT22*0.85*0.9</f>
        <v>31900.5</v>
      </c>
      <c r="AU22" s="57">
        <f>'BAR BB| Open rates'!AU22*0.85*0.9</f>
        <v>30217.5</v>
      </c>
      <c r="AV22" s="57">
        <f>'BAR BB| Open rates'!AV22*0.85*0.9</f>
        <v>31900.5</v>
      </c>
      <c r="AW22" s="57">
        <f>'BAR BB| Open rates'!AW22*0.85*0.9</f>
        <v>31900.5</v>
      </c>
      <c r="AX22" s="57">
        <f>'BAR BB| Open rates'!AX22*0.85*0.9</f>
        <v>30217.5</v>
      </c>
      <c r="AY22" s="57">
        <f>'BAR BB| Open rates'!AY22*0.85*0.9</f>
        <v>31900.5</v>
      </c>
      <c r="AZ22" s="57">
        <f>'BAR BB| Open rates'!AZ22*0.85*0.9</f>
        <v>30217.5</v>
      </c>
      <c r="BA22" s="57">
        <f>'BAR BB| Open rates'!BA22*0.85*0.9</f>
        <v>31900.5</v>
      </c>
      <c r="BB22" s="57">
        <f>'BAR BB| Open rates'!BB22*0.85*0.9</f>
        <v>30217.5</v>
      </c>
      <c r="BC22" s="57">
        <f>'BAR BB| Open rates'!BC22*0.85*0.9</f>
        <v>31900.5</v>
      </c>
      <c r="BD22" s="57">
        <f>'BAR BB| Open rates'!BD22*0.85*0.9</f>
        <v>30217.5</v>
      </c>
      <c r="BE22" s="57">
        <f>'BAR BB| Open rates'!BE22*0.85*0.9</f>
        <v>27081</v>
      </c>
      <c r="BF22" s="57">
        <f>'BAR BB| Open rates'!BF22*0.85*0.9</f>
        <v>25551</v>
      </c>
      <c r="BG22" s="57">
        <f>'BAR BB| Open rates'!BG22*0.85*0.9</f>
        <v>27081</v>
      </c>
      <c r="BH22" s="57">
        <f>'BAR BB| Open rates'!BH22*0.85*0.9</f>
        <v>25551</v>
      </c>
      <c r="BI22" s="57">
        <f>'BAR BB| Open rates'!BI22*0.85*0.9</f>
        <v>27081</v>
      </c>
      <c r="BJ22" s="57">
        <f>'BAR BB| Open rates'!BJ22*0.85*0.9</f>
        <v>25551</v>
      </c>
      <c r="BK22" s="57">
        <f>'BAR BB| Open rates'!BK22*0.85*0.9</f>
        <v>27081</v>
      </c>
      <c r="BL22" s="57">
        <f>'BAR BB| Open rates'!BL22*0.85*0.9</f>
        <v>25551</v>
      </c>
      <c r="BM22" s="57">
        <f>'BAR BB| Open rates'!BM22*0.85*0.9</f>
        <v>27081</v>
      </c>
      <c r="BN22" s="57">
        <f>'BAR BB| Open rates'!BN22*0.85*0.9</f>
        <v>28381.5</v>
      </c>
      <c r="BO22" s="57">
        <f>'BAR BB| Open rates'!BO22*0.85*0.9</f>
        <v>30064.5</v>
      </c>
      <c r="BP22" s="57">
        <f>'BAR BB| Open rates'!BP22*0.85*0.9</f>
        <v>24786</v>
      </c>
      <c r="BQ22" s="57">
        <f>'BAR BB| Open rates'!BQ22*0.85*0.9</f>
        <v>23256</v>
      </c>
      <c r="BR22" s="57">
        <f>'BAR BB| Open rates'!BR22*0.85*0.9</f>
        <v>24021</v>
      </c>
      <c r="BS22" s="57">
        <f>'BAR BB| Open rates'!BS22*0.85*0.9</f>
        <v>23256</v>
      </c>
      <c r="BT22" s="57">
        <f>'BAR BB| Open rates'!BT22*0.85*0.9</f>
        <v>24021</v>
      </c>
      <c r="BU22" s="57">
        <f>'BAR BB| Open rates'!BU22*0.85*0.9</f>
        <v>23256</v>
      </c>
      <c r="BV22" s="57">
        <f>'BAR BB| Open rates'!BV22*0.85*0.9</f>
        <v>24021</v>
      </c>
      <c r="BW22" s="57">
        <f>'BAR BB| Open rates'!BW22*0.85*0.9</f>
        <v>23256</v>
      </c>
      <c r="BX22" s="57">
        <f>'BAR BB| Open rates'!BX22*0.85*0.9</f>
        <v>23256</v>
      </c>
      <c r="BY22" s="57">
        <f>'BAR BB| Open rates'!BY22*0.85*0.9</f>
        <v>24021</v>
      </c>
      <c r="BZ22" s="57">
        <f>'BAR BB| Open rates'!BZ22*0.85*0.9</f>
        <v>23256</v>
      </c>
      <c r="CA22" s="57">
        <f>'BAR BB| Open rates'!CA22*0.85*0.9</f>
        <v>24021</v>
      </c>
      <c r="CB22" s="57">
        <f>'BAR BB| Open rates'!CB22*0.85*0.9</f>
        <v>23256</v>
      </c>
      <c r="CC22" s="57">
        <f>'BAR BB| Open rates'!CC22*0.85*0.9</f>
        <v>24021</v>
      </c>
      <c r="CD22" s="57">
        <f>'BAR BB| Open rates'!CD22*0.85*0.9</f>
        <v>26851.5</v>
      </c>
      <c r="CE22" s="57">
        <f>'BAR BB| Open rates'!CE22*0.85*0.9</f>
        <v>28534.5</v>
      </c>
    </row>
    <row r="23" spans="1:83" s="36" customFormat="1" ht="29.25"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row>
    <row r="24" spans="1:83" s="36" customFormat="1" ht="12" customHeight="1" x14ac:dyDescent="0.2">
      <c r="A24" s="237">
        <v>1</v>
      </c>
      <c r="B24" s="57">
        <f>'BAR BB| Open rates'!B24*0.85*0.9</f>
        <v>35037</v>
      </c>
      <c r="C24" s="57">
        <f>'BAR BB| Open rates'!C24*0.85*0.9</f>
        <v>39550.5</v>
      </c>
      <c r="D24" s="57">
        <f>'BAR BB| Open rates'!D24*0.85*0.9</f>
        <v>36337.5</v>
      </c>
      <c r="E24" s="57">
        <f>'BAR BB| Open rates'!E24*0.85*0.9</f>
        <v>30217.5</v>
      </c>
      <c r="F24" s="57">
        <f>'BAR BB| Open rates'!F24*0.85*0.9</f>
        <v>28917</v>
      </c>
      <c r="G24" s="57">
        <f>'BAR BB| Open rates'!G24*0.85*0.9</f>
        <v>27387</v>
      </c>
      <c r="H24" s="57">
        <f>'BAR BB| Open rates'!H24*0.85*0.9</f>
        <v>27387</v>
      </c>
      <c r="I24" s="57">
        <f>'BAR BB| Open rates'!I24*0.85*0.9</f>
        <v>26622</v>
      </c>
      <c r="J24" s="57">
        <f>'BAR BB| Open rates'!J24*0.85*0.9</f>
        <v>27387</v>
      </c>
      <c r="K24" s="57">
        <f>'BAR BB| Open rates'!K24*0.85*0.9</f>
        <v>27387</v>
      </c>
      <c r="L24" s="57">
        <f>'BAR BB| Open rates'!L24*0.85*0.9</f>
        <v>27387</v>
      </c>
      <c r="M24" s="57">
        <f>'BAR BB| Open rates'!M24*0.85*0.9</f>
        <v>34195.5</v>
      </c>
      <c r="N24" s="57">
        <f>'BAR BB| Open rates'!N24*0.85*0.9</f>
        <v>30217.5</v>
      </c>
      <c r="O24" s="57">
        <f>'BAR BB| Open rates'!O24*0.85*0.9</f>
        <v>34195.5</v>
      </c>
      <c r="P24" s="57">
        <f>'BAR BB| Open rates'!P24*0.85*0.9</f>
        <v>31900.5</v>
      </c>
      <c r="Q24" s="57">
        <f>'BAR BB| Open rates'!Q24*0.85*0.9</f>
        <v>28917</v>
      </c>
      <c r="R24" s="57">
        <f>'BAR BB| Open rates'!R24*0.85*0.9</f>
        <v>30217.5</v>
      </c>
      <c r="S24" s="57">
        <f>'BAR BB| Open rates'!S24*0.85*0.9</f>
        <v>28917</v>
      </c>
      <c r="T24" s="57">
        <f>'BAR BB| Open rates'!T24*0.85*0.9</f>
        <v>30217.5</v>
      </c>
      <c r="U24" s="57">
        <f>'BAR BB| Open rates'!U24*0.85*0.9</f>
        <v>28917</v>
      </c>
      <c r="V24" s="57">
        <f>'BAR BB| Open rates'!V24*0.85*0.9</f>
        <v>30217.5</v>
      </c>
      <c r="W24" s="57">
        <f>'BAR BB| Open rates'!W24*0.85*0.9</f>
        <v>36337.5</v>
      </c>
      <c r="X24" s="57">
        <f>'BAR BB| Open rates'!X24*0.85*0.9</f>
        <v>39550.5</v>
      </c>
      <c r="Y24" s="57">
        <f>'BAR BB| Open rates'!Y24*0.85*0.9</f>
        <v>54162</v>
      </c>
      <c r="Z24" s="57">
        <f>'BAR BB| Open rates'!Z24*0.85*0.9</f>
        <v>36337.5</v>
      </c>
      <c r="AA24" s="57">
        <f>'BAR BB| Open rates'!AA24*0.85*0.9</f>
        <v>38020.5</v>
      </c>
      <c r="AB24" s="57">
        <f>'BAR BB| Open rates'!AB24*0.85*0.9</f>
        <v>36337.5</v>
      </c>
      <c r="AC24" s="57">
        <f>'BAR BB| Open rates'!AC24*0.85*0.9</f>
        <v>39550.5</v>
      </c>
      <c r="AD24" s="57">
        <f>'BAR BB| Open rates'!AD24*0.85*0.9</f>
        <v>41080.5</v>
      </c>
      <c r="AE24" s="57">
        <f>'BAR BB| Open rates'!AE24*0.85*0.9</f>
        <v>39550.5</v>
      </c>
      <c r="AF24" s="57">
        <f>'BAR BB| Open rates'!AF24*0.85*0.9</f>
        <v>41080.5</v>
      </c>
      <c r="AG24" s="57">
        <f>'BAR BB| Open rates'!AG24*0.85*0.9</f>
        <v>39550.5</v>
      </c>
      <c r="AH24" s="57">
        <f>'BAR BB| Open rates'!AH24*0.85*0.9</f>
        <v>41080.5</v>
      </c>
      <c r="AI24" s="57">
        <f>'BAR BB| Open rates'!AI24*0.85*0.9</f>
        <v>39550.5</v>
      </c>
      <c r="AJ24" s="57">
        <f>'BAR BB| Open rates'!AJ24*0.85*0.9</f>
        <v>41080.5</v>
      </c>
      <c r="AK24" s="57">
        <f>'BAR BB| Open rates'!AK24*0.85*0.9</f>
        <v>39550.5</v>
      </c>
      <c r="AL24" s="57">
        <f>'BAR BB| Open rates'!AL24*0.85*0.9</f>
        <v>41080.5</v>
      </c>
      <c r="AM24" s="57">
        <f>'BAR BB| Open rates'!AM24*0.85*0.9</f>
        <v>39550.5</v>
      </c>
      <c r="AN24" s="57">
        <f>'BAR BB| Open rates'!AN24*0.85*0.9</f>
        <v>41080.5</v>
      </c>
      <c r="AO24" s="57">
        <f>'BAR BB| Open rates'!AO24*0.85*0.9</f>
        <v>39550.5</v>
      </c>
      <c r="AP24" s="57">
        <f>'BAR BB| Open rates'!AP24*0.85*0.9</f>
        <v>41080.5</v>
      </c>
      <c r="AQ24" s="57">
        <f>'BAR BB| Open rates'!AQ24*0.85*0.9</f>
        <v>39550.5</v>
      </c>
      <c r="AR24" s="57">
        <f>'BAR BB| Open rates'!AR24*0.85*0.9</f>
        <v>41080.5</v>
      </c>
      <c r="AS24" s="57">
        <f>'BAR BB| Open rates'!AS24*0.85*0.9</f>
        <v>36337.5</v>
      </c>
      <c r="AT24" s="57">
        <f>'BAR BB| Open rates'!AT24*0.85*0.9</f>
        <v>38020.5</v>
      </c>
      <c r="AU24" s="57">
        <f>'BAR BB| Open rates'!AU24*0.85*0.9</f>
        <v>36337.5</v>
      </c>
      <c r="AV24" s="57">
        <f>'BAR BB| Open rates'!AV24*0.85*0.9</f>
        <v>33430.5</v>
      </c>
      <c r="AW24" s="57">
        <f>'BAR BB| Open rates'!AW24*0.85*0.9</f>
        <v>33430.5</v>
      </c>
      <c r="AX24" s="57">
        <f>'BAR BB| Open rates'!AX24*0.85*0.9</f>
        <v>31747.5</v>
      </c>
      <c r="AY24" s="57">
        <f>'BAR BB| Open rates'!AY24*0.85*0.9</f>
        <v>33430.5</v>
      </c>
      <c r="AZ24" s="57">
        <f>'BAR BB| Open rates'!AZ24*0.85*0.9</f>
        <v>31747.5</v>
      </c>
      <c r="BA24" s="57">
        <f>'BAR BB| Open rates'!BA24*0.85*0.9</f>
        <v>33430.5</v>
      </c>
      <c r="BB24" s="57">
        <f>'BAR BB| Open rates'!BB24*0.85*0.9</f>
        <v>31747.5</v>
      </c>
      <c r="BC24" s="57">
        <f>'BAR BB| Open rates'!BC24*0.85*0.9</f>
        <v>33430.5</v>
      </c>
      <c r="BD24" s="57">
        <f>'BAR BB| Open rates'!BD24*0.85*0.9</f>
        <v>31747.5</v>
      </c>
      <c r="BE24" s="57">
        <f>'BAR BB| Open rates'!BE24*0.85*0.9</f>
        <v>30447</v>
      </c>
      <c r="BF24" s="57">
        <f>'BAR BB| Open rates'!BF24*0.85*0.9</f>
        <v>28917</v>
      </c>
      <c r="BG24" s="57">
        <f>'BAR BB| Open rates'!BG24*0.85*0.9</f>
        <v>30447</v>
      </c>
      <c r="BH24" s="57">
        <f>'BAR BB| Open rates'!BH24*0.85*0.9</f>
        <v>28917</v>
      </c>
      <c r="BI24" s="57">
        <f>'BAR BB| Open rates'!BI24*0.85*0.9</f>
        <v>30447</v>
      </c>
      <c r="BJ24" s="57">
        <f>'BAR BB| Open rates'!BJ24*0.85*0.9</f>
        <v>28917</v>
      </c>
      <c r="BK24" s="57">
        <f>'BAR BB| Open rates'!BK24*0.85*0.9</f>
        <v>30447</v>
      </c>
      <c r="BL24" s="57">
        <f>'BAR BB| Open rates'!BL24*0.85*0.9</f>
        <v>28917</v>
      </c>
      <c r="BM24" s="57">
        <f>'BAR BB| Open rates'!BM24*0.85*0.9</f>
        <v>30447</v>
      </c>
      <c r="BN24" s="57">
        <f>'BAR BB| Open rates'!BN24*0.85*0.9</f>
        <v>31747.5</v>
      </c>
      <c r="BO24" s="57">
        <f>'BAR BB| Open rates'!BO24*0.85*0.9</f>
        <v>33430.5</v>
      </c>
      <c r="BP24" s="57">
        <f>'BAR BB| Open rates'!BP24*0.85*0.9</f>
        <v>28152</v>
      </c>
      <c r="BQ24" s="57">
        <f>'BAR BB| Open rates'!BQ24*0.85*0.9</f>
        <v>26622</v>
      </c>
      <c r="BR24" s="57">
        <f>'BAR BB| Open rates'!BR24*0.85*0.9</f>
        <v>27387</v>
      </c>
      <c r="BS24" s="57">
        <f>'BAR BB| Open rates'!BS24*0.85*0.9</f>
        <v>26622</v>
      </c>
      <c r="BT24" s="57">
        <f>'BAR BB| Open rates'!BT24*0.85*0.9</f>
        <v>27387</v>
      </c>
      <c r="BU24" s="57">
        <f>'BAR BB| Open rates'!BU24*0.85*0.9</f>
        <v>26622</v>
      </c>
      <c r="BV24" s="57">
        <f>'BAR BB| Open rates'!BV24*0.85*0.9</f>
        <v>27387</v>
      </c>
      <c r="BW24" s="57">
        <f>'BAR BB| Open rates'!BW24*0.85*0.9</f>
        <v>26622</v>
      </c>
      <c r="BX24" s="57">
        <f>'BAR BB| Open rates'!BX24*0.85*0.9</f>
        <v>26622</v>
      </c>
      <c r="BY24" s="57">
        <f>'BAR BB| Open rates'!BY24*0.85*0.9</f>
        <v>27387</v>
      </c>
      <c r="BZ24" s="57">
        <f>'BAR BB| Open rates'!BZ24*0.85*0.9</f>
        <v>26622</v>
      </c>
      <c r="CA24" s="57">
        <f>'BAR BB| Open rates'!CA24*0.85*0.9</f>
        <v>27387</v>
      </c>
      <c r="CB24" s="57">
        <f>'BAR BB| Open rates'!CB24*0.85*0.9</f>
        <v>26622</v>
      </c>
      <c r="CC24" s="57">
        <f>'BAR BB| Open rates'!CC24*0.85*0.9</f>
        <v>27387</v>
      </c>
      <c r="CD24" s="57">
        <f>'BAR BB| Open rates'!CD24*0.85*0.9</f>
        <v>30217.5</v>
      </c>
      <c r="CE24" s="57">
        <f>'BAR BB| Open rates'!CE24*0.85*0.9</f>
        <v>31900.5</v>
      </c>
    </row>
    <row r="25" spans="1:83" s="36" customFormat="1" ht="12" customHeight="1" x14ac:dyDescent="0.2">
      <c r="A25" s="237">
        <v>2</v>
      </c>
      <c r="B25" s="57">
        <f>'BAR BB| Open rates'!B25*0.85*0.9</f>
        <v>37332</v>
      </c>
      <c r="C25" s="57">
        <f>'BAR BB| Open rates'!C25*0.85*0.9</f>
        <v>41845.5</v>
      </c>
      <c r="D25" s="57">
        <f>'BAR BB| Open rates'!D25*0.85*0.9</f>
        <v>38632.5</v>
      </c>
      <c r="E25" s="57">
        <f>'BAR BB| Open rates'!E25*0.85*0.9</f>
        <v>32512.5</v>
      </c>
      <c r="F25" s="57">
        <f>'BAR BB| Open rates'!F25*0.85*0.9</f>
        <v>31212</v>
      </c>
      <c r="G25" s="57">
        <f>'BAR BB| Open rates'!G25*0.85*0.9</f>
        <v>29682</v>
      </c>
      <c r="H25" s="57">
        <f>'BAR BB| Open rates'!H25*0.85*0.9</f>
        <v>29682</v>
      </c>
      <c r="I25" s="57">
        <f>'BAR BB| Open rates'!I25*0.85*0.9</f>
        <v>28917</v>
      </c>
      <c r="J25" s="57">
        <f>'BAR BB| Open rates'!J25*0.85*0.9</f>
        <v>29682</v>
      </c>
      <c r="K25" s="57">
        <f>'BAR BB| Open rates'!K25*0.85*0.9</f>
        <v>29682</v>
      </c>
      <c r="L25" s="57">
        <f>'BAR BB| Open rates'!L25*0.85*0.9</f>
        <v>29682</v>
      </c>
      <c r="M25" s="57">
        <f>'BAR BB| Open rates'!M25*0.85*0.9</f>
        <v>36490.5</v>
      </c>
      <c r="N25" s="57">
        <f>'BAR BB| Open rates'!N25*0.85*0.9</f>
        <v>32512.5</v>
      </c>
      <c r="O25" s="57">
        <f>'BAR BB| Open rates'!O25*0.85*0.9</f>
        <v>36490.5</v>
      </c>
      <c r="P25" s="57">
        <f>'BAR BB| Open rates'!P25*0.85*0.9</f>
        <v>34195.5</v>
      </c>
      <c r="Q25" s="57">
        <f>'BAR BB| Open rates'!Q25*0.85*0.9</f>
        <v>31212</v>
      </c>
      <c r="R25" s="57">
        <f>'BAR BB| Open rates'!R25*0.85*0.9</f>
        <v>32512.5</v>
      </c>
      <c r="S25" s="57">
        <f>'BAR BB| Open rates'!S25*0.85*0.9</f>
        <v>31212</v>
      </c>
      <c r="T25" s="57">
        <f>'BAR BB| Open rates'!T25*0.85*0.9</f>
        <v>32512.5</v>
      </c>
      <c r="U25" s="57">
        <f>'BAR BB| Open rates'!U25*0.85*0.9</f>
        <v>31212</v>
      </c>
      <c r="V25" s="57">
        <f>'BAR BB| Open rates'!V25*0.85*0.9</f>
        <v>32512.5</v>
      </c>
      <c r="W25" s="57">
        <f>'BAR BB| Open rates'!W25*0.85*0.9</f>
        <v>38632.5</v>
      </c>
      <c r="X25" s="57">
        <f>'BAR BB| Open rates'!X25*0.85*0.9</f>
        <v>41845.5</v>
      </c>
      <c r="Y25" s="57">
        <f>'BAR BB| Open rates'!Y25*0.85*0.9</f>
        <v>56457</v>
      </c>
      <c r="Z25" s="57">
        <f>'BAR BB| Open rates'!Z25*0.85*0.9</f>
        <v>38632.5</v>
      </c>
      <c r="AA25" s="57">
        <f>'BAR BB| Open rates'!AA25*0.85*0.9</f>
        <v>40315.5</v>
      </c>
      <c r="AB25" s="57">
        <f>'BAR BB| Open rates'!AB25*0.85*0.9</f>
        <v>38632.5</v>
      </c>
      <c r="AC25" s="57">
        <f>'BAR BB| Open rates'!AC25*0.85*0.9</f>
        <v>41845.5</v>
      </c>
      <c r="AD25" s="57">
        <f>'BAR BB| Open rates'!AD25*0.85*0.9</f>
        <v>43375.5</v>
      </c>
      <c r="AE25" s="57">
        <f>'BAR BB| Open rates'!AE25*0.85*0.9</f>
        <v>41845.5</v>
      </c>
      <c r="AF25" s="57">
        <f>'BAR BB| Open rates'!AF25*0.85*0.9</f>
        <v>43375.5</v>
      </c>
      <c r="AG25" s="57">
        <f>'BAR BB| Open rates'!AG25*0.85*0.9</f>
        <v>41845.5</v>
      </c>
      <c r="AH25" s="57">
        <f>'BAR BB| Open rates'!AH25*0.85*0.9</f>
        <v>43375.5</v>
      </c>
      <c r="AI25" s="57">
        <f>'BAR BB| Open rates'!AI25*0.85*0.9</f>
        <v>41845.5</v>
      </c>
      <c r="AJ25" s="57">
        <f>'BAR BB| Open rates'!AJ25*0.85*0.9</f>
        <v>43375.5</v>
      </c>
      <c r="AK25" s="57">
        <f>'BAR BB| Open rates'!AK25*0.85*0.9</f>
        <v>41845.5</v>
      </c>
      <c r="AL25" s="57">
        <f>'BAR BB| Open rates'!AL25*0.85*0.9</f>
        <v>43375.5</v>
      </c>
      <c r="AM25" s="57">
        <f>'BAR BB| Open rates'!AM25*0.85*0.9</f>
        <v>41845.5</v>
      </c>
      <c r="AN25" s="57">
        <f>'BAR BB| Open rates'!AN25*0.85*0.9</f>
        <v>43375.5</v>
      </c>
      <c r="AO25" s="57">
        <f>'BAR BB| Open rates'!AO25*0.85*0.9</f>
        <v>41845.5</v>
      </c>
      <c r="AP25" s="57">
        <f>'BAR BB| Open rates'!AP25*0.85*0.9</f>
        <v>43375.5</v>
      </c>
      <c r="AQ25" s="57">
        <f>'BAR BB| Open rates'!AQ25*0.85*0.9</f>
        <v>41845.5</v>
      </c>
      <c r="AR25" s="57">
        <f>'BAR BB| Open rates'!AR25*0.85*0.9</f>
        <v>43375.5</v>
      </c>
      <c r="AS25" s="57">
        <f>'BAR BB| Open rates'!AS25*0.85*0.9</f>
        <v>38632.5</v>
      </c>
      <c r="AT25" s="57">
        <f>'BAR BB| Open rates'!AT25*0.85*0.9</f>
        <v>40315.5</v>
      </c>
      <c r="AU25" s="57">
        <f>'BAR BB| Open rates'!AU25*0.85*0.9</f>
        <v>38632.5</v>
      </c>
      <c r="AV25" s="57">
        <f>'BAR BB| Open rates'!AV25*0.85*0.9</f>
        <v>35725.5</v>
      </c>
      <c r="AW25" s="57">
        <f>'BAR BB| Open rates'!AW25*0.85*0.9</f>
        <v>35725.5</v>
      </c>
      <c r="AX25" s="57">
        <f>'BAR BB| Open rates'!AX25*0.85*0.9</f>
        <v>34042.5</v>
      </c>
      <c r="AY25" s="57">
        <f>'BAR BB| Open rates'!AY25*0.85*0.9</f>
        <v>35725.5</v>
      </c>
      <c r="AZ25" s="57">
        <f>'BAR BB| Open rates'!AZ25*0.85*0.9</f>
        <v>34042.5</v>
      </c>
      <c r="BA25" s="57">
        <f>'BAR BB| Open rates'!BA25*0.85*0.9</f>
        <v>35725.5</v>
      </c>
      <c r="BB25" s="57">
        <f>'BAR BB| Open rates'!BB25*0.85*0.9</f>
        <v>34042.5</v>
      </c>
      <c r="BC25" s="57">
        <f>'BAR BB| Open rates'!BC25*0.85*0.9</f>
        <v>35725.5</v>
      </c>
      <c r="BD25" s="57">
        <f>'BAR BB| Open rates'!BD25*0.85*0.9</f>
        <v>34042.5</v>
      </c>
      <c r="BE25" s="57">
        <f>'BAR BB| Open rates'!BE25*0.85*0.9</f>
        <v>32742</v>
      </c>
      <c r="BF25" s="57">
        <f>'BAR BB| Open rates'!BF25*0.85*0.9</f>
        <v>31212</v>
      </c>
      <c r="BG25" s="57">
        <f>'BAR BB| Open rates'!BG25*0.85*0.9</f>
        <v>32742</v>
      </c>
      <c r="BH25" s="57">
        <f>'BAR BB| Open rates'!BH25*0.85*0.9</f>
        <v>31212</v>
      </c>
      <c r="BI25" s="57">
        <f>'BAR BB| Open rates'!BI25*0.85*0.9</f>
        <v>32742</v>
      </c>
      <c r="BJ25" s="57">
        <f>'BAR BB| Open rates'!BJ25*0.85*0.9</f>
        <v>31212</v>
      </c>
      <c r="BK25" s="57">
        <f>'BAR BB| Open rates'!BK25*0.85*0.9</f>
        <v>32742</v>
      </c>
      <c r="BL25" s="57">
        <f>'BAR BB| Open rates'!BL25*0.85*0.9</f>
        <v>31212</v>
      </c>
      <c r="BM25" s="57">
        <f>'BAR BB| Open rates'!BM25*0.85*0.9</f>
        <v>32742</v>
      </c>
      <c r="BN25" s="57">
        <f>'BAR BB| Open rates'!BN25*0.85*0.9</f>
        <v>34042.5</v>
      </c>
      <c r="BO25" s="57">
        <f>'BAR BB| Open rates'!BO25*0.85*0.9</f>
        <v>35725.5</v>
      </c>
      <c r="BP25" s="57">
        <f>'BAR BB| Open rates'!BP25*0.85*0.9</f>
        <v>30447</v>
      </c>
      <c r="BQ25" s="57">
        <f>'BAR BB| Open rates'!BQ25*0.85*0.9</f>
        <v>28917</v>
      </c>
      <c r="BR25" s="57">
        <f>'BAR BB| Open rates'!BR25*0.85*0.9</f>
        <v>29682</v>
      </c>
      <c r="BS25" s="57">
        <f>'BAR BB| Open rates'!BS25*0.85*0.9</f>
        <v>28917</v>
      </c>
      <c r="BT25" s="57">
        <f>'BAR BB| Open rates'!BT25*0.85*0.9</f>
        <v>29682</v>
      </c>
      <c r="BU25" s="57">
        <f>'BAR BB| Open rates'!BU25*0.85*0.9</f>
        <v>28917</v>
      </c>
      <c r="BV25" s="57">
        <f>'BAR BB| Open rates'!BV25*0.85*0.9</f>
        <v>29682</v>
      </c>
      <c r="BW25" s="57">
        <f>'BAR BB| Open rates'!BW25*0.85*0.9</f>
        <v>28917</v>
      </c>
      <c r="BX25" s="57">
        <f>'BAR BB| Open rates'!BX25*0.85*0.9</f>
        <v>28917</v>
      </c>
      <c r="BY25" s="57">
        <f>'BAR BB| Open rates'!BY25*0.85*0.9</f>
        <v>29682</v>
      </c>
      <c r="BZ25" s="57">
        <f>'BAR BB| Open rates'!BZ25*0.85*0.9</f>
        <v>28917</v>
      </c>
      <c r="CA25" s="57">
        <f>'BAR BB| Open rates'!CA25*0.85*0.9</f>
        <v>29682</v>
      </c>
      <c r="CB25" s="57">
        <f>'BAR BB| Open rates'!CB25*0.85*0.9</f>
        <v>28917</v>
      </c>
      <c r="CC25" s="57">
        <f>'BAR BB| Open rates'!CC25*0.85*0.9</f>
        <v>29682</v>
      </c>
      <c r="CD25" s="57">
        <f>'BAR BB| Open rates'!CD25*0.85*0.9</f>
        <v>32512.5</v>
      </c>
      <c r="CE25" s="57">
        <f>'BAR BB| Open rates'!CE25*0.85*0.9</f>
        <v>34195.5</v>
      </c>
    </row>
    <row r="26" spans="1:83" s="36" customFormat="1" ht="12" customHeight="1" x14ac:dyDescent="0.2">
      <c r="A26" s="237">
        <v>3</v>
      </c>
      <c r="B26" s="57">
        <f>'BAR BB| Open rates'!B26*0.85*0.9</f>
        <v>39627</v>
      </c>
      <c r="C26" s="57">
        <f>'BAR BB| Open rates'!C26*0.85*0.9</f>
        <v>44140.5</v>
      </c>
      <c r="D26" s="57">
        <f>'BAR BB| Open rates'!D26*0.85*0.9</f>
        <v>40927.5</v>
      </c>
      <c r="E26" s="57">
        <f>'BAR BB| Open rates'!E26*0.85*0.9</f>
        <v>34807.5</v>
      </c>
      <c r="F26" s="57">
        <f>'BAR BB| Open rates'!F26*0.85*0.9</f>
        <v>33507</v>
      </c>
      <c r="G26" s="57">
        <f>'BAR BB| Open rates'!G26*0.85*0.9</f>
        <v>31977</v>
      </c>
      <c r="H26" s="57">
        <f>'BAR BB| Open rates'!H26*0.85*0.9</f>
        <v>31977</v>
      </c>
      <c r="I26" s="57">
        <f>'BAR BB| Open rates'!I26*0.85*0.9</f>
        <v>31212</v>
      </c>
      <c r="J26" s="57">
        <f>'BAR BB| Open rates'!J26*0.85*0.9</f>
        <v>31977</v>
      </c>
      <c r="K26" s="57">
        <f>'BAR BB| Open rates'!K26*0.85*0.9</f>
        <v>31977</v>
      </c>
      <c r="L26" s="57">
        <f>'BAR BB| Open rates'!L26*0.85*0.9</f>
        <v>31977</v>
      </c>
      <c r="M26" s="57">
        <f>'BAR BB| Open rates'!M26*0.85*0.9</f>
        <v>38785.5</v>
      </c>
      <c r="N26" s="57">
        <f>'BAR BB| Open rates'!N26*0.85*0.9</f>
        <v>34807.5</v>
      </c>
      <c r="O26" s="57">
        <f>'BAR BB| Open rates'!O26*0.85*0.9</f>
        <v>38785.5</v>
      </c>
      <c r="P26" s="57">
        <f>'BAR BB| Open rates'!P26*0.85*0.9</f>
        <v>36490.5</v>
      </c>
      <c r="Q26" s="57">
        <f>'BAR BB| Open rates'!Q26*0.85*0.9</f>
        <v>33507</v>
      </c>
      <c r="R26" s="57">
        <f>'BAR BB| Open rates'!R26*0.85*0.9</f>
        <v>34807.5</v>
      </c>
      <c r="S26" s="57">
        <f>'BAR BB| Open rates'!S26*0.85*0.9</f>
        <v>33507</v>
      </c>
      <c r="T26" s="57">
        <f>'BAR BB| Open rates'!T26*0.85*0.9</f>
        <v>34807.5</v>
      </c>
      <c r="U26" s="57">
        <f>'BAR BB| Open rates'!U26*0.85*0.9</f>
        <v>33507</v>
      </c>
      <c r="V26" s="57">
        <f>'BAR BB| Open rates'!V26*0.85*0.9</f>
        <v>34807.5</v>
      </c>
      <c r="W26" s="57">
        <f>'BAR BB| Open rates'!W26*0.85*0.9</f>
        <v>40927.5</v>
      </c>
      <c r="X26" s="57">
        <f>'BAR BB| Open rates'!X26*0.85*0.9</f>
        <v>44140.5</v>
      </c>
      <c r="Y26" s="57">
        <f>'BAR BB| Open rates'!Y26*0.85*0.9</f>
        <v>58752</v>
      </c>
      <c r="Z26" s="57">
        <f>'BAR BB| Open rates'!Z26*0.85*0.9</f>
        <v>40927.5</v>
      </c>
      <c r="AA26" s="57">
        <f>'BAR BB| Open rates'!AA26*0.85*0.9</f>
        <v>42610.5</v>
      </c>
      <c r="AB26" s="57">
        <f>'BAR BB| Open rates'!AB26*0.85*0.9</f>
        <v>40927.5</v>
      </c>
      <c r="AC26" s="57">
        <f>'BAR BB| Open rates'!AC26*0.85*0.9</f>
        <v>44140.5</v>
      </c>
      <c r="AD26" s="57">
        <f>'BAR BB| Open rates'!AD26*0.85*0.9</f>
        <v>45670.5</v>
      </c>
      <c r="AE26" s="57">
        <f>'BAR BB| Open rates'!AE26*0.85*0.9</f>
        <v>44140.5</v>
      </c>
      <c r="AF26" s="57">
        <f>'BAR BB| Open rates'!AF26*0.85*0.9</f>
        <v>45670.5</v>
      </c>
      <c r="AG26" s="57">
        <f>'BAR BB| Open rates'!AG26*0.85*0.9</f>
        <v>44140.5</v>
      </c>
      <c r="AH26" s="57">
        <f>'BAR BB| Open rates'!AH26*0.85*0.9</f>
        <v>45670.5</v>
      </c>
      <c r="AI26" s="57">
        <f>'BAR BB| Open rates'!AI26*0.85*0.9</f>
        <v>44140.5</v>
      </c>
      <c r="AJ26" s="57">
        <f>'BAR BB| Open rates'!AJ26*0.85*0.9</f>
        <v>45670.5</v>
      </c>
      <c r="AK26" s="57">
        <f>'BAR BB| Open rates'!AK26*0.85*0.9</f>
        <v>44140.5</v>
      </c>
      <c r="AL26" s="57">
        <f>'BAR BB| Open rates'!AL26*0.85*0.9</f>
        <v>45670.5</v>
      </c>
      <c r="AM26" s="57">
        <f>'BAR BB| Open rates'!AM26*0.85*0.9</f>
        <v>44140.5</v>
      </c>
      <c r="AN26" s="57">
        <f>'BAR BB| Open rates'!AN26*0.85*0.9</f>
        <v>45670.5</v>
      </c>
      <c r="AO26" s="57">
        <f>'BAR BB| Open rates'!AO26*0.85*0.9</f>
        <v>44140.5</v>
      </c>
      <c r="AP26" s="57">
        <f>'BAR BB| Open rates'!AP26*0.85*0.9</f>
        <v>45670.5</v>
      </c>
      <c r="AQ26" s="57">
        <f>'BAR BB| Open rates'!AQ26*0.85*0.9</f>
        <v>44140.5</v>
      </c>
      <c r="AR26" s="57">
        <f>'BAR BB| Open rates'!AR26*0.85*0.9</f>
        <v>45670.5</v>
      </c>
      <c r="AS26" s="57">
        <f>'BAR BB| Open rates'!AS26*0.85*0.9</f>
        <v>40927.5</v>
      </c>
      <c r="AT26" s="57">
        <f>'BAR BB| Open rates'!AT26*0.85*0.9</f>
        <v>42610.5</v>
      </c>
      <c r="AU26" s="57">
        <f>'BAR BB| Open rates'!AU26*0.85*0.9</f>
        <v>40927.5</v>
      </c>
      <c r="AV26" s="57">
        <f>'BAR BB| Open rates'!AV26*0.85*0.9</f>
        <v>38020.5</v>
      </c>
      <c r="AW26" s="57">
        <f>'BAR BB| Open rates'!AW26*0.85*0.9</f>
        <v>38020.5</v>
      </c>
      <c r="AX26" s="57">
        <f>'BAR BB| Open rates'!AX26*0.85*0.9</f>
        <v>36337.5</v>
      </c>
      <c r="AY26" s="57">
        <f>'BAR BB| Open rates'!AY26*0.85*0.9</f>
        <v>38020.5</v>
      </c>
      <c r="AZ26" s="57">
        <f>'BAR BB| Open rates'!AZ26*0.85*0.9</f>
        <v>36337.5</v>
      </c>
      <c r="BA26" s="57">
        <f>'BAR BB| Open rates'!BA26*0.85*0.9</f>
        <v>38020.5</v>
      </c>
      <c r="BB26" s="57">
        <f>'BAR BB| Open rates'!BB26*0.85*0.9</f>
        <v>36337.5</v>
      </c>
      <c r="BC26" s="57">
        <f>'BAR BB| Open rates'!BC26*0.85*0.9</f>
        <v>38020.5</v>
      </c>
      <c r="BD26" s="57">
        <f>'BAR BB| Open rates'!BD26*0.85*0.9</f>
        <v>36337.5</v>
      </c>
      <c r="BE26" s="57">
        <f>'BAR BB| Open rates'!BE26*0.85*0.9</f>
        <v>35037</v>
      </c>
      <c r="BF26" s="57">
        <f>'BAR BB| Open rates'!BF26*0.85*0.9</f>
        <v>33507</v>
      </c>
      <c r="BG26" s="57">
        <f>'BAR BB| Open rates'!BG26*0.85*0.9</f>
        <v>35037</v>
      </c>
      <c r="BH26" s="57">
        <f>'BAR BB| Open rates'!BH26*0.85*0.9</f>
        <v>33507</v>
      </c>
      <c r="BI26" s="57">
        <f>'BAR BB| Open rates'!BI26*0.85*0.9</f>
        <v>35037</v>
      </c>
      <c r="BJ26" s="57">
        <f>'BAR BB| Open rates'!BJ26*0.85*0.9</f>
        <v>33507</v>
      </c>
      <c r="BK26" s="57">
        <f>'BAR BB| Open rates'!BK26*0.85*0.9</f>
        <v>35037</v>
      </c>
      <c r="BL26" s="57">
        <f>'BAR BB| Open rates'!BL26*0.85*0.9</f>
        <v>33507</v>
      </c>
      <c r="BM26" s="57">
        <f>'BAR BB| Open rates'!BM26*0.85*0.9</f>
        <v>35037</v>
      </c>
      <c r="BN26" s="57">
        <f>'BAR BB| Open rates'!BN26*0.85*0.9</f>
        <v>36337.5</v>
      </c>
      <c r="BO26" s="57">
        <f>'BAR BB| Open rates'!BO26*0.85*0.9</f>
        <v>38020.5</v>
      </c>
      <c r="BP26" s="57">
        <f>'BAR BB| Open rates'!BP26*0.85*0.9</f>
        <v>32742</v>
      </c>
      <c r="BQ26" s="57">
        <f>'BAR BB| Open rates'!BQ26*0.85*0.9</f>
        <v>31212</v>
      </c>
      <c r="BR26" s="57">
        <f>'BAR BB| Open rates'!BR26*0.85*0.9</f>
        <v>31977</v>
      </c>
      <c r="BS26" s="57">
        <f>'BAR BB| Open rates'!BS26*0.85*0.9</f>
        <v>31212</v>
      </c>
      <c r="BT26" s="57">
        <f>'BAR BB| Open rates'!BT26*0.85*0.9</f>
        <v>31977</v>
      </c>
      <c r="BU26" s="57">
        <f>'BAR BB| Open rates'!BU26*0.85*0.9</f>
        <v>31212</v>
      </c>
      <c r="BV26" s="57">
        <f>'BAR BB| Open rates'!BV26*0.85*0.9</f>
        <v>31977</v>
      </c>
      <c r="BW26" s="57">
        <f>'BAR BB| Open rates'!BW26*0.85*0.9</f>
        <v>31212</v>
      </c>
      <c r="BX26" s="57">
        <f>'BAR BB| Open rates'!BX26*0.85*0.9</f>
        <v>31212</v>
      </c>
      <c r="BY26" s="57">
        <f>'BAR BB| Open rates'!BY26*0.85*0.9</f>
        <v>31977</v>
      </c>
      <c r="BZ26" s="57">
        <f>'BAR BB| Open rates'!BZ26*0.85*0.9</f>
        <v>31212</v>
      </c>
      <c r="CA26" s="57">
        <f>'BAR BB| Open rates'!CA26*0.85*0.9</f>
        <v>31977</v>
      </c>
      <c r="CB26" s="57">
        <f>'BAR BB| Open rates'!CB26*0.85*0.9</f>
        <v>31212</v>
      </c>
      <c r="CC26" s="57">
        <f>'BAR BB| Open rates'!CC26*0.85*0.9</f>
        <v>31977</v>
      </c>
      <c r="CD26" s="57">
        <f>'BAR BB| Open rates'!CD26*0.85*0.9</f>
        <v>34807.5</v>
      </c>
      <c r="CE26" s="57">
        <f>'BAR BB| Open rates'!CE26*0.85*0.9</f>
        <v>36490.5</v>
      </c>
    </row>
    <row r="27" spans="1:83" s="36" customFormat="1" ht="12" customHeight="1" x14ac:dyDescent="0.2">
      <c r="A27" s="237">
        <v>4</v>
      </c>
      <c r="B27" s="57">
        <f>'BAR BB| Open rates'!B27*0.85*0.9</f>
        <v>41922</v>
      </c>
      <c r="C27" s="57">
        <f>'BAR BB| Open rates'!C27*0.85*0.9</f>
        <v>46435.5</v>
      </c>
      <c r="D27" s="57">
        <f>'BAR BB| Open rates'!D27*0.85*0.9</f>
        <v>43222.5</v>
      </c>
      <c r="E27" s="57">
        <f>'BAR BB| Open rates'!E27*0.85*0.9</f>
        <v>37102.5</v>
      </c>
      <c r="F27" s="57">
        <f>'BAR BB| Open rates'!F27*0.85*0.9</f>
        <v>35802</v>
      </c>
      <c r="G27" s="57">
        <f>'BAR BB| Open rates'!G27*0.85*0.9</f>
        <v>34272</v>
      </c>
      <c r="H27" s="57">
        <f>'BAR BB| Open rates'!H27*0.85*0.9</f>
        <v>34272</v>
      </c>
      <c r="I27" s="57">
        <f>'BAR BB| Open rates'!I27*0.85*0.9</f>
        <v>33507</v>
      </c>
      <c r="J27" s="57">
        <f>'BAR BB| Open rates'!J27*0.85*0.9</f>
        <v>34272</v>
      </c>
      <c r="K27" s="57">
        <f>'BAR BB| Open rates'!K27*0.85*0.9</f>
        <v>34272</v>
      </c>
      <c r="L27" s="57">
        <f>'BAR BB| Open rates'!L27*0.85*0.9</f>
        <v>34272</v>
      </c>
      <c r="M27" s="57">
        <f>'BAR BB| Open rates'!M27*0.85*0.9</f>
        <v>41080.5</v>
      </c>
      <c r="N27" s="57">
        <f>'BAR BB| Open rates'!N27*0.85*0.9</f>
        <v>37102.5</v>
      </c>
      <c r="O27" s="57">
        <f>'BAR BB| Open rates'!O27*0.85*0.9</f>
        <v>41080.5</v>
      </c>
      <c r="P27" s="57">
        <f>'BAR BB| Open rates'!P27*0.85*0.9</f>
        <v>38785.5</v>
      </c>
      <c r="Q27" s="57">
        <f>'BAR BB| Open rates'!Q27*0.85*0.9</f>
        <v>35802</v>
      </c>
      <c r="R27" s="57">
        <f>'BAR BB| Open rates'!R27*0.85*0.9</f>
        <v>37102.5</v>
      </c>
      <c r="S27" s="57">
        <f>'BAR BB| Open rates'!S27*0.85*0.9</f>
        <v>35802</v>
      </c>
      <c r="T27" s="57">
        <f>'BAR BB| Open rates'!T27*0.85*0.9</f>
        <v>37102.5</v>
      </c>
      <c r="U27" s="57">
        <f>'BAR BB| Open rates'!U27*0.85*0.9</f>
        <v>35802</v>
      </c>
      <c r="V27" s="57">
        <f>'BAR BB| Open rates'!V27*0.85*0.9</f>
        <v>37102.5</v>
      </c>
      <c r="W27" s="57">
        <f>'BAR BB| Open rates'!W27*0.85*0.9</f>
        <v>43222.5</v>
      </c>
      <c r="X27" s="57">
        <f>'BAR BB| Open rates'!X27*0.85*0.9</f>
        <v>46435.5</v>
      </c>
      <c r="Y27" s="57">
        <f>'BAR BB| Open rates'!Y27*0.85*0.9</f>
        <v>61047</v>
      </c>
      <c r="Z27" s="57">
        <f>'BAR BB| Open rates'!Z27*0.85*0.9</f>
        <v>43222.5</v>
      </c>
      <c r="AA27" s="57">
        <f>'BAR BB| Open rates'!AA27*0.85*0.9</f>
        <v>44905.5</v>
      </c>
      <c r="AB27" s="57">
        <f>'BAR BB| Open rates'!AB27*0.85*0.9</f>
        <v>43222.5</v>
      </c>
      <c r="AC27" s="57">
        <f>'BAR BB| Open rates'!AC27*0.85*0.9</f>
        <v>46435.5</v>
      </c>
      <c r="AD27" s="57">
        <f>'BAR BB| Open rates'!AD27*0.85*0.9</f>
        <v>47965.5</v>
      </c>
      <c r="AE27" s="57">
        <f>'BAR BB| Open rates'!AE27*0.85*0.9</f>
        <v>46435.5</v>
      </c>
      <c r="AF27" s="57">
        <f>'BAR BB| Open rates'!AF27*0.85*0.9</f>
        <v>47965.5</v>
      </c>
      <c r="AG27" s="57">
        <f>'BAR BB| Open rates'!AG27*0.85*0.9</f>
        <v>46435.5</v>
      </c>
      <c r="AH27" s="57">
        <f>'BAR BB| Open rates'!AH27*0.85*0.9</f>
        <v>47965.5</v>
      </c>
      <c r="AI27" s="57">
        <f>'BAR BB| Open rates'!AI27*0.85*0.9</f>
        <v>46435.5</v>
      </c>
      <c r="AJ27" s="57">
        <f>'BAR BB| Open rates'!AJ27*0.85*0.9</f>
        <v>47965.5</v>
      </c>
      <c r="AK27" s="57">
        <f>'BAR BB| Open rates'!AK27*0.85*0.9</f>
        <v>46435.5</v>
      </c>
      <c r="AL27" s="57">
        <f>'BAR BB| Open rates'!AL27*0.85*0.9</f>
        <v>47965.5</v>
      </c>
      <c r="AM27" s="57">
        <f>'BAR BB| Open rates'!AM27*0.85*0.9</f>
        <v>46435.5</v>
      </c>
      <c r="AN27" s="57">
        <f>'BAR BB| Open rates'!AN27*0.85*0.9</f>
        <v>47965.5</v>
      </c>
      <c r="AO27" s="57">
        <f>'BAR BB| Open rates'!AO27*0.85*0.9</f>
        <v>46435.5</v>
      </c>
      <c r="AP27" s="57">
        <f>'BAR BB| Open rates'!AP27*0.85*0.9</f>
        <v>47965.5</v>
      </c>
      <c r="AQ27" s="57">
        <f>'BAR BB| Open rates'!AQ27*0.85*0.9</f>
        <v>46435.5</v>
      </c>
      <c r="AR27" s="57">
        <f>'BAR BB| Open rates'!AR27*0.85*0.9</f>
        <v>47965.5</v>
      </c>
      <c r="AS27" s="57">
        <f>'BAR BB| Open rates'!AS27*0.85*0.9</f>
        <v>43222.5</v>
      </c>
      <c r="AT27" s="57">
        <f>'BAR BB| Open rates'!AT27*0.85*0.9</f>
        <v>44905.5</v>
      </c>
      <c r="AU27" s="57">
        <f>'BAR BB| Open rates'!AU27*0.85*0.9</f>
        <v>43222.5</v>
      </c>
      <c r="AV27" s="57">
        <f>'BAR BB| Open rates'!AV27*0.85*0.9</f>
        <v>40315.5</v>
      </c>
      <c r="AW27" s="57">
        <f>'BAR BB| Open rates'!AW27*0.85*0.9</f>
        <v>40315.5</v>
      </c>
      <c r="AX27" s="57">
        <f>'BAR BB| Open rates'!AX27*0.85*0.9</f>
        <v>38632.5</v>
      </c>
      <c r="AY27" s="57">
        <f>'BAR BB| Open rates'!AY27*0.85*0.9</f>
        <v>40315.5</v>
      </c>
      <c r="AZ27" s="57">
        <f>'BAR BB| Open rates'!AZ27*0.85*0.9</f>
        <v>38632.5</v>
      </c>
      <c r="BA27" s="57">
        <f>'BAR BB| Open rates'!BA27*0.85*0.9</f>
        <v>40315.5</v>
      </c>
      <c r="BB27" s="57">
        <f>'BAR BB| Open rates'!BB27*0.85*0.9</f>
        <v>38632.5</v>
      </c>
      <c r="BC27" s="57">
        <f>'BAR BB| Open rates'!BC27*0.85*0.9</f>
        <v>40315.5</v>
      </c>
      <c r="BD27" s="57">
        <f>'BAR BB| Open rates'!BD27*0.85*0.9</f>
        <v>38632.5</v>
      </c>
      <c r="BE27" s="57">
        <f>'BAR BB| Open rates'!BE27*0.85*0.9</f>
        <v>37332</v>
      </c>
      <c r="BF27" s="57">
        <f>'BAR BB| Open rates'!BF27*0.85*0.9</f>
        <v>35802</v>
      </c>
      <c r="BG27" s="57">
        <f>'BAR BB| Open rates'!BG27*0.85*0.9</f>
        <v>37332</v>
      </c>
      <c r="BH27" s="57">
        <f>'BAR BB| Open rates'!BH27*0.85*0.9</f>
        <v>35802</v>
      </c>
      <c r="BI27" s="57">
        <f>'BAR BB| Open rates'!BI27*0.85*0.9</f>
        <v>37332</v>
      </c>
      <c r="BJ27" s="57">
        <f>'BAR BB| Open rates'!BJ27*0.85*0.9</f>
        <v>35802</v>
      </c>
      <c r="BK27" s="57">
        <f>'BAR BB| Open rates'!BK27*0.85*0.9</f>
        <v>37332</v>
      </c>
      <c r="BL27" s="57">
        <f>'BAR BB| Open rates'!BL27*0.85*0.9</f>
        <v>35802</v>
      </c>
      <c r="BM27" s="57">
        <f>'BAR BB| Open rates'!BM27*0.85*0.9</f>
        <v>37332</v>
      </c>
      <c r="BN27" s="57">
        <f>'BAR BB| Open rates'!BN27*0.85*0.9</f>
        <v>38632.5</v>
      </c>
      <c r="BO27" s="57">
        <f>'BAR BB| Open rates'!BO27*0.85*0.9</f>
        <v>40315.5</v>
      </c>
      <c r="BP27" s="57">
        <f>'BAR BB| Open rates'!BP27*0.85*0.9</f>
        <v>35037</v>
      </c>
      <c r="BQ27" s="57">
        <f>'BAR BB| Open rates'!BQ27*0.85*0.9</f>
        <v>33507</v>
      </c>
      <c r="BR27" s="57">
        <f>'BAR BB| Open rates'!BR27*0.85*0.9</f>
        <v>34272</v>
      </c>
      <c r="BS27" s="57">
        <f>'BAR BB| Open rates'!BS27*0.85*0.9</f>
        <v>33507</v>
      </c>
      <c r="BT27" s="57">
        <f>'BAR BB| Open rates'!BT27*0.85*0.9</f>
        <v>34272</v>
      </c>
      <c r="BU27" s="57">
        <f>'BAR BB| Open rates'!BU27*0.85*0.9</f>
        <v>33507</v>
      </c>
      <c r="BV27" s="57">
        <f>'BAR BB| Open rates'!BV27*0.85*0.9</f>
        <v>34272</v>
      </c>
      <c r="BW27" s="57">
        <f>'BAR BB| Open rates'!BW27*0.85*0.9</f>
        <v>33507</v>
      </c>
      <c r="BX27" s="57">
        <f>'BAR BB| Open rates'!BX27*0.85*0.9</f>
        <v>33507</v>
      </c>
      <c r="BY27" s="57">
        <f>'BAR BB| Open rates'!BY27*0.85*0.9</f>
        <v>34272</v>
      </c>
      <c r="BZ27" s="57">
        <f>'BAR BB| Open rates'!BZ27*0.85*0.9</f>
        <v>33507</v>
      </c>
      <c r="CA27" s="57">
        <f>'BAR BB| Open rates'!CA27*0.85*0.9</f>
        <v>34272</v>
      </c>
      <c r="CB27" s="57">
        <f>'BAR BB| Open rates'!CB27*0.85*0.9</f>
        <v>33507</v>
      </c>
      <c r="CC27" s="57">
        <f>'BAR BB| Open rates'!CC27*0.85*0.9</f>
        <v>34272</v>
      </c>
      <c r="CD27" s="57">
        <f>'BAR BB| Open rates'!CD27*0.85*0.9</f>
        <v>37102.5</v>
      </c>
      <c r="CE27" s="57">
        <f>'BAR BB| Open rates'!CE27*0.85*0.9</f>
        <v>38785.5</v>
      </c>
    </row>
    <row r="28" spans="1:83" s="36" customFormat="1" ht="36"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row>
    <row r="29" spans="1:83" s="36" customFormat="1" ht="12" customHeight="1" x14ac:dyDescent="0.2">
      <c r="A29" s="237">
        <v>1</v>
      </c>
      <c r="B29" s="57">
        <f>'BAR BB| Open rates'!B29*0.85*0.9</f>
        <v>36567</v>
      </c>
      <c r="C29" s="57">
        <f>'BAR BB| Open rates'!C29*0.85*0.9</f>
        <v>41080.5</v>
      </c>
      <c r="D29" s="57">
        <f>'BAR BB| Open rates'!D29*0.85*0.9</f>
        <v>37867.5</v>
      </c>
      <c r="E29" s="57">
        <f>'BAR BB| Open rates'!E29*0.85*0.9</f>
        <v>32512.5</v>
      </c>
      <c r="F29" s="57">
        <f>'BAR BB| Open rates'!F29*0.85*0.9</f>
        <v>31212</v>
      </c>
      <c r="G29" s="57">
        <f>'BAR BB| Open rates'!G29*0.85*0.9</f>
        <v>29682</v>
      </c>
      <c r="H29" s="57">
        <f>'BAR BB| Open rates'!H29*0.85*0.9</f>
        <v>29682</v>
      </c>
      <c r="I29" s="57">
        <f>'BAR BB| Open rates'!I29*0.85*0.9</f>
        <v>28917</v>
      </c>
      <c r="J29" s="57">
        <f>'BAR BB| Open rates'!J29*0.85*0.9</f>
        <v>29682</v>
      </c>
      <c r="K29" s="57">
        <f>'BAR BB| Open rates'!K29*0.85*0.9</f>
        <v>29682</v>
      </c>
      <c r="L29" s="57">
        <f>'BAR BB| Open rates'!L29*0.85*0.9</f>
        <v>29682</v>
      </c>
      <c r="M29" s="57">
        <f>'BAR BB| Open rates'!M29*0.85*0.9</f>
        <v>36490.5</v>
      </c>
      <c r="N29" s="57">
        <f>'BAR BB| Open rates'!N29*0.85*0.9</f>
        <v>32512.5</v>
      </c>
      <c r="O29" s="57">
        <f>'BAR BB| Open rates'!O29*0.85*0.9</f>
        <v>36490.5</v>
      </c>
      <c r="P29" s="57">
        <f>'BAR BB| Open rates'!P29*0.85*0.9</f>
        <v>34195.5</v>
      </c>
      <c r="Q29" s="57">
        <f>'BAR BB| Open rates'!Q29*0.85*0.9</f>
        <v>31212</v>
      </c>
      <c r="R29" s="57">
        <f>'BAR BB| Open rates'!R29*0.85*0.9</f>
        <v>32512.5</v>
      </c>
      <c r="S29" s="57">
        <f>'BAR BB| Open rates'!S29*0.85*0.9</f>
        <v>31212</v>
      </c>
      <c r="T29" s="57">
        <f>'BAR BB| Open rates'!T29*0.85*0.9</f>
        <v>32512.5</v>
      </c>
      <c r="U29" s="57">
        <f>'BAR BB| Open rates'!U29*0.85*0.9</f>
        <v>31212</v>
      </c>
      <c r="V29" s="57">
        <f>'BAR BB| Open rates'!V29*0.85*0.9</f>
        <v>32512.5</v>
      </c>
      <c r="W29" s="57">
        <f>'BAR BB| Open rates'!W29*0.85*0.9</f>
        <v>37867.5</v>
      </c>
      <c r="X29" s="57">
        <f>'BAR BB| Open rates'!X29*0.85*0.9</f>
        <v>41080.5</v>
      </c>
      <c r="Y29" s="57">
        <f>'BAR BB| Open rates'!Y29*0.85*0.9</f>
        <v>55692</v>
      </c>
      <c r="Z29" s="57">
        <f>'BAR BB| Open rates'!Z29*0.85*0.9</f>
        <v>37867.5</v>
      </c>
      <c r="AA29" s="57">
        <f>'BAR BB| Open rates'!AA29*0.85*0.9</f>
        <v>39550.5</v>
      </c>
      <c r="AB29" s="57">
        <f>'BAR BB| Open rates'!AB29*0.85*0.9</f>
        <v>37867.5</v>
      </c>
      <c r="AC29" s="57">
        <f>'BAR BB| Open rates'!AC29*0.85*0.9</f>
        <v>41080.5</v>
      </c>
      <c r="AD29" s="57">
        <f>'BAR BB| Open rates'!AD29*0.85*0.9</f>
        <v>42610.5</v>
      </c>
      <c r="AE29" s="57">
        <f>'BAR BB| Open rates'!AE29*0.85*0.9</f>
        <v>41080.5</v>
      </c>
      <c r="AF29" s="57">
        <f>'BAR BB| Open rates'!AF29*0.85*0.9</f>
        <v>42610.5</v>
      </c>
      <c r="AG29" s="57">
        <f>'BAR BB| Open rates'!AG29*0.85*0.9</f>
        <v>41080.5</v>
      </c>
      <c r="AH29" s="57">
        <f>'BAR BB| Open rates'!AH29*0.85*0.9</f>
        <v>42610.5</v>
      </c>
      <c r="AI29" s="57">
        <f>'BAR BB| Open rates'!AI29*0.85*0.9</f>
        <v>41080.5</v>
      </c>
      <c r="AJ29" s="57">
        <f>'BAR BB| Open rates'!AJ29*0.85*0.9</f>
        <v>42610.5</v>
      </c>
      <c r="AK29" s="57">
        <f>'BAR BB| Open rates'!AK29*0.85*0.9</f>
        <v>41080.5</v>
      </c>
      <c r="AL29" s="57">
        <f>'BAR BB| Open rates'!AL29*0.85*0.9</f>
        <v>42610.5</v>
      </c>
      <c r="AM29" s="57">
        <f>'BAR BB| Open rates'!AM29*0.85*0.9</f>
        <v>41080.5</v>
      </c>
      <c r="AN29" s="57">
        <f>'BAR BB| Open rates'!AN29*0.85*0.9</f>
        <v>42610.5</v>
      </c>
      <c r="AO29" s="57">
        <f>'BAR BB| Open rates'!AO29*0.85*0.9</f>
        <v>41080.5</v>
      </c>
      <c r="AP29" s="57">
        <f>'BAR BB| Open rates'!AP29*0.85*0.9</f>
        <v>42610.5</v>
      </c>
      <c r="AQ29" s="57">
        <f>'BAR BB| Open rates'!AQ29*0.85*0.9</f>
        <v>41080.5</v>
      </c>
      <c r="AR29" s="57">
        <f>'BAR BB| Open rates'!AR29*0.85*0.9</f>
        <v>42610.5</v>
      </c>
      <c r="AS29" s="57">
        <f>'BAR BB| Open rates'!AS29*0.85*0.9</f>
        <v>37867.5</v>
      </c>
      <c r="AT29" s="57">
        <f>'BAR BB| Open rates'!AT29*0.85*0.9</f>
        <v>39550.5</v>
      </c>
      <c r="AU29" s="57">
        <f>'BAR BB| Open rates'!AU29*0.85*0.9</f>
        <v>37867.5</v>
      </c>
      <c r="AV29" s="57">
        <f>'BAR BB| Open rates'!AV29*0.85*0.9</f>
        <v>36490.5</v>
      </c>
      <c r="AW29" s="57">
        <f>'BAR BB| Open rates'!AW29*0.85*0.9</f>
        <v>36490.5</v>
      </c>
      <c r="AX29" s="57">
        <f>'BAR BB| Open rates'!AX29*0.85*0.9</f>
        <v>34807.5</v>
      </c>
      <c r="AY29" s="57">
        <f>'BAR BB| Open rates'!AY29*0.85*0.9</f>
        <v>36490.5</v>
      </c>
      <c r="AZ29" s="57">
        <f>'BAR BB| Open rates'!AZ29*0.85*0.9</f>
        <v>34807.5</v>
      </c>
      <c r="BA29" s="57">
        <f>'BAR BB| Open rates'!BA29*0.85*0.9</f>
        <v>36490.5</v>
      </c>
      <c r="BB29" s="57">
        <f>'BAR BB| Open rates'!BB29*0.85*0.9</f>
        <v>34807.5</v>
      </c>
      <c r="BC29" s="57">
        <f>'BAR BB| Open rates'!BC29*0.85*0.9</f>
        <v>36490.5</v>
      </c>
      <c r="BD29" s="57">
        <f>'BAR BB| Open rates'!BD29*0.85*0.9</f>
        <v>34807.5</v>
      </c>
      <c r="BE29" s="57">
        <f>'BAR BB| Open rates'!BE29*0.85*0.9</f>
        <v>31977</v>
      </c>
      <c r="BF29" s="57">
        <f>'BAR BB| Open rates'!BF29*0.85*0.9</f>
        <v>30447</v>
      </c>
      <c r="BG29" s="57">
        <f>'BAR BB| Open rates'!BG29*0.85*0.9</f>
        <v>31977</v>
      </c>
      <c r="BH29" s="57">
        <f>'BAR BB| Open rates'!BH29*0.85*0.9</f>
        <v>30447</v>
      </c>
      <c r="BI29" s="57">
        <f>'BAR BB| Open rates'!BI29*0.85*0.9</f>
        <v>31977</v>
      </c>
      <c r="BJ29" s="57">
        <f>'BAR BB| Open rates'!BJ29*0.85*0.9</f>
        <v>30447</v>
      </c>
      <c r="BK29" s="57">
        <f>'BAR BB| Open rates'!BK29*0.85*0.9</f>
        <v>31977</v>
      </c>
      <c r="BL29" s="57">
        <f>'BAR BB| Open rates'!BL29*0.85*0.9</f>
        <v>30447</v>
      </c>
      <c r="BM29" s="57">
        <f>'BAR BB| Open rates'!BM29*0.85*0.9</f>
        <v>31977</v>
      </c>
      <c r="BN29" s="57">
        <f>'BAR BB| Open rates'!BN29*0.85*0.9</f>
        <v>33277.5</v>
      </c>
      <c r="BO29" s="57">
        <f>'BAR BB| Open rates'!BO29*0.85*0.9</f>
        <v>34960.5</v>
      </c>
      <c r="BP29" s="57">
        <f>'BAR BB| Open rates'!BP29*0.85*0.9</f>
        <v>29682</v>
      </c>
      <c r="BQ29" s="57">
        <f>'BAR BB| Open rates'!BQ29*0.85*0.9</f>
        <v>28917</v>
      </c>
      <c r="BR29" s="57">
        <f>'BAR BB| Open rates'!BR29*0.85*0.9</f>
        <v>29682</v>
      </c>
      <c r="BS29" s="57">
        <f>'BAR BB| Open rates'!BS29*0.85*0.9</f>
        <v>28917</v>
      </c>
      <c r="BT29" s="57">
        <f>'BAR BB| Open rates'!BT29*0.85*0.9</f>
        <v>29682</v>
      </c>
      <c r="BU29" s="57">
        <f>'BAR BB| Open rates'!BU29*0.85*0.9</f>
        <v>28917</v>
      </c>
      <c r="BV29" s="57">
        <f>'BAR BB| Open rates'!BV29*0.85*0.9</f>
        <v>29682</v>
      </c>
      <c r="BW29" s="57">
        <f>'BAR BB| Open rates'!BW29*0.85*0.9</f>
        <v>28917</v>
      </c>
      <c r="BX29" s="57">
        <f>'BAR BB| Open rates'!BX29*0.85*0.9</f>
        <v>28917</v>
      </c>
      <c r="BY29" s="57">
        <f>'BAR BB| Open rates'!BY29*0.85*0.9</f>
        <v>29682</v>
      </c>
      <c r="BZ29" s="57">
        <f>'BAR BB| Open rates'!BZ29*0.85*0.9</f>
        <v>28917</v>
      </c>
      <c r="CA29" s="57">
        <f>'BAR BB| Open rates'!CA29*0.85*0.9</f>
        <v>29682</v>
      </c>
      <c r="CB29" s="57">
        <f>'BAR BB| Open rates'!CB29*0.85*0.9</f>
        <v>28917</v>
      </c>
      <c r="CC29" s="57">
        <f>'BAR BB| Open rates'!CC29*0.85*0.9</f>
        <v>29682</v>
      </c>
      <c r="CD29" s="57">
        <f>'BAR BB| Open rates'!CD29*0.85*0.9</f>
        <v>32512.5</v>
      </c>
      <c r="CE29" s="57">
        <f>'BAR BB| Open rates'!CE29*0.85*0.9</f>
        <v>34195.5</v>
      </c>
    </row>
    <row r="30" spans="1:83" s="36" customFormat="1" ht="12" customHeight="1" x14ac:dyDescent="0.2">
      <c r="A30" s="237">
        <v>2</v>
      </c>
      <c r="B30" s="57">
        <f>'BAR BB| Open rates'!B30*0.85*0.9</f>
        <v>38862</v>
      </c>
      <c r="C30" s="57">
        <f>'BAR BB| Open rates'!C30*0.85*0.9</f>
        <v>43375.5</v>
      </c>
      <c r="D30" s="57">
        <f>'BAR BB| Open rates'!D30*0.85*0.9</f>
        <v>40162.5</v>
      </c>
      <c r="E30" s="57">
        <f>'BAR BB| Open rates'!E30*0.85*0.9</f>
        <v>34807.5</v>
      </c>
      <c r="F30" s="57">
        <f>'BAR BB| Open rates'!F30*0.85*0.9</f>
        <v>33507</v>
      </c>
      <c r="G30" s="57">
        <f>'BAR BB| Open rates'!G30*0.85*0.9</f>
        <v>31977</v>
      </c>
      <c r="H30" s="57">
        <f>'BAR BB| Open rates'!H30*0.85*0.9</f>
        <v>31977</v>
      </c>
      <c r="I30" s="57">
        <f>'BAR BB| Open rates'!I30*0.85*0.9</f>
        <v>31212</v>
      </c>
      <c r="J30" s="57">
        <f>'BAR BB| Open rates'!J30*0.85*0.9</f>
        <v>31977</v>
      </c>
      <c r="K30" s="57">
        <f>'BAR BB| Open rates'!K30*0.85*0.9</f>
        <v>31977</v>
      </c>
      <c r="L30" s="57">
        <f>'BAR BB| Open rates'!L30*0.85*0.9</f>
        <v>31977</v>
      </c>
      <c r="M30" s="57">
        <f>'BAR BB| Open rates'!M30*0.85*0.9</f>
        <v>38785.5</v>
      </c>
      <c r="N30" s="57">
        <f>'BAR BB| Open rates'!N30*0.85*0.9</f>
        <v>34807.5</v>
      </c>
      <c r="O30" s="57">
        <f>'BAR BB| Open rates'!O30*0.85*0.9</f>
        <v>38785.5</v>
      </c>
      <c r="P30" s="57">
        <f>'BAR BB| Open rates'!P30*0.85*0.9</f>
        <v>36490.5</v>
      </c>
      <c r="Q30" s="57">
        <f>'BAR BB| Open rates'!Q30*0.85*0.9</f>
        <v>33507</v>
      </c>
      <c r="R30" s="57">
        <f>'BAR BB| Open rates'!R30*0.85*0.9</f>
        <v>34807.5</v>
      </c>
      <c r="S30" s="57">
        <f>'BAR BB| Open rates'!S30*0.85*0.9</f>
        <v>33507</v>
      </c>
      <c r="T30" s="57">
        <f>'BAR BB| Open rates'!T30*0.85*0.9</f>
        <v>34807.5</v>
      </c>
      <c r="U30" s="57">
        <f>'BAR BB| Open rates'!U30*0.85*0.9</f>
        <v>33507</v>
      </c>
      <c r="V30" s="57">
        <f>'BAR BB| Open rates'!V30*0.85*0.9</f>
        <v>34807.5</v>
      </c>
      <c r="W30" s="57">
        <f>'BAR BB| Open rates'!W30*0.85*0.9</f>
        <v>40162.5</v>
      </c>
      <c r="X30" s="57">
        <f>'BAR BB| Open rates'!X30*0.85*0.9</f>
        <v>43375.5</v>
      </c>
      <c r="Y30" s="57">
        <f>'BAR BB| Open rates'!Y30*0.85*0.9</f>
        <v>57987</v>
      </c>
      <c r="Z30" s="57">
        <f>'BAR BB| Open rates'!Z30*0.85*0.9</f>
        <v>40162.5</v>
      </c>
      <c r="AA30" s="57">
        <f>'BAR BB| Open rates'!AA30*0.85*0.9</f>
        <v>41845.5</v>
      </c>
      <c r="AB30" s="57">
        <f>'BAR BB| Open rates'!AB30*0.85*0.9</f>
        <v>40162.5</v>
      </c>
      <c r="AC30" s="57">
        <f>'BAR BB| Open rates'!AC30*0.85*0.9</f>
        <v>43375.5</v>
      </c>
      <c r="AD30" s="57">
        <f>'BAR BB| Open rates'!AD30*0.85*0.9</f>
        <v>44905.5</v>
      </c>
      <c r="AE30" s="57">
        <f>'BAR BB| Open rates'!AE30*0.85*0.9</f>
        <v>43375.5</v>
      </c>
      <c r="AF30" s="57">
        <f>'BAR BB| Open rates'!AF30*0.85*0.9</f>
        <v>44905.5</v>
      </c>
      <c r="AG30" s="57">
        <f>'BAR BB| Open rates'!AG30*0.85*0.9</f>
        <v>43375.5</v>
      </c>
      <c r="AH30" s="57">
        <f>'BAR BB| Open rates'!AH30*0.85*0.9</f>
        <v>44905.5</v>
      </c>
      <c r="AI30" s="57">
        <f>'BAR BB| Open rates'!AI30*0.85*0.9</f>
        <v>43375.5</v>
      </c>
      <c r="AJ30" s="57">
        <f>'BAR BB| Open rates'!AJ30*0.85*0.9</f>
        <v>44905.5</v>
      </c>
      <c r="AK30" s="57">
        <f>'BAR BB| Open rates'!AK30*0.85*0.9</f>
        <v>43375.5</v>
      </c>
      <c r="AL30" s="57">
        <f>'BAR BB| Open rates'!AL30*0.85*0.9</f>
        <v>44905.5</v>
      </c>
      <c r="AM30" s="57">
        <f>'BAR BB| Open rates'!AM30*0.85*0.9</f>
        <v>43375.5</v>
      </c>
      <c r="AN30" s="57">
        <f>'BAR BB| Open rates'!AN30*0.85*0.9</f>
        <v>44905.5</v>
      </c>
      <c r="AO30" s="57">
        <f>'BAR BB| Open rates'!AO30*0.85*0.9</f>
        <v>43375.5</v>
      </c>
      <c r="AP30" s="57">
        <f>'BAR BB| Open rates'!AP30*0.85*0.9</f>
        <v>44905.5</v>
      </c>
      <c r="AQ30" s="57">
        <f>'BAR BB| Open rates'!AQ30*0.85*0.9</f>
        <v>43375.5</v>
      </c>
      <c r="AR30" s="57">
        <f>'BAR BB| Open rates'!AR30*0.85*0.9</f>
        <v>44905.5</v>
      </c>
      <c r="AS30" s="57">
        <f>'BAR BB| Open rates'!AS30*0.85*0.9</f>
        <v>40162.5</v>
      </c>
      <c r="AT30" s="57">
        <f>'BAR BB| Open rates'!AT30*0.85*0.9</f>
        <v>41845.5</v>
      </c>
      <c r="AU30" s="57">
        <f>'BAR BB| Open rates'!AU30*0.85*0.9</f>
        <v>40162.5</v>
      </c>
      <c r="AV30" s="57">
        <f>'BAR BB| Open rates'!AV30*0.85*0.9</f>
        <v>38785.5</v>
      </c>
      <c r="AW30" s="57">
        <f>'BAR BB| Open rates'!AW30*0.85*0.9</f>
        <v>38785.5</v>
      </c>
      <c r="AX30" s="57">
        <f>'BAR BB| Open rates'!AX30*0.85*0.9</f>
        <v>37102.5</v>
      </c>
      <c r="AY30" s="57">
        <f>'BAR BB| Open rates'!AY30*0.85*0.9</f>
        <v>38785.5</v>
      </c>
      <c r="AZ30" s="57">
        <f>'BAR BB| Open rates'!AZ30*0.85*0.9</f>
        <v>37102.5</v>
      </c>
      <c r="BA30" s="57">
        <f>'BAR BB| Open rates'!BA30*0.85*0.9</f>
        <v>38785.5</v>
      </c>
      <c r="BB30" s="57">
        <f>'BAR BB| Open rates'!BB30*0.85*0.9</f>
        <v>37102.5</v>
      </c>
      <c r="BC30" s="57">
        <f>'BAR BB| Open rates'!BC30*0.85*0.9</f>
        <v>38785.5</v>
      </c>
      <c r="BD30" s="57">
        <f>'BAR BB| Open rates'!BD30*0.85*0.9</f>
        <v>37102.5</v>
      </c>
      <c r="BE30" s="57">
        <f>'BAR BB| Open rates'!BE30*0.85*0.9</f>
        <v>34272</v>
      </c>
      <c r="BF30" s="57">
        <f>'BAR BB| Open rates'!BF30*0.85*0.9</f>
        <v>32742</v>
      </c>
      <c r="BG30" s="57">
        <f>'BAR BB| Open rates'!BG30*0.85*0.9</f>
        <v>34272</v>
      </c>
      <c r="BH30" s="57">
        <f>'BAR BB| Open rates'!BH30*0.85*0.9</f>
        <v>32742</v>
      </c>
      <c r="BI30" s="57">
        <f>'BAR BB| Open rates'!BI30*0.85*0.9</f>
        <v>34272</v>
      </c>
      <c r="BJ30" s="57">
        <f>'BAR BB| Open rates'!BJ30*0.85*0.9</f>
        <v>32742</v>
      </c>
      <c r="BK30" s="57">
        <f>'BAR BB| Open rates'!BK30*0.85*0.9</f>
        <v>34272</v>
      </c>
      <c r="BL30" s="57">
        <f>'BAR BB| Open rates'!BL30*0.85*0.9</f>
        <v>32742</v>
      </c>
      <c r="BM30" s="57">
        <f>'BAR BB| Open rates'!BM30*0.85*0.9</f>
        <v>34272</v>
      </c>
      <c r="BN30" s="57">
        <f>'BAR BB| Open rates'!BN30*0.85*0.9</f>
        <v>35572.5</v>
      </c>
      <c r="BO30" s="57">
        <f>'BAR BB| Open rates'!BO30*0.85*0.9</f>
        <v>37255.5</v>
      </c>
      <c r="BP30" s="57">
        <f>'BAR BB| Open rates'!BP30*0.85*0.9</f>
        <v>31977</v>
      </c>
      <c r="BQ30" s="57">
        <f>'BAR BB| Open rates'!BQ30*0.85*0.9</f>
        <v>31212</v>
      </c>
      <c r="BR30" s="57">
        <f>'BAR BB| Open rates'!BR30*0.85*0.9</f>
        <v>31977</v>
      </c>
      <c r="BS30" s="57">
        <f>'BAR BB| Open rates'!BS30*0.85*0.9</f>
        <v>31212</v>
      </c>
      <c r="BT30" s="57">
        <f>'BAR BB| Open rates'!BT30*0.85*0.9</f>
        <v>31977</v>
      </c>
      <c r="BU30" s="57">
        <f>'BAR BB| Open rates'!BU30*0.85*0.9</f>
        <v>31212</v>
      </c>
      <c r="BV30" s="57">
        <f>'BAR BB| Open rates'!BV30*0.85*0.9</f>
        <v>31977</v>
      </c>
      <c r="BW30" s="57">
        <f>'BAR BB| Open rates'!BW30*0.85*0.9</f>
        <v>31212</v>
      </c>
      <c r="BX30" s="57">
        <f>'BAR BB| Open rates'!BX30*0.85*0.9</f>
        <v>31212</v>
      </c>
      <c r="BY30" s="57">
        <f>'BAR BB| Open rates'!BY30*0.85*0.9</f>
        <v>31977</v>
      </c>
      <c r="BZ30" s="57">
        <f>'BAR BB| Open rates'!BZ30*0.85*0.9</f>
        <v>31212</v>
      </c>
      <c r="CA30" s="57">
        <f>'BAR BB| Open rates'!CA30*0.85*0.9</f>
        <v>31977</v>
      </c>
      <c r="CB30" s="57">
        <f>'BAR BB| Open rates'!CB30*0.85*0.9</f>
        <v>31212</v>
      </c>
      <c r="CC30" s="57">
        <f>'BAR BB| Open rates'!CC30*0.85*0.9</f>
        <v>31977</v>
      </c>
      <c r="CD30" s="57">
        <f>'BAR BB| Open rates'!CD30*0.85*0.9</f>
        <v>34807.5</v>
      </c>
      <c r="CE30" s="57">
        <f>'BAR BB| Open rates'!CE30*0.85*0.9</f>
        <v>36490.5</v>
      </c>
    </row>
    <row r="31" spans="1:83" s="36" customFormat="1" ht="12" customHeight="1" x14ac:dyDescent="0.2">
      <c r="A31" s="237">
        <v>3</v>
      </c>
      <c r="B31" s="57">
        <f>'BAR BB| Open rates'!B31*0.85*0.9</f>
        <v>41157</v>
      </c>
      <c r="C31" s="57">
        <f>'BAR BB| Open rates'!C31*0.85*0.9</f>
        <v>45670.5</v>
      </c>
      <c r="D31" s="57">
        <f>'BAR BB| Open rates'!D31*0.85*0.9</f>
        <v>42457.5</v>
      </c>
      <c r="E31" s="57">
        <f>'BAR BB| Open rates'!E31*0.85*0.9</f>
        <v>37102.5</v>
      </c>
      <c r="F31" s="57">
        <f>'BAR BB| Open rates'!F31*0.85*0.9</f>
        <v>35802</v>
      </c>
      <c r="G31" s="57">
        <f>'BAR BB| Open rates'!G31*0.85*0.9</f>
        <v>34272</v>
      </c>
      <c r="H31" s="57">
        <f>'BAR BB| Open rates'!H31*0.85*0.9</f>
        <v>34272</v>
      </c>
      <c r="I31" s="57">
        <f>'BAR BB| Open rates'!I31*0.85*0.9</f>
        <v>33507</v>
      </c>
      <c r="J31" s="57">
        <f>'BAR BB| Open rates'!J31*0.85*0.9</f>
        <v>34272</v>
      </c>
      <c r="K31" s="57">
        <f>'BAR BB| Open rates'!K31*0.85*0.9</f>
        <v>34272</v>
      </c>
      <c r="L31" s="57">
        <f>'BAR BB| Open rates'!L31*0.85*0.9</f>
        <v>34272</v>
      </c>
      <c r="M31" s="57">
        <f>'BAR BB| Open rates'!M31*0.85*0.9</f>
        <v>41080.5</v>
      </c>
      <c r="N31" s="57">
        <f>'BAR BB| Open rates'!N31*0.85*0.9</f>
        <v>37102.5</v>
      </c>
      <c r="O31" s="57">
        <f>'BAR BB| Open rates'!O31*0.85*0.9</f>
        <v>41080.5</v>
      </c>
      <c r="P31" s="57">
        <f>'BAR BB| Open rates'!P31*0.85*0.9</f>
        <v>38785.5</v>
      </c>
      <c r="Q31" s="57">
        <f>'BAR BB| Open rates'!Q31*0.85*0.9</f>
        <v>35802</v>
      </c>
      <c r="R31" s="57">
        <f>'BAR BB| Open rates'!R31*0.85*0.9</f>
        <v>37102.5</v>
      </c>
      <c r="S31" s="57">
        <f>'BAR BB| Open rates'!S31*0.85*0.9</f>
        <v>35802</v>
      </c>
      <c r="T31" s="57">
        <f>'BAR BB| Open rates'!T31*0.85*0.9</f>
        <v>37102.5</v>
      </c>
      <c r="U31" s="57">
        <f>'BAR BB| Open rates'!U31*0.85*0.9</f>
        <v>35802</v>
      </c>
      <c r="V31" s="57">
        <f>'BAR BB| Open rates'!V31*0.85*0.9</f>
        <v>37102.5</v>
      </c>
      <c r="W31" s="57">
        <f>'BAR BB| Open rates'!W31*0.85*0.9</f>
        <v>42457.5</v>
      </c>
      <c r="X31" s="57">
        <f>'BAR BB| Open rates'!X31*0.85*0.9</f>
        <v>45670.5</v>
      </c>
      <c r="Y31" s="57">
        <f>'BAR BB| Open rates'!Y31*0.85*0.9</f>
        <v>60282</v>
      </c>
      <c r="Z31" s="57">
        <f>'BAR BB| Open rates'!Z31*0.85*0.9</f>
        <v>42457.5</v>
      </c>
      <c r="AA31" s="57">
        <f>'BAR BB| Open rates'!AA31*0.85*0.9</f>
        <v>44140.5</v>
      </c>
      <c r="AB31" s="57">
        <f>'BAR BB| Open rates'!AB31*0.85*0.9</f>
        <v>42457.5</v>
      </c>
      <c r="AC31" s="57">
        <f>'BAR BB| Open rates'!AC31*0.85*0.9</f>
        <v>45670.5</v>
      </c>
      <c r="AD31" s="57">
        <f>'BAR BB| Open rates'!AD31*0.85*0.9</f>
        <v>47200.5</v>
      </c>
      <c r="AE31" s="57">
        <f>'BAR BB| Open rates'!AE31*0.85*0.9</f>
        <v>45670.5</v>
      </c>
      <c r="AF31" s="57">
        <f>'BAR BB| Open rates'!AF31*0.85*0.9</f>
        <v>47200.5</v>
      </c>
      <c r="AG31" s="57">
        <f>'BAR BB| Open rates'!AG31*0.85*0.9</f>
        <v>45670.5</v>
      </c>
      <c r="AH31" s="57">
        <f>'BAR BB| Open rates'!AH31*0.85*0.9</f>
        <v>47200.5</v>
      </c>
      <c r="AI31" s="57">
        <f>'BAR BB| Open rates'!AI31*0.85*0.9</f>
        <v>45670.5</v>
      </c>
      <c r="AJ31" s="57">
        <f>'BAR BB| Open rates'!AJ31*0.85*0.9</f>
        <v>47200.5</v>
      </c>
      <c r="AK31" s="57">
        <f>'BAR BB| Open rates'!AK31*0.85*0.9</f>
        <v>45670.5</v>
      </c>
      <c r="AL31" s="57">
        <f>'BAR BB| Open rates'!AL31*0.85*0.9</f>
        <v>47200.5</v>
      </c>
      <c r="AM31" s="57">
        <f>'BAR BB| Open rates'!AM31*0.85*0.9</f>
        <v>45670.5</v>
      </c>
      <c r="AN31" s="57">
        <f>'BAR BB| Open rates'!AN31*0.85*0.9</f>
        <v>47200.5</v>
      </c>
      <c r="AO31" s="57">
        <f>'BAR BB| Open rates'!AO31*0.85*0.9</f>
        <v>45670.5</v>
      </c>
      <c r="AP31" s="57">
        <f>'BAR BB| Open rates'!AP31*0.85*0.9</f>
        <v>47200.5</v>
      </c>
      <c r="AQ31" s="57">
        <f>'BAR BB| Open rates'!AQ31*0.85*0.9</f>
        <v>45670.5</v>
      </c>
      <c r="AR31" s="57">
        <f>'BAR BB| Open rates'!AR31*0.85*0.9</f>
        <v>47200.5</v>
      </c>
      <c r="AS31" s="57">
        <f>'BAR BB| Open rates'!AS31*0.85*0.9</f>
        <v>42457.5</v>
      </c>
      <c r="AT31" s="57">
        <f>'BAR BB| Open rates'!AT31*0.85*0.9</f>
        <v>44140.5</v>
      </c>
      <c r="AU31" s="57">
        <f>'BAR BB| Open rates'!AU31*0.85*0.9</f>
        <v>42457.5</v>
      </c>
      <c r="AV31" s="57">
        <f>'BAR BB| Open rates'!AV31*0.85*0.9</f>
        <v>41080.5</v>
      </c>
      <c r="AW31" s="57">
        <f>'BAR BB| Open rates'!AW31*0.85*0.9</f>
        <v>41080.5</v>
      </c>
      <c r="AX31" s="57">
        <f>'BAR BB| Open rates'!AX31*0.85*0.9</f>
        <v>39397.5</v>
      </c>
      <c r="AY31" s="57">
        <f>'BAR BB| Open rates'!AY31*0.85*0.9</f>
        <v>41080.5</v>
      </c>
      <c r="AZ31" s="57">
        <f>'BAR BB| Open rates'!AZ31*0.85*0.9</f>
        <v>39397.5</v>
      </c>
      <c r="BA31" s="57">
        <f>'BAR BB| Open rates'!BA31*0.85*0.9</f>
        <v>41080.5</v>
      </c>
      <c r="BB31" s="57">
        <f>'BAR BB| Open rates'!BB31*0.85*0.9</f>
        <v>39397.5</v>
      </c>
      <c r="BC31" s="57">
        <f>'BAR BB| Open rates'!BC31*0.85*0.9</f>
        <v>41080.5</v>
      </c>
      <c r="BD31" s="57">
        <f>'BAR BB| Open rates'!BD31*0.85*0.9</f>
        <v>39397.5</v>
      </c>
      <c r="BE31" s="57">
        <f>'BAR BB| Open rates'!BE31*0.85*0.9</f>
        <v>36567</v>
      </c>
      <c r="BF31" s="57">
        <f>'BAR BB| Open rates'!BF31*0.85*0.9</f>
        <v>35037</v>
      </c>
      <c r="BG31" s="57">
        <f>'BAR BB| Open rates'!BG31*0.85*0.9</f>
        <v>36567</v>
      </c>
      <c r="BH31" s="57">
        <f>'BAR BB| Open rates'!BH31*0.85*0.9</f>
        <v>35037</v>
      </c>
      <c r="BI31" s="57">
        <f>'BAR BB| Open rates'!BI31*0.85*0.9</f>
        <v>36567</v>
      </c>
      <c r="BJ31" s="57">
        <f>'BAR BB| Open rates'!BJ31*0.85*0.9</f>
        <v>35037</v>
      </c>
      <c r="BK31" s="57">
        <f>'BAR BB| Open rates'!BK31*0.85*0.9</f>
        <v>36567</v>
      </c>
      <c r="BL31" s="57">
        <f>'BAR BB| Open rates'!BL31*0.85*0.9</f>
        <v>35037</v>
      </c>
      <c r="BM31" s="57">
        <f>'BAR BB| Open rates'!BM31*0.85*0.9</f>
        <v>36567</v>
      </c>
      <c r="BN31" s="57">
        <f>'BAR BB| Open rates'!BN31*0.85*0.9</f>
        <v>37867.5</v>
      </c>
      <c r="BO31" s="57">
        <f>'BAR BB| Open rates'!BO31*0.85*0.9</f>
        <v>39550.5</v>
      </c>
      <c r="BP31" s="57">
        <f>'BAR BB| Open rates'!BP31*0.85*0.9</f>
        <v>34272</v>
      </c>
      <c r="BQ31" s="57">
        <f>'BAR BB| Open rates'!BQ31*0.85*0.9</f>
        <v>33507</v>
      </c>
      <c r="BR31" s="57">
        <f>'BAR BB| Open rates'!BR31*0.85*0.9</f>
        <v>34272</v>
      </c>
      <c r="BS31" s="57">
        <f>'BAR BB| Open rates'!BS31*0.85*0.9</f>
        <v>33507</v>
      </c>
      <c r="BT31" s="57">
        <f>'BAR BB| Open rates'!BT31*0.85*0.9</f>
        <v>34272</v>
      </c>
      <c r="BU31" s="57">
        <f>'BAR BB| Open rates'!BU31*0.85*0.9</f>
        <v>33507</v>
      </c>
      <c r="BV31" s="57">
        <f>'BAR BB| Open rates'!BV31*0.85*0.9</f>
        <v>34272</v>
      </c>
      <c r="BW31" s="57">
        <f>'BAR BB| Open rates'!BW31*0.85*0.9</f>
        <v>33507</v>
      </c>
      <c r="BX31" s="57">
        <f>'BAR BB| Open rates'!BX31*0.85*0.9</f>
        <v>33507</v>
      </c>
      <c r="BY31" s="57">
        <f>'BAR BB| Open rates'!BY31*0.85*0.9</f>
        <v>34272</v>
      </c>
      <c r="BZ31" s="57">
        <f>'BAR BB| Open rates'!BZ31*0.85*0.9</f>
        <v>33507</v>
      </c>
      <c r="CA31" s="57">
        <f>'BAR BB| Open rates'!CA31*0.85*0.9</f>
        <v>34272</v>
      </c>
      <c r="CB31" s="57">
        <f>'BAR BB| Open rates'!CB31*0.85*0.9</f>
        <v>33507</v>
      </c>
      <c r="CC31" s="57">
        <f>'BAR BB| Open rates'!CC31*0.85*0.9</f>
        <v>34272</v>
      </c>
      <c r="CD31" s="57">
        <f>'BAR BB| Open rates'!CD31*0.85*0.9</f>
        <v>37102.5</v>
      </c>
      <c r="CE31" s="57">
        <f>'BAR BB| Open rates'!CE31*0.85*0.9</f>
        <v>38785.5</v>
      </c>
    </row>
    <row r="32" spans="1:83" s="36" customFormat="1" ht="12" customHeight="1" x14ac:dyDescent="0.2">
      <c r="A32" s="237">
        <v>4</v>
      </c>
      <c r="B32" s="57">
        <f>'BAR BB| Open rates'!B32*0.85*0.9</f>
        <v>43452</v>
      </c>
      <c r="C32" s="57">
        <f>'BAR BB| Open rates'!C32*0.85*0.9</f>
        <v>47965.5</v>
      </c>
      <c r="D32" s="57">
        <f>'BAR BB| Open rates'!D32*0.85*0.9</f>
        <v>44752.5</v>
      </c>
      <c r="E32" s="57">
        <f>'BAR BB| Open rates'!E32*0.85*0.9</f>
        <v>39397.5</v>
      </c>
      <c r="F32" s="57">
        <f>'BAR BB| Open rates'!F32*0.85*0.9</f>
        <v>38097</v>
      </c>
      <c r="G32" s="57">
        <f>'BAR BB| Open rates'!G32*0.85*0.9</f>
        <v>36567</v>
      </c>
      <c r="H32" s="57">
        <f>'BAR BB| Open rates'!H32*0.85*0.9</f>
        <v>36567</v>
      </c>
      <c r="I32" s="57">
        <f>'BAR BB| Open rates'!I32*0.85*0.9</f>
        <v>35802</v>
      </c>
      <c r="J32" s="57">
        <f>'BAR BB| Open rates'!J32*0.85*0.9</f>
        <v>36567</v>
      </c>
      <c r="K32" s="57">
        <f>'BAR BB| Open rates'!K32*0.85*0.9</f>
        <v>36567</v>
      </c>
      <c r="L32" s="57">
        <f>'BAR BB| Open rates'!L32*0.85*0.9</f>
        <v>36567</v>
      </c>
      <c r="M32" s="57">
        <f>'BAR BB| Open rates'!M32*0.85*0.9</f>
        <v>43375.5</v>
      </c>
      <c r="N32" s="57">
        <f>'BAR BB| Open rates'!N32*0.85*0.9</f>
        <v>39397.5</v>
      </c>
      <c r="O32" s="57">
        <f>'BAR BB| Open rates'!O32*0.85*0.9</f>
        <v>43375.5</v>
      </c>
      <c r="P32" s="57">
        <f>'BAR BB| Open rates'!P32*0.85*0.9</f>
        <v>41080.5</v>
      </c>
      <c r="Q32" s="57">
        <f>'BAR BB| Open rates'!Q32*0.85*0.9</f>
        <v>38097</v>
      </c>
      <c r="R32" s="57">
        <f>'BAR BB| Open rates'!R32*0.85*0.9</f>
        <v>39397.5</v>
      </c>
      <c r="S32" s="57">
        <f>'BAR BB| Open rates'!S32*0.85*0.9</f>
        <v>38097</v>
      </c>
      <c r="T32" s="57">
        <f>'BAR BB| Open rates'!T32*0.85*0.9</f>
        <v>39397.5</v>
      </c>
      <c r="U32" s="57">
        <f>'BAR BB| Open rates'!U32*0.85*0.9</f>
        <v>38097</v>
      </c>
      <c r="V32" s="57">
        <f>'BAR BB| Open rates'!V32*0.85*0.9</f>
        <v>39397.5</v>
      </c>
      <c r="W32" s="57">
        <f>'BAR BB| Open rates'!W32*0.85*0.9</f>
        <v>44752.5</v>
      </c>
      <c r="X32" s="57">
        <f>'BAR BB| Open rates'!X32*0.85*0.9</f>
        <v>47965.5</v>
      </c>
      <c r="Y32" s="57">
        <f>'BAR BB| Open rates'!Y32*0.85*0.9</f>
        <v>62577</v>
      </c>
      <c r="Z32" s="57">
        <f>'BAR BB| Open rates'!Z32*0.85*0.9</f>
        <v>44752.5</v>
      </c>
      <c r="AA32" s="57">
        <f>'BAR BB| Open rates'!AA32*0.85*0.9</f>
        <v>46435.5</v>
      </c>
      <c r="AB32" s="57">
        <f>'BAR BB| Open rates'!AB32*0.85*0.9</f>
        <v>44752.5</v>
      </c>
      <c r="AC32" s="57">
        <f>'BAR BB| Open rates'!AC32*0.85*0.9</f>
        <v>47965.5</v>
      </c>
      <c r="AD32" s="57">
        <f>'BAR BB| Open rates'!AD32*0.85*0.9</f>
        <v>49495.5</v>
      </c>
      <c r="AE32" s="57">
        <f>'BAR BB| Open rates'!AE32*0.85*0.9</f>
        <v>47965.5</v>
      </c>
      <c r="AF32" s="57">
        <f>'BAR BB| Open rates'!AF32*0.85*0.9</f>
        <v>49495.5</v>
      </c>
      <c r="AG32" s="57">
        <f>'BAR BB| Open rates'!AG32*0.85*0.9</f>
        <v>47965.5</v>
      </c>
      <c r="AH32" s="57">
        <f>'BAR BB| Open rates'!AH32*0.85*0.9</f>
        <v>49495.5</v>
      </c>
      <c r="AI32" s="57">
        <f>'BAR BB| Open rates'!AI32*0.85*0.9</f>
        <v>47965.5</v>
      </c>
      <c r="AJ32" s="57">
        <f>'BAR BB| Open rates'!AJ32*0.85*0.9</f>
        <v>49495.5</v>
      </c>
      <c r="AK32" s="57">
        <f>'BAR BB| Open rates'!AK32*0.85*0.9</f>
        <v>47965.5</v>
      </c>
      <c r="AL32" s="57">
        <f>'BAR BB| Open rates'!AL32*0.85*0.9</f>
        <v>49495.5</v>
      </c>
      <c r="AM32" s="57">
        <f>'BAR BB| Open rates'!AM32*0.85*0.9</f>
        <v>47965.5</v>
      </c>
      <c r="AN32" s="57">
        <f>'BAR BB| Open rates'!AN32*0.85*0.9</f>
        <v>49495.5</v>
      </c>
      <c r="AO32" s="57">
        <f>'BAR BB| Open rates'!AO32*0.85*0.9</f>
        <v>47965.5</v>
      </c>
      <c r="AP32" s="57">
        <f>'BAR BB| Open rates'!AP32*0.85*0.9</f>
        <v>49495.5</v>
      </c>
      <c r="AQ32" s="57">
        <f>'BAR BB| Open rates'!AQ32*0.85*0.9</f>
        <v>47965.5</v>
      </c>
      <c r="AR32" s="57">
        <f>'BAR BB| Open rates'!AR32*0.85*0.9</f>
        <v>49495.5</v>
      </c>
      <c r="AS32" s="57">
        <f>'BAR BB| Open rates'!AS32*0.85*0.9</f>
        <v>44752.5</v>
      </c>
      <c r="AT32" s="57">
        <f>'BAR BB| Open rates'!AT32*0.85*0.9</f>
        <v>46435.5</v>
      </c>
      <c r="AU32" s="57">
        <f>'BAR BB| Open rates'!AU32*0.85*0.9</f>
        <v>44752.5</v>
      </c>
      <c r="AV32" s="57">
        <f>'BAR BB| Open rates'!AV32*0.85*0.9</f>
        <v>43375.5</v>
      </c>
      <c r="AW32" s="57">
        <f>'BAR BB| Open rates'!AW32*0.85*0.9</f>
        <v>43375.5</v>
      </c>
      <c r="AX32" s="57">
        <f>'BAR BB| Open rates'!AX32*0.85*0.9</f>
        <v>41692.5</v>
      </c>
      <c r="AY32" s="57">
        <f>'BAR BB| Open rates'!AY32*0.85*0.9</f>
        <v>43375.5</v>
      </c>
      <c r="AZ32" s="57">
        <f>'BAR BB| Open rates'!AZ32*0.85*0.9</f>
        <v>41692.5</v>
      </c>
      <c r="BA32" s="57">
        <f>'BAR BB| Open rates'!BA32*0.85*0.9</f>
        <v>43375.5</v>
      </c>
      <c r="BB32" s="57">
        <f>'BAR BB| Open rates'!BB32*0.85*0.9</f>
        <v>41692.5</v>
      </c>
      <c r="BC32" s="57">
        <f>'BAR BB| Open rates'!BC32*0.85*0.9</f>
        <v>43375.5</v>
      </c>
      <c r="BD32" s="57">
        <f>'BAR BB| Open rates'!BD32*0.85*0.9</f>
        <v>41692.5</v>
      </c>
      <c r="BE32" s="57">
        <f>'BAR BB| Open rates'!BE32*0.85*0.9</f>
        <v>38862</v>
      </c>
      <c r="BF32" s="57">
        <f>'BAR BB| Open rates'!BF32*0.85*0.9</f>
        <v>37332</v>
      </c>
      <c r="BG32" s="57">
        <f>'BAR BB| Open rates'!BG32*0.85*0.9</f>
        <v>38862</v>
      </c>
      <c r="BH32" s="57">
        <f>'BAR BB| Open rates'!BH32*0.85*0.9</f>
        <v>37332</v>
      </c>
      <c r="BI32" s="57">
        <f>'BAR BB| Open rates'!BI32*0.85*0.9</f>
        <v>38862</v>
      </c>
      <c r="BJ32" s="57">
        <f>'BAR BB| Open rates'!BJ32*0.85*0.9</f>
        <v>37332</v>
      </c>
      <c r="BK32" s="57">
        <f>'BAR BB| Open rates'!BK32*0.85*0.9</f>
        <v>38862</v>
      </c>
      <c r="BL32" s="57">
        <f>'BAR BB| Open rates'!BL32*0.85*0.9</f>
        <v>37332</v>
      </c>
      <c r="BM32" s="57">
        <f>'BAR BB| Open rates'!BM32*0.85*0.9</f>
        <v>38862</v>
      </c>
      <c r="BN32" s="57">
        <f>'BAR BB| Open rates'!BN32*0.85*0.9</f>
        <v>40162.5</v>
      </c>
      <c r="BO32" s="57">
        <f>'BAR BB| Open rates'!BO32*0.85*0.9</f>
        <v>41845.5</v>
      </c>
      <c r="BP32" s="57">
        <f>'BAR BB| Open rates'!BP32*0.85*0.9</f>
        <v>36567</v>
      </c>
      <c r="BQ32" s="57">
        <f>'BAR BB| Open rates'!BQ32*0.85*0.9</f>
        <v>35802</v>
      </c>
      <c r="BR32" s="57">
        <f>'BAR BB| Open rates'!BR32*0.85*0.9</f>
        <v>36567</v>
      </c>
      <c r="BS32" s="57">
        <f>'BAR BB| Open rates'!BS32*0.85*0.9</f>
        <v>35802</v>
      </c>
      <c r="BT32" s="57">
        <f>'BAR BB| Open rates'!BT32*0.85*0.9</f>
        <v>36567</v>
      </c>
      <c r="BU32" s="57">
        <f>'BAR BB| Open rates'!BU32*0.85*0.9</f>
        <v>35802</v>
      </c>
      <c r="BV32" s="57">
        <f>'BAR BB| Open rates'!BV32*0.85*0.9</f>
        <v>36567</v>
      </c>
      <c r="BW32" s="57">
        <f>'BAR BB| Open rates'!BW32*0.85*0.9</f>
        <v>35802</v>
      </c>
      <c r="BX32" s="57">
        <f>'BAR BB| Open rates'!BX32*0.85*0.9</f>
        <v>35802</v>
      </c>
      <c r="BY32" s="57">
        <f>'BAR BB| Open rates'!BY32*0.85*0.9</f>
        <v>36567</v>
      </c>
      <c r="BZ32" s="57">
        <f>'BAR BB| Open rates'!BZ32*0.85*0.9</f>
        <v>35802</v>
      </c>
      <c r="CA32" s="57">
        <f>'BAR BB| Open rates'!CA32*0.85*0.9</f>
        <v>36567</v>
      </c>
      <c r="CB32" s="57">
        <f>'BAR BB| Open rates'!CB32*0.85*0.9</f>
        <v>35802</v>
      </c>
      <c r="CC32" s="57">
        <f>'BAR BB| Open rates'!CC32*0.85*0.9</f>
        <v>36567</v>
      </c>
      <c r="CD32" s="57">
        <f>'BAR BB| Open rates'!CD32*0.85*0.9</f>
        <v>39397.5</v>
      </c>
      <c r="CE32" s="57">
        <f>'BAR BB| Open rates'!CE32*0.85*0.9</f>
        <v>41080.5</v>
      </c>
    </row>
    <row r="33" spans="1:83"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row>
    <row r="34" spans="1:83" s="36" customFormat="1" ht="12" customHeight="1" x14ac:dyDescent="0.2">
      <c r="A34" s="237">
        <v>1</v>
      </c>
      <c r="B34" s="57">
        <f>'BAR BB| Open rates'!B34*0.85*0.9</f>
        <v>53473.5</v>
      </c>
      <c r="C34" s="57">
        <f>'BAR BB| Open rates'!C34*0.85*0.9</f>
        <v>57987</v>
      </c>
      <c r="D34" s="57">
        <f>'BAR BB| Open rates'!D34*0.85*0.9</f>
        <v>54774</v>
      </c>
      <c r="E34" s="57">
        <f>'BAR BB| Open rates'!E34*0.85*0.9</f>
        <v>36337.5</v>
      </c>
      <c r="F34" s="57">
        <f>'BAR BB| Open rates'!F34*0.85*0.9</f>
        <v>35037</v>
      </c>
      <c r="G34" s="57">
        <f>'BAR BB| Open rates'!G34*0.85*0.9</f>
        <v>33507</v>
      </c>
      <c r="H34" s="57">
        <f>'BAR BB| Open rates'!H34*0.85*0.9</f>
        <v>33507</v>
      </c>
      <c r="I34" s="57">
        <f>'BAR BB| Open rates'!I34*0.85*0.9</f>
        <v>32742</v>
      </c>
      <c r="J34" s="57">
        <f>'BAR BB| Open rates'!J34*0.85*0.9</f>
        <v>33507</v>
      </c>
      <c r="K34" s="57">
        <f>'BAR BB| Open rates'!K34*0.85*0.9</f>
        <v>33507</v>
      </c>
      <c r="L34" s="57">
        <f>'BAR BB| Open rates'!L34*0.85*0.9</f>
        <v>33507</v>
      </c>
      <c r="M34" s="57">
        <f>'BAR BB| Open rates'!M34*0.85*0.9</f>
        <v>44140.5</v>
      </c>
      <c r="N34" s="57">
        <f>'BAR BB| Open rates'!N34*0.85*0.9</f>
        <v>40162.5</v>
      </c>
      <c r="O34" s="57">
        <f>'BAR BB| Open rates'!O34*0.85*0.9</f>
        <v>44140.5</v>
      </c>
      <c r="P34" s="57">
        <f>'BAR BB| Open rates'!P34*0.85*0.9</f>
        <v>41845.5</v>
      </c>
      <c r="Q34" s="57">
        <f>'BAR BB| Open rates'!Q34*0.85*0.9</f>
        <v>38862</v>
      </c>
      <c r="R34" s="57">
        <f>'BAR BB| Open rates'!R34*0.85*0.9</f>
        <v>40162.5</v>
      </c>
      <c r="S34" s="57">
        <f>'BAR BB| Open rates'!S34*0.85*0.9</f>
        <v>38862</v>
      </c>
      <c r="T34" s="57">
        <f>'BAR BB| Open rates'!T34*0.85*0.9</f>
        <v>40162.5</v>
      </c>
      <c r="U34" s="57">
        <f>'BAR BB| Open rates'!U34*0.85*0.9</f>
        <v>38862</v>
      </c>
      <c r="V34" s="57">
        <f>'BAR BB| Open rates'!V34*0.85*0.9</f>
        <v>40162.5</v>
      </c>
      <c r="W34" s="57">
        <f>'BAR BB| Open rates'!W34*0.85*0.9</f>
        <v>54774</v>
      </c>
      <c r="X34" s="57">
        <f>'BAR BB| Open rates'!X34*0.85*0.9</f>
        <v>57987</v>
      </c>
      <c r="Y34" s="57">
        <f>'BAR BB| Open rates'!Y34*0.85*0.9</f>
        <v>72598.5</v>
      </c>
      <c r="Z34" s="57">
        <f>'BAR BB| Open rates'!Z34*0.85*0.9</f>
        <v>54774</v>
      </c>
      <c r="AA34" s="57">
        <f>'BAR BB| Open rates'!AA34*0.85*0.9</f>
        <v>56457</v>
      </c>
      <c r="AB34" s="57">
        <f>'BAR BB| Open rates'!AB34*0.85*0.9</f>
        <v>54774</v>
      </c>
      <c r="AC34" s="57">
        <f>'BAR BB| Open rates'!AC34*0.85*0.9</f>
        <v>57987</v>
      </c>
      <c r="AD34" s="57">
        <f>'BAR BB| Open rates'!AD34*0.85*0.9</f>
        <v>59517</v>
      </c>
      <c r="AE34" s="57">
        <f>'BAR BB| Open rates'!AE34*0.85*0.9</f>
        <v>57987</v>
      </c>
      <c r="AF34" s="57">
        <f>'BAR BB| Open rates'!AF34*0.85*0.9</f>
        <v>59517</v>
      </c>
      <c r="AG34" s="57">
        <f>'BAR BB| Open rates'!AG34*0.85*0.9</f>
        <v>57987</v>
      </c>
      <c r="AH34" s="57">
        <f>'BAR BB| Open rates'!AH34*0.85*0.9</f>
        <v>59517</v>
      </c>
      <c r="AI34" s="57">
        <f>'BAR BB| Open rates'!AI34*0.85*0.9</f>
        <v>57987</v>
      </c>
      <c r="AJ34" s="57">
        <f>'BAR BB| Open rates'!AJ34*0.85*0.9</f>
        <v>59517</v>
      </c>
      <c r="AK34" s="57">
        <f>'BAR BB| Open rates'!AK34*0.85*0.9</f>
        <v>57987</v>
      </c>
      <c r="AL34" s="57">
        <f>'BAR BB| Open rates'!AL34*0.85*0.9</f>
        <v>59517</v>
      </c>
      <c r="AM34" s="57">
        <f>'BAR BB| Open rates'!AM34*0.85*0.9</f>
        <v>57987</v>
      </c>
      <c r="AN34" s="57">
        <f>'BAR BB| Open rates'!AN34*0.85*0.9</f>
        <v>59517</v>
      </c>
      <c r="AO34" s="57">
        <f>'BAR BB| Open rates'!AO34*0.85*0.9</f>
        <v>57987</v>
      </c>
      <c r="AP34" s="57">
        <f>'BAR BB| Open rates'!AP34*0.85*0.9</f>
        <v>59517</v>
      </c>
      <c r="AQ34" s="57">
        <f>'BAR BB| Open rates'!AQ34*0.85*0.9</f>
        <v>57987</v>
      </c>
      <c r="AR34" s="57">
        <f>'BAR BB| Open rates'!AR34*0.85*0.9</f>
        <v>59517</v>
      </c>
      <c r="AS34" s="57">
        <f>'BAR BB| Open rates'!AS34*0.85*0.9</f>
        <v>54774</v>
      </c>
      <c r="AT34" s="57">
        <f>'BAR BB| Open rates'!AT34*0.85*0.9</f>
        <v>56457</v>
      </c>
      <c r="AU34" s="57">
        <f>'BAR BB| Open rates'!AU34*0.85*0.9</f>
        <v>54774</v>
      </c>
      <c r="AV34" s="57">
        <f>'BAR BB| Open rates'!AV34*0.85*0.9</f>
        <v>41845.5</v>
      </c>
      <c r="AW34" s="57">
        <f>'BAR BB| Open rates'!AW34*0.85*0.9</f>
        <v>41845.5</v>
      </c>
      <c r="AX34" s="57">
        <f>'BAR BB| Open rates'!AX34*0.85*0.9</f>
        <v>40162.5</v>
      </c>
      <c r="AY34" s="57">
        <f>'BAR BB| Open rates'!AY34*0.85*0.9</f>
        <v>41845.5</v>
      </c>
      <c r="AZ34" s="57">
        <f>'BAR BB| Open rates'!AZ34*0.85*0.9</f>
        <v>40162.5</v>
      </c>
      <c r="BA34" s="57">
        <f>'BAR BB| Open rates'!BA34*0.85*0.9</f>
        <v>41845.5</v>
      </c>
      <c r="BB34" s="57">
        <f>'BAR BB| Open rates'!BB34*0.85*0.9</f>
        <v>40162.5</v>
      </c>
      <c r="BC34" s="57">
        <f>'BAR BB| Open rates'!BC34*0.85*0.9</f>
        <v>41845.5</v>
      </c>
      <c r="BD34" s="57">
        <f>'BAR BB| Open rates'!BD34*0.85*0.9</f>
        <v>40162.5</v>
      </c>
      <c r="BE34" s="57">
        <f>'BAR BB| Open rates'!BE34*0.85*0.9</f>
        <v>38862</v>
      </c>
      <c r="BF34" s="57">
        <f>'BAR BB| Open rates'!BF34*0.85*0.9</f>
        <v>37332</v>
      </c>
      <c r="BG34" s="57">
        <f>'BAR BB| Open rates'!BG34*0.85*0.9</f>
        <v>38862</v>
      </c>
      <c r="BH34" s="57">
        <f>'BAR BB| Open rates'!BH34*0.85*0.9</f>
        <v>37332</v>
      </c>
      <c r="BI34" s="57">
        <f>'BAR BB| Open rates'!BI34*0.85*0.9</f>
        <v>38862</v>
      </c>
      <c r="BJ34" s="57">
        <f>'BAR BB| Open rates'!BJ34*0.85*0.9</f>
        <v>37332</v>
      </c>
      <c r="BK34" s="57">
        <f>'BAR BB| Open rates'!BK34*0.85*0.9</f>
        <v>38862</v>
      </c>
      <c r="BL34" s="57">
        <f>'BAR BB| Open rates'!BL34*0.85*0.9</f>
        <v>37332</v>
      </c>
      <c r="BM34" s="57">
        <f>'BAR BB| Open rates'!BM34*0.85*0.9</f>
        <v>38862</v>
      </c>
      <c r="BN34" s="57">
        <f>'BAR BB| Open rates'!BN34*0.85*0.9</f>
        <v>40162.5</v>
      </c>
      <c r="BO34" s="57">
        <f>'BAR BB| Open rates'!BO34*0.85*0.9</f>
        <v>41845.5</v>
      </c>
      <c r="BP34" s="57">
        <f>'BAR BB| Open rates'!BP34*0.85*0.9</f>
        <v>36567</v>
      </c>
      <c r="BQ34" s="57">
        <f>'BAR BB| Open rates'!BQ34*0.85*0.9</f>
        <v>32742</v>
      </c>
      <c r="BR34" s="57">
        <f>'BAR BB| Open rates'!BR34*0.85*0.9</f>
        <v>33507</v>
      </c>
      <c r="BS34" s="57">
        <f>'BAR BB| Open rates'!BS34*0.85*0.9</f>
        <v>32742</v>
      </c>
      <c r="BT34" s="57">
        <f>'BAR BB| Open rates'!BT34*0.85*0.9</f>
        <v>33507</v>
      </c>
      <c r="BU34" s="57">
        <f>'BAR BB| Open rates'!BU34*0.85*0.9</f>
        <v>32742</v>
      </c>
      <c r="BV34" s="57">
        <f>'BAR BB| Open rates'!BV34*0.85*0.9</f>
        <v>33507</v>
      </c>
      <c r="BW34" s="57">
        <f>'BAR BB| Open rates'!BW34*0.85*0.9</f>
        <v>32742</v>
      </c>
      <c r="BX34" s="57">
        <f>'BAR BB| Open rates'!BX34*0.85*0.9</f>
        <v>32742</v>
      </c>
      <c r="BY34" s="57">
        <f>'BAR BB| Open rates'!BY34*0.85*0.9</f>
        <v>33507</v>
      </c>
      <c r="BZ34" s="57">
        <f>'BAR BB| Open rates'!BZ34*0.85*0.9</f>
        <v>32742</v>
      </c>
      <c r="CA34" s="57">
        <f>'BAR BB| Open rates'!CA34*0.85*0.9</f>
        <v>33507</v>
      </c>
      <c r="CB34" s="57">
        <f>'BAR BB| Open rates'!CB34*0.85*0.9</f>
        <v>32742</v>
      </c>
      <c r="CC34" s="57">
        <f>'BAR BB| Open rates'!CC34*0.85*0.9</f>
        <v>33507</v>
      </c>
      <c r="CD34" s="57">
        <f>'BAR BB| Open rates'!CD34*0.85*0.9</f>
        <v>36337.5</v>
      </c>
      <c r="CE34" s="57">
        <f>'BAR BB| Open rates'!CE34*0.85*0.9</f>
        <v>38020.5</v>
      </c>
    </row>
    <row r="35" spans="1:83" s="36" customFormat="1" ht="12" customHeight="1" x14ac:dyDescent="0.2">
      <c r="A35" s="237">
        <v>2</v>
      </c>
      <c r="B35" s="57">
        <f>'BAR BB| Open rates'!B35*0.85*0.9</f>
        <v>55768.5</v>
      </c>
      <c r="C35" s="57">
        <f>'BAR BB| Open rates'!C35*0.85*0.9</f>
        <v>60282</v>
      </c>
      <c r="D35" s="57">
        <f>'BAR BB| Open rates'!D35*0.85*0.9</f>
        <v>57069</v>
      </c>
      <c r="E35" s="57">
        <f>'BAR BB| Open rates'!E35*0.85*0.9</f>
        <v>38632.5</v>
      </c>
      <c r="F35" s="57">
        <f>'BAR BB| Open rates'!F35*0.85*0.9</f>
        <v>37332</v>
      </c>
      <c r="G35" s="57">
        <f>'BAR BB| Open rates'!G35*0.85*0.9</f>
        <v>35802</v>
      </c>
      <c r="H35" s="57">
        <f>'BAR BB| Open rates'!H35*0.85*0.9</f>
        <v>35802</v>
      </c>
      <c r="I35" s="57">
        <f>'BAR BB| Open rates'!I35*0.85*0.9</f>
        <v>35037</v>
      </c>
      <c r="J35" s="57">
        <f>'BAR BB| Open rates'!J35*0.85*0.9</f>
        <v>35802</v>
      </c>
      <c r="K35" s="57">
        <f>'BAR BB| Open rates'!K35*0.85*0.9</f>
        <v>35802</v>
      </c>
      <c r="L35" s="57">
        <f>'BAR BB| Open rates'!L35*0.85*0.9</f>
        <v>35802</v>
      </c>
      <c r="M35" s="57">
        <f>'BAR BB| Open rates'!M35*0.85*0.9</f>
        <v>46435.5</v>
      </c>
      <c r="N35" s="57">
        <f>'BAR BB| Open rates'!N35*0.85*0.9</f>
        <v>42457.5</v>
      </c>
      <c r="O35" s="57">
        <f>'BAR BB| Open rates'!O35*0.85*0.9</f>
        <v>46435.5</v>
      </c>
      <c r="P35" s="57">
        <f>'BAR BB| Open rates'!P35*0.85*0.9</f>
        <v>44140.5</v>
      </c>
      <c r="Q35" s="57">
        <f>'BAR BB| Open rates'!Q35*0.85*0.9</f>
        <v>41157</v>
      </c>
      <c r="R35" s="57">
        <f>'BAR BB| Open rates'!R35*0.85*0.9</f>
        <v>42457.5</v>
      </c>
      <c r="S35" s="57">
        <f>'BAR BB| Open rates'!S35*0.85*0.9</f>
        <v>41157</v>
      </c>
      <c r="T35" s="57">
        <f>'BAR BB| Open rates'!T35*0.85*0.9</f>
        <v>42457.5</v>
      </c>
      <c r="U35" s="57">
        <f>'BAR BB| Open rates'!U35*0.85*0.9</f>
        <v>41157</v>
      </c>
      <c r="V35" s="57">
        <f>'BAR BB| Open rates'!V35*0.85*0.9</f>
        <v>42457.5</v>
      </c>
      <c r="W35" s="57">
        <f>'BAR BB| Open rates'!W35*0.85*0.9</f>
        <v>57069</v>
      </c>
      <c r="X35" s="57">
        <f>'BAR BB| Open rates'!X35*0.85*0.9</f>
        <v>60282</v>
      </c>
      <c r="Y35" s="57">
        <f>'BAR BB| Open rates'!Y35*0.85*0.9</f>
        <v>74893.5</v>
      </c>
      <c r="Z35" s="57">
        <f>'BAR BB| Open rates'!Z35*0.85*0.9</f>
        <v>57069</v>
      </c>
      <c r="AA35" s="57">
        <f>'BAR BB| Open rates'!AA35*0.85*0.9</f>
        <v>58752</v>
      </c>
      <c r="AB35" s="57">
        <f>'BAR BB| Open rates'!AB35*0.85*0.9</f>
        <v>57069</v>
      </c>
      <c r="AC35" s="57">
        <f>'BAR BB| Open rates'!AC35*0.85*0.9</f>
        <v>60282</v>
      </c>
      <c r="AD35" s="57">
        <f>'BAR BB| Open rates'!AD35*0.85*0.9</f>
        <v>61812</v>
      </c>
      <c r="AE35" s="57">
        <f>'BAR BB| Open rates'!AE35*0.85*0.9</f>
        <v>60282</v>
      </c>
      <c r="AF35" s="57">
        <f>'BAR BB| Open rates'!AF35*0.85*0.9</f>
        <v>61812</v>
      </c>
      <c r="AG35" s="57">
        <f>'BAR BB| Open rates'!AG35*0.85*0.9</f>
        <v>60282</v>
      </c>
      <c r="AH35" s="57">
        <f>'BAR BB| Open rates'!AH35*0.85*0.9</f>
        <v>61812</v>
      </c>
      <c r="AI35" s="57">
        <f>'BAR BB| Open rates'!AI35*0.85*0.9</f>
        <v>60282</v>
      </c>
      <c r="AJ35" s="57">
        <f>'BAR BB| Open rates'!AJ35*0.85*0.9</f>
        <v>61812</v>
      </c>
      <c r="AK35" s="57">
        <f>'BAR BB| Open rates'!AK35*0.85*0.9</f>
        <v>60282</v>
      </c>
      <c r="AL35" s="57">
        <f>'BAR BB| Open rates'!AL35*0.85*0.9</f>
        <v>61812</v>
      </c>
      <c r="AM35" s="57">
        <f>'BAR BB| Open rates'!AM35*0.85*0.9</f>
        <v>60282</v>
      </c>
      <c r="AN35" s="57">
        <f>'BAR BB| Open rates'!AN35*0.85*0.9</f>
        <v>61812</v>
      </c>
      <c r="AO35" s="57">
        <f>'BAR BB| Open rates'!AO35*0.85*0.9</f>
        <v>60282</v>
      </c>
      <c r="AP35" s="57">
        <f>'BAR BB| Open rates'!AP35*0.85*0.9</f>
        <v>61812</v>
      </c>
      <c r="AQ35" s="57">
        <f>'BAR BB| Open rates'!AQ35*0.85*0.9</f>
        <v>60282</v>
      </c>
      <c r="AR35" s="57">
        <f>'BAR BB| Open rates'!AR35*0.85*0.9</f>
        <v>61812</v>
      </c>
      <c r="AS35" s="57">
        <f>'BAR BB| Open rates'!AS35*0.85*0.9</f>
        <v>57069</v>
      </c>
      <c r="AT35" s="57">
        <f>'BAR BB| Open rates'!AT35*0.85*0.9</f>
        <v>58752</v>
      </c>
      <c r="AU35" s="57">
        <f>'BAR BB| Open rates'!AU35*0.85*0.9</f>
        <v>57069</v>
      </c>
      <c r="AV35" s="57">
        <f>'BAR BB| Open rates'!AV35*0.85*0.9</f>
        <v>44140.5</v>
      </c>
      <c r="AW35" s="57">
        <f>'BAR BB| Open rates'!AW35*0.85*0.9</f>
        <v>44140.5</v>
      </c>
      <c r="AX35" s="57">
        <f>'BAR BB| Open rates'!AX35*0.85*0.9</f>
        <v>42457.5</v>
      </c>
      <c r="AY35" s="57">
        <f>'BAR BB| Open rates'!AY35*0.85*0.9</f>
        <v>44140.5</v>
      </c>
      <c r="AZ35" s="57">
        <f>'BAR BB| Open rates'!AZ35*0.85*0.9</f>
        <v>42457.5</v>
      </c>
      <c r="BA35" s="57">
        <f>'BAR BB| Open rates'!BA35*0.85*0.9</f>
        <v>44140.5</v>
      </c>
      <c r="BB35" s="57">
        <f>'BAR BB| Open rates'!BB35*0.85*0.9</f>
        <v>42457.5</v>
      </c>
      <c r="BC35" s="57">
        <f>'BAR BB| Open rates'!BC35*0.85*0.9</f>
        <v>44140.5</v>
      </c>
      <c r="BD35" s="57">
        <f>'BAR BB| Open rates'!BD35*0.85*0.9</f>
        <v>42457.5</v>
      </c>
      <c r="BE35" s="57">
        <f>'BAR BB| Open rates'!BE35*0.85*0.9</f>
        <v>41157</v>
      </c>
      <c r="BF35" s="57">
        <f>'BAR BB| Open rates'!BF35*0.85*0.9</f>
        <v>39627</v>
      </c>
      <c r="BG35" s="57">
        <f>'BAR BB| Open rates'!BG35*0.85*0.9</f>
        <v>41157</v>
      </c>
      <c r="BH35" s="57">
        <f>'BAR BB| Open rates'!BH35*0.85*0.9</f>
        <v>39627</v>
      </c>
      <c r="BI35" s="57">
        <f>'BAR BB| Open rates'!BI35*0.85*0.9</f>
        <v>41157</v>
      </c>
      <c r="BJ35" s="57">
        <f>'BAR BB| Open rates'!BJ35*0.85*0.9</f>
        <v>39627</v>
      </c>
      <c r="BK35" s="57">
        <f>'BAR BB| Open rates'!BK35*0.85*0.9</f>
        <v>41157</v>
      </c>
      <c r="BL35" s="57">
        <f>'BAR BB| Open rates'!BL35*0.85*0.9</f>
        <v>39627</v>
      </c>
      <c r="BM35" s="57">
        <f>'BAR BB| Open rates'!BM35*0.85*0.9</f>
        <v>41157</v>
      </c>
      <c r="BN35" s="57">
        <f>'BAR BB| Open rates'!BN35*0.85*0.9</f>
        <v>42457.5</v>
      </c>
      <c r="BO35" s="57">
        <f>'BAR BB| Open rates'!BO35*0.85*0.9</f>
        <v>44140.5</v>
      </c>
      <c r="BP35" s="57">
        <f>'BAR BB| Open rates'!BP35*0.85*0.9</f>
        <v>38862</v>
      </c>
      <c r="BQ35" s="57">
        <f>'BAR BB| Open rates'!BQ35*0.85*0.9</f>
        <v>35037</v>
      </c>
      <c r="BR35" s="57">
        <f>'BAR BB| Open rates'!BR35*0.85*0.9</f>
        <v>35802</v>
      </c>
      <c r="BS35" s="57">
        <f>'BAR BB| Open rates'!BS35*0.85*0.9</f>
        <v>35037</v>
      </c>
      <c r="BT35" s="57">
        <f>'BAR BB| Open rates'!BT35*0.85*0.9</f>
        <v>35802</v>
      </c>
      <c r="BU35" s="57">
        <f>'BAR BB| Open rates'!BU35*0.85*0.9</f>
        <v>35037</v>
      </c>
      <c r="BV35" s="57">
        <f>'BAR BB| Open rates'!BV35*0.85*0.9</f>
        <v>35802</v>
      </c>
      <c r="BW35" s="57">
        <f>'BAR BB| Open rates'!BW35*0.85*0.9</f>
        <v>35037</v>
      </c>
      <c r="BX35" s="57">
        <f>'BAR BB| Open rates'!BX35*0.85*0.9</f>
        <v>35037</v>
      </c>
      <c r="BY35" s="57">
        <f>'BAR BB| Open rates'!BY35*0.85*0.9</f>
        <v>35802</v>
      </c>
      <c r="BZ35" s="57">
        <f>'BAR BB| Open rates'!BZ35*0.85*0.9</f>
        <v>35037</v>
      </c>
      <c r="CA35" s="57">
        <f>'BAR BB| Open rates'!CA35*0.85*0.9</f>
        <v>35802</v>
      </c>
      <c r="CB35" s="57">
        <f>'BAR BB| Open rates'!CB35*0.85*0.9</f>
        <v>35037</v>
      </c>
      <c r="CC35" s="57">
        <f>'BAR BB| Open rates'!CC35*0.85*0.9</f>
        <v>35802</v>
      </c>
      <c r="CD35" s="57">
        <f>'BAR BB| Open rates'!CD35*0.85*0.9</f>
        <v>38632.5</v>
      </c>
      <c r="CE35" s="57">
        <f>'BAR BB| Open rates'!CE35*0.85*0.9</f>
        <v>40315.5</v>
      </c>
    </row>
    <row r="36" spans="1:83" s="36" customFormat="1" ht="12" customHeight="1" x14ac:dyDescent="0.2">
      <c r="A36" s="237">
        <v>3</v>
      </c>
      <c r="B36" s="57">
        <f>'BAR BB| Open rates'!B36*0.85*0.9</f>
        <v>58063.5</v>
      </c>
      <c r="C36" s="57">
        <f>'BAR BB| Open rates'!C36*0.85*0.9</f>
        <v>62577</v>
      </c>
      <c r="D36" s="57">
        <f>'BAR BB| Open rates'!D36*0.85*0.9</f>
        <v>59364</v>
      </c>
      <c r="E36" s="57">
        <f>'BAR BB| Open rates'!E36*0.85*0.9</f>
        <v>40927.5</v>
      </c>
      <c r="F36" s="57">
        <f>'BAR BB| Open rates'!F36*0.85*0.9</f>
        <v>39627</v>
      </c>
      <c r="G36" s="57">
        <f>'BAR BB| Open rates'!G36*0.85*0.9</f>
        <v>38097</v>
      </c>
      <c r="H36" s="57">
        <f>'BAR BB| Open rates'!H36*0.85*0.9</f>
        <v>38097</v>
      </c>
      <c r="I36" s="57">
        <f>'BAR BB| Open rates'!I36*0.85*0.9</f>
        <v>37332</v>
      </c>
      <c r="J36" s="57">
        <f>'BAR BB| Open rates'!J36*0.85*0.9</f>
        <v>38097</v>
      </c>
      <c r="K36" s="57">
        <f>'BAR BB| Open rates'!K36*0.85*0.9</f>
        <v>38097</v>
      </c>
      <c r="L36" s="57">
        <f>'BAR BB| Open rates'!L36*0.85*0.9</f>
        <v>38097</v>
      </c>
      <c r="M36" s="57">
        <f>'BAR BB| Open rates'!M36*0.85*0.9</f>
        <v>48730.5</v>
      </c>
      <c r="N36" s="57">
        <f>'BAR BB| Open rates'!N36*0.85*0.9</f>
        <v>44752.5</v>
      </c>
      <c r="O36" s="57">
        <f>'BAR BB| Open rates'!O36*0.85*0.9</f>
        <v>48730.5</v>
      </c>
      <c r="P36" s="57">
        <f>'BAR BB| Open rates'!P36*0.85*0.9</f>
        <v>46435.5</v>
      </c>
      <c r="Q36" s="57">
        <f>'BAR BB| Open rates'!Q36*0.85*0.9</f>
        <v>43452</v>
      </c>
      <c r="R36" s="57">
        <f>'BAR BB| Open rates'!R36*0.85*0.9</f>
        <v>44752.5</v>
      </c>
      <c r="S36" s="57">
        <f>'BAR BB| Open rates'!S36*0.85*0.9</f>
        <v>43452</v>
      </c>
      <c r="T36" s="57">
        <f>'BAR BB| Open rates'!T36*0.85*0.9</f>
        <v>44752.5</v>
      </c>
      <c r="U36" s="57">
        <f>'BAR BB| Open rates'!U36*0.85*0.9</f>
        <v>43452</v>
      </c>
      <c r="V36" s="57">
        <f>'BAR BB| Open rates'!V36*0.85*0.9</f>
        <v>44752.5</v>
      </c>
      <c r="W36" s="57">
        <f>'BAR BB| Open rates'!W36*0.85*0.9</f>
        <v>59364</v>
      </c>
      <c r="X36" s="57">
        <f>'BAR BB| Open rates'!X36*0.85*0.9</f>
        <v>62577</v>
      </c>
      <c r="Y36" s="57">
        <f>'BAR BB| Open rates'!Y36*0.85*0.9</f>
        <v>77188.5</v>
      </c>
      <c r="Z36" s="57">
        <f>'BAR BB| Open rates'!Z36*0.85*0.9</f>
        <v>59364</v>
      </c>
      <c r="AA36" s="57">
        <f>'BAR BB| Open rates'!AA36*0.85*0.9</f>
        <v>61047</v>
      </c>
      <c r="AB36" s="57">
        <f>'BAR BB| Open rates'!AB36*0.85*0.9</f>
        <v>59364</v>
      </c>
      <c r="AC36" s="57">
        <f>'BAR BB| Open rates'!AC36*0.85*0.9</f>
        <v>62577</v>
      </c>
      <c r="AD36" s="57">
        <f>'BAR BB| Open rates'!AD36*0.85*0.9</f>
        <v>64107</v>
      </c>
      <c r="AE36" s="57">
        <f>'BAR BB| Open rates'!AE36*0.85*0.9</f>
        <v>62577</v>
      </c>
      <c r="AF36" s="57">
        <f>'BAR BB| Open rates'!AF36*0.85*0.9</f>
        <v>64107</v>
      </c>
      <c r="AG36" s="57">
        <f>'BAR BB| Open rates'!AG36*0.85*0.9</f>
        <v>62577</v>
      </c>
      <c r="AH36" s="57">
        <f>'BAR BB| Open rates'!AH36*0.85*0.9</f>
        <v>64107</v>
      </c>
      <c r="AI36" s="57">
        <f>'BAR BB| Open rates'!AI36*0.85*0.9</f>
        <v>62577</v>
      </c>
      <c r="AJ36" s="57">
        <f>'BAR BB| Open rates'!AJ36*0.85*0.9</f>
        <v>64107</v>
      </c>
      <c r="AK36" s="57">
        <f>'BAR BB| Open rates'!AK36*0.85*0.9</f>
        <v>62577</v>
      </c>
      <c r="AL36" s="57">
        <f>'BAR BB| Open rates'!AL36*0.85*0.9</f>
        <v>64107</v>
      </c>
      <c r="AM36" s="57">
        <f>'BAR BB| Open rates'!AM36*0.85*0.9</f>
        <v>62577</v>
      </c>
      <c r="AN36" s="57">
        <f>'BAR BB| Open rates'!AN36*0.85*0.9</f>
        <v>64107</v>
      </c>
      <c r="AO36" s="57">
        <f>'BAR BB| Open rates'!AO36*0.85*0.9</f>
        <v>62577</v>
      </c>
      <c r="AP36" s="57">
        <f>'BAR BB| Open rates'!AP36*0.85*0.9</f>
        <v>64107</v>
      </c>
      <c r="AQ36" s="57">
        <f>'BAR BB| Open rates'!AQ36*0.85*0.9</f>
        <v>62577</v>
      </c>
      <c r="AR36" s="57">
        <f>'BAR BB| Open rates'!AR36*0.85*0.9</f>
        <v>64107</v>
      </c>
      <c r="AS36" s="57">
        <f>'BAR BB| Open rates'!AS36*0.85*0.9</f>
        <v>59364</v>
      </c>
      <c r="AT36" s="57">
        <f>'BAR BB| Open rates'!AT36*0.85*0.9</f>
        <v>61047</v>
      </c>
      <c r="AU36" s="57">
        <f>'BAR BB| Open rates'!AU36*0.85*0.9</f>
        <v>59364</v>
      </c>
      <c r="AV36" s="57">
        <f>'BAR BB| Open rates'!AV36*0.85*0.9</f>
        <v>46435.5</v>
      </c>
      <c r="AW36" s="57">
        <f>'BAR BB| Open rates'!AW36*0.85*0.9</f>
        <v>46435.5</v>
      </c>
      <c r="AX36" s="57">
        <f>'BAR BB| Open rates'!AX36*0.85*0.9</f>
        <v>44752.5</v>
      </c>
      <c r="AY36" s="57">
        <f>'BAR BB| Open rates'!AY36*0.85*0.9</f>
        <v>46435.5</v>
      </c>
      <c r="AZ36" s="57">
        <f>'BAR BB| Open rates'!AZ36*0.85*0.9</f>
        <v>44752.5</v>
      </c>
      <c r="BA36" s="57">
        <f>'BAR BB| Open rates'!BA36*0.85*0.9</f>
        <v>46435.5</v>
      </c>
      <c r="BB36" s="57">
        <f>'BAR BB| Open rates'!BB36*0.85*0.9</f>
        <v>44752.5</v>
      </c>
      <c r="BC36" s="57">
        <f>'BAR BB| Open rates'!BC36*0.85*0.9</f>
        <v>46435.5</v>
      </c>
      <c r="BD36" s="57">
        <f>'BAR BB| Open rates'!BD36*0.85*0.9</f>
        <v>44752.5</v>
      </c>
      <c r="BE36" s="57">
        <f>'BAR BB| Open rates'!BE36*0.85*0.9</f>
        <v>43452</v>
      </c>
      <c r="BF36" s="57">
        <f>'BAR BB| Open rates'!BF36*0.85*0.9</f>
        <v>41922</v>
      </c>
      <c r="BG36" s="57">
        <f>'BAR BB| Open rates'!BG36*0.85*0.9</f>
        <v>43452</v>
      </c>
      <c r="BH36" s="57">
        <f>'BAR BB| Open rates'!BH36*0.85*0.9</f>
        <v>41922</v>
      </c>
      <c r="BI36" s="57">
        <f>'BAR BB| Open rates'!BI36*0.85*0.9</f>
        <v>43452</v>
      </c>
      <c r="BJ36" s="57">
        <f>'BAR BB| Open rates'!BJ36*0.85*0.9</f>
        <v>41922</v>
      </c>
      <c r="BK36" s="57">
        <f>'BAR BB| Open rates'!BK36*0.85*0.9</f>
        <v>43452</v>
      </c>
      <c r="BL36" s="57">
        <f>'BAR BB| Open rates'!BL36*0.85*0.9</f>
        <v>41922</v>
      </c>
      <c r="BM36" s="57">
        <f>'BAR BB| Open rates'!BM36*0.85*0.9</f>
        <v>43452</v>
      </c>
      <c r="BN36" s="57">
        <f>'BAR BB| Open rates'!BN36*0.85*0.9</f>
        <v>44752.5</v>
      </c>
      <c r="BO36" s="57">
        <f>'BAR BB| Open rates'!BO36*0.85*0.9</f>
        <v>46435.5</v>
      </c>
      <c r="BP36" s="57">
        <f>'BAR BB| Open rates'!BP36*0.85*0.9</f>
        <v>41157</v>
      </c>
      <c r="BQ36" s="57">
        <f>'BAR BB| Open rates'!BQ36*0.85*0.9</f>
        <v>37332</v>
      </c>
      <c r="BR36" s="57">
        <f>'BAR BB| Open rates'!BR36*0.85*0.9</f>
        <v>38097</v>
      </c>
      <c r="BS36" s="57">
        <f>'BAR BB| Open rates'!BS36*0.85*0.9</f>
        <v>37332</v>
      </c>
      <c r="BT36" s="57">
        <f>'BAR BB| Open rates'!BT36*0.85*0.9</f>
        <v>38097</v>
      </c>
      <c r="BU36" s="57">
        <f>'BAR BB| Open rates'!BU36*0.85*0.9</f>
        <v>37332</v>
      </c>
      <c r="BV36" s="57">
        <f>'BAR BB| Open rates'!BV36*0.85*0.9</f>
        <v>38097</v>
      </c>
      <c r="BW36" s="57">
        <f>'BAR BB| Open rates'!BW36*0.85*0.9</f>
        <v>37332</v>
      </c>
      <c r="BX36" s="57">
        <f>'BAR BB| Open rates'!BX36*0.85*0.9</f>
        <v>37332</v>
      </c>
      <c r="BY36" s="57">
        <f>'BAR BB| Open rates'!BY36*0.85*0.9</f>
        <v>38097</v>
      </c>
      <c r="BZ36" s="57">
        <f>'BAR BB| Open rates'!BZ36*0.85*0.9</f>
        <v>37332</v>
      </c>
      <c r="CA36" s="57">
        <f>'BAR BB| Open rates'!CA36*0.85*0.9</f>
        <v>38097</v>
      </c>
      <c r="CB36" s="57">
        <f>'BAR BB| Open rates'!CB36*0.85*0.9</f>
        <v>37332</v>
      </c>
      <c r="CC36" s="57">
        <f>'BAR BB| Open rates'!CC36*0.85*0.9</f>
        <v>38097</v>
      </c>
      <c r="CD36" s="57">
        <f>'BAR BB| Open rates'!CD36*0.85*0.9</f>
        <v>40927.5</v>
      </c>
      <c r="CE36" s="57">
        <f>'BAR BB| Open rates'!CE36*0.85*0.9</f>
        <v>42610.5</v>
      </c>
    </row>
    <row r="37" spans="1:83" s="36" customFormat="1" ht="12" customHeight="1" x14ac:dyDescent="0.2">
      <c r="A37" s="237">
        <v>4</v>
      </c>
      <c r="B37" s="57">
        <f>'BAR BB| Open rates'!B37*0.85*0.9</f>
        <v>60358.5</v>
      </c>
      <c r="C37" s="57">
        <f>'BAR BB| Open rates'!C37*0.85*0.9</f>
        <v>64872</v>
      </c>
      <c r="D37" s="57">
        <f>'BAR BB| Open rates'!D37*0.85*0.9</f>
        <v>61659</v>
      </c>
      <c r="E37" s="57">
        <f>'BAR BB| Open rates'!E37*0.85*0.9</f>
        <v>43222.5</v>
      </c>
      <c r="F37" s="57">
        <f>'BAR BB| Open rates'!F37*0.85*0.9</f>
        <v>41922</v>
      </c>
      <c r="G37" s="57">
        <f>'BAR BB| Open rates'!G37*0.85*0.9</f>
        <v>40392</v>
      </c>
      <c r="H37" s="57">
        <f>'BAR BB| Open rates'!H37*0.85*0.9</f>
        <v>40392</v>
      </c>
      <c r="I37" s="57">
        <f>'BAR BB| Open rates'!I37*0.85*0.9</f>
        <v>39627</v>
      </c>
      <c r="J37" s="57">
        <f>'BAR BB| Open rates'!J37*0.85*0.9</f>
        <v>40392</v>
      </c>
      <c r="K37" s="57">
        <f>'BAR BB| Open rates'!K37*0.85*0.9</f>
        <v>40392</v>
      </c>
      <c r="L37" s="57">
        <f>'BAR BB| Open rates'!L37*0.85*0.9</f>
        <v>40392</v>
      </c>
      <c r="M37" s="57">
        <f>'BAR BB| Open rates'!M37*0.85*0.9</f>
        <v>51025.5</v>
      </c>
      <c r="N37" s="57">
        <f>'BAR BB| Open rates'!N37*0.85*0.9</f>
        <v>47047.5</v>
      </c>
      <c r="O37" s="57">
        <f>'BAR BB| Open rates'!O37*0.85*0.9</f>
        <v>51025.5</v>
      </c>
      <c r="P37" s="57">
        <f>'BAR BB| Open rates'!P37*0.85*0.9</f>
        <v>48730.5</v>
      </c>
      <c r="Q37" s="57">
        <f>'BAR BB| Open rates'!Q37*0.85*0.9</f>
        <v>45747</v>
      </c>
      <c r="R37" s="57">
        <f>'BAR BB| Open rates'!R37*0.85*0.9</f>
        <v>47047.5</v>
      </c>
      <c r="S37" s="57">
        <f>'BAR BB| Open rates'!S37*0.85*0.9</f>
        <v>45747</v>
      </c>
      <c r="T37" s="57">
        <f>'BAR BB| Open rates'!T37*0.85*0.9</f>
        <v>47047.5</v>
      </c>
      <c r="U37" s="57">
        <f>'BAR BB| Open rates'!U37*0.85*0.9</f>
        <v>45747</v>
      </c>
      <c r="V37" s="57">
        <f>'BAR BB| Open rates'!V37*0.85*0.9</f>
        <v>47047.5</v>
      </c>
      <c r="W37" s="57">
        <f>'BAR BB| Open rates'!W37*0.85*0.9</f>
        <v>61659</v>
      </c>
      <c r="X37" s="57">
        <f>'BAR BB| Open rates'!X37*0.85*0.9</f>
        <v>64872</v>
      </c>
      <c r="Y37" s="57">
        <f>'BAR BB| Open rates'!Y37*0.85*0.9</f>
        <v>79483.5</v>
      </c>
      <c r="Z37" s="57">
        <f>'BAR BB| Open rates'!Z37*0.85*0.9</f>
        <v>61659</v>
      </c>
      <c r="AA37" s="57">
        <f>'BAR BB| Open rates'!AA37*0.85*0.9</f>
        <v>63342</v>
      </c>
      <c r="AB37" s="57">
        <f>'BAR BB| Open rates'!AB37*0.85*0.9</f>
        <v>61659</v>
      </c>
      <c r="AC37" s="57">
        <f>'BAR BB| Open rates'!AC37*0.85*0.9</f>
        <v>64872</v>
      </c>
      <c r="AD37" s="57">
        <f>'BAR BB| Open rates'!AD37*0.85*0.9</f>
        <v>66402</v>
      </c>
      <c r="AE37" s="57">
        <f>'BAR BB| Open rates'!AE37*0.85*0.9</f>
        <v>64872</v>
      </c>
      <c r="AF37" s="57">
        <f>'BAR BB| Open rates'!AF37*0.85*0.9</f>
        <v>66402</v>
      </c>
      <c r="AG37" s="57">
        <f>'BAR BB| Open rates'!AG37*0.85*0.9</f>
        <v>64872</v>
      </c>
      <c r="AH37" s="57">
        <f>'BAR BB| Open rates'!AH37*0.85*0.9</f>
        <v>66402</v>
      </c>
      <c r="AI37" s="57">
        <f>'BAR BB| Open rates'!AI37*0.85*0.9</f>
        <v>64872</v>
      </c>
      <c r="AJ37" s="57">
        <f>'BAR BB| Open rates'!AJ37*0.85*0.9</f>
        <v>66402</v>
      </c>
      <c r="AK37" s="57">
        <f>'BAR BB| Open rates'!AK37*0.85*0.9</f>
        <v>64872</v>
      </c>
      <c r="AL37" s="57">
        <f>'BAR BB| Open rates'!AL37*0.85*0.9</f>
        <v>66402</v>
      </c>
      <c r="AM37" s="57">
        <f>'BAR BB| Open rates'!AM37*0.85*0.9</f>
        <v>64872</v>
      </c>
      <c r="AN37" s="57">
        <f>'BAR BB| Open rates'!AN37*0.85*0.9</f>
        <v>66402</v>
      </c>
      <c r="AO37" s="57">
        <f>'BAR BB| Open rates'!AO37*0.85*0.9</f>
        <v>64872</v>
      </c>
      <c r="AP37" s="57">
        <f>'BAR BB| Open rates'!AP37*0.85*0.9</f>
        <v>66402</v>
      </c>
      <c r="AQ37" s="57">
        <f>'BAR BB| Open rates'!AQ37*0.85*0.9</f>
        <v>64872</v>
      </c>
      <c r="AR37" s="57">
        <f>'BAR BB| Open rates'!AR37*0.85*0.9</f>
        <v>66402</v>
      </c>
      <c r="AS37" s="57">
        <f>'BAR BB| Open rates'!AS37*0.85*0.9</f>
        <v>61659</v>
      </c>
      <c r="AT37" s="57">
        <f>'BAR BB| Open rates'!AT37*0.85*0.9</f>
        <v>63342</v>
      </c>
      <c r="AU37" s="57">
        <f>'BAR BB| Open rates'!AU37*0.85*0.9</f>
        <v>61659</v>
      </c>
      <c r="AV37" s="57">
        <f>'BAR BB| Open rates'!AV37*0.85*0.9</f>
        <v>48730.5</v>
      </c>
      <c r="AW37" s="57">
        <f>'BAR BB| Open rates'!AW37*0.85*0.9</f>
        <v>48730.5</v>
      </c>
      <c r="AX37" s="57">
        <f>'BAR BB| Open rates'!AX37*0.85*0.9</f>
        <v>47047.5</v>
      </c>
      <c r="AY37" s="57">
        <f>'BAR BB| Open rates'!AY37*0.85*0.9</f>
        <v>48730.5</v>
      </c>
      <c r="AZ37" s="57">
        <f>'BAR BB| Open rates'!AZ37*0.85*0.9</f>
        <v>47047.5</v>
      </c>
      <c r="BA37" s="57">
        <f>'BAR BB| Open rates'!BA37*0.85*0.9</f>
        <v>48730.5</v>
      </c>
      <c r="BB37" s="57">
        <f>'BAR BB| Open rates'!BB37*0.85*0.9</f>
        <v>47047.5</v>
      </c>
      <c r="BC37" s="57">
        <f>'BAR BB| Open rates'!BC37*0.85*0.9</f>
        <v>48730.5</v>
      </c>
      <c r="BD37" s="57">
        <f>'BAR BB| Open rates'!BD37*0.85*0.9</f>
        <v>47047.5</v>
      </c>
      <c r="BE37" s="57">
        <f>'BAR BB| Open rates'!BE37*0.85*0.9</f>
        <v>45747</v>
      </c>
      <c r="BF37" s="57">
        <f>'BAR BB| Open rates'!BF37*0.85*0.9</f>
        <v>44217</v>
      </c>
      <c r="BG37" s="57">
        <f>'BAR BB| Open rates'!BG37*0.85*0.9</f>
        <v>45747</v>
      </c>
      <c r="BH37" s="57">
        <f>'BAR BB| Open rates'!BH37*0.85*0.9</f>
        <v>44217</v>
      </c>
      <c r="BI37" s="57">
        <f>'BAR BB| Open rates'!BI37*0.85*0.9</f>
        <v>45747</v>
      </c>
      <c r="BJ37" s="57">
        <f>'BAR BB| Open rates'!BJ37*0.85*0.9</f>
        <v>44217</v>
      </c>
      <c r="BK37" s="57">
        <f>'BAR BB| Open rates'!BK37*0.85*0.9</f>
        <v>45747</v>
      </c>
      <c r="BL37" s="57">
        <f>'BAR BB| Open rates'!BL37*0.85*0.9</f>
        <v>44217</v>
      </c>
      <c r="BM37" s="57">
        <f>'BAR BB| Open rates'!BM37*0.85*0.9</f>
        <v>45747</v>
      </c>
      <c r="BN37" s="57">
        <f>'BAR BB| Open rates'!BN37*0.85*0.9</f>
        <v>47047.5</v>
      </c>
      <c r="BO37" s="57">
        <f>'BAR BB| Open rates'!BO37*0.85*0.9</f>
        <v>48730.5</v>
      </c>
      <c r="BP37" s="57">
        <f>'BAR BB| Open rates'!BP37*0.85*0.9</f>
        <v>43452</v>
      </c>
      <c r="BQ37" s="57">
        <f>'BAR BB| Open rates'!BQ37*0.85*0.9</f>
        <v>39627</v>
      </c>
      <c r="BR37" s="57">
        <f>'BAR BB| Open rates'!BR37*0.85*0.9</f>
        <v>40392</v>
      </c>
      <c r="BS37" s="57">
        <f>'BAR BB| Open rates'!BS37*0.85*0.9</f>
        <v>39627</v>
      </c>
      <c r="BT37" s="57">
        <f>'BAR BB| Open rates'!BT37*0.85*0.9</f>
        <v>40392</v>
      </c>
      <c r="BU37" s="57">
        <f>'BAR BB| Open rates'!BU37*0.85*0.9</f>
        <v>39627</v>
      </c>
      <c r="BV37" s="57">
        <f>'BAR BB| Open rates'!BV37*0.85*0.9</f>
        <v>40392</v>
      </c>
      <c r="BW37" s="57">
        <f>'BAR BB| Open rates'!BW37*0.85*0.9</f>
        <v>39627</v>
      </c>
      <c r="BX37" s="57">
        <f>'BAR BB| Open rates'!BX37*0.85*0.9</f>
        <v>39627</v>
      </c>
      <c r="BY37" s="57">
        <f>'BAR BB| Open rates'!BY37*0.85*0.9</f>
        <v>40392</v>
      </c>
      <c r="BZ37" s="57">
        <f>'BAR BB| Open rates'!BZ37*0.85*0.9</f>
        <v>39627</v>
      </c>
      <c r="CA37" s="57">
        <f>'BAR BB| Open rates'!CA37*0.85*0.9</f>
        <v>40392</v>
      </c>
      <c r="CB37" s="57">
        <f>'BAR BB| Open rates'!CB37*0.85*0.9</f>
        <v>39627</v>
      </c>
      <c r="CC37" s="57">
        <f>'BAR BB| Open rates'!CC37*0.85*0.9</f>
        <v>40392</v>
      </c>
      <c r="CD37" s="57">
        <f>'BAR BB| Open rates'!CD37*0.85*0.9</f>
        <v>43222.5</v>
      </c>
      <c r="CE37" s="57">
        <f>'BAR BB| Open rates'!CE37*0.85*0.9</f>
        <v>44905.5</v>
      </c>
    </row>
    <row r="38" spans="1:83" s="33" customFormat="1" x14ac:dyDescent="0.2">
      <c r="A38" s="237">
        <v>5</v>
      </c>
      <c r="B38" s="57">
        <f>'BAR BB| Open rates'!B38*0.85*0.9</f>
        <v>62653.5</v>
      </c>
      <c r="C38" s="57">
        <f>'BAR BB| Open rates'!C38*0.85*0.9</f>
        <v>67167</v>
      </c>
      <c r="D38" s="57">
        <f>'BAR BB| Open rates'!D38*0.85*0.9</f>
        <v>63954</v>
      </c>
      <c r="E38" s="57">
        <f>'BAR BB| Open rates'!E38*0.85*0.9</f>
        <v>45517.5</v>
      </c>
      <c r="F38" s="57">
        <f>'BAR BB| Open rates'!F38*0.85*0.9</f>
        <v>44217</v>
      </c>
      <c r="G38" s="57">
        <f>'BAR BB| Open rates'!G38*0.85*0.9</f>
        <v>42687</v>
      </c>
      <c r="H38" s="57">
        <f>'BAR BB| Open rates'!H38*0.85*0.9</f>
        <v>42687</v>
      </c>
      <c r="I38" s="57">
        <f>'BAR BB| Open rates'!I38*0.85*0.9</f>
        <v>41922</v>
      </c>
      <c r="J38" s="57">
        <f>'BAR BB| Open rates'!J38*0.85*0.9</f>
        <v>42687</v>
      </c>
      <c r="K38" s="57">
        <f>'BAR BB| Open rates'!K38*0.85*0.9</f>
        <v>42687</v>
      </c>
      <c r="L38" s="57">
        <f>'BAR BB| Open rates'!L38*0.85*0.9</f>
        <v>42687</v>
      </c>
      <c r="M38" s="57">
        <f>'BAR BB| Open rates'!M38*0.85*0.9</f>
        <v>53320.5</v>
      </c>
      <c r="N38" s="57">
        <f>'BAR BB| Open rates'!N38*0.85*0.9</f>
        <v>49342.5</v>
      </c>
      <c r="O38" s="57">
        <f>'BAR BB| Open rates'!O38*0.85*0.9</f>
        <v>53320.5</v>
      </c>
      <c r="P38" s="57">
        <f>'BAR BB| Open rates'!P38*0.85*0.9</f>
        <v>51025.5</v>
      </c>
      <c r="Q38" s="57">
        <f>'BAR BB| Open rates'!Q38*0.85*0.9</f>
        <v>48042</v>
      </c>
      <c r="R38" s="57">
        <f>'BAR BB| Open rates'!R38*0.85*0.9</f>
        <v>49342.5</v>
      </c>
      <c r="S38" s="57">
        <f>'BAR BB| Open rates'!S38*0.85*0.9</f>
        <v>48042</v>
      </c>
      <c r="T38" s="57">
        <f>'BAR BB| Open rates'!T38*0.85*0.9</f>
        <v>49342.5</v>
      </c>
      <c r="U38" s="57">
        <f>'BAR BB| Open rates'!U38*0.85*0.9</f>
        <v>48042</v>
      </c>
      <c r="V38" s="57">
        <f>'BAR BB| Open rates'!V38*0.85*0.9</f>
        <v>49342.5</v>
      </c>
      <c r="W38" s="57">
        <f>'BAR BB| Open rates'!W38*0.85*0.9</f>
        <v>63954</v>
      </c>
      <c r="X38" s="57">
        <f>'BAR BB| Open rates'!X38*0.85*0.9</f>
        <v>67167</v>
      </c>
      <c r="Y38" s="57">
        <f>'BAR BB| Open rates'!Y38*0.85*0.9</f>
        <v>81778.5</v>
      </c>
      <c r="Z38" s="57">
        <f>'BAR BB| Open rates'!Z38*0.85*0.9</f>
        <v>63954</v>
      </c>
      <c r="AA38" s="57">
        <f>'BAR BB| Open rates'!AA38*0.85*0.9</f>
        <v>65637</v>
      </c>
      <c r="AB38" s="57">
        <f>'BAR BB| Open rates'!AB38*0.85*0.9</f>
        <v>63954</v>
      </c>
      <c r="AC38" s="57">
        <f>'BAR BB| Open rates'!AC38*0.85*0.9</f>
        <v>67167</v>
      </c>
      <c r="AD38" s="57">
        <f>'BAR BB| Open rates'!AD38*0.85*0.9</f>
        <v>68697</v>
      </c>
      <c r="AE38" s="57">
        <f>'BAR BB| Open rates'!AE38*0.85*0.9</f>
        <v>67167</v>
      </c>
      <c r="AF38" s="57">
        <f>'BAR BB| Open rates'!AF38*0.85*0.9</f>
        <v>68697</v>
      </c>
      <c r="AG38" s="57">
        <f>'BAR BB| Open rates'!AG38*0.85*0.9</f>
        <v>67167</v>
      </c>
      <c r="AH38" s="57">
        <f>'BAR BB| Open rates'!AH38*0.85*0.9</f>
        <v>68697</v>
      </c>
      <c r="AI38" s="57">
        <f>'BAR BB| Open rates'!AI38*0.85*0.9</f>
        <v>67167</v>
      </c>
      <c r="AJ38" s="57">
        <f>'BAR BB| Open rates'!AJ38*0.85*0.9</f>
        <v>68697</v>
      </c>
      <c r="AK38" s="57">
        <f>'BAR BB| Open rates'!AK38*0.85*0.9</f>
        <v>67167</v>
      </c>
      <c r="AL38" s="57">
        <f>'BAR BB| Open rates'!AL38*0.85*0.9</f>
        <v>68697</v>
      </c>
      <c r="AM38" s="57">
        <f>'BAR BB| Open rates'!AM38*0.85*0.9</f>
        <v>67167</v>
      </c>
      <c r="AN38" s="57">
        <f>'BAR BB| Open rates'!AN38*0.85*0.9</f>
        <v>68697</v>
      </c>
      <c r="AO38" s="57">
        <f>'BAR BB| Open rates'!AO38*0.85*0.9</f>
        <v>67167</v>
      </c>
      <c r="AP38" s="57">
        <f>'BAR BB| Open rates'!AP38*0.85*0.9</f>
        <v>68697</v>
      </c>
      <c r="AQ38" s="57">
        <f>'BAR BB| Open rates'!AQ38*0.85*0.9</f>
        <v>67167</v>
      </c>
      <c r="AR38" s="57">
        <f>'BAR BB| Open rates'!AR38*0.85*0.9</f>
        <v>68697</v>
      </c>
      <c r="AS38" s="57">
        <f>'BAR BB| Open rates'!AS38*0.85*0.9</f>
        <v>63954</v>
      </c>
      <c r="AT38" s="57">
        <f>'BAR BB| Open rates'!AT38*0.85*0.9</f>
        <v>65637</v>
      </c>
      <c r="AU38" s="57">
        <f>'BAR BB| Open rates'!AU38*0.85*0.9</f>
        <v>63954</v>
      </c>
      <c r="AV38" s="57">
        <f>'BAR BB| Open rates'!AV38*0.85*0.9</f>
        <v>51025.5</v>
      </c>
      <c r="AW38" s="57">
        <f>'BAR BB| Open rates'!AW38*0.85*0.9</f>
        <v>51025.5</v>
      </c>
      <c r="AX38" s="57">
        <f>'BAR BB| Open rates'!AX38*0.85*0.9</f>
        <v>49342.5</v>
      </c>
      <c r="AY38" s="57">
        <f>'BAR BB| Open rates'!AY38*0.85*0.9</f>
        <v>51025.5</v>
      </c>
      <c r="AZ38" s="57">
        <f>'BAR BB| Open rates'!AZ38*0.85*0.9</f>
        <v>49342.5</v>
      </c>
      <c r="BA38" s="57">
        <f>'BAR BB| Open rates'!BA38*0.85*0.9</f>
        <v>51025.5</v>
      </c>
      <c r="BB38" s="57">
        <f>'BAR BB| Open rates'!BB38*0.85*0.9</f>
        <v>49342.5</v>
      </c>
      <c r="BC38" s="57">
        <f>'BAR BB| Open rates'!BC38*0.85*0.9</f>
        <v>51025.5</v>
      </c>
      <c r="BD38" s="57">
        <f>'BAR BB| Open rates'!BD38*0.85*0.9</f>
        <v>49342.5</v>
      </c>
      <c r="BE38" s="57">
        <f>'BAR BB| Open rates'!BE38*0.85*0.9</f>
        <v>48042</v>
      </c>
      <c r="BF38" s="57">
        <f>'BAR BB| Open rates'!BF38*0.85*0.9</f>
        <v>46512</v>
      </c>
      <c r="BG38" s="57">
        <f>'BAR BB| Open rates'!BG38*0.85*0.9</f>
        <v>48042</v>
      </c>
      <c r="BH38" s="57">
        <f>'BAR BB| Open rates'!BH38*0.85*0.9</f>
        <v>46512</v>
      </c>
      <c r="BI38" s="57">
        <f>'BAR BB| Open rates'!BI38*0.85*0.9</f>
        <v>48042</v>
      </c>
      <c r="BJ38" s="57">
        <f>'BAR BB| Open rates'!BJ38*0.85*0.9</f>
        <v>46512</v>
      </c>
      <c r="BK38" s="57">
        <f>'BAR BB| Open rates'!BK38*0.85*0.9</f>
        <v>48042</v>
      </c>
      <c r="BL38" s="57">
        <f>'BAR BB| Open rates'!BL38*0.85*0.9</f>
        <v>46512</v>
      </c>
      <c r="BM38" s="57">
        <f>'BAR BB| Open rates'!BM38*0.85*0.9</f>
        <v>48042</v>
      </c>
      <c r="BN38" s="57">
        <f>'BAR BB| Open rates'!BN38*0.85*0.9</f>
        <v>49342.5</v>
      </c>
      <c r="BO38" s="57">
        <f>'BAR BB| Open rates'!BO38*0.85*0.9</f>
        <v>51025.5</v>
      </c>
      <c r="BP38" s="57">
        <f>'BAR BB| Open rates'!BP38*0.85*0.9</f>
        <v>45747</v>
      </c>
      <c r="BQ38" s="57">
        <f>'BAR BB| Open rates'!BQ38*0.85*0.9</f>
        <v>41922</v>
      </c>
      <c r="BR38" s="57">
        <f>'BAR BB| Open rates'!BR38*0.85*0.9</f>
        <v>42687</v>
      </c>
      <c r="BS38" s="57">
        <f>'BAR BB| Open rates'!BS38*0.85*0.9</f>
        <v>41922</v>
      </c>
      <c r="BT38" s="57">
        <f>'BAR BB| Open rates'!BT38*0.85*0.9</f>
        <v>42687</v>
      </c>
      <c r="BU38" s="57">
        <f>'BAR BB| Open rates'!BU38*0.85*0.9</f>
        <v>41922</v>
      </c>
      <c r="BV38" s="57">
        <f>'BAR BB| Open rates'!BV38*0.85*0.9</f>
        <v>42687</v>
      </c>
      <c r="BW38" s="57">
        <f>'BAR BB| Open rates'!BW38*0.85*0.9</f>
        <v>41922</v>
      </c>
      <c r="BX38" s="57">
        <f>'BAR BB| Open rates'!BX38*0.85*0.9</f>
        <v>41922</v>
      </c>
      <c r="BY38" s="57">
        <f>'BAR BB| Open rates'!BY38*0.85*0.9</f>
        <v>42687</v>
      </c>
      <c r="BZ38" s="57">
        <f>'BAR BB| Open rates'!BZ38*0.85*0.9</f>
        <v>41922</v>
      </c>
      <c r="CA38" s="57">
        <f>'BAR BB| Open rates'!CA38*0.85*0.9</f>
        <v>42687</v>
      </c>
      <c r="CB38" s="57">
        <f>'BAR BB| Open rates'!CB38*0.85*0.9</f>
        <v>41922</v>
      </c>
      <c r="CC38" s="57">
        <f>'BAR BB| Open rates'!CC38*0.85*0.9</f>
        <v>42687</v>
      </c>
      <c r="CD38" s="57">
        <f>'BAR BB| Open rates'!CD38*0.85*0.9</f>
        <v>45517.5</v>
      </c>
      <c r="CE38" s="57">
        <f>'BAR BB| Open rates'!CE38*0.85*0.9</f>
        <v>47200.5</v>
      </c>
    </row>
    <row r="39" spans="1:83" s="33" customFormat="1" x14ac:dyDescent="0.2">
      <c r="A39" s="237">
        <v>6</v>
      </c>
      <c r="B39" s="57">
        <f>'BAR BB| Open rates'!B39*0.85*0.9</f>
        <v>64948.5</v>
      </c>
      <c r="C39" s="57">
        <f>'BAR BB| Open rates'!C39*0.85*0.9</f>
        <v>69462</v>
      </c>
      <c r="D39" s="57">
        <f>'BAR BB| Open rates'!D39*0.85*0.9</f>
        <v>66249</v>
      </c>
      <c r="E39" s="57">
        <f>'BAR BB| Open rates'!E39*0.85*0.9</f>
        <v>47812.5</v>
      </c>
      <c r="F39" s="57">
        <f>'BAR BB| Open rates'!F39*0.85*0.9</f>
        <v>46512</v>
      </c>
      <c r="G39" s="57">
        <f>'BAR BB| Open rates'!G39*0.85*0.9</f>
        <v>44982</v>
      </c>
      <c r="H39" s="57">
        <f>'BAR BB| Open rates'!H39*0.85*0.9</f>
        <v>44982</v>
      </c>
      <c r="I39" s="57">
        <f>'BAR BB| Open rates'!I39*0.85*0.9</f>
        <v>44217</v>
      </c>
      <c r="J39" s="57">
        <f>'BAR BB| Open rates'!J39*0.85*0.9</f>
        <v>44982</v>
      </c>
      <c r="K39" s="57">
        <f>'BAR BB| Open rates'!K39*0.85*0.9</f>
        <v>44982</v>
      </c>
      <c r="L39" s="57">
        <f>'BAR BB| Open rates'!L39*0.85*0.9</f>
        <v>44982</v>
      </c>
      <c r="M39" s="57">
        <f>'BAR BB| Open rates'!M39*0.85*0.9</f>
        <v>55615.5</v>
      </c>
      <c r="N39" s="57">
        <f>'BAR BB| Open rates'!N39*0.85*0.9</f>
        <v>51637.5</v>
      </c>
      <c r="O39" s="57">
        <f>'BAR BB| Open rates'!O39*0.85*0.9</f>
        <v>55615.5</v>
      </c>
      <c r="P39" s="57">
        <f>'BAR BB| Open rates'!P39*0.85*0.9</f>
        <v>53320.5</v>
      </c>
      <c r="Q39" s="57">
        <f>'BAR BB| Open rates'!Q39*0.85*0.9</f>
        <v>50337</v>
      </c>
      <c r="R39" s="57">
        <f>'BAR BB| Open rates'!R39*0.85*0.9</f>
        <v>51637.5</v>
      </c>
      <c r="S39" s="57">
        <f>'BAR BB| Open rates'!S39*0.85*0.9</f>
        <v>50337</v>
      </c>
      <c r="T39" s="57">
        <f>'BAR BB| Open rates'!T39*0.85*0.9</f>
        <v>51637.5</v>
      </c>
      <c r="U39" s="57">
        <f>'BAR BB| Open rates'!U39*0.85*0.9</f>
        <v>50337</v>
      </c>
      <c r="V39" s="57">
        <f>'BAR BB| Open rates'!V39*0.85*0.9</f>
        <v>51637.5</v>
      </c>
      <c r="W39" s="57">
        <f>'BAR BB| Open rates'!W39*0.85*0.9</f>
        <v>66249</v>
      </c>
      <c r="X39" s="57">
        <f>'BAR BB| Open rates'!X39*0.85*0.9</f>
        <v>69462</v>
      </c>
      <c r="Y39" s="57">
        <f>'BAR BB| Open rates'!Y39*0.85*0.9</f>
        <v>84073.5</v>
      </c>
      <c r="Z39" s="57">
        <f>'BAR BB| Open rates'!Z39*0.85*0.9</f>
        <v>66249</v>
      </c>
      <c r="AA39" s="57">
        <f>'BAR BB| Open rates'!AA39*0.85*0.9</f>
        <v>67932</v>
      </c>
      <c r="AB39" s="57">
        <f>'BAR BB| Open rates'!AB39*0.85*0.9</f>
        <v>66249</v>
      </c>
      <c r="AC39" s="57">
        <f>'BAR BB| Open rates'!AC39*0.85*0.9</f>
        <v>69462</v>
      </c>
      <c r="AD39" s="57">
        <f>'BAR BB| Open rates'!AD39*0.85*0.9</f>
        <v>70992</v>
      </c>
      <c r="AE39" s="57">
        <f>'BAR BB| Open rates'!AE39*0.85*0.9</f>
        <v>69462</v>
      </c>
      <c r="AF39" s="57">
        <f>'BAR BB| Open rates'!AF39*0.85*0.9</f>
        <v>70992</v>
      </c>
      <c r="AG39" s="57">
        <f>'BAR BB| Open rates'!AG39*0.85*0.9</f>
        <v>69462</v>
      </c>
      <c r="AH39" s="57">
        <f>'BAR BB| Open rates'!AH39*0.85*0.9</f>
        <v>70992</v>
      </c>
      <c r="AI39" s="57">
        <f>'BAR BB| Open rates'!AI39*0.85*0.9</f>
        <v>69462</v>
      </c>
      <c r="AJ39" s="57">
        <f>'BAR BB| Open rates'!AJ39*0.85*0.9</f>
        <v>70992</v>
      </c>
      <c r="AK39" s="57">
        <f>'BAR BB| Open rates'!AK39*0.85*0.9</f>
        <v>69462</v>
      </c>
      <c r="AL39" s="57">
        <f>'BAR BB| Open rates'!AL39*0.85*0.9</f>
        <v>70992</v>
      </c>
      <c r="AM39" s="57">
        <f>'BAR BB| Open rates'!AM39*0.85*0.9</f>
        <v>69462</v>
      </c>
      <c r="AN39" s="57">
        <f>'BAR BB| Open rates'!AN39*0.85*0.9</f>
        <v>70992</v>
      </c>
      <c r="AO39" s="57">
        <f>'BAR BB| Open rates'!AO39*0.85*0.9</f>
        <v>69462</v>
      </c>
      <c r="AP39" s="57">
        <f>'BAR BB| Open rates'!AP39*0.85*0.9</f>
        <v>70992</v>
      </c>
      <c r="AQ39" s="57">
        <f>'BAR BB| Open rates'!AQ39*0.85*0.9</f>
        <v>69462</v>
      </c>
      <c r="AR39" s="57">
        <f>'BAR BB| Open rates'!AR39*0.85*0.9</f>
        <v>70992</v>
      </c>
      <c r="AS39" s="57">
        <f>'BAR BB| Open rates'!AS39*0.85*0.9</f>
        <v>66249</v>
      </c>
      <c r="AT39" s="57">
        <f>'BAR BB| Open rates'!AT39*0.85*0.9</f>
        <v>67932</v>
      </c>
      <c r="AU39" s="57">
        <f>'BAR BB| Open rates'!AU39*0.85*0.9</f>
        <v>66249</v>
      </c>
      <c r="AV39" s="57">
        <f>'BAR BB| Open rates'!AV39*0.85*0.9</f>
        <v>53320.5</v>
      </c>
      <c r="AW39" s="57">
        <f>'BAR BB| Open rates'!AW39*0.85*0.9</f>
        <v>53320.5</v>
      </c>
      <c r="AX39" s="57">
        <f>'BAR BB| Open rates'!AX39*0.85*0.9</f>
        <v>51637.5</v>
      </c>
      <c r="AY39" s="57">
        <f>'BAR BB| Open rates'!AY39*0.85*0.9</f>
        <v>53320.5</v>
      </c>
      <c r="AZ39" s="57">
        <f>'BAR BB| Open rates'!AZ39*0.85*0.9</f>
        <v>51637.5</v>
      </c>
      <c r="BA39" s="57">
        <f>'BAR BB| Open rates'!BA39*0.85*0.9</f>
        <v>53320.5</v>
      </c>
      <c r="BB39" s="57">
        <f>'BAR BB| Open rates'!BB39*0.85*0.9</f>
        <v>51637.5</v>
      </c>
      <c r="BC39" s="57">
        <f>'BAR BB| Open rates'!BC39*0.85*0.9</f>
        <v>53320.5</v>
      </c>
      <c r="BD39" s="57">
        <f>'BAR BB| Open rates'!BD39*0.85*0.9</f>
        <v>51637.5</v>
      </c>
      <c r="BE39" s="57">
        <f>'BAR BB| Open rates'!BE39*0.85*0.9</f>
        <v>50337</v>
      </c>
      <c r="BF39" s="57">
        <f>'BAR BB| Open rates'!BF39*0.85*0.9</f>
        <v>48807</v>
      </c>
      <c r="BG39" s="57">
        <f>'BAR BB| Open rates'!BG39*0.85*0.9</f>
        <v>50337</v>
      </c>
      <c r="BH39" s="57">
        <f>'BAR BB| Open rates'!BH39*0.85*0.9</f>
        <v>48807</v>
      </c>
      <c r="BI39" s="57">
        <f>'BAR BB| Open rates'!BI39*0.85*0.9</f>
        <v>50337</v>
      </c>
      <c r="BJ39" s="57">
        <f>'BAR BB| Open rates'!BJ39*0.85*0.9</f>
        <v>48807</v>
      </c>
      <c r="BK39" s="57">
        <f>'BAR BB| Open rates'!BK39*0.85*0.9</f>
        <v>50337</v>
      </c>
      <c r="BL39" s="57">
        <f>'BAR BB| Open rates'!BL39*0.85*0.9</f>
        <v>48807</v>
      </c>
      <c r="BM39" s="57">
        <f>'BAR BB| Open rates'!BM39*0.85*0.9</f>
        <v>50337</v>
      </c>
      <c r="BN39" s="57">
        <f>'BAR BB| Open rates'!BN39*0.85*0.9</f>
        <v>51637.5</v>
      </c>
      <c r="BO39" s="57">
        <f>'BAR BB| Open rates'!BO39*0.85*0.9</f>
        <v>53320.5</v>
      </c>
      <c r="BP39" s="57">
        <f>'BAR BB| Open rates'!BP39*0.85*0.9</f>
        <v>48042</v>
      </c>
      <c r="BQ39" s="57">
        <f>'BAR BB| Open rates'!BQ39*0.85*0.9</f>
        <v>44217</v>
      </c>
      <c r="BR39" s="57">
        <f>'BAR BB| Open rates'!BR39*0.85*0.9</f>
        <v>44982</v>
      </c>
      <c r="BS39" s="57">
        <f>'BAR BB| Open rates'!BS39*0.85*0.9</f>
        <v>44217</v>
      </c>
      <c r="BT39" s="57">
        <f>'BAR BB| Open rates'!BT39*0.85*0.9</f>
        <v>44982</v>
      </c>
      <c r="BU39" s="57">
        <f>'BAR BB| Open rates'!BU39*0.85*0.9</f>
        <v>44217</v>
      </c>
      <c r="BV39" s="57">
        <f>'BAR BB| Open rates'!BV39*0.85*0.9</f>
        <v>44982</v>
      </c>
      <c r="BW39" s="57">
        <f>'BAR BB| Open rates'!BW39*0.85*0.9</f>
        <v>44217</v>
      </c>
      <c r="BX39" s="57">
        <f>'BAR BB| Open rates'!BX39*0.85*0.9</f>
        <v>44217</v>
      </c>
      <c r="BY39" s="57">
        <f>'BAR BB| Open rates'!BY39*0.85*0.9</f>
        <v>44982</v>
      </c>
      <c r="BZ39" s="57">
        <f>'BAR BB| Open rates'!BZ39*0.85*0.9</f>
        <v>44217</v>
      </c>
      <c r="CA39" s="57">
        <f>'BAR BB| Open rates'!CA39*0.85*0.9</f>
        <v>44982</v>
      </c>
      <c r="CB39" s="57">
        <f>'BAR BB| Open rates'!CB39*0.85*0.9</f>
        <v>44217</v>
      </c>
      <c r="CC39" s="57">
        <f>'BAR BB| Open rates'!CC39*0.85*0.9</f>
        <v>44982</v>
      </c>
      <c r="CD39" s="57">
        <f>'BAR BB| Open rates'!CD39*0.85*0.9</f>
        <v>47812.5</v>
      </c>
      <c r="CE39" s="57">
        <f>'BAR BB| Open rates'!CE39*0.85*0.9</f>
        <v>49495.5</v>
      </c>
    </row>
    <row r="40" spans="1:83" s="33" customFormat="1" ht="24" hidden="1" x14ac:dyDescent="0.2">
      <c r="A40" s="236" t="s">
        <v>183</v>
      </c>
      <c r="G40" s="57"/>
    </row>
    <row r="41" spans="1:83" s="33" customFormat="1" hidden="1" x14ac:dyDescent="0.2">
      <c r="A41" s="237">
        <v>1</v>
      </c>
      <c r="G41" s="57"/>
    </row>
    <row r="42" spans="1:83" s="33" customFormat="1" hidden="1" x14ac:dyDescent="0.2">
      <c r="A42" s="237">
        <v>2</v>
      </c>
      <c r="G42" s="57"/>
    </row>
    <row r="43" spans="1:83" s="33" customFormat="1" hidden="1" x14ac:dyDescent="0.2">
      <c r="A43" s="237">
        <v>3</v>
      </c>
      <c r="G43" s="57"/>
    </row>
    <row r="44" spans="1:83" s="33" customFormat="1" hidden="1" x14ac:dyDescent="0.2">
      <c r="A44" s="237">
        <v>4</v>
      </c>
      <c r="G44" s="57"/>
    </row>
    <row r="45" spans="1:83" s="33" customFormat="1" hidden="1" x14ac:dyDescent="0.2">
      <c r="A45" s="237">
        <v>5</v>
      </c>
      <c r="G45" s="57"/>
    </row>
    <row r="46" spans="1:83" s="33" customFormat="1" hidden="1" x14ac:dyDescent="0.2">
      <c r="A46" s="237">
        <v>6</v>
      </c>
      <c r="G46" s="57"/>
    </row>
    <row r="47" spans="1:83" s="33" customFormat="1" hidden="1" x14ac:dyDescent="0.2">
      <c r="A47" s="237">
        <v>7</v>
      </c>
      <c r="G47" s="57"/>
    </row>
    <row r="48" spans="1:83" s="33" customFormat="1" hidden="1" x14ac:dyDescent="0.2">
      <c r="A48" s="237">
        <v>8</v>
      </c>
      <c r="G48" s="57"/>
    </row>
    <row r="49" spans="1:7" s="33" customFormat="1" hidden="1" x14ac:dyDescent="0.2">
      <c r="A49" s="236" t="s">
        <v>72</v>
      </c>
      <c r="G49" s="57"/>
    </row>
    <row r="50" spans="1:7" s="33" customFormat="1" hidden="1" x14ac:dyDescent="0.2">
      <c r="A50" s="237">
        <v>1</v>
      </c>
      <c r="G50" s="57"/>
    </row>
    <row r="51" spans="1:7" s="33" customFormat="1" hidden="1" x14ac:dyDescent="0.2">
      <c r="A51" s="237">
        <v>2</v>
      </c>
      <c r="G51" s="57"/>
    </row>
    <row r="52" spans="1:7" s="33" customFormat="1" ht="24" hidden="1" x14ac:dyDescent="0.2">
      <c r="A52" s="236" t="s">
        <v>184</v>
      </c>
      <c r="G52" s="57"/>
    </row>
    <row r="53" spans="1:7" s="33" customFormat="1" hidden="1" x14ac:dyDescent="0.2">
      <c r="A53" s="237">
        <v>1</v>
      </c>
      <c r="G53" s="57"/>
    </row>
    <row r="54" spans="1:7" s="33" customFormat="1" hidden="1" x14ac:dyDescent="0.2">
      <c r="A54" s="237">
        <v>2</v>
      </c>
      <c r="G54" s="57"/>
    </row>
    <row r="55" spans="1:7" s="33" customFormat="1" hidden="1" x14ac:dyDescent="0.2">
      <c r="A55" s="237">
        <v>3</v>
      </c>
      <c r="G55" s="57"/>
    </row>
    <row r="56" spans="1:7" s="33" customFormat="1" hidden="1" x14ac:dyDescent="0.2">
      <c r="A56" s="237">
        <v>4</v>
      </c>
      <c r="G56" s="57"/>
    </row>
    <row r="57" spans="1:7" s="33" customFormat="1" hidden="1" x14ac:dyDescent="0.2">
      <c r="A57" s="237">
        <v>5</v>
      </c>
    </row>
    <row r="58" spans="1:7" s="33" customFormat="1" hidden="1" x14ac:dyDescent="0.2">
      <c r="A58" s="237">
        <v>6</v>
      </c>
    </row>
    <row r="59" spans="1:7" s="33" customFormat="1" hidden="1" x14ac:dyDescent="0.2">
      <c r="A59" s="89"/>
    </row>
    <row r="60" spans="1:7" s="33" customFormat="1" x14ac:dyDescent="0.2">
      <c r="A60" s="89"/>
    </row>
    <row r="61" spans="1:7" s="33" customFormat="1" x14ac:dyDescent="0.2">
      <c r="A61" s="371" t="s">
        <v>172</v>
      </c>
    </row>
    <row r="62" spans="1:7" s="33" customFormat="1" x14ac:dyDescent="0.2">
      <c r="A62" s="371"/>
    </row>
    <row r="63" spans="1:7" s="31" customFormat="1" ht="13.5" customHeight="1" x14ac:dyDescent="0.2"/>
    <row r="64" spans="1:7" s="6" customFormat="1" ht="12.75" customHeight="1" x14ac:dyDescent="0.2">
      <c r="A64" s="174" t="s">
        <v>74</v>
      </c>
    </row>
    <row r="65" spans="1:1" s="6" customFormat="1" ht="12.75" customHeight="1" x14ac:dyDescent="0.2">
      <c r="A65" s="172" t="s">
        <v>75</v>
      </c>
    </row>
    <row r="66" spans="1:1" s="6" customFormat="1" ht="12.75" customHeight="1" x14ac:dyDescent="0.2">
      <c r="A66" s="172" t="s">
        <v>381</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1" t="s">
        <v>449</v>
      </c>
    </row>
    <row r="78" spans="1:1" s="33" customFormat="1" ht="24" x14ac:dyDescent="0.2">
      <c r="A78" s="213" t="s">
        <v>450</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1:A62"/>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99FF"/>
  </sheetPr>
  <dimension ref="A1:CE106"/>
  <sheetViews>
    <sheetView workbookViewId="0">
      <pane xSplit="1" ySplit="4" topLeftCell="BJ60" activePane="bottomRight" state="frozen"/>
      <selection pane="topRight" activeCell="B1" sqref="B1"/>
      <selection pane="bottomLeft" activeCell="A5" sqref="A5"/>
      <selection pane="bottomRight" activeCell="B3" sqref="B3:CE39"/>
    </sheetView>
  </sheetViews>
  <sheetFormatPr defaultColWidth="9.85546875" defaultRowHeight="12.75" x14ac:dyDescent="0.2"/>
  <cols>
    <col min="1" max="1" width="36.7109375" style="32" customWidth="1"/>
    <col min="2" max="16384" width="9.85546875" style="32"/>
  </cols>
  <sheetData>
    <row r="1" spans="1:83" ht="13.5" customHeight="1" x14ac:dyDescent="0.2">
      <c r="A1" s="63" t="s">
        <v>61</v>
      </c>
    </row>
    <row r="2" spans="1:83" x14ac:dyDescent="0.2">
      <c r="A2" s="11" t="s">
        <v>147</v>
      </c>
    </row>
    <row r="3" spans="1:83" s="33" customFormat="1" ht="26.25" customHeight="1" x14ac:dyDescent="0.2">
      <c r="A3" s="64" t="s">
        <v>97</v>
      </c>
      <c r="B3" s="113">
        <f>'BAR BB| Open rates'!B3</f>
        <v>46105</v>
      </c>
      <c r="C3" s="113">
        <f>'BAR BB| Open rates'!C3</f>
        <v>46108</v>
      </c>
      <c r="D3" s="113">
        <f>'BAR BB| Open rates'!D3</f>
        <v>46110</v>
      </c>
      <c r="E3" s="113">
        <f>'BAR BB| Open rates'!E3</f>
        <v>46113</v>
      </c>
      <c r="F3" s="113">
        <f>'BAR BB| Open rates'!F3</f>
        <v>46118</v>
      </c>
      <c r="G3" s="113">
        <f>'BAR BB| Open rates'!G3</f>
        <v>46124</v>
      </c>
      <c r="H3" s="113">
        <f>'BAR BB| Open rates'!H3</f>
        <v>46125</v>
      </c>
      <c r="I3" s="113">
        <f>'BAR BB| Open rates'!I3</f>
        <v>46131</v>
      </c>
      <c r="J3" s="113">
        <f>'BAR BB| Open rates'!J3</f>
        <v>46136</v>
      </c>
      <c r="K3" s="113">
        <f>'BAR BB| Open rates'!K3</f>
        <v>46138</v>
      </c>
      <c r="L3" s="113">
        <f>'BAR BB| Open rates'!L3</f>
        <v>46142</v>
      </c>
      <c r="M3" s="113">
        <f>'BAR BB| Open rates'!M3</f>
        <v>46143</v>
      </c>
      <c r="N3" s="113">
        <f>'BAR BB| Open rates'!N3</f>
        <v>46146</v>
      </c>
      <c r="O3" s="113">
        <f>'BAR BB| Open rates'!O3</f>
        <v>46150</v>
      </c>
      <c r="P3" s="113">
        <f>'BAR BB| Open rates'!P3</f>
        <v>46153</v>
      </c>
      <c r="Q3" s="113">
        <f>'BAR BB| Open rates'!Q3</f>
        <v>46154</v>
      </c>
      <c r="R3" s="113">
        <f>'BAR BB| Open rates'!R3</f>
        <v>46157</v>
      </c>
      <c r="S3" s="113">
        <f>'BAR BB| Open rates'!S3</f>
        <v>46159</v>
      </c>
      <c r="T3" s="113">
        <f>'BAR BB| Open rates'!T3</f>
        <v>46164</v>
      </c>
      <c r="U3" s="113">
        <f>'BAR BB| Open rates'!U3</f>
        <v>46166</v>
      </c>
      <c r="V3" s="113">
        <f>'BAR BB| Open rates'!V3</f>
        <v>46171</v>
      </c>
      <c r="W3" s="113">
        <f>'BAR BB| Open rates'!W3</f>
        <v>46174</v>
      </c>
      <c r="X3" s="113">
        <f>'BAR BB| Open rates'!X3</f>
        <v>46178</v>
      </c>
      <c r="Y3" s="113">
        <f>'BAR BB| Open rates'!Y3</f>
        <v>46188</v>
      </c>
      <c r="Z3" s="113">
        <f>'BAR BB| Open rates'!Z3</f>
        <v>46194</v>
      </c>
      <c r="AA3" s="113">
        <f>'BAR BB| Open rates'!AA3</f>
        <v>46199</v>
      </c>
      <c r="AB3" s="113">
        <f>'BAR BB| Open rates'!AB3</f>
        <v>46201</v>
      </c>
      <c r="AC3" s="113">
        <f>'BAR BB| Open rates'!AC3</f>
        <v>46204</v>
      </c>
      <c r="AD3" s="113">
        <f>'BAR BB| Open rates'!AD3</f>
        <v>46206</v>
      </c>
      <c r="AE3" s="113">
        <f>'BAR BB| Open rates'!AE3</f>
        <v>46208</v>
      </c>
      <c r="AF3" s="113">
        <f>'BAR BB| Open rates'!AF3</f>
        <v>46213</v>
      </c>
      <c r="AG3" s="113">
        <f>'BAR BB| Open rates'!AG3</f>
        <v>46215</v>
      </c>
      <c r="AH3" s="113">
        <f>'BAR BB| Open rates'!AH3</f>
        <v>46220</v>
      </c>
      <c r="AI3" s="113">
        <f>'BAR BB| Open rates'!AI3</f>
        <v>46222</v>
      </c>
      <c r="AJ3" s="113">
        <f>'BAR BB| Open rates'!AJ3</f>
        <v>46227</v>
      </c>
      <c r="AK3" s="113">
        <f>'BAR BB| Open rates'!AK3</f>
        <v>46229</v>
      </c>
      <c r="AL3" s="113">
        <f>'BAR BB| Open rates'!AL3</f>
        <v>46234</v>
      </c>
      <c r="AM3" s="113">
        <f>'BAR BB| Open rates'!AM3</f>
        <v>46236</v>
      </c>
      <c r="AN3" s="113">
        <f>'BAR BB| Open rates'!AN3</f>
        <v>46241</v>
      </c>
      <c r="AO3" s="113">
        <f>'BAR BB| Open rates'!AO3</f>
        <v>46243</v>
      </c>
      <c r="AP3" s="113">
        <f>'BAR BB| Open rates'!AP3</f>
        <v>46248</v>
      </c>
      <c r="AQ3" s="113">
        <f>'BAR BB| Open rates'!AQ3</f>
        <v>46250</v>
      </c>
      <c r="AR3" s="113">
        <f>'BAR BB| Open rates'!AR3</f>
        <v>46255</v>
      </c>
      <c r="AS3" s="113">
        <f>'BAR BB| Open rates'!AS3</f>
        <v>46257</v>
      </c>
      <c r="AT3" s="113">
        <f>'BAR BB| Open rates'!AT3</f>
        <v>46262</v>
      </c>
      <c r="AU3" s="113">
        <f>'BAR BB| Open rates'!AU3</f>
        <v>46264</v>
      </c>
      <c r="AV3" s="113">
        <f>'BAR BB| Open rates'!AV3</f>
        <v>46266</v>
      </c>
      <c r="AW3" s="113">
        <f>'BAR BB| Open rates'!AW3</f>
        <v>46269</v>
      </c>
      <c r="AX3" s="113">
        <f>'BAR BB| Open rates'!AX3</f>
        <v>46271</v>
      </c>
      <c r="AY3" s="113">
        <f>'BAR BB| Open rates'!AY3</f>
        <v>46276</v>
      </c>
      <c r="AZ3" s="113">
        <f>'BAR BB| Open rates'!AZ3</f>
        <v>46278</v>
      </c>
      <c r="BA3" s="113">
        <f>'BAR BB| Open rates'!BA3</f>
        <v>46283</v>
      </c>
      <c r="BB3" s="113">
        <f>'BAR BB| Open rates'!BB3</f>
        <v>46285</v>
      </c>
      <c r="BC3" s="113">
        <f>'BAR BB| Open rates'!BC3</f>
        <v>46290</v>
      </c>
      <c r="BD3" s="113">
        <f>'BAR BB| Open rates'!BD3</f>
        <v>46292</v>
      </c>
      <c r="BE3" s="113">
        <f>'BAR BB| Open rates'!BE3</f>
        <v>46296</v>
      </c>
      <c r="BF3" s="113">
        <f>'BAR BB| Open rates'!BF3</f>
        <v>46299</v>
      </c>
      <c r="BG3" s="113">
        <f>'BAR BB| Open rates'!BG3</f>
        <v>46304</v>
      </c>
      <c r="BH3" s="113">
        <f>'BAR BB| Open rates'!BH3</f>
        <v>46306</v>
      </c>
      <c r="BI3" s="113">
        <f>'BAR BB| Open rates'!BI3</f>
        <v>46311</v>
      </c>
      <c r="BJ3" s="113">
        <f>'BAR BB| Open rates'!BJ3</f>
        <v>46313</v>
      </c>
      <c r="BK3" s="113">
        <f>'BAR BB| Open rates'!BK3</f>
        <v>46318</v>
      </c>
      <c r="BL3" s="113">
        <f>'BAR BB| Open rates'!BL3</f>
        <v>46320</v>
      </c>
      <c r="BM3" s="113">
        <f>'BAR BB| Open rates'!BM3</f>
        <v>46325</v>
      </c>
      <c r="BN3" s="113">
        <f>'BAR BB| Open rates'!BN3</f>
        <v>46327</v>
      </c>
      <c r="BO3" s="113">
        <f>'BAR BB| Open rates'!BO3</f>
        <v>46330</v>
      </c>
      <c r="BP3" s="113">
        <f>'BAR BB| Open rates'!BP3</f>
        <v>46334</v>
      </c>
      <c r="BQ3" s="113">
        <f>'BAR BB| Open rates'!BQ3</f>
        <v>46335</v>
      </c>
      <c r="BR3" s="113">
        <f>'BAR BB| Open rates'!BR3</f>
        <v>46339</v>
      </c>
      <c r="BS3" s="113">
        <f>'BAR BB| Open rates'!BS3</f>
        <v>46341</v>
      </c>
      <c r="BT3" s="113">
        <f>'BAR BB| Open rates'!BT3</f>
        <v>46346</v>
      </c>
      <c r="BU3" s="113">
        <f>'BAR BB| Open rates'!BU3</f>
        <v>46348</v>
      </c>
      <c r="BV3" s="113">
        <f>'BAR BB| Open rates'!BV3</f>
        <v>46353</v>
      </c>
      <c r="BW3" s="113">
        <f>'BAR BB| Open rates'!BW3</f>
        <v>46355</v>
      </c>
      <c r="BX3" s="113">
        <f>'BAR BB| Open rates'!BX3</f>
        <v>46357</v>
      </c>
      <c r="BY3" s="113">
        <f>'BAR BB| Open rates'!BY3</f>
        <v>46360</v>
      </c>
      <c r="BZ3" s="113">
        <f>'BAR BB| Open rates'!BZ3</f>
        <v>46362</v>
      </c>
      <c r="CA3" s="113">
        <f>'BAR BB| Open rates'!CA3</f>
        <v>46367</v>
      </c>
      <c r="CB3" s="113">
        <f>'BAR BB| Open rates'!CB3</f>
        <v>46369</v>
      </c>
      <c r="CC3" s="113">
        <f>'BAR BB| Open rates'!CC3</f>
        <v>46374</v>
      </c>
      <c r="CD3" s="113">
        <f>'BAR BB| Open rates'!CD3</f>
        <v>46376</v>
      </c>
      <c r="CE3" s="113">
        <f>'BAR BB| Open rates'!CE3</f>
        <v>46381</v>
      </c>
    </row>
    <row r="4" spans="1:83" s="33" customFormat="1" ht="26.25" customHeight="1" x14ac:dyDescent="0.2">
      <c r="A4" s="104"/>
      <c r="B4" s="113">
        <f>'BAR BB| Open rates'!B4</f>
        <v>46107</v>
      </c>
      <c r="C4" s="113">
        <f>'BAR BB| Open rates'!C4</f>
        <v>46109</v>
      </c>
      <c r="D4" s="113">
        <f>'BAR BB| Open rates'!D4</f>
        <v>46112</v>
      </c>
      <c r="E4" s="113">
        <f>'BAR BB| Open rates'!E4</f>
        <v>46117</v>
      </c>
      <c r="F4" s="113">
        <f>'BAR BB| Open rates'!F4</f>
        <v>46123</v>
      </c>
      <c r="G4" s="113">
        <f>'BAR BB| Open rates'!G4</f>
        <v>46124</v>
      </c>
      <c r="H4" s="113">
        <f>'BAR BB| Open rates'!H4</f>
        <v>46130</v>
      </c>
      <c r="I4" s="113">
        <f>'BAR BB| Open rates'!I4</f>
        <v>46135</v>
      </c>
      <c r="J4" s="113">
        <f>'BAR BB| Open rates'!J4</f>
        <v>46137</v>
      </c>
      <c r="K4" s="113">
        <f>'BAR BB| Open rates'!K4</f>
        <v>46141</v>
      </c>
      <c r="L4" s="113">
        <f>'BAR BB| Open rates'!L4</f>
        <v>46142</v>
      </c>
      <c r="M4" s="113">
        <f>'BAR BB| Open rates'!M4</f>
        <v>46145</v>
      </c>
      <c r="N4" s="113">
        <f>'BAR BB| Open rates'!N4</f>
        <v>46149</v>
      </c>
      <c r="O4" s="113">
        <f>'BAR BB| Open rates'!O4</f>
        <v>46152</v>
      </c>
      <c r="P4" s="113">
        <f>'BAR BB| Open rates'!P4</f>
        <v>46153</v>
      </c>
      <c r="Q4" s="113">
        <f>'BAR BB| Open rates'!Q4</f>
        <v>46156</v>
      </c>
      <c r="R4" s="113">
        <f>'BAR BB| Open rates'!R4</f>
        <v>46158</v>
      </c>
      <c r="S4" s="113">
        <f>'BAR BB| Open rates'!S4</f>
        <v>46163</v>
      </c>
      <c r="T4" s="113">
        <f>'BAR BB| Open rates'!T4</f>
        <v>46165</v>
      </c>
      <c r="U4" s="113">
        <f>'BAR BB| Open rates'!U4</f>
        <v>46170</v>
      </c>
      <c r="V4" s="113">
        <f>'BAR BB| Open rates'!V4</f>
        <v>46173</v>
      </c>
      <c r="W4" s="113">
        <f>'BAR BB| Open rates'!W4</f>
        <v>46177</v>
      </c>
      <c r="X4" s="113">
        <f>'BAR BB| Open rates'!X4</f>
        <v>46187</v>
      </c>
      <c r="Y4" s="113">
        <f>'BAR BB| Open rates'!Y4</f>
        <v>46193</v>
      </c>
      <c r="Z4" s="113">
        <f>'BAR BB| Open rates'!Z4</f>
        <v>46198</v>
      </c>
      <c r="AA4" s="113">
        <f>'BAR BB| Open rates'!AA4</f>
        <v>46200</v>
      </c>
      <c r="AB4" s="113">
        <f>'BAR BB| Open rates'!AB4</f>
        <v>46203</v>
      </c>
      <c r="AC4" s="113">
        <f>'BAR BB| Open rates'!AC4</f>
        <v>46205</v>
      </c>
      <c r="AD4" s="113">
        <f>'BAR BB| Open rates'!AD4</f>
        <v>46207</v>
      </c>
      <c r="AE4" s="113">
        <f>'BAR BB| Open rates'!AE4</f>
        <v>46212</v>
      </c>
      <c r="AF4" s="113">
        <f>'BAR BB| Open rates'!AF4</f>
        <v>46214</v>
      </c>
      <c r="AG4" s="113">
        <f>'BAR BB| Open rates'!AG4</f>
        <v>46219</v>
      </c>
      <c r="AH4" s="113">
        <f>'BAR BB| Open rates'!AH4</f>
        <v>46221</v>
      </c>
      <c r="AI4" s="113">
        <f>'BAR BB| Open rates'!AI4</f>
        <v>46226</v>
      </c>
      <c r="AJ4" s="113">
        <f>'BAR BB| Open rates'!AJ4</f>
        <v>46228</v>
      </c>
      <c r="AK4" s="113">
        <f>'BAR BB| Open rates'!AK4</f>
        <v>46233</v>
      </c>
      <c r="AL4" s="113">
        <f>'BAR BB| Open rates'!AL4</f>
        <v>46235</v>
      </c>
      <c r="AM4" s="113">
        <f>'BAR BB| Open rates'!AM4</f>
        <v>46240</v>
      </c>
      <c r="AN4" s="113">
        <f>'BAR BB| Open rates'!AN4</f>
        <v>46242</v>
      </c>
      <c r="AO4" s="113">
        <f>'BAR BB| Open rates'!AO4</f>
        <v>46247</v>
      </c>
      <c r="AP4" s="113">
        <f>'BAR BB| Open rates'!AP4</f>
        <v>46249</v>
      </c>
      <c r="AQ4" s="113">
        <f>'BAR BB| Open rates'!AQ4</f>
        <v>46254</v>
      </c>
      <c r="AR4" s="113">
        <f>'BAR BB| Open rates'!AR4</f>
        <v>46256</v>
      </c>
      <c r="AS4" s="113">
        <f>'BAR BB| Open rates'!AS4</f>
        <v>46261</v>
      </c>
      <c r="AT4" s="113">
        <f>'BAR BB| Open rates'!AT4</f>
        <v>46263</v>
      </c>
      <c r="AU4" s="113">
        <f>'BAR BB| Open rates'!AU4</f>
        <v>46265</v>
      </c>
      <c r="AV4" s="113">
        <f>'BAR BB| Open rates'!AV4</f>
        <v>46268</v>
      </c>
      <c r="AW4" s="113">
        <f>'BAR BB| Open rates'!AW4</f>
        <v>46270</v>
      </c>
      <c r="AX4" s="113">
        <f>'BAR BB| Open rates'!AX4</f>
        <v>46275</v>
      </c>
      <c r="AY4" s="113">
        <f>'BAR BB| Open rates'!AY4</f>
        <v>46277</v>
      </c>
      <c r="AZ4" s="113">
        <f>'BAR BB| Open rates'!AZ4</f>
        <v>46282</v>
      </c>
      <c r="BA4" s="113">
        <f>'BAR BB| Open rates'!BA4</f>
        <v>46284</v>
      </c>
      <c r="BB4" s="113">
        <f>'BAR BB| Open rates'!BB4</f>
        <v>46289</v>
      </c>
      <c r="BC4" s="113">
        <f>'BAR BB| Open rates'!BC4</f>
        <v>46291</v>
      </c>
      <c r="BD4" s="113">
        <f>'BAR BB| Open rates'!BD4</f>
        <v>46295</v>
      </c>
      <c r="BE4" s="113">
        <f>'BAR BB| Open rates'!BE4</f>
        <v>46298</v>
      </c>
      <c r="BF4" s="113">
        <f>'BAR BB| Open rates'!BF4</f>
        <v>46303</v>
      </c>
      <c r="BG4" s="113">
        <f>'BAR BB| Open rates'!BG4</f>
        <v>46305</v>
      </c>
      <c r="BH4" s="113">
        <f>'BAR BB| Open rates'!BH4</f>
        <v>46310</v>
      </c>
      <c r="BI4" s="113">
        <f>'BAR BB| Open rates'!BI4</f>
        <v>46312</v>
      </c>
      <c r="BJ4" s="113">
        <f>'BAR BB| Open rates'!BJ4</f>
        <v>46317</v>
      </c>
      <c r="BK4" s="113">
        <f>'BAR BB| Open rates'!BK4</f>
        <v>46319</v>
      </c>
      <c r="BL4" s="113">
        <f>'BAR BB| Open rates'!BL4</f>
        <v>46324</v>
      </c>
      <c r="BM4" s="113">
        <f>'BAR BB| Open rates'!BM4</f>
        <v>46326</v>
      </c>
      <c r="BN4" s="113">
        <f>'BAR BB| Open rates'!BN4</f>
        <v>46329</v>
      </c>
      <c r="BO4" s="113">
        <f>'BAR BB| Open rates'!BO4</f>
        <v>46333</v>
      </c>
      <c r="BP4" s="113">
        <f>'BAR BB| Open rates'!BP4</f>
        <v>46334</v>
      </c>
      <c r="BQ4" s="113">
        <f>'BAR BB| Open rates'!BQ4</f>
        <v>46338</v>
      </c>
      <c r="BR4" s="113">
        <f>'BAR BB| Open rates'!BR4</f>
        <v>46340</v>
      </c>
      <c r="BS4" s="113">
        <f>'BAR BB| Open rates'!BS4</f>
        <v>46345</v>
      </c>
      <c r="BT4" s="113">
        <f>'BAR BB| Open rates'!BT4</f>
        <v>46347</v>
      </c>
      <c r="BU4" s="113">
        <f>'BAR BB| Open rates'!BU4</f>
        <v>46352</v>
      </c>
      <c r="BV4" s="113">
        <f>'BAR BB| Open rates'!BV4</f>
        <v>46354</v>
      </c>
      <c r="BW4" s="113">
        <f>'BAR BB| Open rates'!BW4</f>
        <v>46356</v>
      </c>
      <c r="BX4" s="113">
        <f>'BAR BB| Open rates'!BX4</f>
        <v>46359</v>
      </c>
      <c r="BY4" s="113">
        <f>'BAR BB| Open rates'!BY4</f>
        <v>46361</v>
      </c>
      <c r="BZ4" s="113">
        <f>'BAR BB| Open rates'!BZ4</f>
        <v>46366</v>
      </c>
      <c r="CA4" s="113">
        <f>'BAR BB| Open rates'!CA4</f>
        <v>46368</v>
      </c>
      <c r="CB4" s="113">
        <f>'BAR BB| Open rates'!CB4</f>
        <v>46373</v>
      </c>
      <c r="CC4" s="113">
        <f>'BAR BB| Open rates'!CC4</f>
        <v>46375</v>
      </c>
      <c r="CD4" s="113">
        <f>'BAR BB| Open rates'!CD4</f>
        <v>46380</v>
      </c>
      <c r="CE4" s="113">
        <f>'BAR BB| Open rates'!CE4</f>
        <v>46384</v>
      </c>
    </row>
    <row r="5" spans="1:83" s="36" customFormat="1" ht="12" customHeight="1" x14ac:dyDescent="0.2">
      <c r="A5" s="184" t="s">
        <v>63</v>
      </c>
    </row>
    <row r="6" spans="1:83" s="36" customFormat="1" ht="12" customHeight="1" x14ac:dyDescent="0.2">
      <c r="A6" s="183">
        <v>1</v>
      </c>
      <c r="B6" s="43">
        <f>'BAR BB| Open rates'!B6*0.9*0.9+25</f>
        <v>12094</v>
      </c>
      <c r="C6" s="43">
        <f>'BAR BB| Open rates'!C6*0.9*0.9+25</f>
        <v>16873</v>
      </c>
      <c r="D6" s="43">
        <f>'BAR BB| Open rates'!D6*0.9*0.9+25</f>
        <v>13471</v>
      </c>
      <c r="E6" s="43">
        <f>'BAR BB| Open rates'!E6*0.9*0.9+25</f>
        <v>13471</v>
      </c>
      <c r="F6" s="43">
        <f>'BAR BB| Open rates'!F6*0.9*0.9+25</f>
        <v>12094</v>
      </c>
      <c r="G6" s="43">
        <f>'BAR BB| Open rates'!G6*0.9*0.9+25</f>
        <v>10474</v>
      </c>
      <c r="H6" s="43">
        <f>'BAR BB| Open rates'!H6*0.9*0.9+25</f>
        <v>10474</v>
      </c>
      <c r="I6" s="43">
        <f>'BAR BB| Open rates'!I6*0.9*0.9+25</f>
        <v>9664</v>
      </c>
      <c r="J6" s="43">
        <f>'BAR BB| Open rates'!J6*0.9*0.9+25</f>
        <v>10474</v>
      </c>
      <c r="K6" s="43">
        <f>'BAR BB| Open rates'!K6*0.9*0.9+25</f>
        <v>10474</v>
      </c>
      <c r="L6" s="43">
        <f>'BAR BB| Open rates'!L6*0.9*0.9+25</f>
        <v>10474</v>
      </c>
      <c r="M6" s="43">
        <f>'BAR BB| Open rates'!M6*0.9*0.9+25</f>
        <v>17683</v>
      </c>
      <c r="N6" s="43">
        <f>'BAR BB| Open rates'!N6*0.9*0.9+25</f>
        <v>13471</v>
      </c>
      <c r="O6" s="43">
        <f>'BAR BB| Open rates'!O6*0.9*0.9+25</f>
        <v>17683</v>
      </c>
      <c r="P6" s="43">
        <f>'BAR BB| Open rates'!P6*0.9*0.9+25</f>
        <v>15253</v>
      </c>
      <c r="Q6" s="43">
        <f>'BAR BB| Open rates'!Q6*0.9*0.9+25</f>
        <v>12094</v>
      </c>
      <c r="R6" s="43">
        <f>'BAR BB| Open rates'!R6*0.9*0.9+25</f>
        <v>13471</v>
      </c>
      <c r="S6" s="43">
        <f>'BAR BB| Open rates'!S6*0.9*0.9+25</f>
        <v>12094</v>
      </c>
      <c r="T6" s="43">
        <f>'BAR BB| Open rates'!T6*0.9*0.9+25</f>
        <v>13471</v>
      </c>
      <c r="U6" s="43">
        <f>'BAR BB| Open rates'!U6*0.9*0.9+25</f>
        <v>12094</v>
      </c>
      <c r="V6" s="43">
        <f>'BAR BB| Open rates'!V6*0.9*0.9+25</f>
        <v>13471</v>
      </c>
      <c r="W6" s="43">
        <f>'BAR BB| Open rates'!W6*0.9*0.9+25</f>
        <v>13471</v>
      </c>
      <c r="X6" s="43">
        <f>'BAR BB| Open rates'!X6*0.9*0.9+25</f>
        <v>16873</v>
      </c>
      <c r="Y6" s="43">
        <f>'BAR BB| Open rates'!Y6*0.9*0.9+25</f>
        <v>32344</v>
      </c>
      <c r="Z6" s="43">
        <f>'BAR BB| Open rates'!Z6*0.9*0.9+25</f>
        <v>13471</v>
      </c>
      <c r="AA6" s="43">
        <f>'BAR BB| Open rates'!AA6*0.9*0.9+25</f>
        <v>15253</v>
      </c>
      <c r="AB6" s="43">
        <f>'BAR BB| Open rates'!AB6*0.9*0.9+25</f>
        <v>13471</v>
      </c>
      <c r="AC6" s="43">
        <f>'BAR BB| Open rates'!AC6*0.9*0.9+25</f>
        <v>16873</v>
      </c>
      <c r="AD6" s="43">
        <f>'BAR BB| Open rates'!AD6*0.9*0.9+25</f>
        <v>18493</v>
      </c>
      <c r="AE6" s="43">
        <f>'BAR BB| Open rates'!AE6*0.9*0.9+25</f>
        <v>16873</v>
      </c>
      <c r="AF6" s="43">
        <f>'BAR BB| Open rates'!AF6*0.9*0.9+25</f>
        <v>18493</v>
      </c>
      <c r="AG6" s="43">
        <f>'BAR BB| Open rates'!AG6*0.9*0.9+25</f>
        <v>16873</v>
      </c>
      <c r="AH6" s="43">
        <f>'BAR BB| Open rates'!AH6*0.9*0.9+25</f>
        <v>18493</v>
      </c>
      <c r="AI6" s="43">
        <f>'BAR BB| Open rates'!AI6*0.9*0.9+25</f>
        <v>16873</v>
      </c>
      <c r="AJ6" s="43">
        <f>'BAR BB| Open rates'!AJ6*0.9*0.9+25</f>
        <v>18493</v>
      </c>
      <c r="AK6" s="43">
        <f>'BAR BB| Open rates'!AK6*0.9*0.9+25</f>
        <v>16873</v>
      </c>
      <c r="AL6" s="43">
        <f>'BAR BB| Open rates'!AL6*0.9*0.9+25</f>
        <v>18493</v>
      </c>
      <c r="AM6" s="43">
        <f>'BAR BB| Open rates'!AM6*0.9*0.9+25</f>
        <v>16873</v>
      </c>
      <c r="AN6" s="43">
        <f>'BAR BB| Open rates'!AN6*0.9*0.9+25</f>
        <v>18493</v>
      </c>
      <c r="AO6" s="43">
        <f>'BAR BB| Open rates'!AO6*0.9*0.9+25</f>
        <v>16873</v>
      </c>
      <c r="AP6" s="43">
        <f>'BAR BB| Open rates'!AP6*0.9*0.9+25</f>
        <v>18493</v>
      </c>
      <c r="AQ6" s="43">
        <f>'BAR BB| Open rates'!AQ6*0.9*0.9+25</f>
        <v>16873</v>
      </c>
      <c r="AR6" s="43">
        <f>'BAR BB| Open rates'!AR6*0.9*0.9+25</f>
        <v>18493</v>
      </c>
      <c r="AS6" s="43">
        <f>'BAR BB| Open rates'!AS6*0.9*0.9+25</f>
        <v>13471</v>
      </c>
      <c r="AT6" s="43">
        <f>'BAR BB| Open rates'!AT6*0.9*0.9+25</f>
        <v>15253</v>
      </c>
      <c r="AU6" s="43">
        <f>'BAR BB| Open rates'!AU6*0.9*0.9+25</f>
        <v>13471</v>
      </c>
      <c r="AV6" s="43">
        <f>'BAR BB| Open rates'!AV6*0.9*0.9+25</f>
        <v>15253</v>
      </c>
      <c r="AW6" s="43">
        <f>'BAR BB| Open rates'!AW6*0.9*0.9+25</f>
        <v>15253</v>
      </c>
      <c r="AX6" s="43">
        <f>'BAR BB| Open rates'!AX6*0.9*0.9+25</f>
        <v>13471</v>
      </c>
      <c r="AY6" s="43">
        <f>'BAR BB| Open rates'!AY6*0.9*0.9+25</f>
        <v>15253</v>
      </c>
      <c r="AZ6" s="43">
        <f>'BAR BB| Open rates'!AZ6*0.9*0.9+25</f>
        <v>13471</v>
      </c>
      <c r="BA6" s="43">
        <f>'BAR BB| Open rates'!BA6*0.9*0.9+25</f>
        <v>15253</v>
      </c>
      <c r="BB6" s="43">
        <f>'BAR BB| Open rates'!BB6*0.9*0.9+25</f>
        <v>13471</v>
      </c>
      <c r="BC6" s="43">
        <f>'BAR BB| Open rates'!BC6*0.9*0.9+25</f>
        <v>15253</v>
      </c>
      <c r="BD6" s="43">
        <f>'BAR BB| Open rates'!BD6*0.9*0.9+25</f>
        <v>13471</v>
      </c>
      <c r="BE6" s="43">
        <f>'BAR BB| Open rates'!BE6*0.9*0.9+25</f>
        <v>12094</v>
      </c>
      <c r="BF6" s="43">
        <f>'BAR BB| Open rates'!BF6*0.9*0.9+25</f>
        <v>10474</v>
      </c>
      <c r="BG6" s="43">
        <f>'BAR BB| Open rates'!BG6*0.9*0.9+25</f>
        <v>12094</v>
      </c>
      <c r="BH6" s="43">
        <f>'BAR BB| Open rates'!BH6*0.9*0.9+25</f>
        <v>10474</v>
      </c>
      <c r="BI6" s="43">
        <f>'BAR BB| Open rates'!BI6*0.9*0.9+25</f>
        <v>12094</v>
      </c>
      <c r="BJ6" s="43">
        <f>'BAR BB| Open rates'!BJ6*0.9*0.9+25</f>
        <v>10474</v>
      </c>
      <c r="BK6" s="43">
        <f>'BAR BB| Open rates'!BK6*0.9*0.9+25</f>
        <v>12094</v>
      </c>
      <c r="BL6" s="43">
        <f>'BAR BB| Open rates'!BL6*0.9*0.9+25</f>
        <v>10474</v>
      </c>
      <c r="BM6" s="43">
        <f>'BAR BB| Open rates'!BM6*0.9*0.9+25</f>
        <v>12094</v>
      </c>
      <c r="BN6" s="43">
        <f>'BAR BB| Open rates'!BN6*0.9*0.9+25</f>
        <v>13471</v>
      </c>
      <c r="BO6" s="43">
        <f>'BAR BB| Open rates'!BO6*0.9*0.9+25</f>
        <v>15253</v>
      </c>
      <c r="BP6" s="43">
        <f>'BAR BB| Open rates'!BP6*0.9*0.9+25</f>
        <v>9664</v>
      </c>
      <c r="BQ6" s="43">
        <f>'BAR BB| Open rates'!BQ6*0.9*0.9+25</f>
        <v>9664</v>
      </c>
      <c r="BR6" s="43">
        <f>'BAR BB| Open rates'!BR6*0.9*0.9+25</f>
        <v>10474</v>
      </c>
      <c r="BS6" s="43">
        <f>'BAR BB| Open rates'!BS6*0.9*0.9+25</f>
        <v>9664</v>
      </c>
      <c r="BT6" s="43">
        <f>'BAR BB| Open rates'!BT6*0.9*0.9+25</f>
        <v>10474</v>
      </c>
      <c r="BU6" s="43">
        <f>'BAR BB| Open rates'!BU6*0.9*0.9+25</f>
        <v>9664</v>
      </c>
      <c r="BV6" s="43">
        <f>'BAR BB| Open rates'!BV6*0.9*0.9+25</f>
        <v>10474</v>
      </c>
      <c r="BW6" s="43">
        <f>'BAR BB| Open rates'!BW6*0.9*0.9+25</f>
        <v>9664</v>
      </c>
      <c r="BX6" s="43">
        <f>'BAR BB| Open rates'!BX6*0.9*0.9+25</f>
        <v>9664</v>
      </c>
      <c r="BY6" s="43">
        <f>'BAR BB| Open rates'!BY6*0.9*0.9+25</f>
        <v>10474</v>
      </c>
      <c r="BZ6" s="43">
        <f>'BAR BB| Open rates'!BZ6*0.9*0.9+25</f>
        <v>9664</v>
      </c>
      <c r="CA6" s="43">
        <f>'BAR BB| Open rates'!CA6*0.9*0.9+25</f>
        <v>10474</v>
      </c>
      <c r="CB6" s="43">
        <f>'BAR BB| Open rates'!CB6*0.9*0.9+25</f>
        <v>9664</v>
      </c>
      <c r="CC6" s="43">
        <f>'BAR BB| Open rates'!CC6*0.9*0.9+25</f>
        <v>10474</v>
      </c>
      <c r="CD6" s="43">
        <f>'BAR BB| Open rates'!CD6*0.9*0.9+25</f>
        <v>13471</v>
      </c>
      <c r="CE6" s="43">
        <f>'BAR BB| Open rates'!CE6*0.9*0.9+25</f>
        <v>15253</v>
      </c>
    </row>
    <row r="7" spans="1:83" s="36" customFormat="1" ht="12" customHeight="1" x14ac:dyDescent="0.2">
      <c r="A7" s="183">
        <v>2</v>
      </c>
      <c r="B7" s="43">
        <f>'BAR BB| Open rates'!B7*0.9*0.9+25</f>
        <v>14524</v>
      </c>
      <c r="C7" s="43">
        <f>'BAR BB| Open rates'!C7*0.9*0.9+25</f>
        <v>19303</v>
      </c>
      <c r="D7" s="43">
        <f>'BAR BB| Open rates'!D7*0.9*0.9+25</f>
        <v>15901</v>
      </c>
      <c r="E7" s="43">
        <f>'BAR BB| Open rates'!E7*0.9*0.9+25</f>
        <v>15901</v>
      </c>
      <c r="F7" s="43">
        <f>'BAR BB| Open rates'!F7*0.9*0.9+25</f>
        <v>14524</v>
      </c>
      <c r="G7" s="43">
        <f>'BAR BB| Open rates'!G7*0.9*0.9+25</f>
        <v>12904</v>
      </c>
      <c r="H7" s="43">
        <f>'BAR BB| Open rates'!H7*0.9*0.9+25</f>
        <v>12904</v>
      </c>
      <c r="I7" s="43">
        <f>'BAR BB| Open rates'!I7*0.9*0.9+25</f>
        <v>12094</v>
      </c>
      <c r="J7" s="43">
        <f>'BAR BB| Open rates'!J7*0.9*0.9+25</f>
        <v>12904</v>
      </c>
      <c r="K7" s="43">
        <f>'BAR BB| Open rates'!K7*0.9*0.9+25</f>
        <v>12904</v>
      </c>
      <c r="L7" s="43">
        <f>'BAR BB| Open rates'!L7*0.9*0.9+25</f>
        <v>12904</v>
      </c>
      <c r="M7" s="43">
        <f>'BAR BB| Open rates'!M7*0.9*0.9+25</f>
        <v>20113</v>
      </c>
      <c r="N7" s="43">
        <f>'BAR BB| Open rates'!N7*0.9*0.9+25</f>
        <v>15901</v>
      </c>
      <c r="O7" s="43">
        <f>'BAR BB| Open rates'!O7*0.9*0.9+25</f>
        <v>20113</v>
      </c>
      <c r="P7" s="43">
        <f>'BAR BB| Open rates'!P7*0.9*0.9+25</f>
        <v>17683</v>
      </c>
      <c r="Q7" s="43">
        <f>'BAR BB| Open rates'!Q7*0.9*0.9+25</f>
        <v>14524</v>
      </c>
      <c r="R7" s="43">
        <f>'BAR BB| Open rates'!R7*0.9*0.9+25</f>
        <v>15901</v>
      </c>
      <c r="S7" s="43">
        <f>'BAR BB| Open rates'!S7*0.9*0.9+25</f>
        <v>14524</v>
      </c>
      <c r="T7" s="43">
        <f>'BAR BB| Open rates'!T7*0.9*0.9+25</f>
        <v>15901</v>
      </c>
      <c r="U7" s="43">
        <f>'BAR BB| Open rates'!U7*0.9*0.9+25</f>
        <v>14524</v>
      </c>
      <c r="V7" s="43">
        <f>'BAR BB| Open rates'!V7*0.9*0.9+25</f>
        <v>15901</v>
      </c>
      <c r="W7" s="43">
        <f>'BAR BB| Open rates'!W7*0.9*0.9+25</f>
        <v>15901</v>
      </c>
      <c r="X7" s="43">
        <f>'BAR BB| Open rates'!X7*0.9*0.9+25</f>
        <v>19303</v>
      </c>
      <c r="Y7" s="43">
        <f>'BAR BB| Open rates'!Y7*0.9*0.9+25</f>
        <v>34774</v>
      </c>
      <c r="Z7" s="43">
        <f>'BAR BB| Open rates'!Z7*0.9*0.9+25</f>
        <v>15901</v>
      </c>
      <c r="AA7" s="43">
        <f>'BAR BB| Open rates'!AA7*0.9*0.9+25</f>
        <v>17683</v>
      </c>
      <c r="AB7" s="43">
        <f>'BAR BB| Open rates'!AB7*0.9*0.9+25</f>
        <v>15901</v>
      </c>
      <c r="AC7" s="43">
        <f>'BAR BB| Open rates'!AC7*0.9*0.9+25</f>
        <v>19303</v>
      </c>
      <c r="AD7" s="43">
        <f>'BAR BB| Open rates'!AD7*0.9*0.9+25</f>
        <v>20923</v>
      </c>
      <c r="AE7" s="43">
        <f>'BAR BB| Open rates'!AE7*0.9*0.9+25</f>
        <v>19303</v>
      </c>
      <c r="AF7" s="43">
        <f>'BAR BB| Open rates'!AF7*0.9*0.9+25</f>
        <v>20923</v>
      </c>
      <c r="AG7" s="43">
        <f>'BAR BB| Open rates'!AG7*0.9*0.9+25</f>
        <v>19303</v>
      </c>
      <c r="AH7" s="43">
        <f>'BAR BB| Open rates'!AH7*0.9*0.9+25</f>
        <v>20923</v>
      </c>
      <c r="AI7" s="43">
        <f>'BAR BB| Open rates'!AI7*0.9*0.9+25</f>
        <v>19303</v>
      </c>
      <c r="AJ7" s="43">
        <f>'BAR BB| Open rates'!AJ7*0.9*0.9+25</f>
        <v>20923</v>
      </c>
      <c r="AK7" s="43">
        <f>'BAR BB| Open rates'!AK7*0.9*0.9+25</f>
        <v>19303</v>
      </c>
      <c r="AL7" s="43">
        <f>'BAR BB| Open rates'!AL7*0.9*0.9+25</f>
        <v>20923</v>
      </c>
      <c r="AM7" s="43">
        <f>'BAR BB| Open rates'!AM7*0.9*0.9+25</f>
        <v>19303</v>
      </c>
      <c r="AN7" s="43">
        <f>'BAR BB| Open rates'!AN7*0.9*0.9+25</f>
        <v>20923</v>
      </c>
      <c r="AO7" s="43">
        <f>'BAR BB| Open rates'!AO7*0.9*0.9+25</f>
        <v>19303</v>
      </c>
      <c r="AP7" s="43">
        <f>'BAR BB| Open rates'!AP7*0.9*0.9+25</f>
        <v>20923</v>
      </c>
      <c r="AQ7" s="43">
        <f>'BAR BB| Open rates'!AQ7*0.9*0.9+25</f>
        <v>19303</v>
      </c>
      <c r="AR7" s="43">
        <f>'BAR BB| Open rates'!AR7*0.9*0.9+25</f>
        <v>20923</v>
      </c>
      <c r="AS7" s="43">
        <f>'BAR BB| Open rates'!AS7*0.9*0.9+25</f>
        <v>15901</v>
      </c>
      <c r="AT7" s="43">
        <f>'BAR BB| Open rates'!AT7*0.9*0.9+25</f>
        <v>17683</v>
      </c>
      <c r="AU7" s="43">
        <f>'BAR BB| Open rates'!AU7*0.9*0.9+25</f>
        <v>15901</v>
      </c>
      <c r="AV7" s="43">
        <f>'BAR BB| Open rates'!AV7*0.9*0.9+25</f>
        <v>17683</v>
      </c>
      <c r="AW7" s="43">
        <f>'BAR BB| Open rates'!AW7*0.9*0.9+25</f>
        <v>17683</v>
      </c>
      <c r="AX7" s="43">
        <f>'BAR BB| Open rates'!AX7*0.9*0.9+25</f>
        <v>15901</v>
      </c>
      <c r="AY7" s="43">
        <f>'BAR BB| Open rates'!AY7*0.9*0.9+25</f>
        <v>17683</v>
      </c>
      <c r="AZ7" s="43">
        <f>'BAR BB| Open rates'!AZ7*0.9*0.9+25</f>
        <v>15901</v>
      </c>
      <c r="BA7" s="43">
        <f>'BAR BB| Open rates'!BA7*0.9*0.9+25</f>
        <v>17683</v>
      </c>
      <c r="BB7" s="43">
        <f>'BAR BB| Open rates'!BB7*0.9*0.9+25</f>
        <v>15901</v>
      </c>
      <c r="BC7" s="43">
        <f>'BAR BB| Open rates'!BC7*0.9*0.9+25</f>
        <v>17683</v>
      </c>
      <c r="BD7" s="43">
        <f>'BAR BB| Open rates'!BD7*0.9*0.9+25</f>
        <v>15901</v>
      </c>
      <c r="BE7" s="43">
        <f>'BAR BB| Open rates'!BE7*0.9*0.9+25</f>
        <v>14524</v>
      </c>
      <c r="BF7" s="43">
        <f>'BAR BB| Open rates'!BF7*0.9*0.9+25</f>
        <v>12904</v>
      </c>
      <c r="BG7" s="43">
        <f>'BAR BB| Open rates'!BG7*0.9*0.9+25</f>
        <v>14524</v>
      </c>
      <c r="BH7" s="43">
        <f>'BAR BB| Open rates'!BH7*0.9*0.9+25</f>
        <v>12904</v>
      </c>
      <c r="BI7" s="43">
        <f>'BAR BB| Open rates'!BI7*0.9*0.9+25</f>
        <v>14524</v>
      </c>
      <c r="BJ7" s="43">
        <f>'BAR BB| Open rates'!BJ7*0.9*0.9+25</f>
        <v>12904</v>
      </c>
      <c r="BK7" s="43">
        <f>'BAR BB| Open rates'!BK7*0.9*0.9+25</f>
        <v>14524</v>
      </c>
      <c r="BL7" s="43">
        <f>'BAR BB| Open rates'!BL7*0.9*0.9+25</f>
        <v>12904</v>
      </c>
      <c r="BM7" s="43">
        <f>'BAR BB| Open rates'!BM7*0.9*0.9+25</f>
        <v>14524</v>
      </c>
      <c r="BN7" s="43">
        <f>'BAR BB| Open rates'!BN7*0.9*0.9+25</f>
        <v>15901</v>
      </c>
      <c r="BO7" s="43">
        <f>'BAR BB| Open rates'!BO7*0.9*0.9+25</f>
        <v>17683</v>
      </c>
      <c r="BP7" s="43">
        <f>'BAR BB| Open rates'!BP7*0.9*0.9+25</f>
        <v>12094</v>
      </c>
      <c r="BQ7" s="43">
        <f>'BAR BB| Open rates'!BQ7*0.9*0.9+25</f>
        <v>12094</v>
      </c>
      <c r="BR7" s="43">
        <f>'BAR BB| Open rates'!BR7*0.9*0.9+25</f>
        <v>12904</v>
      </c>
      <c r="BS7" s="43">
        <f>'BAR BB| Open rates'!BS7*0.9*0.9+25</f>
        <v>12094</v>
      </c>
      <c r="BT7" s="43">
        <f>'BAR BB| Open rates'!BT7*0.9*0.9+25</f>
        <v>12904</v>
      </c>
      <c r="BU7" s="43">
        <f>'BAR BB| Open rates'!BU7*0.9*0.9+25</f>
        <v>12094</v>
      </c>
      <c r="BV7" s="43">
        <f>'BAR BB| Open rates'!BV7*0.9*0.9+25</f>
        <v>12904</v>
      </c>
      <c r="BW7" s="43">
        <f>'BAR BB| Open rates'!BW7*0.9*0.9+25</f>
        <v>12094</v>
      </c>
      <c r="BX7" s="43">
        <f>'BAR BB| Open rates'!BX7*0.9*0.9+25</f>
        <v>12094</v>
      </c>
      <c r="BY7" s="43">
        <f>'BAR BB| Open rates'!BY7*0.9*0.9+25</f>
        <v>12904</v>
      </c>
      <c r="BZ7" s="43">
        <f>'BAR BB| Open rates'!BZ7*0.9*0.9+25</f>
        <v>12094</v>
      </c>
      <c r="CA7" s="43">
        <f>'BAR BB| Open rates'!CA7*0.9*0.9+25</f>
        <v>12904</v>
      </c>
      <c r="CB7" s="43">
        <f>'BAR BB| Open rates'!CB7*0.9*0.9+25</f>
        <v>12094</v>
      </c>
      <c r="CC7" s="43">
        <f>'BAR BB| Open rates'!CC7*0.9*0.9+25</f>
        <v>12904</v>
      </c>
      <c r="CD7" s="43">
        <f>'BAR BB| Open rates'!CD7*0.9*0.9+25</f>
        <v>15901</v>
      </c>
      <c r="CE7" s="43">
        <f>'BAR BB| Open rates'!CE7*0.9*0.9+25</f>
        <v>17683</v>
      </c>
    </row>
    <row r="8" spans="1:83"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row>
    <row r="9" spans="1:83" s="36" customFormat="1" ht="12" customHeight="1" x14ac:dyDescent="0.2">
      <c r="A9" s="237">
        <v>1</v>
      </c>
      <c r="B9" s="43">
        <f>'BAR BB| Open rates'!B9*0.9*0.9+25</f>
        <v>14524</v>
      </c>
      <c r="C9" s="43">
        <f>'BAR BB| Open rates'!C9*0.9*0.9+25</f>
        <v>19303</v>
      </c>
      <c r="D9" s="43">
        <f>'BAR BB| Open rates'!D9*0.9*0.9+25</f>
        <v>15901</v>
      </c>
      <c r="E9" s="43">
        <f>'BAR BB| Open rates'!E9*0.9*0.9+25</f>
        <v>15091</v>
      </c>
      <c r="F9" s="43">
        <f>'BAR BB| Open rates'!F9*0.9*0.9+25</f>
        <v>13714</v>
      </c>
      <c r="G9" s="43">
        <f>'BAR BB| Open rates'!G9*0.9*0.9+25</f>
        <v>12094</v>
      </c>
      <c r="H9" s="43">
        <f>'BAR BB| Open rates'!H9*0.9*0.9+25</f>
        <v>12094</v>
      </c>
      <c r="I9" s="43">
        <f>'BAR BB| Open rates'!I9*0.9*0.9+25</f>
        <v>11284</v>
      </c>
      <c r="J9" s="43">
        <f>'BAR BB| Open rates'!J9*0.9*0.9+25</f>
        <v>12094</v>
      </c>
      <c r="K9" s="43">
        <f>'BAR BB| Open rates'!K9*0.9*0.9+25</f>
        <v>12094</v>
      </c>
      <c r="L9" s="43">
        <f>'BAR BB| Open rates'!L9*0.9*0.9+25</f>
        <v>12094</v>
      </c>
      <c r="M9" s="43">
        <f>'BAR BB| Open rates'!M9*0.9*0.9+25</f>
        <v>19303</v>
      </c>
      <c r="N9" s="43">
        <f>'BAR BB| Open rates'!N9*0.9*0.9+25</f>
        <v>15091</v>
      </c>
      <c r="O9" s="43">
        <f>'BAR BB| Open rates'!O9*0.9*0.9+25</f>
        <v>19303</v>
      </c>
      <c r="P9" s="43">
        <f>'BAR BB| Open rates'!P9*0.9*0.9+25</f>
        <v>16873</v>
      </c>
      <c r="Q9" s="43">
        <f>'BAR BB| Open rates'!Q9*0.9*0.9+25</f>
        <v>13714</v>
      </c>
      <c r="R9" s="43">
        <f>'BAR BB| Open rates'!R9*0.9*0.9+25</f>
        <v>15091</v>
      </c>
      <c r="S9" s="43">
        <f>'BAR BB| Open rates'!S9*0.9*0.9+25</f>
        <v>13714</v>
      </c>
      <c r="T9" s="43">
        <f>'BAR BB| Open rates'!T9*0.9*0.9+25</f>
        <v>15091</v>
      </c>
      <c r="U9" s="43">
        <f>'BAR BB| Open rates'!U9*0.9*0.9+25</f>
        <v>13714</v>
      </c>
      <c r="V9" s="43">
        <f>'BAR BB| Open rates'!V9*0.9*0.9+25</f>
        <v>15091</v>
      </c>
      <c r="W9" s="43">
        <f>'BAR BB| Open rates'!W9*0.9*0.9+25</f>
        <v>15901</v>
      </c>
      <c r="X9" s="43">
        <f>'BAR BB| Open rates'!X9*0.9*0.9+25</f>
        <v>19303</v>
      </c>
      <c r="Y9" s="43">
        <f>'BAR BB| Open rates'!Y9*0.9*0.9+25</f>
        <v>34774</v>
      </c>
      <c r="Z9" s="43">
        <f>'BAR BB| Open rates'!Z9*0.9*0.9+25</f>
        <v>15901</v>
      </c>
      <c r="AA9" s="43">
        <f>'BAR BB| Open rates'!AA9*0.9*0.9+25</f>
        <v>17683</v>
      </c>
      <c r="AB9" s="43">
        <f>'BAR BB| Open rates'!AB9*0.9*0.9+25</f>
        <v>15901</v>
      </c>
      <c r="AC9" s="43">
        <f>'BAR BB| Open rates'!AC9*0.9*0.9+25</f>
        <v>19303</v>
      </c>
      <c r="AD9" s="43">
        <f>'BAR BB| Open rates'!AD9*0.9*0.9+25</f>
        <v>20923</v>
      </c>
      <c r="AE9" s="43">
        <f>'BAR BB| Open rates'!AE9*0.9*0.9+25</f>
        <v>19303</v>
      </c>
      <c r="AF9" s="43">
        <f>'BAR BB| Open rates'!AF9*0.9*0.9+25</f>
        <v>20923</v>
      </c>
      <c r="AG9" s="43">
        <f>'BAR BB| Open rates'!AG9*0.9*0.9+25</f>
        <v>19303</v>
      </c>
      <c r="AH9" s="43">
        <f>'BAR BB| Open rates'!AH9*0.9*0.9+25</f>
        <v>20923</v>
      </c>
      <c r="AI9" s="43">
        <f>'BAR BB| Open rates'!AI9*0.9*0.9+25</f>
        <v>19303</v>
      </c>
      <c r="AJ9" s="43">
        <f>'BAR BB| Open rates'!AJ9*0.9*0.9+25</f>
        <v>20923</v>
      </c>
      <c r="AK9" s="43">
        <f>'BAR BB| Open rates'!AK9*0.9*0.9+25</f>
        <v>19303</v>
      </c>
      <c r="AL9" s="43">
        <f>'BAR BB| Open rates'!AL9*0.9*0.9+25</f>
        <v>20923</v>
      </c>
      <c r="AM9" s="43">
        <f>'BAR BB| Open rates'!AM9*0.9*0.9+25</f>
        <v>19303</v>
      </c>
      <c r="AN9" s="43">
        <f>'BAR BB| Open rates'!AN9*0.9*0.9+25</f>
        <v>20923</v>
      </c>
      <c r="AO9" s="43">
        <f>'BAR BB| Open rates'!AO9*0.9*0.9+25</f>
        <v>19303</v>
      </c>
      <c r="AP9" s="43">
        <f>'BAR BB| Open rates'!AP9*0.9*0.9+25</f>
        <v>20923</v>
      </c>
      <c r="AQ9" s="43">
        <f>'BAR BB| Open rates'!AQ9*0.9*0.9+25</f>
        <v>19303</v>
      </c>
      <c r="AR9" s="43">
        <f>'BAR BB| Open rates'!AR9*0.9*0.9+25</f>
        <v>20923</v>
      </c>
      <c r="AS9" s="43">
        <f>'BAR BB| Open rates'!AS9*0.9*0.9+25</f>
        <v>15901</v>
      </c>
      <c r="AT9" s="43">
        <f>'BAR BB| Open rates'!AT9*0.9*0.9+25</f>
        <v>17683</v>
      </c>
      <c r="AU9" s="43">
        <f>'BAR BB| Open rates'!AU9*0.9*0.9+25</f>
        <v>15901</v>
      </c>
      <c r="AV9" s="43">
        <f>'BAR BB| Open rates'!AV9*0.9*0.9+25</f>
        <v>17683</v>
      </c>
      <c r="AW9" s="43">
        <f>'BAR BB| Open rates'!AW9*0.9*0.9+25</f>
        <v>17683</v>
      </c>
      <c r="AX9" s="43">
        <f>'BAR BB| Open rates'!AX9*0.9*0.9+25</f>
        <v>15901</v>
      </c>
      <c r="AY9" s="43">
        <f>'BAR BB| Open rates'!AY9*0.9*0.9+25</f>
        <v>17683</v>
      </c>
      <c r="AZ9" s="43">
        <f>'BAR BB| Open rates'!AZ9*0.9*0.9+25</f>
        <v>15901</v>
      </c>
      <c r="BA9" s="43">
        <f>'BAR BB| Open rates'!BA9*0.9*0.9+25</f>
        <v>17683</v>
      </c>
      <c r="BB9" s="43">
        <f>'BAR BB| Open rates'!BB9*0.9*0.9+25</f>
        <v>15901</v>
      </c>
      <c r="BC9" s="43">
        <f>'BAR BB| Open rates'!BC9*0.9*0.9+25</f>
        <v>17683</v>
      </c>
      <c r="BD9" s="43">
        <f>'BAR BB| Open rates'!BD9*0.9*0.9+25</f>
        <v>15901</v>
      </c>
      <c r="BE9" s="43">
        <f>'BAR BB| Open rates'!BE9*0.9*0.9+25</f>
        <v>14524</v>
      </c>
      <c r="BF9" s="43">
        <f>'BAR BB| Open rates'!BF9*0.9*0.9+25</f>
        <v>12904</v>
      </c>
      <c r="BG9" s="43">
        <f>'BAR BB| Open rates'!BG9*0.9*0.9+25</f>
        <v>14524</v>
      </c>
      <c r="BH9" s="43">
        <f>'BAR BB| Open rates'!BH9*0.9*0.9+25</f>
        <v>12904</v>
      </c>
      <c r="BI9" s="43">
        <f>'BAR BB| Open rates'!BI9*0.9*0.9+25</f>
        <v>14524</v>
      </c>
      <c r="BJ9" s="43">
        <f>'BAR BB| Open rates'!BJ9*0.9*0.9+25</f>
        <v>12904</v>
      </c>
      <c r="BK9" s="43">
        <f>'BAR BB| Open rates'!BK9*0.9*0.9+25</f>
        <v>14524</v>
      </c>
      <c r="BL9" s="43">
        <f>'BAR BB| Open rates'!BL9*0.9*0.9+25</f>
        <v>12904</v>
      </c>
      <c r="BM9" s="43">
        <f>'BAR BB| Open rates'!BM9*0.9*0.9+25</f>
        <v>14524</v>
      </c>
      <c r="BN9" s="43">
        <f>'BAR BB| Open rates'!BN9*0.9*0.9+25</f>
        <v>15901</v>
      </c>
      <c r="BO9" s="43">
        <f>'BAR BB| Open rates'!BO9*0.9*0.9+25</f>
        <v>17683</v>
      </c>
      <c r="BP9" s="43">
        <f>'BAR BB| Open rates'!BP9*0.9*0.9+25</f>
        <v>12094</v>
      </c>
      <c r="BQ9" s="43">
        <f>'BAR BB| Open rates'!BQ9*0.9*0.9+25</f>
        <v>11284</v>
      </c>
      <c r="BR9" s="43">
        <f>'BAR BB| Open rates'!BR9*0.9*0.9+25</f>
        <v>12094</v>
      </c>
      <c r="BS9" s="43">
        <f>'BAR BB| Open rates'!BS9*0.9*0.9+25</f>
        <v>11284</v>
      </c>
      <c r="BT9" s="43">
        <f>'BAR BB| Open rates'!BT9*0.9*0.9+25</f>
        <v>12094</v>
      </c>
      <c r="BU9" s="43">
        <f>'BAR BB| Open rates'!BU9*0.9*0.9+25</f>
        <v>11284</v>
      </c>
      <c r="BV9" s="43">
        <f>'BAR BB| Open rates'!BV9*0.9*0.9+25</f>
        <v>12094</v>
      </c>
      <c r="BW9" s="43">
        <f>'BAR BB| Open rates'!BW9*0.9*0.9+25</f>
        <v>11284</v>
      </c>
      <c r="BX9" s="43">
        <f>'BAR BB| Open rates'!BX9*0.9*0.9+25</f>
        <v>11284</v>
      </c>
      <c r="BY9" s="43">
        <f>'BAR BB| Open rates'!BY9*0.9*0.9+25</f>
        <v>12094</v>
      </c>
      <c r="BZ9" s="43">
        <f>'BAR BB| Open rates'!BZ9*0.9*0.9+25</f>
        <v>11284</v>
      </c>
      <c r="CA9" s="43">
        <f>'BAR BB| Open rates'!CA9*0.9*0.9+25</f>
        <v>12094</v>
      </c>
      <c r="CB9" s="43">
        <f>'BAR BB| Open rates'!CB9*0.9*0.9+25</f>
        <v>11284</v>
      </c>
      <c r="CC9" s="43">
        <f>'BAR BB| Open rates'!CC9*0.9*0.9+25</f>
        <v>12094</v>
      </c>
      <c r="CD9" s="43">
        <f>'BAR BB| Open rates'!CD9*0.9*0.9+25</f>
        <v>15091</v>
      </c>
      <c r="CE9" s="43">
        <f>'BAR BB| Open rates'!CE9*0.9*0.9+25</f>
        <v>16873</v>
      </c>
    </row>
    <row r="10" spans="1:83" s="36" customFormat="1" ht="12" customHeight="1" x14ac:dyDescent="0.2">
      <c r="A10" s="237">
        <v>2</v>
      </c>
      <c r="B10" s="43">
        <f>'BAR BB| Open rates'!B10*0.9*0.9+25</f>
        <v>16954</v>
      </c>
      <c r="C10" s="43">
        <f>'BAR BB| Open rates'!C10*0.9*0.9+25</f>
        <v>21733</v>
      </c>
      <c r="D10" s="43">
        <f>'BAR BB| Open rates'!D10*0.9*0.9+25</f>
        <v>18331</v>
      </c>
      <c r="E10" s="43">
        <f>'BAR BB| Open rates'!E10*0.9*0.9+25</f>
        <v>17521</v>
      </c>
      <c r="F10" s="43">
        <f>'BAR BB| Open rates'!F10*0.9*0.9+25</f>
        <v>16144</v>
      </c>
      <c r="G10" s="43">
        <f>'BAR BB| Open rates'!G10*0.9*0.9+25</f>
        <v>14524</v>
      </c>
      <c r="H10" s="43">
        <f>'BAR BB| Open rates'!H10*0.9*0.9+25</f>
        <v>14524</v>
      </c>
      <c r="I10" s="43">
        <f>'BAR BB| Open rates'!I10*0.9*0.9+25</f>
        <v>13714</v>
      </c>
      <c r="J10" s="43">
        <f>'BAR BB| Open rates'!J10*0.9*0.9+25</f>
        <v>14524</v>
      </c>
      <c r="K10" s="43">
        <f>'BAR BB| Open rates'!K10*0.9*0.9+25</f>
        <v>14524</v>
      </c>
      <c r="L10" s="43">
        <f>'BAR BB| Open rates'!L10*0.9*0.9+25</f>
        <v>14524</v>
      </c>
      <c r="M10" s="43">
        <f>'BAR BB| Open rates'!M10*0.9*0.9+25</f>
        <v>21733</v>
      </c>
      <c r="N10" s="43">
        <f>'BAR BB| Open rates'!N10*0.9*0.9+25</f>
        <v>17521</v>
      </c>
      <c r="O10" s="43">
        <f>'BAR BB| Open rates'!O10*0.9*0.9+25</f>
        <v>21733</v>
      </c>
      <c r="P10" s="43">
        <f>'BAR BB| Open rates'!P10*0.9*0.9+25</f>
        <v>19303</v>
      </c>
      <c r="Q10" s="43">
        <f>'BAR BB| Open rates'!Q10*0.9*0.9+25</f>
        <v>16144</v>
      </c>
      <c r="R10" s="43">
        <f>'BAR BB| Open rates'!R10*0.9*0.9+25</f>
        <v>17521</v>
      </c>
      <c r="S10" s="43">
        <f>'BAR BB| Open rates'!S10*0.9*0.9+25</f>
        <v>16144</v>
      </c>
      <c r="T10" s="43">
        <f>'BAR BB| Open rates'!T10*0.9*0.9+25</f>
        <v>17521</v>
      </c>
      <c r="U10" s="43">
        <f>'BAR BB| Open rates'!U10*0.9*0.9+25</f>
        <v>16144</v>
      </c>
      <c r="V10" s="43">
        <f>'BAR BB| Open rates'!V10*0.9*0.9+25</f>
        <v>17521</v>
      </c>
      <c r="W10" s="43">
        <f>'BAR BB| Open rates'!W10*0.9*0.9+25</f>
        <v>18331</v>
      </c>
      <c r="X10" s="43">
        <f>'BAR BB| Open rates'!X10*0.9*0.9+25</f>
        <v>21733</v>
      </c>
      <c r="Y10" s="43">
        <f>'BAR BB| Open rates'!Y10*0.9*0.9+25</f>
        <v>37204</v>
      </c>
      <c r="Z10" s="43">
        <f>'BAR BB| Open rates'!Z10*0.9*0.9+25</f>
        <v>18331</v>
      </c>
      <c r="AA10" s="43">
        <f>'BAR BB| Open rates'!AA10*0.9*0.9+25</f>
        <v>20113</v>
      </c>
      <c r="AB10" s="43">
        <f>'BAR BB| Open rates'!AB10*0.9*0.9+25</f>
        <v>18331</v>
      </c>
      <c r="AC10" s="43">
        <f>'BAR BB| Open rates'!AC10*0.9*0.9+25</f>
        <v>21733</v>
      </c>
      <c r="AD10" s="43">
        <f>'BAR BB| Open rates'!AD10*0.9*0.9+25</f>
        <v>23353</v>
      </c>
      <c r="AE10" s="43">
        <f>'BAR BB| Open rates'!AE10*0.9*0.9+25</f>
        <v>21733</v>
      </c>
      <c r="AF10" s="43">
        <f>'BAR BB| Open rates'!AF10*0.9*0.9+25</f>
        <v>23353</v>
      </c>
      <c r="AG10" s="43">
        <f>'BAR BB| Open rates'!AG10*0.9*0.9+25</f>
        <v>21733</v>
      </c>
      <c r="AH10" s="43">
        <f>'BAR BB| Open rates'!AH10*0.9*0.9+25</f>
        <v>23353</v>
      </c>
      <c r="AI10" s="43">
        <f>'BAR BB| Open rates'!AI10*0.9*0.9+25</f>
        <v>21733</v>
      </c>
      <c r="AJ10" s="43">
        <f>'BAR BB| Open rates'!AJ10*0.9*0.9+25</f>
        <v>23353</v>
      </c>
      <c r="AK10" s="43">
        <f>'BAR BB| Open rates'!AK10*0.9*0.9+25</f>
        <v>21733</v>
      </c>
      <c r="AL10" s="43">
        <f>'BAR BB| Open rates'!AL10*0.9*0.9+25</f>
        <v>23353</v>
      </c>
      <c r="AM10" s="43">
        <f>'BAR BB| Open rates'!AM10*0.9*0.9+25</f>
        <v>21733</v>
      </c>
      <c r="AN10" s="43">
        <f>'BAR BB| Open rates'!AN10*0.9*0.9+25</f>
        <v>23353</v>
      </c>
      <c r="AO10" s="43">
        <f>'BAR BB| Open rates'!AO10*0.9*0.9+25</f>
        <v>21733</v>
      </c>
      <c r="AP10" s="43">
        <f>'BAR BB| Open rates'!AP10*0.9*0.9+25</f>
        <v>23353</v>
      </c>
      <c r="AQ10" s="43">
        <f>'BAR BB| Open rates'!AQ10*0.9*0.9+25</f>
        <v>21733</v>
      </c>
      <c r="AR10" s="43">
        <f>'BAR BB| Open rates'!AR10*0.9*0.9+25</f>
        <v>23353</v>
      </c>
      <c r="AS10" s="43">
        <f>'BAR BB| Open rates'!AS10*0.9*0.9+25</f>
        <v>18331</v>
      </c>
      <c r="AT10" s="43">
        <f>'BAR BB| Open rates'!AT10*0.9*0.9+25</f>
        <v>20113</v>
      </c>
      <c r="AU10" s="43">
        <f>'BAR BB| Open rates'!AU10*0.9*0.9+25</f>
        <v>18331</v>
      </c>
      <c r="AV10" s="43">
        <f>'BAR BB| Open rates'!AV10*0.9*0.9+25</f>
        <v>20113</v>
      </c>
      <c r="AW10" s="43">
        <f>'BAR BB| Open rates'!AW10*0.9*0.9+25</f>
        <v>20113</v>
      </c>
      <c r="AX10" s="43">
        <f>'BAR BB| Open rates'!AX10*0.9*0.9+25</f>
        <v>18331</v>
      </c>
      <c r="AY10" s="43">
        <f>'BAR BB| Open rates'!AY10*0.9*0.9+25</f>
        <v>20113</v>
      </c>
      <c r="AZ10" s="43">
        <f>'BAR BB| Open rates'!AZ10*0.9*0.9+25</f>
        <v>18331</v>
      </c>
      <c r="BA10" s="43">
        <f>'BAR BB| Open rates'!BA10*0.9*0.9+25</f>
        <v>20113</v>
      </c>
      <c r="BB10" s="43">
        <f>'BAR BB| Open rates'!BB10*0.9*0.9+25</f>
        <v>18331</v>
      </c>
      <c r="BC10" s="43">
        <f>'BAR BB| Open rates'!BC10*0.9*0.9+25</f>
        <v>20113</v>
      </c>
      <c r="BD10" s="43">
        <f>'BAR BB| Open rates'!BD10*0.9*0.9+25</f>
        <v>18331</v>
      </c>
      <c r="BE10" s="43">
        <f>'BAR BB| Open rates'!BE10*0.9*0.9+25</f>
        <v>16954</v>
      </c>
      <c r="BF10" s="43">
        <f>'BAR BB| Open rates'!BF10*0.9*0.9+25</f>
        <v>15334</v>
      </c>
      <c r="BG10" s="43">
        <f>'BAR BB| Open rates'!BG10*0.9*0.9+25</f>
        <v>16954</v>
      </c>
      <c r="BH10" s="43">
        <f>'BAR BB| Open rates'!BH10*0.9*0.9+25</f>
        <v>15334</v>
      </c>
      <c r="BI10" s="43">
        <f>'BAR BB| Open rates'!BI10*0.9*0.9+25</f>
        <v>16954</v>
      </c>
      <c r="BJ10" s="43">
        <f>'BAR BB| Open rates'!BJ10*0.9*0.9+25</f>
        <v>15334</v>
      </c>
      <c r="BK10" s="43">
        <f>'BAR BB| Open rates'!BK10*0.9*0.9+25</f>
        <v>16954</v>
      </c>
      <c r="BL10" s="43">
        <f>'BAR BB| Open rates'!BL10*0.9*0.9+25</f>
        <v>15334</v>
      </c>
      <c r="BM10" s="43">
        <f>'BAR BB| Open rates'!BM10*0.9*0.9+25</f>
        <v>16954</v>
      </c>
      <c r="BN10" s="43">
        <f>'BAR BB| Open rates'!BN10*0.9*0.9+25</f>
        <v>18331</v>
      </c>
      <c r="BO10" s="43">
        <f>'BAR BB| Open rates'!BO10*0.9*0.9+25</f>
        <v>20113</v>
      </c>
      <c r="BP10" s="43">
        <f>'BAR BB| Open rates'!BP10*0.9*0.9+25</f>
        <v>14524</v>
      </c>
      <c r="BQ10" s="43">
        <f>'BAR BB| Open rates'!BQ10*0.9*0.9+25</f>
        <v>13714</v>
      </c>
      <c r="BR10" s="43">
        <f>'BAR BB| Open rates'!BR10*0.9*0.9+25</f>
        <v>14524</v>
      </c>
      <c r="BS10" s="43">
        <f>'BAR BB| Open rates'!BS10*0.9*0.9+25</f>
        <v>13714</v>
      </c>
      <c r="BT10" s="43">
        <f>'BAR BB| Open rates'!BT10*0.9*0.9+25</f>
        <v>14524</v>
      </c>
      <c r="BU10" s="43">
        <f>'BAR BB| Open rates'!BU10*0.9*0.9+25</f>
        <v>13714</v>
      </c>
      <c r="BV10" s="43">
        <f>'BAR BB| Open rates'!BV10*0.9*0.9+25</f>
        <v>14524</v>
      </c>
      <c r="BW10" s="43">
        <f>'BAR BB| Open rates'!BW10*0.9*0.9+25</f>
        <v>13714</v>
      </c>
      <c r="BX10" s="43">
        <f>'BAR BB| Open rates'!BX10*0.9*0.9+25</f>
        <v>13714</v>
      </c>
      <c r="BY10" s="43">
        <f>'BAR BB| Open rates'!BY10*0.9*0.9+25</f>
        <v>14524</v>
      </c>
      <c r="BZ10" s="43">
        <f>'BAR BB| Open rates'!BZ10*0.9*0.9+25</f>
        <v>13714</v>
      </c>
      <c r="CA10" s="43">
        <f>'BAR BB| Open rates'!CA10*0.9*0.9+25</f>
        <v>14524</v>
      </c>
      <c r="CB10" s="43">
        <f>'BAR BB| Open rates'!CB10*0.9*0.9+25</f>
        <v>13714</v>
      </c>
      <c r="CC10" s="43">
        <f>'BAR BB| Open rates'!CC10*0.9*0.9+25</f>
        <v>14524</v>
      </c>
      <c r="CD10" s="43">
        <f>'BAR BB| Open rates'!CD10*0.9*0.9+25</f>
        <v>17521</v>
      </c>
      <c r="CE10" s="43">
        <f>'BAR BB| Open rates'!CE10*0.9*0.9+25</f>
        <v>19303</v>
      </c>
    </row>
    <row r="11" spans="1:83"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row>
    <row r="12" spans="1:83" s="36" customFormat="1" ht="12" customHeight="1" x14ac:dyDescent="0.2">
      <c r="A12" s="237">
        <v>1</v>
      </c>
      <c r="B12" s="43">
        <f>'BAR BB| Open rates'!B12*0.9*0.9+25</f>
        <v>17683</v>
      </c>
      <c r="C12" s="43">
        <f>'BAR BB| Open rates'!C12*0.9*0.9+25</f>
        <v>22462</v>
      </c>
      <c r="D12" s="43">
        <f>'BAR BB| Open rates'!D12*0.9*0.9+25</f>
        <v>19060</v>
      </c>
      <c r="E12" s="43">
        <f>'BAR BB| Open rates'!E12*0.9*0.9+25</f>
        <v>18250</v>
      </c>
      <c r="F12" s="43">
        <f>'BAR BB| Open rates'!F12*0.9*0.9+25</f>
        <v>16873</v>
      </c>
      <c r="G12" s="43">
        <f>'BAR BB| Open rates'!G12*0.9*0.9+25</f>
        <v>15253</v>
      </c>
      <c r="H12" s="43">
        <f>'BAR BB| Open rates'!H12*0.9*0.9+25</f>
        <v>15253</v>
      </c>
      <c r="I12" s="43">
        <f>'BAR BB| Open rates'!I12*0.9*0.9+25</f>
        <v>14443</v>
      </c>
      <c r="J12" s="43">
        <f>'BAR BB| Open rates'!J12*0.9*0.9+25</f>
        <v>15253</v>
      </c>
      <c r="K12" s="43">
        <f>'BAR BB| Open rates'!K12*0.9*0.9+25</f>
        <v>15253</v>
      </c>
      <c r="L12" s="43">
        <f>'BAR BB| Open rates'!L12*0.9*0.9+25</f>
        <v>15253</v>
      </c>
      <c r="M12" s="43">
        <f>'BAR BB| Open rates'!M12*0.9*0.9+25</f>
        <v>23272</v>
      </c>
      <c r="N12" s="43">
        <f>'BAR BB| Open rates'!N12*0.9*0.9+25</f>
        <v>19060</v>
      </c>
      <c r="O12" s="43">
        <f>'BAR BB| Open rates'!O12*0.9*0.9+25</f>
        <v>23272</v>
      </c>
      <c r="P12" s="43">
        <f>'BAR BB| Open rates'!P12*0.9*0.9+25</f>
        <v>20842</v>
      </c>
      <c r="Q12" s="43">
        <f>'BAR BB| Open rates'!Q12*0.9*0.9+25</f>
        <v>17683</v>
      </c>
      <c r="R12" s="43">
        <f>'BAR BB| Open rates'!R12*0.9*0.9+25</f>
        <v>19060</v>
      </c>
      <c r="S12" s="43">
        <f>'BAR BB| Open rates'!S12*0.9*0.9+25</f>
        <v>17683</v>
      </c>
      <c r="T12" s="43">
        <f>'BAR BB| Open rates'!T12*0.9*0.9+25</f>
        <v>19060</v>
      </c>
      <c r="U12" s="43">
        <f>'BAR BB| Open rates'!U12*0.9*0.9+25</f>
        <v>17683</v>
      </c>
      <c r="V12" s="43">
        <f>'BAR BB| Open rates'!V12*0.9*0.9+25</f>
        <v>19060</v>
      </c>
      <c r="W12" s="43">
        <f>'BAR BB| Open rates'!W12*0.9*0.9+25</f>
        <v>19060</v>
      </c>
      <c r="X12" s="43">
        <f>'BAR BB| Open rates'!X12*0.9*0.9+25</f>
        <v>22462</v>
      </c>
      <c r="Y12" s="43">
        <f>'BAR BB| Open rates'!Y12*0.9*0.9+25</f>
        <v>37933</v>
      </c>
      <c r="Z12" s="43">
        <f>'BAR BB| Open rates'!Z12*0.9*0.9+25</f>
        <v>19060</v>
      </c>
      <c r="AA12" s="43">
        <f>'BAR BB| Open rates'!AA12*0.9*0.9+25</f>
        <v>20842</v>
      </c>
      <c r="AB12" s="43">
        <f>'BAR BB| Open rates'!AB12*0.9*0.9+25</f>
        <v>19060</v>
      </c>
      <c r="AC12" s="43">
        <f>'BAR BB| Open rates'!AC12*0.9*0.9+25</f>
        <v>22462</v>
      </c>
      <c r="AD12" s="43">
        <f>'BAR BB| Open rates'!AD12*0.9*0.9+25</f>
        <v>24082</v>
      </c>
      <c r="AE12" s="43">
        <f>'BAR BB| Open rates'!AE12*0.9*0.9+25</f>
        <v>22462</v>
      </c>
      <c r="AF12" s="43">
        <f>'BAR BB| Open rates'!AF12*0.9*0.9+25</f>
        <v>24082</v>
      </c>
      <c r="AG12" s="43">
        <f>'BAR BB| Open rates'!AG12*0.9*0.9+25</f>
        <v>22462</v>
      </c>
      <c r="AH12" s="43">
        <f>'BAR BB| Open rates'!AH12*0.9*0.9+25</f>
        <v>24082</v>
      </c>
      <c r="AI12" s="43">
        <f>'BAR BB| Open rates'!AI12*0.9*0.9+25</f>
        <v>22462</v>
      </c>
      <c r="AJ12" s="43">
        <f>'BAR BB| Open rates'!AJ12*0.9*0.9+25</f>
        <v>24082</v>
      </c>
      <c r="AK12" s="43">
        <f>'BAR BB| Open rates'!AK12*0.9*0.9+25</f>
        <v>22462</v>
      </c>
      <c r="AL12" s="43">
        <f>'BAR BB| Open rates'!AL12*0.9*0.9+25</f>
        <v>24082</v>
      </c>
      <c r="AM12" s="43">
        <f>'BAR BB| Open rates'!AM12*0.9*0.9+25</f>
        <v>22462</v>
      </c>
      <c r="AN12" s="43">
        <f>'BAR BB| Open rates'!AN12*0.9*0.9+25</f>
        <v>24082</v>
      </c>
      <c r="AO12" s="43">
        <f>'BAR BB| Open rates'!AO12*0.9*0.9+25</f>
        <v>22462</v>
      </c>
      <c r="AP12" s="43">
        <f>'BAR BB| Open rates'!AP12*0.9*0.9+25</f>
        <v>24082</v>
      </c>
      <c r="AQ12" s="43">
        <f>'BAR BB| Open rates'!AQ12*0.9*0.9+25</f>
        <v>22462</v>
      </c>
      <c r="AR12" s="43">
        <f>'BAR BB| Open rates'!AR12*0.9*0.9+25</f>
        <v>24082</v>
      </c>
      <c r="AS12" s="43">
        <f>'BAR BB| Open rates'!AS12*0.9*0.9+25</f>
        <v>19060</v>
      </c>
      <c r="AT12" s="43">
        <f>'BAR BB| Open rates'!AT12*0.9*0.9+25</f>
        <v>20842</v>
      </c>
      <c r="AU12" s="43">
        <f>'BAR BB| Open rates'!AU12*0.9*0.9+25</f>
        <v>19060</v>
      </c>
      <c r="AV12" s="43">
        <f>'BAR BB| Open rates'!AV12*0.9*0.9+25</f>
        <v>20842</v>
      </c>
      <c r="AW12" s="43">
        <f>'BAR BB| Open rates'!AW12*0.9*0.9+25</f>
        <v>20842</v>
      </c>
      <c r="AX12" s="43">
        <f>'BAR BB| Open rates'!AX12*0.9*0.9+25</f>
        <v>19060</v>
      </c>
      <c r="AY12" s="43">
        <f>'BAR BB| Open rates'!AY12*0.9*0.9+25</f>
        <v>20842</v>
      </c>
      <c r="AZ12" s="43">
        <f>'BAR BB| Open rates'!AZ12*0.9*0.9+25</f>
        <v>19060</v>
      </c>
      <c r="BA12" s="43">
        <f>'BAR BB| Open rates'!BA12*0.9*0.9+25</f>
        <v>20842</v>
      </c>
      <c r="BB12" s="43">
        <f>'BAR BB| Open rates'!BB12*0.9*0.9+25</f>
        <v>19060</v>
      </c>
      <c r="BC12" s="43">
        <f>'BAR BB| Open rates'!BC12*0.9*0.9+25</f>
        <v>20842</v>
      </c>
      <c r="BD12" s="43">
        <f>'BAR BB| Open rates'!BD12*0.9*0.9+25</f>
        <v>19060</v>
      </c>
      <c r="BE12" s="43">
        <f>'BAR BB| Open rates'!BE12*0.9*0.9+25</f>
        <v>17683</v>
      </c>
      <c r="BF12" s="43">
        <f>'BAR BB| Open rates'!BF12*0.9*0.9+25</f>
        <v>16063</v>
      </c>
      <c r="BG12" s="43">
        <f>'BAR BB| Open rates'!BG12*0.9*0.9+25</f>
        <v>17683</v>
      </c>
      <c r="BH12" s="43">
        <f>'BAR BB| Open rates'!BH12*0.9*0.9+25</f>
        <v>16063</v>
      </c>
      <c r="BI12" s="43">
        <f>'BAR BB| Open rates'!BI12*0.9*0.9+25</f>
        <v>17683</v>
      </c>
      <c r="BJ12" s="43">
        <f>'BAR BB| Open rates'!BJ12*0.9*0.9+25</f>
        <v>16063</v>
      </c>
      <c r="BK12" s="43">
        <f>'BAR BB| Open rates'!BK12*0.9*0.9+25</f>
        <v>17683</v>
      </c>
      <c r="BL12" s="43">
        <f>'BAR BB| Open rates'!BL12*0.9*0.9+25</f>
        <v>16063</v>
      </c>
      <c r="BM12" s="43">
        <f>'BAR BB| Open rates'!BM12*0.9*0.9+25</f>
        <v>17683</v>
      </c>
      <c r="BN12" s="43">
        <f>'BAR BB| Open rates'!BN12*0.9*0.9+25</f>
        <v>19060</v>
      </c>
      <c r="BO12" s="43">
        <f>'BAR BB| Open rates'!BO12*0.9*0.9+25</f>
        <v>20842</v>
      </c>
      <c r="BP12" s="43">
        <f>'BAR BB| Open rates'!BP12*0.9*0.9+25</f>
        <v>15253</v>
      </c>
      <c r="BQ12" s="43">
        <f>'BAR BB| Open rates'!BQ12*0.9*0.9+25</f>
        <v>14443</v>
      </c>
      <c r="BR12" s="43">
        <f>'BAR BB| Open rates'!BR12*0.9*0.9+25</f>
        <v>15253</v>
      </c>
      <c r="BS12" s="43">
        <f>'BAR BB| Open rates'!BS12*0.9*0.9+25</f>
        <v>14443</v>
      </c>
      <c r="BT12" s="43">
        <f>'BAR BB| Open rates'!BT12*0.9*0.9+25</f>
        <v>15253</v>
      </c>
      <c r="BU12" s="43">
        <f>'BAR BB| Open rates'!BU12*0.9*0.9+25</f>
        <v>14443</v>
      </c>
      <c r="BV12" s="43">
        <f>'BAR BB| Open rates'!BV12*0.9*0.9+25</f>
        <v>15253</v>
      </c>
      <c r="BW12" s="43">
        <f>'BAR BB| Open rates'!BW12*0.9*0.9+25</f>
        <v>14443</v>
      </c>
      <c r="BX12" s="43">
        <f>'BAR BB| Open rates'!BX12*0.9*0.9+25</f>
        <v>14443</v>
      </c>
      <c r="BY12" s="43">
        <f>'BAR BB| Open rates'!BY12*0.9*0.9+25</f>
        <v>15253</v>
      </c>
      <c r="BZ12" s="43">
        <f>'BAR BB| Open rates'!BZ12*0.9*0.9+25</f>
        <v>14443</v>
      </c>
      <c r="CA12" s="43">
        <f>'BAR BB| Open rates'!CA12*0.9*0.9+25</f>
        <v>15253</v>
      </c>
      <c r="CB12" s="43">
        <f>'BAR BB| Open rates'!CB12*0.9*0.9+25</f>
        <v>14443</v>
      </c>
      <c r="CC12" s="43">
        <f>'BAR BB| Open rates'!CC12*0.9*0.9+25</f>
        <v>15253</v>
      </c>
      <c r="CD12" s="43">
        <f>'BAR BB| Open rates'!CD12*0.9*0.9+25</f>
        <v>18250</v>
      </c>
      <c r="CE12" s="43">
        <f>'BAR BB| Open rates'!CE12*0.9*0.9+25</f>
        <v>20032</v>
      </c>
    </row>
    <row r="13" spans="1:83" s="36" customFormat="1" ht="12" customHeight="1" x14ac:dyDescent="0.2">
      <c r="A13" s="237">
        <v>2</v>
      </c>
      <c r="B13" s="43">
        <f>'BAR BB| Open rates'!B13*0.9*0.9+25</f>
        <v>20113</v>
      </c>
      <c r="C13" s="43">
        <f>'BAR BB| Open rates'!C13*0.9*0.9+25</f>
        <v>24892</v>
      </c>
      <c r="D13" s="43">
        <f>'BAR BB| Open rates'!D13*0.9*0.9+25</f>
        <v>21490</v>
      </c>
      <c r="E13" s="43">
        <f>'BAR BB| Open rates'!E13*0.9*0.9+25</f>
        <v>20680</v>
      </c>
      <c r="F13" s="43">
        <f>'BAR BB| Open rates'!F13*0.9*0.9+25</f>
        <v>19303</v>
      </c>
      <c r="G13" s="43">
        <f>'BAR BB| Open rates'!G13*0.9*0.9+25</f>
        <v>17683</v>
      </c>
      <c r="H13" s="43">
        <f>'BAR BB| Open rates'!H13*0.9*0.9+25</f>
        <v>17683</v>
      </c>
      <c r="I13" s="43">
        <f>'BAR BB| Open rates'!I13*0.9*0.9+25</f>
        <v>16873</v>
      </c>
      <c r="J13" s="43">
        <f>'BAR BB| Open rates'!J13*0.9*0.9+25</f>
        <v>17683</v>
      </c>
      <c r="K13" s="43">
        <f>'BAR BB| Open rates'!K13*0.9*0.9+25</f>
        <v>17683</v>
      </c>
      <c r="L13" s="43">
        <f>'BAR BB| Open rates'!L13*0.9*0.9+25</f>
        <v>17683</v>
      </c>
      <c r="M13" s="43">
        <f>'BAR BB| Open rates'!M13*0.9*0.9+25</f>
        <v>25702</v>
      </c>
      <c r="N13" s="43">
        <f>'BAR BB| Open rates'!N13*0.9*0.9+25</f>
        <v>21490</v>
      </c>
      <c r="O13" s="43">
        <f>'BAR BB| Open rates'!O13*0.9*0.9+25</f>
        <v>25702</v>
      </c>
      <c r="P13" s="43">
        <f>'BAR BB| Open rates'!P13*0.9*0.9+25</f>
        <v>23272</v>
      </c>
      <c r="Q13" s="43">
        <f>'BAR BB| Open rates'!Q13*0.9*0.9+25</f>
        <v>20113</v>
      </c>
      <c r="R13" s="43">
        <f>'BAR BB| Open rates'!R13*0.9*0.9+25</f>
        <v>21490</v>
      </c>
      <c r="S13" s="43">
        <f>'BAR BB| Open rates'!S13*0.9*0.9+25</f>
        <v>20113</v>
      </c>
      <c r="T13" s="43">
        <f>'BAR BB| Open rates'!T13*0.9*0.9+25</f>
        <v>21490</v>
      </c>
      <c r="U13" s="43">
        <f>'BAR BB| Open rates'!U13*0.9*0.9+25</f>
        <v>20113</v>
      </c>
      <c r="V13" s="43">
        <f>'BAR BB| Open rates'!V13*0.9*0.9+25</f>
        <v>21490</v>
      </c>
      <c r="W13" s="43">
        <f>'BAR BB| Open rates'!W13*0.9*0.9+25</f>
        <v>21490</v>
      </c>
      <c r="X13" s="43">
        <f>'BAR BB| Open rates'!X13*0.9*0.9+25</f>
        <v>24892</v>
      </c>
      <c r="Y13" s="43">
        <f>'BAR BB| Open rates'!Y13*0.9*0.9+25</f>
        <v>40363</v>
      </c>
      <c r="Z13" s="43">
        <f>'BAR BB| Open rates'!Z13*0.9*0.9+25</f>
        <v>21490</v>
      </c>
      <c r="AA13" s="43">
        <f>'BAR BB| Open rates'!AA13*0.9*0.9+25</f>
        <v>23272</v>
      </c>
      <c r="AB13" s="43">
        <f>'BAR BB| Open rates'!AB13*0.9*0.9+25</f>
        <v>21490</v>
      </c>
      <c r="AC13" s="43">
        <f>'BAR BB| Open rates'!AC13*0.9*0.9+25</f>
        <v>24892</v>
      </c>
      <c r="AD13" s="43">
        <f>'BAR BB| Open rates'!AD13*0.9*0.9+25</f>
        <v>26512</v>
      </c>
      <c r="AE13" s="43">
        <f>'BAR BB| Open rates'!AE13*0.9*0.9+25</f>
        <v>24892</v>
      </c>
      <c r="AF13" s="43">
        <f>'BAR BB| Open rates'!AF13*0.9*0.9+25</f>
        <v>26512</v>
      </c>
      <c r="AG13" s="43">
        <f>'BAR BB| Open rates'!AG13*0.9*0.9+25</f>
        <v>24892</v>
      </c>
      <c r="AH13" s="43">
        <f>'BAR BB| Open rates'!AH13*0.9*0.9+25</f>
        <v>26512</v>
      </c>
      <c r="AI13" s="43">
        <f>'BAR BB| Open rates'!AI13*0.9*0.9+25</f>
        <v>24892</v>
      </c>
      <c r="AJ13" s="43">
        <f>'BAR BB| Open rates'!AJ13*0.9*0.9+25</f>
        <v>26512</v>
      </c>
      <c r="AK13" s="43">
        <f>'BAR BB| Open rates'!AK13*0.9*0.9+25</f>
        <v>24892</v>
      </c>
      <c r="AL13" s="43">
        <f>'BAR BB| Open rates'!AL13*0.9*0.9+25</f>
        <v>26512</v>
      </c>
      <c r="AM13" s="43">
        <f>'BAR BB| Open rates'!AM13*0.9*0.9+25</f>
        <v>24892</v>
      </c>
      <c r="AN13" s="43">
        <f>'BAR BB| Open rates'!AN13*0.9*0.9+25</f>
        <v>26512</v>
      </c>
      <c r="AO13" s="43">
        <f>'BAR BB| Open rates'!AO13*0.9*0.9+25</f>
        <v>24892</v>
      </c>
      <c r="AP13" s="43">
        <f>'BAR BB| Open rates'!AP13*0.9*0.9+25</f>
        <v>26512</v>
      </c>
      <c r="AQ13" s="43">
        <f>'BAR BB| Open rates'!AQ13*0.9*0.9+25</f>
        <v>24892</v>
      </c>
      <c r="AR13" s="43">
        <f>'BAR BB| Open rates'!AR13*0.9*0.9+25</f>
        <v>26512</v>
      </c>
      <c r="AS13" s="43">
        <f>'BAR BB| Open rates'!AS13*0.9*0.9+25</f>
        <v>21490</v>
      </c>
      <c r="AT13" s="43">
        <f>'BAR BB| Open rates'!AT13*0.9*0.9+25</f>
        <v>23272</v>
      </c>
      <c r="AU13" s="43">
        <f>'BAR BB| Open rates'!AU13*0.9*0.9+25</f>
        <v>21490</v>
      </c>
      <c r="AV13" s="43">
        <f>'BAR BB| Open rates'!AV13*0.9*0.9+25</f>
        <v>23272</v>
      </c>
      <c r="AW13" s="43">
        <f>'BAR BB| Open rates'!AW13*0.9*0.9+25</f>
        <v>23272</v>
      </c>
      <c r="AX13" s="43">
        <f>'BAR BB| Open rates'!AX13*0.9*0.9+25</f>
        <v>21490</v>
      </c>
      <c r="AY13" s="43">
        <f>'BAR BB| Open rates'!AY13*0.9*0.9+25</f>
        <v>23272</v>
      </c>
      <c r="AZ13" s="43">
        <f>'BAR BB| Open rates'!AZ13*0.9*0.9+25</f>
        <v>21490</v>
      </c>
      <c r="BA13" s="43">
        <f>'BAR BB| Open rates'!BA13*0.9*0.9+25</f>
        <v>23272</v>
      </c>
      <c r="BB13" s="43">
        <f>'BAR BB| Open rates'!BB13*0.9*0.9+25</f>
        <v>21490</v>
      </c>
      <c r="BC13" s="43">
        <f>'BAR BB| Open rates'!BC13*0.9*0.9+25</f>
        <v>23272</v>
      </c>
      <c r="BD13" s="43">
        <f>'BAR BB| Open rates'!BD13*0.9*0.9+25</f>
        <v>21490</v>
      </c>
      <c r="BE13" s="43">
        <f>'BAR BB| Open rates'!BE13*0.9*0.9+25</f>
        <v>20113</v>
      </c>
      <c r="BF13" s="43">
        <f>'BAR BB| Open rates'!BF13*0.9*0.9+25</f>
        <v>18493</v>
      </c>
      <c r="BG13" s="43">
        <f>'BAR BB| Open rates'!BG13*0.9*0.9+25</f>
        <v>20113</v>
      </c>
      <c r="BH13" s="43">
        <f>'BAR BB| Open rates'!BH13*0.9*0.9+25</f>
        <v>18493</v>
      </c>
      <c r="BI13" s="43">
        <f>'BAR BB| Open rates'!BI13*0.9*0.9+25</f>
        <v>20113</v>
      </c>
      <c r="BJ13" s="43">
        <f>'BAR BB| Open rates'!BJ13*0.9*0.9+25</f>
        <v>18493</v>
      </c>
      <c r="BK13" s="43">
        <f>'BAR BB| Open rates'!BK13*0.9*0.9+25</f>
        <v>20113</v>
      </c>
      <c r="BL13" s="43">
        <f>'BAR BB| Open rates'!BL13*0.9*0.9+25</f>
        <v>18493</v>
      </c>
      <c r="BM13" s="43">
        <f>'BAR BB| Open rates'!BM13*0.9*0.9+25</f>
        <v>20113</v>
      </c>
      <c r="BN13" s="43">
        <f>'BAR BB| Open rates'!BN13*0.9*0.9+25</f>
        <v>21490</v>
      </c>
      <c r="BO13" s="43">
        <f>'BAR BB| Open rates'!BO13*0.9*0.9+25</f>
        <v>23272</v>
      </c>
      <c r="BP13" s="43">
        <f>'BAR BB| Open rates'!BP13*0.9*0.9+25</f>
        <v>17683</v>
      </c>
      <c r="BQ13" s="43">
        <f>'BAR BB| Open rates'!BQ13*0.9*0.9+25</f>
        <v>16873</v>
      </c>
      <c r="BR13" s="43">
        <f>'BAR BB| Open rates'!BR13*0.9*0.9+25</f>
        <v>17683</v>
      </c>
      <c r="BS13" s="43">
        <f>'BAR BB| Open rates'!BS13*0.9*0.9+25</f>
        <v>16873</v>
      </c>
      <c r="BT13" s="43">
        <f>'BAR BB| Open rates'!BT13*0.9*0.9+25</f>
        <v>17683</v>
      </c>
      <c r="BU13" s="43">
        <f>'BAR BB| Open rates'!BU13*0.9*0.9+25</f>
        <v>16873</v>
      </c>
      <c r="BV13" s="43">
        <f>'BAR BB| Open rates'!BV13*0.9*0.9+25</f>
        <v>17683</v>
      </c>
      <c r="BW13" s="43">
        <f>'BAR BB| Open rates'!BW13*0.9*0.9+25</f>
        <v>16873</v>
      </c>
      <c r="BX13" s="43">
        <f>'BAR BB| Open rates'!BX13*0.9*0.9+25</f>
        <v>16873</v>
      </c>
      <c r="BY13" s="43">
        <f>'BAR BB| Open rates'!BY13*0.9*0.9+25</f>
        <v>17683</v>
      </c>
      <c r="BZ13" s="43">
        <f>'BAR BB| Open rates'!BZ13*0.9*0.9+25</f>
        <v>16873</v>
      </c>
      <c r="CA13" s="43">
        <f>'BAR BB| Open rates'!CA13*0.9*0.9+25</f>
        <v>17683</v>
      </c>
      <c r="CB13" s="43">
        <f>'BAR BB| Open rates'!CB13*0.9*0.9+25</f>
        <v>16873</v>
      </c>
      <c r="CC13" s="43">
        <f>'BAR BB| Open rates'!CC13*0.9*0.9+25</f>
        <v>17683</v>
      </c>
      <c r="CD13" s="43">
        <f>'BAR BB| Open rates'!CD13*0.9*0.9+25</f>
        <v>20680</v>
      </c>
      <c r="CE13" s="43">
        <f>'BAR BB| Open rates'!CE13*0.9*0.9+25</f>
        <v>22462</v>
      </c>
    </row>
    <row r="14" spans="1:83"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row>
    <row r="15" spans="1:83" s="36" customFormat="1" ht="12" customHeight="1" x14ac:dyDescent="0.2">
      <c r="A15" s="237">
        <v>1</v>
      </c>
      <c r="B15" s="43">
        <f>'BAR BB| Open rates'!B15*0.9*0.9+25</f>
        <v>23353</v>
      </c>
      <c r="C15" s="43">
        <f>'BAR BB| Open rates'!C15*0.9*0.9+25</f>
        <v>28132</v>
      </c>
      <c r="D15" s="43">
        <f>'BAR BB| Open rates'!D15*0.9*0.9+25</f>
        <v>24730</v>
      </c>
      <c r="E15" s="43">
        <f>'BAR BB| Open rates'!E15*0.9*0.9+25</f>
        <v>23110</v>
      </c>
      <c r="F15" s="43">
        <f>'BAR BB| Open rates'!F15*0.9*0.9+25</f>
        <v>21733</v>
      </c>
      <c r="G15" s="43">
        <f>'BAR BB| Open rates'!G15*0.9*0.9+25</f>
        <v>20113</v>
      </c>
      <c r="H15" s="43">
        <f>'BAR BB| Open rates'!H15*0.9*0.9+25</f>
        <v>20113</v>
      </c>
      <c r="I15" s="43">
        <f>'BAR BB| Open rates'!I15*0.9*0.9+25</f>
        <v>19303</v>
      </c>
      <c r="J15" s="43">
        <f>'BAR BB| Open rates'!J15*0.9*0.9+25</f>
        <v>20113</v>
      </c>
      <c r="K15" s="43">
        <f>'BAR BB| Open rates'!K15*0.9*0.9+25</f>
        <v>20113</v>
      </c>
      <c r="L15" s="43">
        <f>'BAR BB| Open rates'!L15*0.9*0.9+25</f>
        <v>20113</v>
      </c>
      <c r="M15" s="43">
        <f>'BAR BB| Open rates'!M15*0.9*0.9+25</f>
        <v>28132</v>
      </c>
      <c r="N15" s="43">
        <f>'BAR BB| Open rates'!N15*0.9*0.9+25</f>
        <v>23920</v>
      </c>
      <c r="O15" s="43">
        <f>'BAR BB| Open rates'!O15*0.9*0.9+25</f>
        <v>28132</v>
      </c>
      <c r="P15" s="43">
        <f>'BAR BB| Open rates'!P15*0.9*0.9+25</f>
        <v>25702</v>
      </c>
      <c r="Q15" s="43">
        <f>'BAR BB| Open rates'!Q15*0.9*0.9+25</f>
        <v>22543</v>
      </c>
      <c r="R15" s="43">
        <f>'BAR BB| Open rates'!R15*0.9*0.9+25</f>
        <v>23920</v>
      </c>
      <c r="S15" s="43">
        <f>'BAR BB| Open rates'!S15*0.9*0.9+25</f>
        <v>22543</v>
      </c>
      <c r="T15" s="43">
        <f>'BAR BB| Open rates'!T15*0.9*0.9+25</f>
        <v>23920</v>
      </c>
      <c r="U15" s="43">
        <f>'BAR BB| Open rates'!U15*0.9*0.9+25</f>
        <v>22543</v>
      </c>
      <c r="V15" s="43">
        <f>'BAR BB| Open rates'!V15*0.9*0.9+25</f>
        <v>23920</v>
      </c>
      <c r="W15" s="43">
        <f>'BAR BB| Open rates'!W15*0.9*0.9+25</f>
        <v>27970</v>
      </c>
      <c r="X15" s="43">
        <f>'BAR BB| Open rates'!X15*0.9*0.9+25</f>
        <v>31372</v>
      </c>
      <c r="Y15" s="43">
        <f>'BAR BB| Open rates'!Y15*0.9*0.9+25</f>
        <v>46843</v>
      </c>
      <c r="Z15" s="43">
        <f>'BAR BB| Open rates'!Z15*0.9*0.9+25</f>
        <v>27970</v>
      </c>
      <c r="AA15" s="43">
        <f>'BAR BB| Open rates'!AA15*0.9*0.9+25</f>
        <v>29752</v>
      </c>
      <c r="AB15" s="43">
        <f>'BAR BB| Open rates'!AB15*0.9*0.9+25</f>
        <v>27970</v>
      </c>
      <c r="AC15" s="43">
        <f>'BAR BB| Open rates'!AC15*0.9*0.9+25</f>
        <v>31372</v>
      </c>
      <c r="AD15" s="43">
        <f>'BAR BB| Open rates'!AD15*0.9*0.9+25</f>
        <v>32992</v>
      </c>
      <c r="AE15" s="43">
        <f>'BAR BB| Open rates'!AE15*0.9*0.9+25</f>
        <v>31372</v>
      </c>
      <c r="AF15" s="43">
        <f>'BAR BB| Open rates'!AF15*0.9*0.9+25</f>
        <v>32992</v>
      </c>
      <c r="AG15" s="43">
        <f>'BAR BB| Open rates'!AG15*0.9*0.9+25</f>
        <v>31372</v>
      </c>
      <c r="AH15" s="43">
        <f>'BAR BB| Open rates'!AH15*0.9*0.9+25</f>
        <v>32992</v>
      </c>
      <c r="AI15" s="43">
        <f>'BAR BB| Open rates'!AI15*0.9*0.9+25</f>
        <v>31372</v>
      </c>
      <c r="AJ15" s="43">
        <f>'BAR BB| Open rates'!AJ15*0.9*0.9+25</f>
        <v>32992</v>
      </c>
      <c r="AK15" s="43">
        <f>'BAR BB| Open rates'!AK15*0.9*0.9+25</f>
        <v>31372</v>
      </c>
      <c r="AL15" s="43">
        <f>'BAR BB| Open rates'!AL15*0.9*0.9+25</f>
        <v>32992</v>
      </c>
      <c r="AM15" s="43">
        <f>'BAR BB| Open rates'!AM15*0.9*0.9+25</f>
        <v>31372</v>
      </c>
      <c r="AN15" s="43">
        <f>'BAR BB| Open rates'!AN15*0.9*0.9+25</f>
        <v>32992</v>
      </c>
      <c r="AO15" s="43">
        <f>'BAR BB| Open rates'!AO15*0.9*0.9+25</f>
        <v>31372</v>
      </c>
      <c r="AP15" s="43">
        <f>'BAR BB| Open rates'!AP15*0.9*0.9+25</f>
        <v>32992</v>
      </c>
      <c r="AQ15" s="43">
        <f>'BAR BB| Open rates'!AQ15*0.9*0.9+25</f>
        <v>31372</v>
      </c>
      <c r="AR15" s="43">
        <f>'BAR BB| Open rates'!AR15*0.9*0.9+25</f>
        <v>32992</v>
      </c>
      <c r="AS15" s="43">
        <f>'BAR BB| Open rates'!AS15*0.9*0.9+25</f>
        <v>27970</v>
      </c>
      <c r="AT15" s="43">
        <f>'BAR BB| Open rates'!AT15*0.9*0.9+25</f>
        <v>29752</v>
      </c>
      <c r="AU15" s="43">
        <f>'BAR BB| Open rates'!AU15*0.9*0.9+25</f>
        <v>27970</v>
      </c>
      <c r="AV15" s="43">
        <f>'BAR BB| Open rates'!AV15*0.9*0.9+25</f>
        <v>29752</v>
      </c>
      <c r="AW15" s="43">
        <f>'BAR BB| Open rates'!AW15*0.9*0.9+25</f>
        <v>29752</v>
      </c>
      <c r="AX15" s="43">
        <f>'BAR BB| Open rates'!AX15*0.9*0.9+25</f>
        <v>27970</v>
      </c>
      <c r="AY15" s="43">
        <f>'BAR BB| Open rates'!AY15*0.9*0.9+25</f>
        <v>29752</v>
      </c>
      <c r="AZ15" s="43">
        <f>'BAR BB| Open rates'!AZ15*0.9*0.9+25</f>
        <v>27970</v>
      </c>
      <c r="BA15" s="43">
        <f>'BAR BB| Open rates'!BA15*0.9*0.9+25</f>
        <v>29752</v>
      </c>
      <c r="BB15" s="43">
        <f>'BAR BB| Open rates'!BB15*0.9*0.9+25</f>
        <v>27970</v>
      </c>
      <c r="BC15" s="43">
        <f>'BAR BB| Open rates'!BC15*0.9*0.9+25</f>
        <v>29752</v>
      </c>
      <c r="BD15" s="43">
        <f>'BAR BB| Open rates'!BD15*0.9*0.9+25</f>
        <v>27970</v>
      </c>
      <c r="BE15" s="43">
        <f>'BAR BB| Open rates'!BE15*0.9*0.9+25</f>
        <v>25783</v>
      </c>
      <c r="BF15" s="43">
        <f>'BAR BB| Open rates'!BF15*0.9*0.9+25</f>
        <v>24163</v>
      </c>
      <c r="BG15" s="43">
        <f>'BAR BB| Open rates'!BG15*0.9*0.9+25</f>
        <v>25783</v>
      </c>
      <c r="BH15" s="43">
        <f>'BAR BB| Open rates'!BH15*0.9*0.9+25</f>
        <v>24163</v>
      </c>
      <c r="BI15" s="43">
        <f>'BAR BB| Open rates'!BI15*0.9*0.9+25</f>
        <v>25783</v>
      </c>
      <c r="BJ15" s="43">
        <f>'BAR BB| Open rates'!BJ15*0.9*0.9+25</f>
        <v>24163</v>
      </c>
      <c r="BK15" s="43">
        <f>'BAR BB| Open rates'!BK15*0.9*0.9+25</f>
        <v>25783</v>
      </c>
      <c r="BL15" s="43">
        <f>'BAR BB| Open rates'!BL15*0.9*0.9+25</f>
        <v>24163</v>
      </c>
      <c r="BM15" s="43">
        <f>'BAR BB| Open rates'!BM15*0.9*0.9+25</f>
        <v>25783</v>
      </c>
      <c r="BN15" s="43">
        <f>'BAR BB| Open rates'!BN15*0.9*0.9+25</f>
        <v>27160</v>
      </c>
      <c r="BO15" s="43">
        <f>'BAR BB| Open rates'!BO15*0.9*0.9+25</f>
        <v>28942</v>
      </c>
      <c r="BP15" s="43">
        <f>'BAR BB| Open rates'!BP15*0.9*0.9+25</f>
        <v>23353</v>
      </c>
      <c r="BQ15" s="43">
        <f>'BAR BB| Open rates'!BQ15*0.9*0.9+25</f>
        <v>21733</v>
      </c>
      <c r="BR15" s="43">
        <f>'BAR BB| Open rates'!BR15*0.9*0.9+25</f>
        <v>22543</v>
      </c>
      <c r="BS15" s="43">
        <f>'BAR BB| Open rates'!BS15*0.9*0.9+25</f>
        <v>21733</v>
      </c>
      <c r="BT15" s="43">
        <f>'BAR BB| Open rates'!BT15*0.9*0.9+25</f>
        <v>22543</v>
      </c>
      <c r="BU15" s="43">
        <f>'BAR BB| Open rates'!BU15*0.9*0.9+25</f>
        <v>21733</v>
      </c>
      <c r="BV15" s="43">
        <f>'BAR BB| Open rates'!BV15*0.9*0.9+25</f>
        <v>22543</v>
      </c>
      <c r="BW15" s="43">
        <f>'BAR BB| Open rates'!BW15*0.9*0.9+25</f>
        <v>21733</v>
      </c>
      <c r="BX15" s="43">
        <f>'BAR BB| Open rates'!BX15*0.9*0.9+25</f>
        <v>21733</v>
      </c>
      <c r="BY15" s="43">
        <f>'BAR BB| Open rates'!BY15*0.9*0.9+25</f>
        <v>22543</v>
      </c>
      <c r="BZ15" s="43">
        <f>'BAR BB| Open rates'!BZ15*0.9*0.9+25</f>
        <v>21733</v>
      </c>
      <c r="CA15" s="43">
        <f>'BAR BB| Open rates'!CA15*0.9*0.9+25</f>
        <v>22543</v>
      </c>
      <c r="CB15" s="43">
        <f>'BAR BB| Open rates'!CB15*0.9*0.9+25</f>
        <v>21733</v>
      </c>
      <c r="CC15" s="43">
        <f>'BAR BB| Open rates'!CC15*0.9*0.9+25</f>
        <v>22543</v>
      </c>
      <c r="CD15" s="43">
        <f>'BAR BB| Open rates'!CD15*0.9*0.9+25</f>
        <v>25540</v>
      </c>
      <c r="CE15" s="43">
        <f>'BAR BB| Open rates'!CE15*0.9*0.9+25</f>
        <v>27322</v>
      </c>
    </row>
    <row r="16" spans="1:83" s="36" customFormat="1" ht="12" customHeight="1" x14ac:dyDescent="0.2">
      <c r="A16" s="237">
        <v>2</v>
      </c>
      <c r="B16" s="43">
        <f>'BAR BB| Open rates'!B16*0.9*0.9+25</f>
        <v>25783</v>
      </c>
      <c r="C16" s="43">
        <f>'BAR BB| Open rates'!C16*0.9*0.9+25</f>
        <v>30562</v>
      </c>
      <c r="D16" s="43">
        <f>'BAR BB| Open rates'!D16*0.9*0.9+25</f>
        <v>27160</v>
      </c>
      <c r="E16" s="43">
        <f>'BAR BB| Open rates'!E16*0.9*0.9+25</f>
        <v>25540</v>
      </c>
      <c r="F16" s="43">
        <f>'BAR BB| Open rates'!F16*0.9*0.9+25</f>
        <v>24163</v>
      </c>
      <c r="G16" s="43">
        <f>'BAR BB| Open rates'!G16*0.9*0.9+25</f>
        <v>22543</v>
      </c>
      <c r="H16" s="43">
        <f>'BAR BB| Open rates'!H16*0.9*0.9+25</f>
        <v>22543</v>
      </c>
      <c r="I16" s="43">
        <f>'BAR BB| Open rates'!I16*0.9*0.9+25</f>
        <v>21733</v>
      </c>
      <c r="J16" s="43">
        <f>'BAR BB| Open rates'!J16*0.9*0.9+25</f>
        <v>22543</v>
      </c>
      <c r="K16" s="43">
        <f>'BAR BB| Open rates'!K16*0.9*0.9+25</f>
        <v>22543</v>
      </c>
      <c r="L16" s="43">
        <f>'BAR BB| Open rates'!L16*0.9*0.9+25</f>
        <v>22543</v>
      </c>
      <c r="M16" s="43">
        <f>'BAR BB| Open rates'!M16*0.9*0.9+25</f>
        <v>30562</v>
      </c>
      <c r="N16" s="43">
        <f>'BAR BB| Open rates'!N16*0.9*0.9+25</f>
        <v>26350</v>
      </c>
      <c r="O16" s="43">
        <f>'BAR BB| Open rates'!O16*0.9*0.9+25</f>
        <v>30562</v>
      </c>
      <c r="P16" s="43">
        <f>'BAR BB| Open rates'!P16*0.9*0.9+25</f>
        <v>28132</v>
      </c>
      <c r="Q16" s="43">
        <f>'BAR BB| Open rates'!Q16*0.9*0.9+25</f>
        <v>24973</v>
      </c>
      <c r="R16" s="43">
        <f>'BAR BB| Open rates'!R16*0.9*0.9+25</f>
        <v>26350</v>
      </c>
      <c r="S16" s="43">
        <f>'BAR BB| Open rates'!S16*0.9*0.9+25</f>
        <v>24973</v>
      </c>
      <c r="T16" s="43">
        <f>'BAR BB| Open rates'!T16*0.9*0.9+25</f>
        <v>26350</v>
      </c>
      <c r="U16" s="43">
        <f>'BAR BB| Open rates'!U16*0.9*0.9+25</f>
        <v>24973</v>
      </c>
      <c r="V16" s="43">
        <f>'BAR BB| Open rates'!V16*0.9*0.9+25</f>
        <v>26350</v>
      </c>
      <c r="W16" s="43">
        <f>'BAR BB| Open rates'!W16*0.9*0.9+25</f>
        <v>30400</v>
      </c>
      <c r="X16" s="43">
        <f>'BAR BB| Open rates'!X16*0.9*0.9+25</f>
        <v>33802</v>
      </c>
      <c r="Y16" s="43">
        <f>'BAR BB| Open rates'!Y16*0.9*0.9+25</f>
        <v>49273</v>
      </c>
      <c r="Z16" s="43">
        <f>'BAR BB| Open rates'!Z16*0.9*0.9+25</f>
        <v>30400</v>
      </c>
      <c r="AA16" s="43">
        <f>'BAR BB| Open rates'!AA16*0.9*0.9+25</f>
        <v>32182</v>
      </c>
      <c r="AB16" s="43">
        <f>'BAR BB| Open rates'!AB16*0.9*0.9+25</f>
        <v>30400</v>
      </c>
      <c r="AC16" s="43">
        <f>'BAR BB| Open rates'!AC16*0.9*0.9+25</f>
        <v>33802</v>
      </c>
      <c r="AD16" s="43">
        <f>'BAR BB| Open rates'!AD16*0.9*0.9+25</f>
        <v>35422</v>
      </c>
      <c r="AE16" s="43">
        <f>'BAR BB| Open rates'!AE16*0.9*0.9+25</f>
        <v>33802</v>
      </c>
      <c r="AF16" s="43">
        <f>'BAR BB| Open rates'!AF16*0.9*0.9+25</f>
        <v>35422</v>
      </c>
      <c r="AG16" s="43">
        <f>'BAR BB| Open rates'!AG16*0.9*0.9+25</f>
        <v>33802</v>
      </c>
      <c r="AH16" s="43">
        <f>'BAR BB| Open rates'!AH16*0.9*0.9+25</f>
        <v>35422</v>
      </c>
      <c r="AI16" s="43">
        <f>'BAR BB| Open rates'!AI16*0.9*0.9+25</f>
        <v>33802</v>
      </c>
      <c r="AJ16" s="43">
        <f>'BAR BB| Open rates'!AJ16*0.9*0.9+25</f>
        <v>35422</v>
      </c>
      <c r="AK16" s="43">
        <f>'BAR BB| Open rates'!AK16*0.9*0.9+25</f>
        <v>33802</v>
      </c>
      <c r="AL16" s="43">
        <f>'BAR BB| Open rates'!AL16*0.9*0.9+25</f>
        <v>35422</v>
      </c>
      <c r="AM16" s="43">
        <f>'BAR BB| Open rates'!AM16*0.9*0.9+25</f>
        <v>33802</v>
      </c>
      <c r="AN16" s="43">
        <f>'BAR BB| Open rates'!AN16*0.9*0.9+25</f>
        <v>35422</v>
      </c>
      <c r="AO16" s="43">
        <f>'BAR BB| Open rates'!AO16*0.9*0.9+25</f>
        <v>33802</v>
      </c>
      <c r="AP16" s="43">
        <f>'BAR BB| Open rates'!AP16*0.9*0.9+25</f>
        <v>35422</v>
      </c>
      <c r="AQ16" s="43">
        <f>'BAR BB| Open rates'!AQ16*0.9*0.9+25</f>
        <v>33802</v>
      </c>
      <c r="AR16" s="43">
        <f>'BAR BB| Open rates'!AR16*0.9*0.9+25</f>
        <v>35422</v>
      </c>
      <c r="AS16" s="43">
        <f>'BAR BB| Open rates'!AS16*0.9*0.9+25</f>
        <v>30400</v>
      </c>
      <c r="AT16" s="43">
        <f>'BAR BB| Open rates'!AT16*0.9*0.9+25</f>
        <v>32182</v>
      </c>
      <c r="AU16" s="43">
        <f>'BAR BB| Open rates'!AU16*0.9*0.9+25</f>
        <v>30400</v>
      </c>
      <c r="AV16" s="43">
        <f>'BAR BB| Open rates'!AV16*0.9*0.9+25</f>
        <v>32182</v>
      </c>
      <c r="AW16" s="43">
        <f>'BAR BB| Open rates'!AW16*0.9*0.9+25</f>
        <v>32182</v>
      </c>
      <c r="AX16" s="43">
        <f>'BAR BB| Open rates'!AX16*0.9*0.9+25</f>
        <v>30400</v>
      </c>
      <c r="AY16" s="43">
        <f>'BAR BB| Open rates'!AY16*0.9*0.9+25</f>
        <v>32182</v>
      </c>
      <c r="AZ16" s="43">
        <f>'BAR BB| Open rates'!AZ16*0.9*0.9+25</f>
        <v>30400</v>
      </c>
      <c r="BA16" s="43">
        <f>'BAR BB| Open rates'!BA16*0.9*0.9+25</f>
        <v>32182</v>
      </c>
      <c r="BB16" s="43">
        <f>'BAR BB| Open rates'!BB16*0.9*0.9+25</f>
        <v>30400</v>
      </c>
      <c r="BC16" s="43">
        <f>'BAR BB| Open rates'!BC16*0.9*0.9+25</f>
        <v>32182</v>
      </c>
      <c r="BD16" s="43">
        <f>'BAR BB| Open rates'!BD16*0.9*0.9+25</f>
        <v>30400</v>
      </c>
      <c r="BE16" s="43">
        <f>'BAR BB| Open rates'!BE16*0.9*0.9+25</f>
        <v>28213</v>
      </c>
      <c r="BF16" s="43">
        <f>'BAR BB| Open rates'!BF16*0.9*0.9+25</f>
        <v>26593</v>
      </c>
      <c r="BG16" s="43">
        <f>'BAR BB| Open rates'!BG16*0.9*0.9+25</f>
        <v>28213</v>
      </c>
      <c r="BH16" s="43">
        <f>'BAR BB| Open rates'!BH16*0.9*0.9+25</f>
        <v>26593</v>
      </c>
      <c r="BI16" s="43">
        <f>'BAR BB| Open rates'!BI16*0.9*0.9+25</f>
        <v>28213</v>
      </c>
      <c r="BJ16" s="43">
        <f>'BAR BB| Open rates'!BJ16*0.9*0.9+25</f>
        <v>26593</v>
      </c>
      <c r="BK16" s="43">
        <f>'BAR BB| Open rates'!BK16*0.9*0.9+25</f>
        <v>28213</v>
      </c>
      <c r="BL16" s="43">
        <f>'BAR BB| Open rates'!BL16*0.9*0.9+25</f>
        <v>26593</v>
      </c>
      <c r="BM16" s="43">
        <f>'BAR BB| Open rates'!BM16*0.9*0.9+25</f>
        <v>28213</v>
      </c>
      <c r="BN16" s="43">
        <f>'BAR BB| Open rates'!BN16*0.9*0.9+25</f>
        <v>29590</v>
      </c>
      <c r="BO16" s="43">
        <f>'BAR BB| Open rates'!BO16*0.9*0.9+25</f>
        <v>31372</v>
      </c>
      <c r="BP16" s="43">
        <f>'BAR BB| Open rates'!BP16*0.9*0.9+25</f>
        <v>25783</v>
      </c>
      <c r="BQ16" s="43">
        <f>'BAR BB| Open rates'!BQ16*0.9*0.9+25</f>
        <v>24163</v>
      </c>
      <c r="BR16" s="43">
        <f>'BAR BB| Open rates'!BR16*0.9*0.9+25</f>
        <v>24973</v>
      </c>
      <c r="BS16" s="43">
        <f>'BAR BB| Open rates'!BS16*0.9*0.9+25</f>
        <v>24163</v>
      </c>
      <c r="BT16" s="43">
        <f>'BAR BB| Open rates'!BT16*0.9*0.9+25</f>
        <v>24973</v>
      </c>
      <c r="BU16" s="43">
        <f>'BAR BB| Open rates'!BU16*0.9*0.9+25</f>
        <v>24163</v>
      </c>
      <c r="BV16" s="43">
        <f>'BAR BB| Open rates'!BV16*0.9*0.9+25</f>
        <v>24973</v>
      </c>
      <c r="BW16" s="43">
        <f>'BAR BB| Open rates'!BW16*0.9*0.9+25</f>
        <v>24163</v>
      </c>
      <c r="BX16" s="43">
        <f>'BAR BB| Open rates'!BX16*0.9*0.9+25</f>
        <v>24163</v>
      </c>
      <c r="BY16" s="43">
        <f>'BAR BB| Open rates'!BY16*0.9*0.9+25</f>
        <v>24973</v>
      </c>
      <c r="BZ16" s="43">
        <f>'BAR BB| Open rates'!BZ16*0.9*0.9+25</f>
        <v>24163</v>
      </c>
      <c r="CA16" s="43">
        <f>'BAR BB| Open rates'!CA16*0.9*0.9+25</f>
        <v>24973</v>
      </c>
      <c r="CB16" s="43">
        <f>'BAR BB| Open rates'!CB16*0.9*0.9+25</f>
        <v>24163</v>
      </c>
      <c r="CC16" s="43">
        <f>'BAR BB| Open rates'!CC16*0.9*0.9+25</f>
        <v>24973</v>
      </c>
      <c r="CD16" s="43">
        <f>'BAR BB| Open rates'!CD16*0.9*0.9+25</f>
        <v>27970</v>
      </c>
      <c r="CE16" s="43">
        <f>'BAR BB| Open rates'!CE16*0.9*0.9+25</f>
        <v>29752</v>
      </c>
    </row>
    <row r="17" spans="1:83"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row>
    <row r="18" spans="1:83" s="36" customFormat="1" ht="12" customHeight="1" x14ac:dyDescent="0.2">
      <c r="A18" s="237">
        <v>1</v>
      </c>
      <c r="B18" s="43">
        <f>'BAR BB| Open rates'!B18*0.9*0.9+25</f>
        <v>23434</v>
      </c>
      <c r="C18" s="43">
        <f>'BAR BB| Open rates'!C18*0.9*0.9+25</f>
        <v>28213</v>
      </c>
      <c r="D18" s="43">
        <f>'BAR BB| Open rates'!D18*0.9*0.9+25</f>
        <v>24811</v>
      </c>
      <c r="E18" s="43">
        <f>'BAR BB| Open rates'!E18*0.9*0.9+25</f>
        <v>24811</v>
      </c>
      <c r="F18" s="43">
        <f>'BAR BB| Open rates'!F18*0.9*0.9+25</f>
        <v>23434</v>
      </c>
      <c r="G18" s="43">
        <f>'BAR BB| Open rates'!G18*0.9*0.9+25</f>
        <v>21814</v>
      </c>
      <c r="H18" s="43">
        <f>'BAR BB| Open rates'!H18*0.9*0.9+25</f>
        <v>21814</v>
      </c>
      <c r="I18" s="43">
        <f>'BAR BB| Open rates'!I18*0.9*0.9+25</f>
        <v>21004</v>
      </c>
      <c r="J18" s="43">
        <f>'BAR BB| Open rates'!J18*0.9*0.9+25</f>
        <v>21814</v>
      </c>
      <c r="K18" s="43">
        <f>'BAR BB| Open rates'!K18*0.9*0.9+25</f>
        <v>21814</v>
      </c>
      <c r="L18" s="43">
        <f>'BAR BB| Open rates'!L18*0.9*0.9+25</f>
        <v>21814</v>
      </c>
      <c r="M18" s="43">
        <f>'BAR BB| Open rates'!M18*0.9*0.9+25</f>
        <v>29023</v>
      </c>
      <c r="N18" s="43">
        <f>'BAR BB| Open rates'!N18*0.9*0.9+25</f>
        <v>24811</v>
      </c>
      <c r="O18" s="43">
        <f>'BAR BB| Open rates'!O18*0.9*0.9+25</f>
        <v>29023</v>
      </c>
      <c r="P18" s="43">
        <f>'BAR BB| Open rates'!P18*0.9*0.9+25</f>
        <v>26593</v>
      </c>
      <c r="Q18" s="43">
        <f>'BAR BB| Open rates'!Q18*0.9*0.9+25</f>
        <v>23434</v>
      </c>
      <c r="R18" s="43">
        <f>'BAR BB| Open rates'!R18*0.9*0.9+25</f>
        <v>24811</v>
      </c>
      <c r="S18" s="43">
        <f>'BAR BB| Open rates'!S18*0.9*0.9+25</f>
        <v>23434</v>
      </c>
      <c r="T18" s="43">
        <f>'BAR BB| Open rates'!T18*0.9*0.9+25</f>
        <v>24811</v>
      </c>
      <c r="U18" s="43">
        <f>'BAR BB| Open rates'!U18*0.9*0.9+25</f>
        <v>23434</v>
      </c>
      <c r="V18" s="43">
        <f>'BAR BB| Open rates'!V18*0.9*0.9+25</f>
        <v>24811</v>
      </c>
      <c r="W18" s="43">
        <f>'BAR BB| Open rates'!W18*0.9*0.9+25</f>
        <v>28780</v>
      </c>
      <c r="X18" s="43">
        <f>'BAR BB| Open rates'!X18*0.9*0.9+25</f>
        <v>32182</v>
      </c>
      <c r="Y18" s="43">
        <f>'BAR BB| Open rates'!Y18*0.9*0.9+25</f>
        <v>47653</v>
      </c>
      <c r="Z18" s="43">
        <f>'BAR BB| Open rates'!Z18*0.9*0.9+25</f>
        <v>28780</v>
      </c>
      <c r="AA18" s="43">
        <f>'BAR BB| Open rates'!AA18*0.9*0.9+25</f>
        <v>30562</v>
      </c>
      <c r="AB18" s="43">
        <f>'BAR BB| Open rates'!AB18*0.9*0.9+25</f>
        <v>28780</v>
      </c>
      <c r="AC18" s="43">
        <f>'BAR BB| Open rates'!AC18*0.9*0.9+25</f>
        <v>32182</v>
      </c>
      <c r="AD18" s="43">
        <f>'BAR BB| Open rates'!AD18*0.9*0.9+25</f>
        <v>33802</v>
      </c>
      <c r="AE18" s="43">
        <f>'BAR BB| Open rates'!AE18*0.9*0.9+25</f>
        <v>32182</v>
      </c>
      <c r="AF18" s="43">
        <f>'BAR BB| Open rates'!AF18*0.9*0.9+25</f>
        <v>33802</v>
      </c>
      <c r="AG18" s="43">
        <f>'BAR BB| Open rates'!AG18*0.9*0.9+25</f>
        <v>32182</v>
      </c>
      <c r="AH18" s="43">
        <f>'BAR BB| Open rates'!AH18*0.9*0.9+25</f>
        <v>33802</v>
      </c>
      <c r="AI18" s="43">
        <f>'BAR BB| Open rates'!AI18*0.9*0.9+25</f>
        <v>32182</v>
      </c>
      <c r="AJ18" s="43">
        <f>'BAR BB| Open rates'!AJ18*0.9*0.9+25</f>
        <v>33802</v>
      </c>
      <c r="AK18" s="43">
        <f>'BAR BB| Open rates'!AK18*0.9*0.9+25</f>
        <v>32182</v>
      </c>
      <c r="AL18" s="43">
        <f>'BAR BB| Open rates'!AL18*0.9*0.9+25</f>
        <v>33802</v>
      </c>
      <c r="AM18" s="43">
        <f>'BAR BB| Open rates'!AM18*0.9*0.9+25</f>
        <v>32182</v>
      </c>
      <c r="AN18" s="43">
        <f>'BAR BB| Open rates'!AN18*0.9*0.9+25</f>
        <v>33802</v>
      </c>
      <c r="AO18" s="43">
        <f>'BAR BB| Open rates'!AO18*0.9*0.9+25</f>
        <v>32182</v>
      </c>
      <c r="AP18" s="43">
        <f>'BAR BB| Open rates'!AP18*0.9*0.9+25</f>
        <v>33802</v>
      </c>
      <c r="AQ18" s="43">
        <f>'BAR BB| Open rates'!AQ18*0.9*0.9+25</f>
        <v>32182</v>
      </c>
      <c r="AR18" s="43">
        <f>'BAR BB| Open rates'!AR18*0.9*0.9+25</f>
        <v>33802</v>
      </c>
      <c r="AS18" s="43">
        <f>'BAR BB| Open rates'!AS18*0.9*0.9+25</f>
        <v>28780</v>
      </c>
      <c r="AT18" s="43">
        <f>'BAR BB| Open rates'!AT18*0.9*0.9+25</f>
        <v>30562</v>
      </c>
      <c r="AU18" s="43">
        <f>'BAR BB| Open rates'!AU18*0.9*0.9+25</f>
        <v>28780</v>
      </c>
      <c r="AV18" s="43">
        <f>'BAR BB| Open rates'!AV18*0.9*0.9+25</f>
        <v>30562</v>
      </c>
      <c r="AW18" s="43">
        <f>'BAR BB| Open rates'!AW18*0.9*0.9+25</f>
        <v>30562</v>
      </c>
      <c r="AX18" s="43">
        <f>'BAR BB| Open rates'!AX18*0.9*0.9+25</f>
        <v>28780</v>
      </c>
      <c r="AY18" s="43">
        <f>'BAR BB| Open rates'!AY18*0.9*0.9+25</f>
        <v>30562</v>
      </c>
      <c r="AZ18" s="43">
        <f>'BAR BB| Open rates'!AZ18*0.9*0.9+25</f>
        <v>28780</v>
      </c>
      <c r="BA18" s="43">
        <f>'BAR BB| Open rates'!BA18*0.9*0.9+25</f>
        <v>30562</v>
      </c>
      <c r="BB18" s="43">
        <f>'BAR BB| Open rates'!BB18*0.9*0.9+25</f>
        <v>28780</v>
      </c>
      <c r="BC18" s="43">
        <f>'BAR BB| Open rates'!BC18*0.9*0.9+25</f>
        <v>30562</v>
      </c>
      <c r="BD18" s="43">
        <f>'BAR BB| Open rates'!BD18*0.9*0.9+25</f>
        <v>28780</v>
      </c>
      <c r="BE18" s="43">
        <f>'BAR BB| Open rates'!BE18*0.9*0.9+25</f>
        <v>25864</v>
      </c>
      <c r="BF18" s="43">
        <f>'BAR BB| Open rates'!BF18*0.9*0.9+25</f>
        <v>24244</v>
      </c>
      <c r="BG18" s="43">
        <f>'BAR BB| Open rates'!BG18*0.9*0.9+25</f>
        <v>25864</v>
      </c>
      <c r="BH18" s="43">
        <f>'BAR BB| Open rates'!BH18*0.9*0.9+25</f>
        <v>24244</v>
      </c>
      <c r="BI18" s="43">
        <f>'BAR BB| Open rates'!BI18*0.9*0.9+25</f>
        <v>25864</v>
      </c>
      <c r="BJ18" s="43">
        <f>'BAR BB| Open rates'!BJ18*0.9*0.9+25</f>
        <v>24244</v>
      </c>
      <c r="BK18" s="43">
        <f>'BAR BB| Open rates'!BK18*0.9*0.9+25</f>
        <v>25864</v>
      </c>
      <c r="BL18" s="43">
        <f>'BAR BB| Open rates'!BL18*0.9*0.9+25</f>
        <v>24244</v>
      </c>
      <c r="BM18" s="43">
        <f>'BAR BB| Open rates'!BM18*0.9*0.9+25</f>
        <v>25864</v>
      </c>
      <c r="BN18" s="43">
        <f>'BAR BB| Open rates'!BN18*0.9*0.9+25</f>
        <v>27241</v>
      </c>
      <c r="BO18" s="43">
        <f>'BAR BB| Open rates'!BO18*0.9*0.9+25</f>
        <v>29023</v>
      </c>
      <c r="BP18" s="43">
        <f>'BAR BB| Open rates'!BP18*0.9*0.9+25</f>
        <v>23434</v>
      </c>
      <c r="BQ18" s="43">
        <f>'BAR BB| Open rates'!BQ18*0.9*0.9+25</f>
        <v>21814</v>
      </c>
      <c r="BR18" s="43">
        <f>'BAR BB| Open rates'!BR18*0.9*0.9+25</f>
        <v>22624</v>
      </c>
      <c r="BS18" s="43">
        <f>'BAR BB| Open rates'!BS18*0.9*0.9+25</f>
        <v>21814</v>
      </c>
      <c r="BT18" s="43">
        <f>'BAR BB| Open rates'!BT18*0.9*0.9+25</f>
        <v>22624</v>
      </c>
      <c r="BU18" s="43">
        <f>'BAR BB| Open rates'!BU18*0.9*0.9+25</f>
        <v>21814</v>
      </c>
      <c r="BV18" s="43">
        <f>'BAR BB| Open rates'!BV18*0.9*0.9+25</f>
        <v>22624</v>
      </c>
      <c r="BW18" s="43">
        <f>'BAR BB| Open rates'!BW18*0.9*0.9+25</f>
        <v>21814</v>
      </c>
      <c r="BX18" s="43">
        <f>'BAR BB| Open rates'!BX18*0.9*0.9+25</f>
        <v>21814</v>
      </c>
      <c r="BY18" s="43">
        <f>'BAR BB| Open rates'!BY18*0.9*0.9+25</f>
        <v>22624</v>
      </c>
      <c r="BZ18" s="43">
        <f>'BAR BB| Open rates'!BZ18*0.9*0.9+25</f>
        <v>21814</v>
      </c>
      <c r="CA18" s="43">
        <f>'BAR BB| Open rates'!CA18*0.9*0.9+25</f>
        <v>22624</v>
      </c>
      <c r="CB18" s="43">
        <f>'BAR BB| Open rates'!CB18*0.9*0.9+25</f>
        <v>21814</v>
      </c>
      <c r="CC18" s="43">
        <f>'BAR BB| Open rates'!CC18*0.9*0.9+25</f>
        <v>22624</v>
      </c>
      <c r="CD18" s="43">
        <f>'BAR BB| Open rates'!CD18*0.9*0.9+25</f>
        <v>25621</v>
      </c>
      <c r="CE18" s="43">
        <f>'BAR BB| Open rates'!CE18*0.9*0.9+25</f>
        <v>27403</v>
      </c>
    </row>
    <row r="19" spans="1:83" s="36" customFormat="1" ht="12" customHeight="1" x14ac:dyDescent="0.2">
      <c r="A19" s="237">
        <v>2</v>
      </c>
      <c r="B19" s="43">
        <f>'BAR BB| Open rates'!B19*0.9*0.9+25</f>
        <v>25864</v>
      </c>
      <c r="C19" s="43">
        <f>'BAR BB| Open rates'!C19*0.9*0.9+25</f>
        <v>30643</v>
      </c>
      <c r="D19" s="43">
        <f>'BAR BB| Open rates'!D19*0.9*0.9+25</f>
        <v>27241</v>
      </c>
      <c r="E19" s="43">
        <f>'BAR BB| Open rates'!E19*0.9*0.9+25</f>
        <v>27241</v>
      </c>
      <c r="F19" s="43">
        <f>'BAR BB| Open rates'!F19*0.9*0.9+25</f>
        <v>25864</v>
      </c>
      <c r="G19" s="43">
        <f>'BAR BB| Open rates'!G19*0.9*0.9+25</f>
        <v>24244</v>
      </c>
      <c r="H19" s="43">
        <f>'BAR BB| Open rates'!H19*0.9*0.9+25</f>
        <v>24244</v>
      </c>
      <c r="I19" s="43">
        <f>'BAR BB| Open rates'!I19*0.9*0.9+25</f>
        <v>23434</v>
      </c>
      <c r="J19" s="43">
        <f>'BAR BB| Open rates'!J19*0.9*0.9+25</f>
        <v>24244</v>
      </c>
      <c r="K19" s="43">
        <f>'BAR BB| Open rates'!K19*0.9*0.9+25</f>
        <v>24244</v>
      </c>
      <c r="L19" s="43">
        <f>'BAR BB| Open rates'!L19*0.9*0.9+25</f>
        <v>24244</v>
      </c>
      <c r="M19" s="43">
        <f>'BAR BB| Open rates'!M19*0.9*0.9+25</f>
        <v>31453</v>
      </c>
      <c r="N19" s="43">
        <f>'BAR BB| Open rates'!N19*0.9*0.9+25</f>
        <v>27241</v>
      </c>
      <c r="O19" s="43">
        <f>'BAR BB| Open rates'!O19*0.9*0.9+25</f>
        <v>31453</v>
      </c>
      <c r="P19" s="43">
        <f>'BAR BB| Open rates'!P19*0.9*0.9+25</f>
        <v>29023</v>
      </c>
      <c r="Q19" s="43">
        <f>'BAR BB| Open rates'!Q19*0.9*0.9+25</f>
        <v>25864</v>
      </c>
      <c r="R19" s="43">
        <f>'BAR BB| Open rates'!R19*0.9*0.9+25</f>
        <v>27241</v>
      </c>
      <c r="S19" s="43">
        <f>'BAR BB| Open rates'!S19*0.9*0.9+25</f>
        <v>25864</v>
      </c>
      <c r="T19" s="43">
        <f>'BAR BB| Open rates'!T19*0.9*0.9+25</f>
        <v>27241</v>
      </c>
      <c r="U19" s="43">
        <f>'BAR BB| Open rates'!U19*0.9*0.9+25</f>
        <v>25864</v>
      </c>
      <c r="V19" s="43">
        <f>'BAR BB| Open rates'!V19*0.9*0.9+25</f>
        <v>27241</v>
      </c>
      <c r="W19" s="43">
        <f>'BAR BB| Open rates'!W19*0.9*0.9+25</f>
        <v>31210</v>
      </c>
      <c r="X19" s="43">
        <f>'BAR BB| Open rates'!X19*0.9*0.9+25</f>
        <v>34612</v>
      </c>
      <c r="Y19" s="43">
        <f>'BAR BB| Open rates'!Y19*0.9*0.9+25</f>
        <v>50083</v>
      </c>
      <c r="Z19" s="43">
        <f>'BAR BB| Open rates'!Z19*0.9*0.9+25</f>
        <v>31210</v>
      </c>
      <c r="AA19" s="43">
        <f>'BAR BB| Open rates'!AA19*0.9*0.9+25</f>
        <v>32992</v>
      </c>
      <c r="AB19" s="43">
        <f>'BAR BB| Open rates'!AB19*0.9*0.9+25</f>
        <v>31210</v>
      </c>
      <c r="AC19" s="43">
        <f>'BAR BB| Open rates'!AC19*0.9*0.9+25</f>
        <v>34612</v>
      </c>
      <c r="AD19" s="43">
        <f>'BAR BB| Open rates'!AD19*0.9*0.9+25</f>
        <v>36232</v>
      </c>
      <c r="AE19" s="43">
        <f>'BAR BB| Open rates'!AE19*0.9*0.9+25</f>
        <v>34612</v>
      </c>
      <c r="AF19" s="43">
        <f>'BAR BB| Open rates'!AF19*0.9*0.9+25</f>
        <v>36232</v>
      </c>
      <c r="AG19" s="43">
        <f>'BAR BB| Open rates'!AG19*0.9*0.9+25</f>
        <v>34612</v>
      </c>
      <c r="AH19" s="43">
        <f>'BAR BB| Open rates'!AH19*0.9*0.9+25</f>
        <v>36232</v>
      </c>
      <c r="AI19" s="43">
        <f>'BAR BB| Open rates'!AI19*0.9*0.9+25</f>
        <v>34612</v>
      </c>
      <c r="AJ19" s="43">
        <f>'BAR BB| Open rates'!AJ19*0.9*0.9+25</f>
        <v>36232</v>
      </c>
      <c r="AK19" s="43">
        <f>'BAR BB| Open rates'!AK19*0.9*0.9+25</f>
        <v>34612</v>
      </c>
      <c r="AL19" s="43">
        <f>'BAR BB| Open rates'!AL19*0.9*0.9+25</f>
        <v>36232</v>
      </c>
      <c r="AM19" s="43">
        <f>'BAR BB| Open rates'!AM19*0.9*0.9+25</f>
        <v>34612</v>
      </c>
      <c r="AN19" s="43">
        <f>'BAR BB| Open rates'!AN19*0.9*0.9+25</f>
        <v>36232</v>
      </c>
      <c r="AO19" s="43">
        <f>'BAR BB| Open rates'!AO19*0.9*0.9+25</f>
        <v>34612</v>
      </c>
      <c r="AP19" s="43">
        <f>'BAR BB| Open rates'!AP19*0.9*0.9+25</f>
        <v>36232</v>
      </c>
      <c r="AQ19" s="43">
        <f>'BAR BB| Open rates'!AQ19*0.9*0.9+25</f>
        <v>34612</v>
      </c>
      <c r="AR19" s="43">
        <f>'BAR BB| Open rates'!AR19*0.9*0.9+25</f>
        <v>36232</v>
      </c>
      <c r="AS19" s="43">
        <f>'BAR BB| Open rates'!AS19*0.9*0.9+25</f>
        <v>31210</v>
      </c>
      <c r="AT19" s="43">
        <f>'BAR BB| Open rates'!AT19*0.9*0.9+25</f>
        <v>32992</v>
      </c>
      <c r="AU19" s="43">
        <f>'BAR BB| Open rates'!AU19*0.9*0.9+25</f>
        <v>31210</v>
      </c>
      <c r="AV19" s="43">
        <f>'BAR BB| Open rates'!AV19*0.9*0.9+25</f>
        <v>32992</v>
      </c>
      <c r="AW19" s="43">
        <f>'BAR BB| Open rates'!AW19*0.9*0.9+25</f>
        <v>32992</v>
      </c>
      <c r="AX19" s="43">
        <f>'BAR BB| Open rates'!AX19*0.9*0.9+25</f>
        <v>31210</v>
      </c>
      <c r="AY19" s="43">
        <f>'BAR BB| Open rates'!AY19*0.9*0.9+25</f>
        <v>32992</v>
      </c>
      <c r="AZ19" s="43">
        <f>'BAR BB| Open rates'!AZ19*0.9*0.9+25</f>
        <v>31210</v>
      </c>
      <c r="BA19" s="43">
        <f>'BAR BB| Open rates'!BA19*0.9*0.9+25</f>
        <v>32992</v>
      </c>
      <c r="BB19" s="43">
        <f>'BAR BB| Open rates'!BB19*0.9*0.9+25</f>
        <v>31210</v>
      </c>
      <c r="BC19" s="43">
        <f>'BAR BB| Open rates'!BC19*0.9*0.9+25</f>
        <v>32992</v>
      </c>
      <c r="BD19" s="43">
        <f>'BAR BB| Open rates'!BD19*0.9*0.9+25</f>
        <v>31210</v>
      </c>
      <c r="BE19" s="43">
        <f>'BAR BB| Open rates'!BE19*0.9*0.9+25</f>
        <v>28294</v>
      </c>
      <c r="BF19" s="43">
        <f>'BAR BB| Open rates'!BF19*0.9*0.9+25</f>
        <v>26674</v>
      </c>
      <c r="BG19" s="43">
        <f>'BAR BB| Open rates'!BG19*0.9*0.9+25</f>
        <v>28294</v>
      </c>
      <c r="BH19" s="43">
        <f>'BAR BB| Open rates'!BH19*0.9*0.9+25</f>
        <v>26674</v>
      </c>
      <c r="BI19" s="43">
        <f>'BAR BB| Open rates'!BI19*0.9*0.9+25</f>
        <v>28294</v>
      </c>
      <c r="BJ19" s="43">
        <f>'BAR BB| Open rates'!BJ19*0.9*0.9+25</f>
        <v>26674</v>
      </c>
      <c r="BK19" s="43">
        <f>'BAR BB| Open rates'!BK19*0.9*0.9+25</f>
        <v>28294</v>
      </c>
      <c r="BL19" s="43">
        <f>'BAR BB| Open rates'!BL19*0.9*0.9+25</f>
        <v>26674</v>
      </c>
      <c r="BM19" s="43">
        <f>'BAR BB| Open rates'!BM19*0.9*0.9+25</f>
        <v>28294</v>
      </c>
      <c r="BN19" s="43">
        <f>'BAR BB| Open rates'!BN19*0.9*0.9+25</f>
        <v>29671</v>
      </c>
      <c r="BO19" s="43">
        <f>'BAR BB| Open rates'!BO19*0.9*0.9+25</f>
        <v>31453</v>
      </c>
      <c r="BP19" s="43">
        <f>'BAR BB| Open rates'!BP19*0.9*0.9+25</f>
        <v>25864</v>
      </c>
      <c r="BQ19" s="43">
        <f>'BAR BB| Open rates'!BQ19*0.9*0.9+25</f>
        <v>24244</v>
      </c>
      <c r="BR19" s="43">
        <f>'BAR BB| Open rates'!BR19*0.9*0.9+25</f>
        <v>25054</v>
      </c>
      <c r="BS19" s="43">
        <f>'BAR BB| Open rates'!BS19*0.9*0.9+25</f>
        <v>24244</v>
      </c>
      <c r="BT19" s="43">
        <f>'BAR BB| Open rates'!BT19*0.9*0.9+25</f>
        <v>25054</v>
      </c>
      <c r="BU19" s="43">
        <f>'BAR BB| Open rates'!BU19*0.9*0.9+25</f>
        <v>24244</v>
      </c>
      <c r="BV19" s="43">
        <f>'BAR BB| Open rates'!BV19*0.9*0.9+25</f>
        <v>25054</v>
      </c>
      <c r="BW19" s="43">
        <f>'BAR BB| Open rates'!BW19*0.9*0.9+25</f>
        <v>24244</v>
      </c>
      <c r="BX19" s="43">
        <f>'BAR BB| Open rates'!BX19*0.9*0.9+25</f>
        <v>24244</v>
      </c>
      <c r="BY19" s="43">
        <f>'BAR BB| Open rates'!BY19*0.9*0.9+25</f>
        <v>25054</v>
      </c>
      <c r="BZ19" s="43">
        <f>'BAR BB| Open rates'!BZ19*0.9*0.9+25</f>
        <v>24244</v>
      </c>
      <c r="CA19" s="43">
        <f>'BAR BB| Open rates'!CA19*0.9*0.9+25</f>
        <v>25054</v>
      </c>
      <c r="CB19" s="43">
        <f>'BAR BB| Open rates'!CB19*0.9*0.9+25</f>
        <v>24244</v>
      </c>
      <c r="CC19" s="43">
        <f>'BAR BB| Open rates'!CC19*0.9*0.9+25</f>
        <v>25054</v>
      </c>
      <c r="CD19" s="43">
        <f>'BAR BB| Open rates'!CD19*0.9*0.9+25</f>
        <v>28051</v>
      </c>
      <c r="CE19" s="43">
        <f>'BAR BB| Open rates'!CE19*0.9*0.9+25</f>
        <v>29833</v>
      </c>
    </row>
    <row r="20" spans="1:83"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row>
    <row r="21" spans="1:83" s="36" customFormat="1" ht="12" customHeight="1" x14ac:dyDescent="0.2">
      <c r="A21" s="237">
        <v>1</v>
      </c>
      <c r="B21" s="43">
        <f>'BAR BB| Open rates'!B21*0.9*0.9+25</f>
        <v>24973</v>
      </c>
      <c r="C21" s="43">
        <f>'BAR BB| Open rates'!C21*0.9*0.9+25</f>
        <v>29752</v>
      </c>
      <c r="D21" s="43">
        <f>'BAR BB| Open rates'!D21*0.9*0.9+25</f>
        <v>26350</v>
      </c>
      <c r="E21" s="43">
        <f>'BAR BB| Open rates'!E21*0.9*0.9+25</f>
        <v>25216</v>
      </c>
      <c r="F21" s="43">
        <f>'BAR BB| Open rates'!F21*0.9*0.9+25</f>
        <v>23839</v>
      </c>
      <c r="G21" s="43">
        <f>'BAR BB| Open rates'!G21*0.9*0.9+25</f>
        <v>22219</v>
      </c>
      <c r="H21" s="43">
        <f>'BAR BB| Open rates'!H21*0.9*0.9+25</f>
        <v>22219</v>
      </c>
      <c r="I21" s="43">
        <f>'BAR BB| Open rates'!I21*0.9*0.9+25</f>
        <v>21409</v>
      </c>
      <c r="J21" s="43">
        <f>'BAR BB| Open rates'!J21*0.9*0.9+25</f>
        <v>22219</v>
      </c>
      <c r="K21" s="43">
        <f>'BAR BB| Open rates'!K21*0.9*0.9+25</f>
        <v>22219</v>
      </c>
      <c r="L21" s="43">
        <f>'BAR BB| Open rates'!L21*0.9*0.9+25</f>
        <v>22219</v>
      </c>
      <c r="M21" s="43">
        <f>'BAR BB| Open rates'!M21*0.9*0.9+25</f>
        <v>29428</v>
      </c>
      <c r="N21" s="43">
        <f>'BAR BB| Open rates'!N21*0.9*0.9+25</f>
        <v>25216</v>
      </c>
      <c r="O21" s="43">
        <f>'BAR BB| Open rates'!O21*0.9*0.9+25</f>
        <v>29428</v>
      </c>
      <c r="P21" s="43">
        <f>'BAR BB| Open rates'!P21*0.9*0.9+25</f>
        <v>26998</v>
      </c>
      <c r="Q21" s="43">
        <f>'BAR BB| Open rates'!Q21*0.9*0.9+25</f>
        <v>23839</v>
      </c>
      <c r="R21" s="43">
        <f>'BAR BB| Open rates'!R21*0.9*0.9+25</f>
        <v>25216</v>
      </c>
      <c r="S21" s="43">
        <f>'BAR BB| Open rates'!S21*0.9*0.9+25</f>
        <v>23839</v>
      </c>
      <c r="T21" s="43">
        <f>'BAR BB| Open rates'!T21*0.9*0.9+25</f>
        <v>25216</v>
      </c>
      <c r="U21" s="43">
        <f>'BAR BB| Open rates'!U21*0.9*0.9+25</f>
        <v>23839</v>
      </c>
      <c r="V21" s="43">
        <f>'BAR BB| Open rates'!V21*0.9*0.9+25</f>
        <v>25216</v>
      </c>
      <c r="W21" s="43">
        <f>'BAR BB| Open rates'!W21*0.9*0.9+25</f>
        <v>29590</v>
      </c>
      <c r="X21" s="43">
        <f>'BAR BB| Open rates'!X21*0.9*0.9+25</f>
        <v>32992</v>
      </c>
      <c r="Y21" s="43">
        <f>'BAR BB| Open rates'!Y21*0.9*0.9+25</f>
        <v>48463</v>
      </c>
      <c r="Z21" s="43">
        <f>'BAR BB| Open rates'!Z21*0.9*0.9+25</f>
        <v>29590</v>
      </c>
      <c r="AA21" s="43">
        <f>'BAR BB| Open rates'!AA21*0.9*0.9+25</f>
        <v>31372</v>
      </c>
      <c r="AB21" s="43">
        <f>'BAR BB| Open rates'!AB21*0.9*0.9+25</f>
        <v>29590</v>
      </c>
      <c r="AC21" s="43">
        <f>'BAR BB| Open rates'!AC21*0.9*0.9+25</f>
        <v>32992</v>
      </c>
      <c r="AD21" s="43">
        <f>'BAR BB| Open rates'!AD21*0.9*0.9+25</f>
        <v>34612</v>
      </c>
      <c r="AE21" s="43">
        <f>'BAR BB| Open rates'!AE21*0.9*0.9+25</f>
        <v>32992</v>
      </c>
      <c r="AF21" s="43">
        <f>'BAR BB| Open rates'!AF21*0.9*0.9+25</f>
        <v>34612</v>
      </c>
      <c r="AG21" s="43">
        <f>'BAR BB| Open rates'!AG21*0.9*0.9+25</f>
        <v>32992</v>
      </c>
      <c r="AH21" s="43">
        <f>'BAR BB| Open rates'!AH21*0.9*0.9+25</f>
        <v>34612</v>
      </c>
      <c r="AI21" s="43">
        <f>'BAR BB| Open rates'!AI21*0.9*0.9+25</f>
        <v>32992</v>
      </c>
      <c r="AJ21" s="43">
        <f>'BAR BB| Open rates'!AJ21*0.9*0.9+25</f>
        <v>34612</v>
      </c>
      <c r="AK21" s="43">
        <f>'BAR BB| Open rates'!AK21*0.9*0.9+25</f>
        <v>32992</v>
      </c>
      <c r="AL21" s="43">
        <f>'BAR BB| Open rates'!AL21*0.9*0.9+25</f>
        <v>34612</v>
      </c>
      <c r="AM21" s="43">
        <f>'BAR BB| Open rates'!AM21*0.9*0.9+25</f>
        <v>32992</v>
      </c>
      <c r="AN21" s="43">
        <f>'BAR BB| Open rates'!AN21*0.9*0.9+25</f>
        <v>34612</v>
      </c>
      <c r="AO21" s="43">
        <f>'BAR BB| Open rates'!AO21*0.9*0.9+25</f>
        <v>32992</v>
      </c>
      <c r="AP21" s="43">
        <f>'BAR BB| Open rates'!AP21*0.9*0.9+25</f>
        <v>34612</v>
      </c>
      <c r="AQ21" s="43">
        <f>'BAR BB| Open rates'!AQ21*0.9*0.9+25</f>
        <v>32992</v>
      </c>
      <c r="AR21" s="43">
        <f>'BAR BB| Open rates'!AR21*0.9*0.9+25</f>
        <v>34612</v>
      </c>
      <c r="AS21" s="43">
        <f>'BAR BB| Open rates'!AS21*0.9*0.9+25</f>
        <v>29590</v>
      </c>
      <c r="AT21" s="43">
        <f>'BAR BB| Open rates'!AT21*0.9*0.9+25</f>
        <v>31372</v>
      </c>
      <c r="AU21" s="43">
        <f>'BAR BB| Open rates'!AU21*0.9*0.9+25</f>
        <v>29590</v>
      </c>
      <c r="AV21" s="43">
        <f>'BAR BB| Open rates'!AV21*0.9*0.9+25</f>
        <v>31372</v>
      </c>
      <c r="AW21" s="43">
        <f>'BAR BB| Open rates'!AW21*0.9*0.9+25</f>
        <v>31372</v>
      </c>
      <c r="AX21" s="43">
        <f>'BAR BB| Open rates'!AX21*0.9*0.9+25</f>
        <v>29590</v>
      </c>
      <c r="AY21" s="43">
        <f>'BAR BB| Open rates'!AY21*0.9*0.9+25</f>
        <v>31372</v>
      </c>
      <c r="AZ21" s="43">
        <f>'BAR BB| Open rates'!AZ21*0.9*0.9+25</f>
        <v>29590</v>
      </c>
      <c r="BA21" s="43">
        <f>'BAR BB| Open rates'!BA21*0.9*0.9+25</f>
        <v>31372</v>
      </c>
      <c r="BB21" s="43">
        <f>'BAR BB| Open rates'!BB21*0.9*0.9+25</f>
        <v>29590</v>
      </c>
      <c r="BC21" s="43">
        <f>'BAR BB| Open rates'!BC21*0.9*0.9+25</f>
        <v>31372</v>
      </c>
      <c r="BD21" s="43">
        <f>'BAR BB| Open rates'!BD21*0.9*0.9+25</f>
        <v>29590</v>
      </c>
      <c r="BE21" s="43">
        <f>'BAR BB| Open rates'!BE21*0.9*0.9+25</f>
        <v>26269</v>
      </c>
      <c r="BF21" s="43">
        <f>'BAR BB| Open rates'!BF21*0.9*0.9+25</f>
        <v>24649</v>
      </c>
      <c r="BG21" s="43">
        <f>'BAR BB| Open rates'!BG21*0.9*0.9+25</f>
        <v>26269</v>
      </c>
      <c r="BH21" s="43">
        <f>'BAR BB| Open rates'!BH21*0.9*0.9+25</f>
        <v>24649</v>
      </c>
      <c r="BI21" s="43">
        <f>'BAR BB| Open rates'!BI21*0.9*0.9+25</f>
        <v>26269</v>
      </c>
      <c r="BJ21" s="43">
        <f>'BAR BB| Open rates'!BJ21*0.9*0.9+25</f>
        <v>24649</v>
      </c>
      <c r="BK21" s="43">
        <f>'BAR BB| Open rates'!BK21*0.9*0.9+25</f>
        <v>26269</v>
      </c>
      <c r="BL21" s="43">
        <f>'BAR BB| Open rates'!BL21*0.9*0.9+25</f>
        <v>24649</v>
      </c>
      <c r="BM21" s="43">
        <f>'BAR BB| Open rates'!BM21*0.9*0.9+25</f>
        <v>26269</v>
      </c>
      <c r="BN21" s="43">
        <f>'BAR BB| Open rates'!BN21*0.9*0.9+25</f>
        <v>27646</v>
      </c>
      <c r="BO21" s="43">
        <f>'BAR BB| Open rates'!BO21*0.9*0.9+25</f>
        <v>29428</v>
      </c>
      <c r="BP21" s="43">
        <f>'BAR BB| Open rates'!BP21*0.9*0.9+25</f>
        <v>23839</v>
      </c>
      <c r="BQ21" s="43">
        <f>'BAR BB| Open rates'!BQ21*0.9*0.9+25</f>
        <v>22219</v>
      </c>
      <c r="BR21" s="43">
        <f>'BAR BB| Open rates'!BR21*0.9*0.9+25</f>
        <v>23029</v>
      </c>
      <c r="BS21" s="43">
        <f>'BAR BB| Open rates'!BS21*0.9*0.9+25</f>
        <v>22219</v>
      </c>
      <c r="BT21" s="43">
        <f>'BAR BB| Open rates'!BT21*0.9*0.9+25</f>
        <v>23029</v>
      </c>
      <c r="BU21" s="43">
        <f>'BAR BB| Open rates'!BU21*0.9*0.9+25</f>
        <v>22219</v>
      </c>
      <c r="BV21" s="43">
        <f>'BAR BB| Open rates'!BV21*0.9*0.9+25</f>
        <v>23029</v>
      </c>
      <c r="BW21" s="43">
        <f>'BAR BB| Open rates'!BW21*0.9*0.9+25</f>
        <v>22219</v>
      </c>
      <c r="BX21" s="43">
        <f>'BAR BB| Open rates'!BX21*0.9*0.9+25</f>
        <v>22219</v>
      </c>
      <c r="BY21" s="43">
        <f>'BAR BB| Open rates'!BY21*0.9*0.9+25</f>
        <v>23029</v>
      </c>
      <c r="BZ21" s="43">
        <f>'BAR BB| Open rates'!BZ21*0.9*0.9+25</f>
        <v>22219</v>
      </c>
      <c r="CA21" s="43">
        <f>'BAR BB| Open rates'!CA21*0.9*0.9+25</f>
        <v>23029</v>
      </c>
      <c r="CB21" s="43">
        <f>'BAR BB| Open rates'!CB21*0.9*0.9+25</f>
        <v>22219</v>
      </c>
      <c r="CC21" s="43">
        <f>'BAR BB| Open rates'!CC21*0.9*0.9+25</f>
        <v>23029</v>
      </c>
      <c r="CD21" s="43">
        <f>'BAR BB| Open rates'!CD21*0.9*0.9+25</f>
        <v>26026</v>
      </c>
      <c r="CE21" s="43">
        <f>'BAR BB| Open rates'!CE21*0.9*0.9+25</f>
        <v>27808</v>
      </c>
    </row>
    <row r="22" spans="1:83" s="36" customFormat="1" ht="12" customHeight="1" x14ac:dyDescent="0.2">
      <c r="A22" s="237">
        <v>2</v>
      </c>
      <c r="B22" s="43">
        <f>'BAR BB| Open rates'!B22*0.9*0.9+25</f>
        <v>27403</v>
      </c>
      <c r="C22" s="43">
        <f>'BAR BB| Open rates'!C22*0.9*0.9+25</f>
        <v>32182</v>
      </c>
      <c r="D22" s="43">
        <f>'BAR BB| Open rates'!D22*0.9*0.9+25</f>
        <v>28780</v>
      </c>
      <c r="E22" s="43">
        <f>'BAR BB| Open rates'!E22*0.9*0.9+25</f>
        <v>27646</v>
      </c>
      <c r="F22" s="43">
        <f>'BAR BB| Open rates'!F22*0.9*0.9+25</f>
        <v>26269</v>
      </c>
      <c r="G22" s="43">
        <f>'BAR BB| Open rates'!G22*0.9*0.9+25</f>
        <v>24649</v>
      </c>
      <c r="H22" s="43">
        <f>'BAR BB| Open rates'!H22*0.9*0.9+25</f>
        <v>24649</v>
      </c>
      <c r="I22" s="43">
        <f>'BAR BB| Open rates'!I22*0.9*0.9+25</f>
        <v>23839</v>
      </c>
      <c r="J22" s="43">
        <f>'BAR BB| Open rates'!J22*0.9*0.9+25</f>
        <v>24649</v>
      </c>
      <c r="K22" s="43">
        <f>'BAR BB| Open rates'!K22*0.9*0.9+25</f>
        <v>24649</v>
      </c>
      <c r="L22" s="43">
        <f>'BAR BB| Open rates'!L22*0.9*0.9+25</f>
        <v>24649</v>
      </c>
      <c r="M22" s="43">
        <f>'BAR BB| Open rates'!M22*0.9*0.9+25</f>
        <v>31858</v>
      </c>
      <c r="N22" s="43">
        <f>'BAR BB| Open rates'!N22*0.9*0.9+25</f>
        <v>27646</v>
      </c>
      <c r="O22" s="43">
        <f>'BAR BB| Open rates'!O22*0.9*0.9+25</f>
        <v>31858</v>
      </c>
      <c r="P22" s="43">
        <f>'BAR BB| Open rates'!P22*0.9*0.9+25</f>
        <v>29428</v>
      </c>
      <c r="Q22" s="43">
        <f>'BAR BB| Open rates'!Q22*0.9*0.9+25</f>
        <v>26269</v>
      </c>
      <c r="R22" s="43">
        <f>'BAR BB| Open rates'!R22*0.9*0.9+25</f>
        <v>27646</v>
      </c>
      <c r="S22" s="43">
        <f>'BAR BB| Open rates'!S22*0.9*0.9+25</f>
        <v>26269</v>
      </c>
      <c r="T22" s="43">
        <f>'BAR BB| Open rates'!T22*0.9*0.9+25</f>
        <v>27646</v>
      </c>
      <c r="U22" s="43">
        <f>'BAR BB| Open rates'!U22*0.9*0.9+25</f>
        <v>26269</v>
      </c>
      <c r="V22" s="43">
        <f>'BAR BB| Open rates'!V22*0.9*0.9+25</f>
        <v>27646</v>
      </c>
      <c r="W22" s="43">
        <f>'BAR BB| Open rates'!W22*0.9*0.9+25</f>
        <v>32020</v>
      </c>
      <c r="X22" s="43">
        <f>'BAR BB| Open rates'!X22*0.9*0.9+25</f>
        <v>35422</v>
      </c>
      <c r="Y22" s="43">
        <f>'BAR BB| Open rates'!Y22*0.9*0.9+25</f>
        <v>50893</v>
      </c>
      <c r="Z22" s="43">
        <f>'BAR BB| Open rates'!Z22*0.9*0.9+25</f>
        <v>32020</v>
      </c>
      <c r="AA22" s="43">
        <f>'BAR BB| Open rates'!AA22*0.9*0.9+25</f>
        <v>33802</v>
      </c>
      <c r="AB22" s="43">
        <f>'BAR BB| Open rates'!AB22*0.9*0.9+25</f>
        <v>32020</v>
      </c>
      <c r="AC22" s="43">
        <f>'BAR BB| Open rates'!AC22*0.9*0.9+25</f>
        <v>35422</v>
      </c>
      <c r="AD22" s="43">
        <f>'BAR BB| Open rates'!AD22*0.9*0.9+25</f>
        <v>37042</v>
      </c>
      <c r="AE22" s="43">
        <f>'BAR BB| Open rates'!AE22*0.9*0.9+25</f>
        <v>35422</v>
      </c>
      <c r="AF22" s="43">
        <f>'BAR BB| Open rates'!AF22*0.9*0.9+25</f>
        <v>37042</v>
      </c>
      <c r="AG22" s="43">
        <f>'BAR BB| Open rates'!AG22*0.9*0.9+25</f>
        <v>35422</v>
      </c>
      <c r="AH22" s="43">
        <f>'BAR BB| Open rates'!AH22*0.9*0.9+25</f>
        <v>37042</v>
      </c>
      <c r="AI22" s="43">
        <f>'BAR BB| Open rates'!AI22*0.9*0.9+25</f>
        <v>35422</v>
      </c>
      <c r="AJ22" s="43">
        <f>'BAR BB| Open rates'!AJ22*0.9*0.9+25</f>
        <v>37042</v>
      </c>
      <c r="AK22" s="43">
        <f>'BAR BB| Open rates'!AK22*0.9*0.9+25</f>
        <v>35422</v>
      </c>
      <c r="AL22" s="43">
        <f>'BAR BB| Open rates'!AL22*0.9*0.9+25</f>
        <v>37042</v>
      </c>
      <c r="AM22" s="43">
        <f>'BAR BB| Open rates'!AM22*0.9*0.9+25</f>
        <v>35422</v>
      </c>
      <c r="AN22" s="43">
        <f>'BAR BB| Open rates'!AN22*0.9*0.9+25</f>
        <v>37042</v>
      </c>
      <c r="AO22" s="43">
        <f>'BAR BB| Open rates'!AO22*0.9*0.9+25</f>
        <v>35422</v>
      </c>
      <c r="AP22" s="43">
        <f>'BAR BB| Open rates'!AP22*0.9*0.9+25</f>
        <v>37042</v>
      </c>
      <c r="AQ22" s="43">
        <f>'BAR BB| Open rates'!AQ22*0.9*0.9+25</f>
        <v>35422</v>
      </c>
      <c r="AR22" s="43">
        <f>'BAR BB| Open rates'!AR22*0.9*0.9+25</f>
        <v>37042</v>
      </c>
      <c r="AS22" s="43">
        <f>'BAR BB| Open rates'!AS22*0.9*0.9+25</f>
        <v>32020</v>
      </c>
      <c r="AT22" s="43">
        <f>'BAR BB| Open rates'!AT22*0.9*0.9+25</f>
        <v>33802</v>
      </c>
      <c r="AU22" s="43">
        <f>'BAR BB| Open rates'!AU22*0.9*0.9+25</f>
        <v>32020</v>
      </c>
      <c r="AV22" s="43">
        <f>'BAR BB| Open rates'!AV22*0.9*0.9+25</f>
        <v>33802</v>
      </c>
      <c r="AW22" s="43">
        <f>'BAR BB| Open rates'!AW22*0.9*0.9+25</f>
        <v>33802</v>
      </c>
      <c r="AX22" s="43">
        <f>'BAR BB| Open rates'!AX22*0.9*0.9+25</f>
        <v>32020</v>
      </c>
      <c r="AY22" s="43">
        <f>'BAR BB| Open rates'!AY22*0.9*0.9+25</f>
        <v>33802</v>
      </c>
      <c r="AZ22" s="43">
        <f>'BAR BB| Open rates'!AZ22*0.9*0.9+25</f>
        <v>32020</v>
      </c>
      <c r="BA22" s="43">
        <f>'BAR BB| Open rates'!BA22*0.9*0.9+25</f>
        <v>33802</v>
      </c>
      <c r="BB22" s="43">
        <f>'BAR BB| Open rates'!BB22*0.9*0.9+25</f>
        <v>32020</v>
      </c>
      <c r="BC22" s="43">
        <f>'BAR BB| Open rates'!BC22*0.9*0.9+25</f>
        <v>33802</v>
      </c>
      <c r="BD22" s="43">
        <f>'BAR BB| Open rates'!BD22*0.9*0.9+25</f>
        <v>32020</v>
      </c>
      <c r="BE22" s="43">
        <f>'BAR BB| Open rates'!BE22*0.9*0.9+25</f>
        <v>28699</v>
      </c>
      <c r="BF22" s="43">
        <f>'BAR BB| Open rates'!BF22*0.9*0.9+25</f>
        <v>27079</v>
      </c>
      <c r="BG22" s="43">
        <f>'BAR BB| Open rates'!BG22*0.9*0.9+25</f>
        <v>28699</v>
      </c>
      <c r="BH22" s="43">
        <f>'BAR BB| Open rates'!BH22*0.9*0.9+25</f>
        <v>27079</v>
      </c>
      <c r="BI22" s="43">
        <f>'BAR BB| Open rates'!BI22*0.9*0.9+25</f>
        <v>28699</v>
      </c>
      <c r="BJ22" s="43">
        <f>'BAR BB| Open rates'!BJ22*0.9*0.9+25</f>
        <v>27079</v>
      </c>
      <c r="BK22" s="43">
        <f>'BAR BB| Open rates'!BK22*0.9*0.9+25</f>
        <v>28699</v>
      </c>
      <c r="BL22" s="43">
        <f>'BAR BB| Open rates'!BL22*0.9*0.9+25</f>
        <v>27079</v>
      </c>
      <c r="BM22" s="43">
        <f>'BAR BB| Open rates'!BM22*0.9*0.9+25</f>
        <v>28699</v>
      </c>
      <c r="BN22" s="43">
        <f>'BAR BB| Open rates'!BN22*0.9*0.9+25</f>
        <v>30076</v>
      </c>
      <c r="BO22" s="43">
        <f>'BAR BB| Open rates'!BO22*0.9*0.9+25</f>
        <v>31858</v>
      </c>
      <c r="BP22" s="43">
        <f>'BAR BB| Open rates'!BP22*0.9*0.9+25</f>
        <v>26269</v>
      </c>
      <c r="BQ22" s="43">
        <f>'BAR BB| Open rates'!BQ22*0.9*0.9+25</f>
        <v>24649</v>
      </c>
      <c r="BR22" s="43">
        <f>'BAR BB| Open rates'!BR22*0.9*0.9+25</f>
        <v>25459</v>
      </c>
      <c r="BS22" s="43">
        <f>'BAR BB| Open rates'!BS22*0.9*0.9+25</f>
        <v>24649</v>
      </c>
      <c r="BT22" s="43">
        <f>'BAR BB| Open rates'!BT22*0.9*0.9+25</f>
        <v>25459</v>
      </c>
      <c r="BU22" s="43">
        <f>'BAR BB| Open rates'!BU22*0.9*0.9+25</f>
        <v>24649</v>
      </c>
      <c r="BV22" s="43">
        <f>'BAR BB| Open rates'!BV22*0.9*0.9+25</f>
        <v>25459</v>
      </c>
      <c r="BW22" s="43">
        <f>'BAR BB| Open rates'!BW22*0.9*0.9+25</f>
        <v>24649</v>
      </c>
      <c r="BX22" s="43">
        <f>'BAR BB| Open rates'!BX22*0.9*0.9+25</f>
        <v>24649</v>
      </c>
      <c r="BY22" s="43">
        <f>'BAR BB| Open rates'!BY22*0.9*0.9+25</f>
        <v>25459</v>
      </c>
      <c r="BZ22" s="43">
        <f>'BAR BB| Open rates'!BZ22*0.9*0.9+25</f>
        <v>24649</v>
      </c>
      <c r="CA22" s="43">
        <f>'BAR BB| Open rates'!CA22*0.9*0.9+25</f>
        <v>25459</v>
      </c>
      <c r="CB22" s="43">
        <f>'BAR BB| Open rates'!CB22*0.9*0.9+25</f>
        <v>24649</v>
      </c>
      <c r="CC22" s="43">
        <f>'BAR BB| Open rates'!CC22*0.9*0.9+25</f>
        <v>25459</v>
      </c>
      <c r="CD22" s="43">
        <f>'BAR BB| Open rates'!CD22*0.9*0.9+25</f>
        <v>28456</v>
      </c>
      <c r="CE22" s="43">
        <f>'BAR BB| Open rates'!CE22*0.9*0.9+25</f>
        <v>30238</v>
      </c>
    </row>
    <row r="23" spans="1:83" s="36" customFormat="1" ht="30"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row>
    <row r="24" spans="1:83" s="36" customFormat="1" ht="12" customHeight="1" x14ac:dyDescent="0.2">
      <c r="A24" s="237">
        <v>1</v>
      </c>
      <c r="B24" s="43">
        <f>'BAR BB| Open rates'!B24*0.9*0.9+25</f>
        <v>37123</v>
      </c>
      <c r="C24" s="43">
        <f>'BAR BB| Open rates'!C24*0.9*0.9+25</f>
        <v>41902</v>
      </c>
      <c r="D24" s="43">
        <f>'BAR BB| Open rates'!D24*0.9*0.9+25</f>
        <v>38500</v>
      </c>
      <c r="E24" s="43">
        <f>'BAR BB| Open rates'!E24*0.9*0.9+25</f>
        <v>32020</v>
      </c>
      <c r="F24" s="43">
        <f>'BAR BB| Open rates'!F24*0.9*0.9+25</f>
        <v>30643</v>
      </c>
      <c r="G24" s="43">
        <f>'BAR BB| Open rates'!G24*0.9*0.9+25</f>
        <v>29023</v>
      </c>
      <c r="H24" s="43">
        <f>'BAR BB| Open rates'!H24*0.9*0.9+25</f>
        <v>29023</v>
      </c>
      <c r="I24" s="43">
        <f>'BAR BB| Open rates'!I24*0.9*0.9+25</f>
        <v>28213</v>
      </c>
      <c r="J24" s="43">
        <f>'BAR BB| Open rates'!J24*0.9*0.9+25</f>
        <v>29023</v>
      </c>
      <c r="K24" s="43">
        <f>'BAR BB| Open rates'!K24*0.9*0.9+25</f>
        <v>29023</v>
      </c>
      <c r="L24" s="43">
        <f>'BAR BB| Open rates'!L24*0.9*0.9+25</f>
        <v>29023</v>
      </c>
      <c r="M24" s="43">
        <f>'BAR BB| Open rates'!M24*0.9*0.9+25</f>
        <v>36232</v>
      </c>
      <c r="N24" s="43">
        <f>'BAR BB| Open rates'!N24*0.9*0.9+25</f>
        <v>32020</v>
      </c>
      <c r="O24" s="43">
        <f>'BAR BB| Open rates'!O24*0.9*0.9+25</f>
        <v>36232</v>
      </c>
      <c r="P24" s="43">
        <f>'BAR BB| Open rates'!P24*0.9*0.9+25</f>
        <v>33802</v>
      </c>
      <c r="Q24" s="43">
        <f>'BAR BB| Open rates'!Q24*0.9*0.9+25</f>
        <v>30643</v>
      </c>
      <c r="R24" s="43">
        <f>'BAR BB| Open rates'!R24*0.9*0.9+25</f>
        <v>32020</v>
      </c>
      <c r="S24" s="43">
        <f>'BAR BB| Open rates'!S24*0.9*0.9+25</f>
        <v>30643</v>
      </c>
      <c r="T24" s="43">
        <f>'BAR BB| Open rates'!T24*0.9*0.9+25</f>
        <v>32020</v>
      </c>
      <c r="U24" s="43">
        <f>'BAR BB| Open rates'!U24*0.9*0.9+25</f>
        <v>30643</v>
      </c>
      <c r="V24" s="43">
        <f>'BAR BB| Open rates'!V24*0.9*0.9+25</f>
        <v>32020</v>
      </c>
      <c r="W24" s="43">
        <f>'BAR BB| Open rates'!W24*0.9*0.9+25</f>
        <v>38500</v>
      </c>
      <c r="X24" s="43">
        <f>'BAR BB| Open rates'!X24*0.9*0.9+25</f>
        <v>41902</v>
      </c>
      <c r="Y24" s="43">
        <f>'BAR BB| Open rates'!Y24*0.9*0.9+25</f>
        <v>57373</v>
      </c>
      <c r="Z24" s="43">
        <f>'BAR BB| Open rates'!Z24*0.9*0.9+25</f>
        <v>38500</v>
      </c>
      <c r="AA24" s="43">
        <f>'BAR BB| Open rates'!AA24*0.9*0.9+25</f>
        <v>40282</v>
      </c>
      <c r="AB24" s="43">
        <f>'BAR BB| Open rates'!AB24*0.9*0.9+25</f>
        <v>38500</v>
      </c>
      <c r="AC24" s="43">
        <f>'BAR BB| Open rates'!AC24*0.9*0.9+25</f>
        <v>41902</v>
      </c>
      <c r="AD24" s="43">
        <f>'BAR BB| Open rates'!AD24*0.9*0.9+25</f>
        <v>43522</v>
      </c>
      <c r="AE24" s="43">
        <f>'BAR BB| Open rates'!AE24*0.9*0.9+25</f>
        <v>41902</v>
      </c>
      <c r="AF24" s="43">
        <f>'BAR BB| Open rates'!AF24*0.9*0.9+25</f>
        <v>43522</v>
      </c>
      <c r="AG24" s="43">
        <f>'BAR BB| Open rates'!AG24*0.9*0.9+25</f>
        <v>41902</v>
      </c>
      <c r="AH24" s="43">
        <f>'BAR BB| Open rates'!AH24*0.9*0.9+25</f>
        <v>43522</v>
      </c>
      <c r="AI24" s="43">
        <f>'BAR BB| Open rates'!AI24*0.9*0.9+25</f>
        <v>41902</v>
      </c>
      <c r="AJ24" s="43">
        <f>'BAR BB| Open rates'!AJ24*0.9*0.9+25</f>
        <v>43522</v>
      </c>
      <c r="AK24" s="43">
        <f>'BAR BB| Open rates'!AK24*0.9*0.9+25</f>
        <v>41902</v>
      </c>
      <c r="AL24" s="43">
        <f>'BAR BB| Open rates'!AL24*0.9*0.9+25</f>
        <v>43522</v>
      </c>
      <c r="AM24" s="43">
        <f>'BAR BB| Open rates'!AM24*0.9*0.9+25</f>
        <v>41902</v>
      </c>
      <c r="AN24" s="43">
        <f>'BAR BB| Open rates'!AN24*0.9*0.9+25</f>
        <v>43522</v>
      </c>
      <c r="AO24" s="43">
        <f>'BAR BB| Open rates'!AO24*0.9*0.9+25</f>
        <v>41902</v>
      </c>
      <c r="AP24" s="43">
        <f>'BAR BB| Open rates'!AP24*0.9*0.9+25</f>
        <v>43522</v>
      </c>
      <c r="AQ24" s="43">
        <f>'BAR BB| Open rates'!AQ24*0.9*0.9+25</f>
        <v>41902</v>
      </c>
      <c r="AR24" s="43">
        <f>'BAR BB| Open rates'!AR24*0.9*0.9+25</f>
        <v>43522</v>
      </c>
      <c r="AS24" s="43">
        <f>'BAR BB| Open rates'!AS24*0.9*0.9+25</f>
        <v>38500</v>
      </c>
      <c r="AT24" s="43">
        <f>'BAR BB| Open rates'!AT24*0.9*0.9+25</f>
        <v>40282</v>
      </c>
      <c r="AU24" s="43">
        <f>'BAR BB| Open rates'!AU24*0.9*0.9+25</f>
        <v>38500</v>
      </c>
      <c r="AV24" s="43">
        <f>'BAR BB| Open rates'!AV24*0.9*0.9+25</f>
        <v>35422</v>
      </c>
      <c r="AW24" s="43">
        <f>'BAR BB| Open rates'!AW24*0.9*0.9+25</f>
        <v>35422</v>
      </c>
      <c r="AX24" s="43">
        <f>'BAR BB| Open rates'!AX24*0.9*0.9+25</f>
        <v>33640</v>
      </c>
      <c r="AY24" s="43">
        <f>'BAR BB| Open rates'!AY24*0.9*0.9+25</f>
        <v>35422</v>
      </c>
      <c r="AZ24" s="43">
        <f>'BAR BB| Open rates'!AZ24*0.9*0.9+25</f>
        <v>33640</v>
      </c>
      <c r="BA24" s="43">
        <f>'BAR BB| Open rates'!BA24*0.9*0.9+25</f>
        <v>35422</v>
      </c>
      <c r="BB24" s="43">
        <f>'BAR BB| Open rates'!BB24*0.9*0.9+25</f>
        <v>33640</v>
      </c>
      <c r="BC24" s="43">
        <f>'BAR BB| Open rates'!BC24*0.9*0.9+25</f>
        <v>35422</v>
      </c>
      <c r="BD24" s="43">
        <f>'BAR BB| Open rates'!BD24*0.9*0.9+25</f>
        <v>33640</v>
      </c>
      <c r="BE24" s="43">
        <f>'BAR BB| Open rates'!BE24*0.9*0.9+25</f>
        <v>32263</v>
      </c>
      <c r="BF24" s="43">
        <f>'BAR BB| Open rates'!BF24*0.9*0.9+25</f>
        <v>30643</v>
      </c>
      <c r="BG24" s="43">
        <f>'BAR BB| Open rates'!BG24*0.9*0.9+25</f>
        <v>32263</v>
      </c>
      <c r="BH24" s="43">
        <f>'BAR BB| Open rates'!BH24*0.9*0.9+25</f>
        <v>30643</v>
      </c>
      <c r="BI24" s="43">
        <f>'BAR BB| Open rates'!BI24*0.9*0.9+25</f>
        <v>32263</v>
      </c>
      <c r="BJ24" s="43">
        <f>'BAR BB| Open rates'!BJ24*0.9*0.9+25</f>
        <v>30643</v>
      </c>
      <c r="BK24" s="43">
        <f>'BAR BB| Open rates'!BK24*0.9*0.9+25</f>
        <v>32263</v>
      </c>
      <c r="BL24" s="43">
        <f>'BAR BB| Open rates'!BL24*0.9*0.9+25</f>
        <v>30643</v>
      </c>
      <c r="BM24" s="43">
        <f>'BAR BB| Open rates'!BM24*0.9*0.9+25</f>
        <v>32263</v>
      </c>
      <c r="BN24" s="43">
        <f>'BAR BB| Open rates'!BN24*0.9*0.9+25</f>
        <v>33640</v>
      </c>
      <c r="BO24" s="43">
        <f>'BAR BB| Open rates'!BO24*0.9*0.9+25</f>
        <v>35422</v>
      </c>
      <c r="BP24" s="43">
        <f>'BAR BB| Open rates'!BP24*0.9*0.9+25</f>
        <v>29833</v>
      </c>
      <c r="BQ24" s="43">
        <f>'BAR BB| Open rates'!BQ24*0.9*0.9+25</f>
        <v>28213</v>
      </c>
      <c r="BR24" s="43">
        <f>'BAR BB| Open rates'!BR24*0.9*0.9+25</f>
        <v>29023</v>
      </c>
      <c r="BS24" s="43">
        <f>'BAR BB| Open rates'!BS24*0.9*0.9+25</f>
        <v>28213</v>
      </c>
      <c r="BT24" s="43">
        <f>'BAR BB| Open rates'!BT24*0.9*0.9+25</f>
        <v>29023</v>
      </c>
      <c r="BU24" s="43">
        <f>'BAR BB| Open rates'!BU24*0.9*0.9+25</f>
        <v>28213</v>
      </c>
      <c r="BV24" s="43">
        <f>'BAR BB| Open rates'!BV24*0.9*0.9+25</f>
        <v>29023</v>
      </c>
      <c r="BW24" s="43">
        <f>'BAR BB| Open rates'!BW24*0.9*0.9+25</f>
        <v>28213</v>
      </c>
      <c r="BX24" s="43">
        <f>'BAR BB| Open rates'!BX24*0.9*0.9+25</f>
        <v>28213</v>
      </c>
      <c r="BY24" s="43">
        <f>'BAR BB| Open rates'!BY24*0.9*0.9+25</f>
        <v>29023</v>
      </c>
      <c r="BZ24" s="43">
        <f>'BAR BB| Open rates'!BZ24*0.9*0.9+25</f>
        <v>28213</v>
      </c>
      <c r="CA24" s="43">
        <f>'BAR BB| Open rates'!CA24*0.9*0.9+25</f>
        <v>29023</v>
      </c>
      <c r="CB24" s="43">
        <f>'BAR BB| Open rates'!CB24*0.9*0.9+25</f>
        <v>28213</v>
      </c>
      <c r="CC24" s="43">
        <f>'BAR BB| Open rates'!CC24*0.9*0.9+25</f>
        <v>29023</v>
      </c>
      <c r="CD24" s="43">
        <f>'BAR BB| Open rates'!CD24*0.9*0.9+25</f>
        <v>32020</v>
      </c>
      <c r="CE24" s="43">
        <f>'BAR BB| Open rates'!CE24*0.9*0.9+25</f>
        <v>33802</v>
      </c>
    </row>
    <row r="25" spans="1:83" s="36" customFormat="1" ht="12" customHeight="1" x14ac:dyDescent="0.2">
      <c r="A25" s="237">
        <v>2</v>
      </c>
      <c r="B25" s="43">
        <f>'BAR BB| Open rates'!B25*0.9*0.9+25</f>
        <v>39553</v>
      </c>
      <c r="C25" s="43">
        <f>'BAR BB| Open rates'!C25*0.9*0.9+25</f>
        <v>44332</v>
      </c>
      <c r="D25" s="43">
        <f>'BAR BB| Open rates'!D25*0.9*0.9+25</f>
        <v>40930</v>
      </c>
      <c r="E25" s="43">
        <f>'BAR BB| Open rates'!E25*0.9*0.9+25</f>
        <v>34450</v>
      </c>
      <c r="F25" s="43">
        <f>'BAR BB| Open rates'!F25*0.9*0.9+25</f>
        <v>33073</v>
      </c>
      <c r="G25" s="43">
        <f>'BAR BB| Open rates'!G25*0.9*0.9+25</f>
        <v>31453</v>
      </c>
      <c r="H25" s="43">
        <f>'BAR BB| Open rates'!H25*0.9*0.9+25</f>
        <v>31453</v>
      </c>
      <c r="I25" s="43">
        <f>'BAR BB| Open rates'!I25*0.9*0.9+25</f>
        <v>30643</v>
      </c>
      <c r="J25" s="43">
        <f>'BAR BB| Open rates'!J25*0.9*0.9+25</f>
        <v>31453</v>
      </c>
      <c r="K25" s="43">
        <f>'BAR BB| Open rates'!K25*0.9*0.9+25</f>
        <v>31453</v>
      </c>
      <c r="L25" s="43">
        <f>'BAR BB| Open rates'!L25*0.9*0.9+25</f>
        <v>31453</v>
      </c>
      <c r="M25" s="43">
        <f>'BAR BB| Open rates'!M25*0.9*0.9+25</f>
        <v>38662</v>
      </c>
      <c r="N25" s="43">
        <f>'BAR BB| Open rates'!N25*0.9*0.9+25</f>
        <v>34450</v>
      </c>
      <c r="O25" s="43">
        <f>'BAR BB| Open rates'!O25*0.9*0.9+25</f>
        <v>38662</v>
      </c>
      <c r="P25" s="43">
        <f>'BAR BB| Open rates'!P25*0.9*0.9+25</f>
        <v>36232</v>
      </c>
      <c r="Q25" s="43">
        <f>'BAR BB| Open rates'!Q25*0.9*0.9+25</f>
        <v>33073</v>
      </c>
      <c r="R25" s="43">
        <f>'BAR BB| Open rates'!R25*0.9*0.9+25</f>
        <v>34450</v>
      </c>
      <c r="S25" s="43">
        <f>'BAR BB| Open rates'!S25*0.9*0.9+25</f>
        <v>33073</v>
      </c>
      <c r="T25" s="43">
        <f>'BAR BB| Open rates'!T25*0.9*0.9+25</f>
        <v>34450</v>
      </c>
      <c r="U25" s="43">
        <f>'BAR BB| Open rates'!U25*0.9*0.9+25</f>
        <v>33073</v>
      </c>
      <c r="V25" s="43">
        <f>'BAR BB| Open rates'!V25*0.9*0.9+25</f>
        <v>34450</v>
      </c>
      <c r="W25" s="43">
        <f>'BAR BB| Open rates'!W25*0.9*0.9+25</f>
        <v>40930</v>
      </c>
      <c r="X25" s="43">
        <f>'BAR BB| Open rates'!X25*0.9*0.9+25</f>
        <v>44332</v>
      </c>
      <c r="Y25" s="43">
        <f>'BAR BB| Open rates'!Y25*0.9*0.9+25</f>
        <v>59803</v>
      </c>
      <c r="Z25" s="43">
        <f>'BAR BB| Open rates'!Z25*0.9*0.9+25</f>
        <v>40930</v>
      </c>
      <c r="AA25" s="43">
        <f>'BAR BB| Open rates'!AA25*0.9*0.9+25</f>
        <v>42712</v>
      </c>
      <c r="AB25" s="43">
        <f>'BAR BB| Open rates'!AB25*0.9*0.9+25</f>
        <v>40930</v>
      </c>
      <c r="AC25" s="43">
        <f>'BAR BB| Open rates'!AC25*0.9*0.9+25</f>
        <v>44332</v>
      </c>
      <c r="AD25" s="43">
        <f>'BAR BB| Open rates'!AD25*0.9*0.9+25</f>
        <v>45952</v>
      </c>
      <c r="AE25" s="43">
        <f>'BAR BB| Open rates'!AE25*0.9*0.9+25</f>
        <v>44332</v>
      </c>
      <c r="AF25" s="43">
        <f>'BAR BB| Open rates'!AF25*0.9*0.9+25</f>
        <v>45952</v>
      </c>
      <c r="AG25" s="43">
        <f>'BAR BB| Open rates'!AG25*0.9*0.9+25</f>
        <v>44332</v>
      </c>
      <c r="AH25" s="43">
        <f>'BAR BB| Open rates'!AH25*0.9*0.9+25</f>
        <v>45952</v>
      </c>
      <c r="AI25" s="43">
        <f>'BAR BB| Open rates'!AI25*0.9*0.9+25</f>
        <v>44332</v>
      </c>
      <c r="AJ25" s="43">
        <f>'BAR BB| Open rates'!AJ25*0.9*0.9+25</f>
        <v>45952</v>
      </c>
      <c r="AK25" s="43">
        <f>'BAR BB| Open rates'!AK25*0.9*0.9+25</f>
        <v>44332</v>
      </c>
      <c r="AL25" s="43">
        <f>'BAR BB| Open rates'!AL25*0.9*0.9+25</f>
        <v>45952</v>
      </c>
      <c r="AM25" s="43">
        <f>'BAR BB| Open rates'!AM25*0.9*0.9+25</f>
        <v>44332</v>
      </c>
      <c r="AN25" s="43">
        <f>'BAR BB| Open rates'!AN25*0.9*0.9+25</f>
        <v>45952</v>
      </c>
      <c r="AO25" s="43">
        <f>'BAR BB| Open rates'!AO25*0.9*0.9+25</f>
        <v>44332</v>
      </c>
      <c r="AP25" s="43">
        <f>'BAR BB| Open rates'!AP25*0.9*0.9+25</f>
        <v>45952</v>
      </c>
      <c r="AQ25" s="43">
        <f>'BAR BB| Open rates'!AQ25*0.9*0.9+25</f>
        <v>44332</v>
      </c>
      <c r="AR25" s="43">
        <f>'BAR BB| Open rates'!AR25*0.9*0.9+25</f>
        <v>45952</v>
      </c>
      <c r="AS25" s="43">
        <f>'BAR BB| Open rates'!AS25*0.9*0.9+25</f>
        <v>40930</v>
      </c>
      <c r="AT25" s="43">
        <f>'BAR BB| Open rates'!AT25*0.9*0.9+25</f>
        <v>42712</v>
      </c>
      <c r="AU25" s="43">
        <f>'BAR BB| Open rates'!AU25*0.9*0.9+25</f>
        <v>40930</v>
      </c>
      <c r="AV25" s="43">
        <f>'BAR BB| Open rates'!AV25*0.9*0.9+25</f>
        <v>37852</v>
      </c>
      <c r="AW25" s="43">
        <f>'BAR BB| Open rates'!AW25*0.9*0.9+25</f>
        <v>37852</v>
      </c>
      <c r="AX25" s="43">
        <f>'BAR BB| Open rates'!AX25*0.9*0.9+25</f>
        <v>36070</v>
      </c>
      <c r="AY25" s="43">
        <f>'BAR BB| Open rates'!AY25*0.9*0.9+25</f>
        <v>37852</v>
      </c>
      <c r="AZ25" s="43">
        <f>'BAR BB| Open rates'!AZ25*0.9*0.9+25</f>
        <v>36070</v>
      </c>
      <c r="BA25" s="43">
        <f>'BAR BB| Open rates'!BA25*0.9*0.9+25</f>
        <v>37852</v>
      </c>
      <c r="BB25" s="43">
        <f>'BAR BB| Open rates'!BB25*0.9*0.9+25</f>
        <v>36070</v>
      </c>
      <c r="BC25" s="43">
        <f>'BAR BB| Open rates'!BC25*0.9*0.9+25</f>
        <v>37852</v>
      </c>
      <c r="BD25" s="43">
        <f>'BAR BB| Open rates'!BD25*0.9*0.9+25</f>
        <v>36070</v>
      </c>
      <c r="BE25" s="43">
        <f>'BAR BB| Open rates'!BE25*0.9*0.9+25</f>
        <v>34693</v>
      </c>
      <c r="BF25" s="43">
        <f>'BAR BB| Open rates'!BF25*0.9*0.9+25</f>
        <v>33073</v>
      </c>
      <c r="BG25" s="43">
        <f>'BAR BB| Open rates'!BG25*0.9*0.9+25</f>
        <v>34693</v>
      </c>
      <c r="BH25" s="43">
        <f>'BAR BB| Open rates'!BH25*0.9*0.9+25</f>
        <v>33073</v>
      </c>
      <c r="BI25" s="43">
        <f>'BAR BB| Open rates'!BI25*0.9*0.9+25</f>
        <v>34693</v>
      </c>
      <c r="BJ25" s="43">
        <f>'BAR BB| Open rates'!BJ25*0.9*0.9+25</f>
        <v>33073</v>
      </c>
      <c r="BK25" s="43">
        <f>'BAR BB| Open rates'!BK25*0.9*0.9+25</f>
        <v>34693</v>
      </c>
      <c r="BL25" s="43">
        <f>'BAR BB| Open rates'!BL25*0.9*0.9+25</f>
        <v>33073</v>
      </c>
      <c r="BM25" s="43">
        <f>'BAR BB| Open rates'!BM25*0.9*0.9+25</f>
        <v>34693</v>
      </c>
      <c r="BN25" s="43">
        <f>'BAR BB| Open rates'!BN25*0.9*0.9+25</f>
        <v>36070</v>
      </c>
      <c r="BO25" s="43">
        <f>'BAR BB| Open rates'!BO25*0.9*0.9+25</f>
        <v>37852</v>
      </c>
      <c r="BP25" s="43">
        <f>'BAR BB| Open rates'!BP25*0.9*0.9+25</f>
        <v>32263</v>
      </c>
      <c r="BQ25" s="43">
        <f>'BAR BB| Open rates'!BQ25*0.9*0.9+25</f>
        <v>30643</v>
      </c>
      <c r="BR25" s="43">
        <f>'BAR BB| Open rates'!BR25*0.9*0.9+25</f>
        <v>31453</v>
      </c>
      <c r="BS25" s="43">
        <f>'BAR BB| Open rates'!BS25*0.9*0.9+25</f>
        <v>30643</v>
      </c>
      <c r="BT25" s="43">
        <f>'BAR BB| Open rates'!BT25*0.9*0.9+25</f>
        <v>31453</v>
      </c>
      <c r="BU25" s="43">
        <f>'BAR BB| Open rates'!BU25*0.9*0.9+25</f>
        <v>30643</v>
      </c>
      <c r="BV25" s="43">
        <f>'BAR BB| Open rates'!BV25*0.9*0.9+25</f>
        <v>31453</v>
      </c>
      <c r="BW25" s="43">
        <f>'BAR BB| Open rates'!BW25*0.9*0.9+25</f>
        <v>30643</v>
      </c>
      <c r="BX25" s="43">
        <f>'BAR BB| Open rates'!BX25*0.9*0.9+25</f>
        <v>30643</v>
      </c>
      <c r="BY25" s="43">
        <f>'BAR BB| Open rates'!BY25*0.9*0.9+25</f>
        <v>31453</v>
      </c>
      <c r="BZ25" s="43">
        <f>'BAR BB| Open rates'!BZ25*0.9*0.9+25</f>
        <v>30643</v>
      </c>
      <c r="CA25" s="43">
        <f>'BAR BB| Open rates'!CA25*0.9*0.9+25</f>
        <v>31453</v>
      </c>
      <c r="CB25" s="43">
        <f>'BAR BB| Open rates'!CB25*0.9*0.9+25</f>
        <v>30643</v>
      </c>
      <c r="CC25" s="43">
        <f>'BAR BB| Open rates'!CC25*0.9*0.9+25</f>
        <v>31453</v>
      </c>
      <c r="CD25" s="43">
        <f>'BAR BB| Open rates'!CD25*0.9*0.9+25</f>
        <v>34450</v>
      </c>
      <c r="CE25" s="43">
        <f>'BAR BB| Open rates'!CE25*0.9*0.9+25</f>
        <v>36232</v>
      </c>
    </row>
    <row r="26" spans="1:83" s="36" customFormat="1" ht="12" customHeight="1" x14ac:dyDescent="0.2">
      <c r="A26" s="237">
        <v>3</v>
      </c>
      <c r="B26" s="43">
        <f>'BAR BB| Open rates'!B26*0.9*0.9+25</f>
        <v>41983</v>
      </c>
      <c r="C26" s="43">
        <f>'BAR BB| Open rates'!C26*0.9*0.9+25</f>
        <v>46762</v>
      </c>
      <c r="D26" s="43">
        <f>'BAR BB| Open rates'!D26*0.9*0.9+25</f>
        <v>43360</v>
      </c>
      <c r="E26" s="43">
        <f>'BAR BB| Open rates'!E26*0.9*0.9+25</f>
        <v>36880</v>
      </c>
      <c r="F26" s="43">
        <f>'BAR BB| Open rates'!F26*0.9*0.9+25</f>
        <v>35503</v>
      </c>
      <c r="G26" s="43">
        <f>'BAR BB| Open rates'!G26*0.9*0.9+25</f>
        <v>33883</v>
      </c>
      <c r="H26" s="43">
        <f>'BAR BB| Open rates'!H26*0.9*0.9+25</f>
        <v>33883</v>
      </c>
      <c r="I26" s="43">
        <f>'BAR BB| Open rates'!I26*0.9*0.9+25</f>
        <v>33073</v>
      </c>
      <c r="J26" s="43">
        <f>'BAR BB| Open rates'!J26*0.9*0.9+25</f>
        <v>33883</v>
      </c>
      <c r="K26" s="43">
        <f>'BAR BB| Open rates'!K26*0.9*0.9+25</f>
        <v>33883</v>
      </c>
      <c r="L26" s="43">
        <f>'BAR BB| Open rates'!L26*0.9*0.9+25</f>
        <v>33883</v>
      </c>
      <c r="M26" s="43">
        <f>'BAR BB| Open rates'!M26*0.9*0.9+25</f>
        <v>41092</v>
      </c>
      <c r="N26" s="43">
        <f>'BAR BB| Open rates'!N26*0.9*0.9+25</f>
        <v>36880</v>
      </c>
      <c r="O26" s="43">
        <f>'BAR BB| Open rates'!O26*0.9*0.9+25</f>
        <v>41092</v>
      </c>
      <c r="P26" s="43">
        <f>'BAR BB| Open rates'!P26*0.9*0.9+25</f>
        <v>38662</v>
      </c>
      <c r="Q26" s="43">
        <f>'BAR BB| Open rates'!Q26*0.9*0.9+25</f>
        <v>35503</v>
      </c>
      <c r="R26" s="43">
        <f>'BAR BB| Open rates'!R26*0.9*0.9+25</f>
        <v>36880</v>
      </c>
      <c r="S26" s="43">
        <f>'BAR BB| Open rates'!S26*0.9*0.9+25</f>
        <v>35503</v>
      </c>
      <c r="T26" s="43">
        <f>'BAR BB| Open rates'!T26*0.9*0.9+25</f>
        <v>36880</v>
      </c>
      <c r="U26" s="43">
        <f>'BAR BB| Open rates'!U26*0.9*0.9+25</f>
        <v>35503</v>
      </c>
      <c r="V26" s="43">
        <f>'BAR BB| Open rates'!V26*0.9*0.9+25</f>
        <v>36880</v>
      </c>
      <c r="W26" s="43">
        <f>'BAR BB| Open rates'!W26*0.9*0.9+25</f>
        <v>43360</v>
      </c>
      <c r="X26" s="43">
        <f>'BAR BB| Open rates'!X26*0.9*0.9+25</f>
        <v>46762</v>
      </c>
      <c r="Y26" s="43">
        <f>'BAR BB| Open rates'!Y26*0.9*0.9+25</f>
        <v>62233</v>
      </c>
      <c r="Z26" s="43">
        <f>'BAR BB| Open rates'!Z26*0.9*0.9+25</f>
        <v>43360</v>
      </c>
      <c r="AA26" s="43">
        <f>'BAR BB| Open rates'!AA26*0.9*0.9+25</f>
        <v>45142</v>
      </c>
      <c r="AB26" s="43">
        <f>'BAR BB| Open rates'!AB26*0.9*0.9+25</f>
        <v>43360</v>
      </c>
      <c r="AC26" s="43">
        <f>'BAR BB| Open rates'!AC26*0.9*0.9+25</f>
        <v>46762</v>
      </c>
      <c r="AD26" s="43">
        <f>'BAR BB| Open rates'!AD26*0.9*0.9+25</f>
        <v>48382</v>
      </c>
      <c r="AE26" s="43">
        <f>'BAR BB| Open rates'!AE26*0.9*0.9+25</f>
        <v>46762</v>
      </c>
      <c r="AF26" s="43">
        <f>'BAR BB| Open rates'!AF26*0.9*0.9+25</f>
        <v>48382</v>
      </c>
      <c r="AG26" s="43">
        <f>'BAR BB| Open rates'!AG26*0.9*0.9+25</f>
        <v>46762</v>
      </c>
      <c r="AH26" s="43">
        <f>'BAR BB| Open rates'!AH26*0.9*0.9+25</f>
        <v>48382</v>
      </c>
      <c r="AI26" s="43">
        <f>'BAR BB| Open rates'!AI26*0.9*0.9+25</f>
        <v>46762</v>
      </c>
      <c r="AJ26" s="43">
        <f>'BAR BB| Open rates'!AJ26*0.9*0.9+25</f>
        <v>48382</v>
      </c>
      <c r="AK26" s="43">
        <f>'BAR BB| Open rates'!AK26*0.9*0.9+25</f>
        <v>46762</v>
      </c>
      <c r="AL26" s="43">
        <f>'BAR BB| Open rates'!AL26*0.9*0.9+25</f>
        <v>48382</v>
      </c>
      <c r="AM26" s="43">
        <f>'BAR BB| Open rates'!AM26*0.9*0.9+25</f>
        <v>46762</v>
      </c>
      <c r="AN26" s="43">
        <f>'BAR BB| Open rates'!AN26*0.9*0.9+25</f>
        <v>48382</v>
      </c>
      <c r="AO26" s="43">
        <f>'BAR BB| Open rates'!AO26*0.9*0.9+25</f>
        <v>46762</v>
      </c>
      <c r="AP26" s="43">
        <f>'BAR BB| Open rates'!AP26*0.9*0.9+25</f>
        <v>48382</v>
      </c>
      <c r="AQ26" s="43">
        <f>'BAR BB| Open rates'!AQ26*0.9*0.9+25</f>
        <v>46762</v>
      </c>
      <c r="AR26" s="43">
        <f>'BAR BB| Open rates'!AR26*0.9*0.9+25</f>
        <v>48382</v>
      </c>
      <c r="AS26" s="43">
        <f>'BAR BB| Open rates'!AS26*0.9*0.9+25</f>
        <v>43360</v>
      </c>
      <c r="AT26" s="43">
        <f>'BAR BB| Open rates'!AT26*0.9*0.9+25</f>
        <v>45142</v>
      </c>
      <c r="AU26" s="43">
        <f>'BAR BB| Open rates'!AU26*0.9*0.9+25</f>
        <v>43360</v>
      </c>
      <c r="AV26" s="43">
        <f>'BAR BB| Open rates'!AV26*0.9*0.9+25</f>
        <v>40282</v>
      </c>
      <c r="AW26" s="43">
        <f>'BAR BB| Open rates'!AW26*0.9*0.9+25</f>
        <v>40282</v>
      </c>
      <c r="AX26" s="43">
        <f>'BAR BB| Open rates'!AX26*0.9*0.9+25</f>
        <v>38500</v>
      </c>
      <c r="AY26" s="43">
        <f>'BAR BB| Open rates'!AY26*0.9*0.9+25</f>
        <v>40282</v>
      </c>
      <c r="AZ26" s="43">
        <f>'BAR BB| Open rates'!AZ26*0.9*0.9+25</f>
        <v>38500</v>
      </c>
      <c r="BA26" s="43">
        <f>'BAR BB| Open rates'!BA26*0.9*0.9+25</f>
        <v>40282</v>
      </c>
      <c r="BB26" s="43">
        <f>'BAR BB| Open rates'!BB26*0.9*0.9+25</f>
        <v>38500</v>
      </c>
      <c r="BC26" s="43">
        <f>'BAR BB| Open rates'!BC26*0.9*0.9+25</f>
        <v>40282</v>
      </c>
      <c r="BD26" s="43">
        <f>'BAR BB| Open rates'!BD26*0.9*0.9+25</f>
        <v>38500</v>
      </c>
      <c r="BE26" s="43">
        <f>'BAR BB| Open rates'!BE26*0.9*0.9+25</f>
        <v>37123</v>
      </c>
      <c r="BF26" s="43">
        <f>'BAR BB| Open rates'!BF26*0.9*0.9+25</f>
        <v>35503</v>
      </c>
      <c r="BG26" s="43">
        <f>'BAR BB| Open rates'!BG26*0.9*0.9+25</f>
        <v>37123</v>
      </c>
      <c r="BH26" s="43">
        <f>'BAR BB| Open rates'!BH26*0.9*0.9+25</f>
        <v>35503</v>
      </c>
      <c r="BI26" s="43">
        <f>'BAR BB| Open rates'!BI26*0.9*0.9+25</f>
        <v>37123</v>
      </c>
      <c r="BJ26" s="43">
        <f>'BAR BB| Open rates'!BJ26*0.9*0.9+25</f>
        <v>35503</v>
      </c>
      <c r="BK26" s="43">
        <f>'BAR BB| Open rates'!BK26*0.9*0.9+25</f>
        <v>37123</v>
      </c>
      <c r="BL26" s="43">
        <f>'BAR BB| Open rates'!BL26*0.9*0.9+25</f>
        <v>35503</v>
      </c>
      <c r="BM26" s="43">
        <f>'BAR BB| Open rates'!BM26*0.9*0.9+25</f>
        <v>37123</v>
      </c>
      <c r="BN26" s="43">
        <f>'BAR BB| Open rates'!BN26*0.9*0.9+25</f>
        <v>38500</v>
      </c>
      <c r="BO26" s="43">
        <f>'BAR BB| Open rates'!BO26*0.9*0.9+25</f>
        <v>40282</v>
      </c>
      <c r="BP26" s="43">
        <f>'BAR BB| Open rates'!BP26*0.9*0.9+25</f>
        <v>34693</v>
      </c>
      <c r="BQ26" s="43">
        <f>'BAR BB| Open rates'!BQ26*0.9*0.9+25</f>
        <v>33073</v>
      </c>
      <c r="BR26" s="43">
        <f>'BAR BB| Open rates'!BR26*0.9*0.9+25</f>
        <v>33883</v>
      </c>
      <c r="BS26" s="43">
        <f>'BAR BB| Open rates'!BS26*0.9*0.9+25</f>
        <v>33073</v>
      </c>
      <c r="BT26" s="43">
        <f>'BAR BB| Open rates'!BT26*0.9*0.9+25</f>
        <v>33883</v>
      </c>
      <c r="BU26" s="43">
        <f>'BAR BB| Open rates'!BU26*0.9*0.9+25</f>
        <v>33073</v>
      </c>
      <c r="BV26" s="43">
        <f>'BAR BB| Open rates'!BV26*0.9*0.9+25</f>
        <v>33883</v>
      </c>
      <c r="BW26" s="43">
        <f>'BAR BB| Open rates'!BW26*0.9*0.9+25</f>
        <v>33073</v>
      </c>
      <c r="BX26" s="43">
        <f>'BAR BB| Open rates'!BX26*0.9*0.9+25</f>
        <v>33073</v>
      </c>
      <c r="BY26" s="43">
        <f>'BAR BB| Open rates'!BY26*0.9*0.9+25</f>
        <v>33883</v>
      </c>
      <c r="BZ26" s="43">
        <f>'BAR BB| Open rates'!BZ26*0.9*0.9+25</f>
        <v>33073</v>
      </c>
      <c r="CA26" s="43">
        <f>'BAR BB| Open rates'!CA26*0.9*0.9+25</f>
        <v>33883</v>
      </c>
      <c r="CB26" s="43">
        <f>'BAR BB| Open rates'!CB26*0.9*0.9+25</f>
        <v>33073</v>
      </c>
      <c r="CC26" s="43">
        <f>'BAR BB| Open rates'!CC26*0.9*0.9+25</f>
        <v>33883</v>
      </c>
      <c r="CD26" s="43">
        <f>'BAR BB| Open rates'!CD26*0.9*0.9+25</f>
        <v>36880</v>
      </c>
      <c r="CE26" s="43">
        <f>'BAR BB| Open rates'!CE26*0.9*0.9+25</f>
        <v>38662</v>
      </c>
    </row>
    <row r="27" spans="1:83" s="36" customFormat="1" ht="12" customHeight="1" x14ac:dyDescent="0.2">
      <c r="A27" s="237">
        <v>4</v>
      </c>
      <c r="B27" s="43">
        <f>'BAR BB| Open rates'!B27*0.9*0.9+25</f>
        <v>44413</v>
      </c>
      <c r="C27" s="43">
        <f>'BAR BB| Open rates'!C27*0.9*0.9+25</f>
        <v>49192</v>
      </c>
      <c r="D27" s="43">
        <f>'BAR BB| Open rates'!D27*0.9*0.9+25</f>
        <v>45790</v>
      </c>
      <c r="E27" s="43">
        <f>'BAR BB| Open rates'!E27*0.9*0.9+25</f>
        <v>39310</v>
      </c>
      <c r="F27" s="43">
        <f>'BAR BB| Open rates'!F27*0.9*0.9+25</f>
        <v>37933</v>
      </c>
      <c r="G27" s="43">
        <f>'BAR BB| Open rates'!G27*0.9*0.9+25</f>
        <v>36313</v>
      </c>
      <c r="H27" s="43">
        <f>'BAR BB| Open rates'!H27*0.9*0.9+25</f>
        <v>36313</v>
      </c>
      <c r="I27" s="43">
        <f>'BAR BB| Open rates'!I27*0.9*0.9+25</f>
        <v>35503</v>
      </c>
      <c r="J27" s="43">
        <f>'BAR BB| Open rates'!J27*0.9*0.9+25</f>
        <v>36313</v>
      </c>
      <c r="K27" s="43">
        <f>'BAR BB| Open rates'!K27*0.9*0.9+25</f>
        <v>36313</v>
      </c>
      <c r="L27" s="43">
        <f>'BAR BB| Open rates'!L27*0.9*0.9+25</f>
        <v>36313</v>
      </c>
      <c r="M27" s="43">
        <f>'BAR BB| Open rates'!M27*0.9*0.9+25</f>
        <v>43522</v>
      </c>
      <c r="N27" s="43">
        <f>'BAR BB| Open rates'!N27*0.9*0.9+25</f>
        <v>39310</v>
      </c>
      <c r="O27" s="43">
        <f>'BAR BB| Open rates'!O27*0.9*0.9+25</f>
        <v>43522</v>
      </c>
      <c r="P27" s="43">
        <f>'BAR BB| Open rates'!P27*0.9*0.9+25</f>
        <v>41092</v>
      </c>
      <c r="Q27" s="43">
        <f>'BAR BB| Open rates'!Q27*0.9*0.9+25</f>
        <v>37933</v>
      </c>
      <c r="R27" s="43">
        <f>'BAR BB| Open rates'!R27*0.9*0.9+25</f>
        <v>39310</v>
      </c>
      <c r="S27" s="43">
        <f>'BAR BB| Open rates'!S27*0.9*0.9+25</f>
        <v>37933</v>
      </c>
      <c r="T27" s="43">
        <f>'BAR BB| Open rates'!T27*0.9*0.9+25</f>
        <v>39310</v>
      </c>
      <c r="U27" s="43">
        <f>'BAR BB| Open rates'!U27*0.9*0.9+25</f>
        <v>37933</v>
      </c>
      <c r="V27" s="43">
        <f>'BAR BB| Open rates'!V27*0.9*0.9+25</f>
        <v>39310</v>
      </c>
      <c r="W27" s="43">
        <f>'BAR BB| Open rates'!W27*0.9*0.9+25</f>
        <v>45790</v>
      </c>
      <c r="X27" s="43">
        <f>'BAR BB| Open rates'!X27*0.9*0.9+25</f>
        <v>49192</v>
      </c>
      <c r="Y27" s="43">
        <f>'BAR BB| Open rates'!Y27*0.9*0.9+25</f>
        <v>64663</v>
      </c>
      <c r="Z27" s="43">
        <f>'BAR BB| Open rates'!Z27*0.9*0.9+25</f>
        <v>45790</v>
      </c>
      <c r="AA27" s="43">
        <f>'BAR BB| Open rates'!AA27*0.9*0.9+25</f>
        <v>47572</v>
      </c>
      <c r="AB27" s="43">
        <f>'BAR BB| Open rates'!AB27*0.9*0.9+25</f>
        <v>45790</v>
      </c>
      <c r="AC27" s="43">
        <f>'BAR BB| Open rates'!AC27*0.9*0.9+25</f>
        <v>49192</v>
      </c>
      <c r="AD27" s="43">
        <f>'BAR BB| Open rates'!AD27*0.9*0.9+25</f>
        <v>50812</v>
      </c>
      <c r="AE27" s="43">
        <f>'BAR BB| Open rates'!AE27*0.9*0.9+25</f>
        <v>49192</v>
      </c>
      <c r="AF27" s="43">
        <f>'BAR BB| Open rates'!AF27*0.9*0.9+25</f>
        <v>50812</v>
      </c>
      <c r="AG27" s="43">
        <f>'BAR BB| Open rates'!AG27*0.9*0.9+25</f>
        <v>49192</v>
      </c>
      <c r="AH27" s="43">
        <f>'BAR BB| Open rates'!AH27*0.9*0.9+25</f>
        <v>50812</v>
      </c>
      <c r="AI27" s="43">
        <f>'BAR BB| Open rates'!AI27*0.9*0.9+25</f>
        <v>49192</v>
      </c>
      <c r="AJ27" s="43">
        <f>'BAR BB| Open rates'!AJ27*0.9*0.9+25</f>
        <v>50812</v>
      </c>
      <c r="AK27" s="43">
        <f>'BAR BB| Open rates'!AK27*0.9*0.9+25</f>
        <v>49192</v>
      </c>
      <c r="AL27" s="43">
        <f>'BAR BB| Open rates'!AL27*0.9*0.9+25</f>
        <v>50812</v>
      </c>
      <c r="AM27" s="43">
        <f>'BAR BB| Open rates'!AM27*0.9*0.9+25</f>
        <v>49192</v>
      </c>
      <c r="AN27" s="43">
        <f>'BAR BB| Open rates'!AN27*0.9*0.9+25</f>
        <v>50812</v>
      </c>
      <c r="AO27" s="43">
        <f>'BAR BB| Open rates'!AO27*0.9*0.9+25</f>
        <v>49192</v>
      </c>
      <c r="AP27" s="43">
        <f>'BAR BB| Open rates'!AP27*0.9*0.9+25</f>
        <v>50812</v>
      </c>
      <c r="AQ27" s="43">
        <f>'BAR BB| Open rates'!AQ27*0.9*0.9+25</f>
        <v>49192</v>
      </c>
      <c r="AR27" s="43">
        <f>'BAR BB| Open rates'!AR27*0.9*0.9+25</f>
        <v>50812</v>
      </c>
      <c r="AS27" s="43">
        <f>'BAR BB| Open rates'!AS27*0.9*0.9+25</f>
        <v>45790</v>
      </c>
      <c r="AT27" s="43">
        <f>'BAR BB| Open rates'!AT27*0.9*0.9+25</f>
        <v>47572</v>
      </c>
      <c r="AU27" s="43">
        <f>'BAR BB| Open rates'!AU27*0.9*0.9+25</f>
        <v>45790</v>
      </c>
      <c r="AV27" s="43">
        <f>'BAR BB| Open rates'!AV27*0.9*0.9+25</f>
        <v>42712</v>
      </c>
      <c r="AW27" s="43">
        <f>'BAR BB| Open rates'!AW27*0.9*0.9+25</f>
        <v>42712</v>
      </c>
      <c r="AX27" s="43">
        <f>'BAR BB| Open rates'!AX27*0.9*0.9+25</f>
        <v>40930</v>
      </c>
      <c r="AY27" s="43">
        <f>'BAR BB| Open rates'!AY27*0.9*0.9+25</f>
        <v>42712</v>
      </c>
      <c r="AZ27" s="43">
        <f>'BAR BB| Open rates'!AZ27*0.9*0.9+25</f>
        <v>40930</v>
      </c>
      <c r="BA27" s="43">
        <f>'BAR BB| Open rates'!BA27*0.9*0.9+25</f>
        <v>42712</v>
      </c>
      <c r="BB27" s="43">
        <f>'BAR BB| Open rates'!BB27*0.9*0.9+25</f>
        <v>40930</v>
      </c>
      <c r="BC27" s="43">
        <f>'BAR BB| Open rates'!BC27*0.9*0.9+25</f>
        <v>42712</v>
      </c>
      <c r="BD27" s="43">
        <f>'BAR BB| Open rates'!BD27*0.9*0.9+25</f>
        <v>40930</v>
      </c>
      <c r="BE27" s="43">
        <f>'BAR BB| Open rates'!BE27*0.9*0.9+25</f>
        <v>39553</v>
      </c>
      <c r="BF27" s="43">
        <f>'BAR BB| Open rates'!BF27*0.9*0.9+25</f>
        <v>37933</v>
      </c>
      <c r="BG27" s="43">
        <f>'BAR BB| Open rates'!BG27*0.9*0.9+25</f>
        <v>39553</v>
      </c>
      <c r="BH27" s="43">
        <f>'BAR BB| Open rates'!BH27*0.9*0.9+25</f>
        <v>37933</v>
      </c>
      <c r="BI27" s="43">
        <f>'BAR BB| Open rates'!BI27*0.9*0.9+25</f>
        <v>39553</v>
      </c>
      <c r="BJ27" s="43">
        <f>'BAR BB| Open rates'!BJ27*0.9*0.9+25</f>
        <v>37933</v>
      </c>
      <c r="BK27" s="43">
        <f>'BAR BB| Open rates'!BK27*0.9*0.9+25</f>
        <v>39553</v>
      </c>
      <c r="BL27" s="43">
        <f>'BAR BB| Open rates'!BL27*0.9*0.9+25</f>
        <v>37933</v>
      </c>
      <c r="BM27" s="43">
        <f>'BAR BB| Open rates'!BM27*0.9*0.9+25</f>
        <v>39553</v>
      </c>
      <c r="BN27" s="43">
        <f>'BAR BB| Open rates'!BN27*0.9*0.9+25</f>
        <v>40930</v>
      </c>
      <c r="BO27" s="43">
        <f>'BAR BB| Open rates'!BO27*0.9*0.9+25</f>
        <v>42712</v>
      </c>
      <c r="BP27" s="43">
        <f>'BAR BB| Open rates'!BP27*0.9*0.9+25</f>
        <v>37123</v>
      </c>
      <c r="BQ27" s="43">
        <f>'BAR BB| Open rates'!BQ27*0.9*0.9+25</f>
        <v>35503</v>
      </c>
      <c r="BR27" s="43">
        <f>'BAR BB| Open rates'!BR27*0.9*0.9+25</f>
        <v>36313</v>
      </c>
      <c r="BS27" s="43">
        <f>'BAR BB| Open rates'!BS27*0.9*0.9+25</f>
        <v>35503</v>
      </c>
      <c r="BT27" s="43">
        <f>'BAR BB| Open rates'!BT27*0.9*0.9+25</f>
        <v>36313</v>
      </c>
      <c r="BU27" s="43">
        <f>'BAR BB| Open rates'!BU27*0.9*0.9+25</f>
        <v>35503</v>
      </c>
      <c r="BV27" s="43">
        <f>'BAR BB| Open rates'!BV27*0.9*0.9+25</f>
        <v>36313</v>
      </c>
      <c r="BW27" s="43">
        <f>'BAR BB| Open rates'!BW27*0.9*0.9+25</f>
        <v>35503</v>
      </c>
      <c r="BX27" s="43">
        <f>'BAR BB| Open rates'!BX27*0.9*0.9+25</f>
        <v>35503</v>
      </c>
      <c r="BY27" s="43">
        <f>'BAR BB| Open rates'!BY27*0.9*0.9+25</f>
        <v>36313</v>
      </c>
      <c r="BZ27" s="43">
        <f>'BAR BB| Open rates'!BZ27*0.9*0.9+25</f>
        <v>35503</v>
      </c>
      <c r="CA27" s="43">
        <f>'BAR BB| Open rates'!CA27*0.9*0.9+25</f>
        <v>36313</v>
      </c>
      <c r="CB27" s="43">
        <f>'BAR BB| Open rates'!CB27*0.9*0.9+25</f>
        <v>35503</v>
      </c>
      <c r="CC27" s="43">
        <f>'BAR BB| Open rates'!CC27*0.9*0.9+25</f>
        <v>36313</v>
      </c>
      <c r="CD27" s="43">
        <f>'BAR BB| Open rates'!CD27*0.9*0.9+25</f>
        <v>39310</v>
      </c>
      <c r="CE27" s="43">
        <f>'BAR BB| Open rates'!CE27*0.9*0.9+25</f>
        <v>41092</v>
      </c>
    </row>
    <row r="28" spans="1:83" s="36" customFormat="1" ht="28.5"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row>
    <row r="29" spans="1:83" s="36" customFormat="1" ht="12" customHeight="1" x14ac:dyDescent="0.2">
      <c r="A29" s="237">
        <v>1</v>
      </c>
      <c r="B29" s="43">
        <f>'BAR BB| Open rates'!B29*0.9*0.9+25</f>
        <v>38743</v>
      </c>
      <c r="C29" s="43">
        <f>'BAR BB| Open rates'!C29*0.9*0.9+25</f>
        <v>43522</v>
      </c>
      <c r="D29" s="43">
        <f>'BAR BB| Open rates'!D29*0.9*0.9+25</f>
        <v>40120</v>
      </c>
      <c r="E29" s="43">
        <f>'BAR BB| Open rates'!E29*0.9*0.9+25</f>
        <v>34450</v>
      </c>
      <c r="F29" s="43">
        <f>'BAR BB| Open rates'!F29*0.9*0.9+25</f>
        <v>33073</v>
      </c>
      <c r="G29" s="43">
        <f>'BAR BB| Open rates'!G29*0.9*0.9+25</f>
        <v>31453</v>
      </c>
      <c r="H29" s="43">
        <f>'BAR BB| Open rates'!H29*0.9*0.9+25</f>
        <v>31453</v>
      </c>
      <c r="I29" s="43">
        <f>'BAR BB| Open rates'!I29*0.9*0.9+25</f>
        <v>30643</v>
      </c>
      <c r="J29" s="43">
        <f>'BAR BB| Open rates'!J29*0.9*0.9+25</f>
        <v>31453</v>
      </c>
      <c r="K29" s="43">
        <f>'BAR BB| Open rates'!K29*0.9*0.9+25</f>
        <v>31453</v>
      </c>
      <c r="L29" s="43">
        <f>'BAR BB| Open rates'!L29*0.9*0.9+25</f>
        <v>31453</v>
      </c>
      <c r="M29" s="43">
        <f>'BAR BB| Open rates'!M29*0.9*0.9+25</f>
        <v>38662</v>
      </c>
      <c r="N29" s="43">
        <f>'BAR BB| Open rates'!N29*0.9*0.9+25</f>
        <v>34450</v>
      </c>
      <c r="O29" s="43">
        <f>'BAR BB| Open rates'!O29*0.9*0.9+25</f>
        <v>38662</v>
      </c>
      <c r="P29" s="43">
        <f>'BAR BB| Open rates'!P29*0.9*0.9+25</f>
        <v>36232</v>
      </c>
      <c r="Q29" s="43">
        <f>'BAR BB| Open rates'!Q29*0.9*0.9+25</f>
        <v>33073</v>
      </c>
      <c r="R29" s="43">
        <f>'BAR BB| Open rates'!R29*0.9*0.9+25</f>
        <v>34450</v>
      </c>
      <c r="S29" s="43">
        <f>'BAR BB| Open rates'!S29*0.9*0.9+25</f>
        <v>33073</v>
      </c>
      <c r="T29" s="43">
        <f>'BAR BB| Open rates'!T29*0.9*0.9+25</f>
        <v>34450</v>
      </c>
      <c r="U29" s="43">
        <f>'BAR BB| Open rates'!U29*0.9*0.9+25</f>
        <v>33073</v>
      </c>
      <c r="V29" s="43">
        <f>'BAR BB| Open rates'!V29*0.9*0.9+25</f>
        <v>34450</v>
      </c>
      <c r="W29" s="43">
        <f>'BAR BB| Open rates'!W29*0.9*0.9+25</f>
        <v>40120</v>
      </c>
      <c r="X29" s="43">
        <f>'BAR BB| Open rates'!X29*0.9*0.9+25</f>
        <v>43522</v>
      </c>
      <c r="Y29" s="43">
        <f>'BAR BB| Open rates'!Y29*0.9*0.9+25</f>
        <v>58993</v>
      </c>
      <c r="Z29" s="43">
        <f>'BAR BB| Open rates'!Z29*0.9*0.9+25</f>
        <v>40120</v>
      </c>
      <c r="AA29" s="43">
        <f>'BAR BB| Open rates'!AA29*0.9*0.9+25</f>
        <v>41902</v>
      </c>
      <c r="AB29" s="43">
        <f>'BAR BB| Open rates'!AB29*0.9*0.9+25</f>
        <v>40120</v>
      </c>
      <c r="AC29" s="43">
        <f>'BAR BB| Open rates'!AC29*0.9*0.9+25</f>
        <v>43522</v>
      </c>
      <c r="AD29" s="43">
        <f>'BAR BB| Open rates'!AD29*0.9*0.9+25</f>
        <v>45142</v>
      </c>
      <c r="AE29" s="43">
        <f>'BAR BB| Open rates'!AE29*0.9*0.9+25</f>
        <v>43522</v>
      </c>
      <c r="AF29" s="43">
        <f>'BAR BB| Open rates'!AF29*0.9*0.9+25</f>
        <v>45142</v>
      </c>
      <c r="AG29" s="43">
        <f>'BAR BB| Open rates'!AG29*0.9*0.9+25</f>
        <v>43522</v>
      </c>
      <c r="AH29" s="43">
        <f>'BAR BB| Open rates'!AH29*0.9*0.9+25</f>
        <v>45142</v>
      </c>
      <c r="AI29" s="43">
        <f>'BAR BB| Open rates'!AI29*0.9*0.9+25</f>
        <v>43522</v>
      </c>
      <c r="AJ29" s="43">
        <f>'BAR BB| Open rates'!AJ29*0.9*0.9+25</f>
        <v>45142</v>
      </c>
      <c r="AK29" s="43">
        <f>'BAR BB| Open rates'!AK29*0.9*0.9+25</f>
        <v>43522</v>
      </c>
      <c r="AL29" s="43">
        <f>'BAR BB| Open rates'!AL29*0.9*0.9+25</f>
        <v>45142</v>
      </c>
      <c r="AM29" s="43">
        <f>'BAR BB| Open rates'!AM29*0.9*0.9+25</f>
        <v>43522</v>
      </c>
      <c r="AN29" s="43">
        <f>'BAR BB| Open rates'!AN29*0.9*0.9+25</f>
        <v>45142</v>
      </c>
      <c r="AO29" s="43">
        <f>'BAR BB| Open rates'!AO29*0.9*0.9+25</f>
        <v>43522</v>
      </c>
      <c r="AP29" s="43">
        <f>'BAR BB| Open rates'!AP29*0.9*0.9+25</f>
        <v>45142</v>
      </c>
      <c r="AQ29" s="43">
        <f>'BAR BB| Open rates'!AQ29*0.9*0.9+25</f>
        <v>43522</v>
      </c>
      <c r="AR29" s="43">
        <f>'BAR BB| Open rates'!AR29*0.9*0.9+25</f>
        <v>45142</v>
      </c>
      <c r="AS29" s="43">
        <f>'BAR BB| Open rates'!AS29*0.9*0.9+25</f>
        <v>40120</v>
      </c>
      <c r="AT29" s="43">
        <f>'BAR BB| Open rates'!AT29*0.9*0.9+25</f>
        <v>41902</v>
      </c>
      <c r="AU29" s="43">
        <f>'BAR BB| Open rates'!AU29*0.9*0.9+25</f>
        <v>40120</v>
      </c>
      <c r="AV29" s="43">
        <f>'BAR BB| Open rates'!AV29*0.9*0.9+25</f>
        <v>38662</v>
      </c>
      <c r="AW29" s="43">
        <f>'BAR BB| Open rates'!AW29*0.9*0.9+25</f>
        <v>38662</v>
      </c>
      <c r="AX29" s="43">
        <f>'BAR BB| Open rates'!AX29*0.9*0.9+25</f>
        <v>36880</v>
      </c>
      <c r="AY29" s="43">
        <f>'BAR BB| Open rates'!AY29*0.9*0.9+25</f>
        <v>38662</v>
      </c>
      <c r="AZ29" s="43">
        <f>'BAR BB| Open rates'!AZ29*0.9*0.9+25</f>
        <v>36880</v>
      </c>
      <c r="BA29" s="43">
        <f>'BAR BB| Open rates'!BA29*0.9*0.9+25</f>
        <v>38662</v>
      </c>
      <c r="BB29" s="43">
        <f>'BAR BB| Open rates'!BB29*0.9*0.9+25</f>
        <v>36880</v>
      </c>
      <c r="BC29" s="43">
        <f>'BAR BB| Open rates'!BC29*0.9*0.9+25</f>
        <v>38662</v>
      </c>
      <c r="BD29" s="43">
        <f>'BAR BB| Open rates'!BD29*0.9*0.9+25</f>
        <v>36880</v>
      </c>
      <c r="BE29" s="43">
        <f>'BAR BB| Open rates'!BE29*0.9*0.9+25</f>
        <v>33883</v>
      </c>
      <c r="BF29" s="43">
        <f>'BAR BB| Open rates'!BF29*0.9*0.9+25</f>
        <v>32263</v>
      </c>
      <c r="BG29" s="43">
        <f>'BAR BB| Open rates'!BG29*0.9*0.9+25</f>
        <v>33883</v>
      </c>
      <c r="BH29" s="43">
        <f>'BAR BB| Open rates'!BH29*0.9*0.9+25</f>
        <v>32263</v>
      </c>
      <c r="BI29" s="43">
        <f>'BAR BB| Open rates'!BI29*0.9*0.9+25</f>
        <v>33883</v>
      </c>
      <c r="BJ29" s="43">
        <f>'BAR BB| Open rates'!BJ29*0.9*0.9+25</f>
        <v>32263</v>
      </c>
      <c r="BK29" s="43">
        <f>'BAR BB| Open rates'!BK29*0.9*0.9+25</f>
        <v>33883</v>
      </c>
      <c r="BL29" s="43">
        <f>'BAR BB| Open rates'!BL29*0.9*0.9+25</f>
        <v>32263</v>
      </c>
      <c r="BM29" s="43">
        <f>'BAR BB| Open rates'!BM29*0.9*0.9+25</f>
        <v>33883</v>
      </c>
      <c r="BN29" s="43">
        <f>'BAR BB| Open rates'!BN29*0.9*0.9+25</f>
        <v>35260</v>
      </c>
      <c r="BO29" s="43">
        <f>'BAR BB| Open rates'!BO29*0.9*0.9+25</f>
        <v>37042</v>
      </c>
      <c r="BP29" s="43">
        <f>'BAR BB| Open rates'!BP29*0.9*0.9+25</f>
        <v>31453</v>
      </c>
      <c r="BQ29" s="43">
        <f>'BAR BB| Open rates'!BQ29*0.9*0.9+25</f>
        <v>30643</v>
      </c>
      <c r="BR29" s="43">
        <f>'BAR BB| Open rates'!BR29*0.9*0.9+25</f>
        <v>31453</v>
      </c>
      <c r="BS29" s="43">
        <f>'BAR BB| Open rates'!BS29*0.9*0.9+25</f>
        <v>30643</v>
      </c>
      <c r="BT29" s="43">
        <f>'BAR BB| Open rates'!BT29*0.9*0.9+25</f>
        <v>31453</v>
      </c>
      <c r="BU29" s="43">
        <f>'BAR BB| Open rates'!BU29*0.9*0.9+25</f>
        <v>30643</v>
      </c>
      <c r="BV29" s="43">
        <f>'BAR BB| Open rates'!BV29*0.9*0.9+25</f>
        <v>31453</v>
      </c>
      <c r="BW29" s="43">
        <f>'BAR BB| Open rates'!BW29*0.9*0.9+25</f>
        <v>30643</v>
      </c>
      <c r="BX29" s="43">
        <f>'BAR BB| Open rates'!BX29*0.9*0.9+25</f>
        <v>30643</v>
      </c>
      <c r="BY29" s="43">
        <f>'BAR BB| Open rates'!BY29*0.9*0.9+25</f>
        <v>31453</v>
      </c>
      <c r="BZ29" s="43">
        <f>'BAR BB| Open rates'!BZ29*0.9*0.9+25</f>
        <v>30643</v>
      </c>
      <c r="CA29" s="43">
        <f>'BAR BB| Open rates'!CA29*0.9*0.9+25</f>
        <v>31453</v>
      </c>
      <c r="CB29" s="43">
        <f>'BAR BB| Open rates'!CB29*0.9*0.9+25</f>
        <v>30643</v>
      </c>
      <c r="CC29" s="43">
        <f>'BAR BB| Open rates'!CC29*0.9*0.9+25</f>
        <v>31453</v>
      </c>
      <c r="CD29" s="43">
        <f>'BAR BB| Open rates'!CD29*0.9*0.9+25</f>
        <v>34450</v>
      </c>
      <c r="CE29" s="43">
        <f>'BAR BB| Open rates'!CE29*0.9*0.9+25</f>
        <v>36232</v>
      </c>
    </row>
    <row r="30" spans="1:83" s="36" customFormat="1" ht="12" customHeight="1" x14ac:dyDescent="0.2">
      <c r="A30" s="237">
        <v>2</v>
      </c>
      <c r="B30" s="43">
        <f>'BAR BB| Open rates'!B30*0.9*0.9+25</f>
        <v>41173</v>
      </c>
      <c r="C30" s="43">
        <f>'BAR BB| Open rates'!C30*0.9*0.9+25</f>
        <v>45952</v>
      </c>
      <c r="D30" s="43">
        <f>'BAR BB| Open rates'!D30*0.9*0.9+25</f>
        <v>42550</v>
      </c>
      <c r="E30" s="43">
        <f>'BAR BB| Open rates'!E30*0.9*0.9+25</f>
        <v>36880</v>
      </c>
      <c r="F30" s="43">
        <f>'BAR BB| Open rates'!F30*0.9*0.9+25</f>
        <v>35503</v>
      </c>
      <c r="G30" s="43">
        <f>'BAR BB| Open rates'!G30*0.9*0.9+25</f>
        <v>33883</v>
      </c>
      <c r="H30" s="43">
        <f>'BAR BB| Open rates'!H30*0.9*0.9+25</f>
        <v>33883</v>
      </c>
      <c r="I30" s="43">
        <f>'BAR BB| Open rates'!I30*0.9*0.9+25</f>
        <v>33073</v>
      </c>
      <c r="J30" s="43">
        <f>'BAR BB| Open rates'!J30*0.9*0.9+25</f>
        <v>33883</v>
      </c>
      <c r="K30" s="43">
        <f>'BAR BB| Open rates'!K30*0.9*0.9+25</f>
        <v>33883</v>
      </c>
      <c r="L30" s="43">
        <f>'BAR BB| Open rates'!L30*0.9*0.9+25</f>
        <v>33883</v>
      </c>
      <c r="M30" s="43">
        <f>'BAR BB| Open rates'!M30*0.9*0.9+25</f>
        <v>41092</v>
      </c>
      <c r="N30" s="43">
        <f>'BAR BB| Open rates'!N30*0.9*0.9+25</f>
        <v>36880</v>
      </c>
      <c r="O30" s="43">
        <f>'BAR BB| Open rates'!O30*0.9*0.9+25</f>
        <v>41092</v>
      </c>
      <c r="P30" s="43">
        <f>'BAR BB| Open rates'!P30*0.9*0.9+25</f>
        <v>38662</v>
      </c>
      <c r="Q30" s="43">
        <f>'BAR BB| Open rates'!Q30*0.9*0.9+25</f>
        <v>35503</v>
      </c>
      <c r="R30" s="43">
        <f>'BAR BB| Open rates'!R30*0.9*0.9+25</f>
        <v>36880</v>
      </c>
      <c r="S30" s="43">
        <f>'BAR BB| Open rates'!S30*0.9*0.9+25</f>
        <v>35503</v>
      </c>
      <c r="T30" s="43">
        <f>'BAR BB| Open rates'!T30*0.9*0.9+25</f>
        <v>36880</v>
      </c>
      <c r="U30" s="43">
        <f>'BAR BB| Open rates'!U30*0.9*0.9+25</f>
        <v>35503</v>
      </c>
      <c r="V30" s="43">
        <f>'BAR BB| Open rates'!V30*0.9*0.9+25</f>
        <v>36880</v>
      </c>
      <c r="W30" s="43">
        <f>'BAR BB| Open rates'!W30*0.9*0.9+25</f>
        <v>42550</v>
      </c>
      <c r="X30" s="43">
        <f>'BAR BB| Open rates'!X30*0.9*0.9+25</f>
        <v>45952</v>
      </c>
      <c r="Y30" s="43">
        <f>'BAR BB| Open rates'!Y30*0.9*0.9+25</f>
        <v>61423</v>
      </c>
      <c r="Z30" s="43">
        <f>'BAR BB| Open rates'!Z30*0.9*0.9+25</f>
        <v>42550</v>
      </c>
      <c r="AA30" s="43">
        <f>'BAR BB| Open rates'!AA30*0.9*0.9+25</f>
        <v>44332</v>
      </c>
      <c r="AB30" s="43">
        <f>'BAR BB| Open rates'!AB30*0.9*0.9+25</f>
        <v>42550</v>
      </c>
      <c r="AC30" s="43">
        <f>'BAR BB| Open rates'!AC30*0.9*0.9+25</f>
        <v>45952</v>
      </c>
      <c r="AD30" s="43">
        <f>'BAR BB| Open rates'!AD30*0.9*0.9+25</f>
        <v>47572</v>
      </c>
      <c r="AE30" s="43">
        <f>'BAR BB| Open rates'!AE30*0.9*0.9+25</f>
        <v>45952</v>
      </c>
      <c r="AF30" s="43">
        <f>'BAR BB| Open rates'!AF30*0.9*0.9+25</f>
        <v>47572</v>
      </c>
      <c r="AG30" s="43">
        <f>'BAR BB| Open rates'!AG30*0.9*0.9+25</f>
        <v>45952</v>
      </c>
      <c r="AH30" s="43">
        <f>'BAR BB| Open rates'!AH30*0.9*0.9+25</f>
        <v>47572</v>
      </c>
      <c r="AI30" s="43">
        <f>'BAR BB| Open rates'!AI30*0.9*0.9+25</f>
        <v>45952</v>
      </c>
      <c r="AJ30" s="43">
        <f>'BAR BB| Open rates'!AJ30*0.9*0.9+25</f>
        <v>47572</v>
      </c>
      <c r="AK30" s="43">
        <f>'BAR BB| Open rates'!AK30*0.9*0.9+25</f>
        <v>45952</v>
      </c>
      <c r="AL30" s="43">
        <f>'BAR BB| Open rates'!AL30*0.9*0.9+25</f>
        <v>47572</v>
      </c>
      <c r="AM30" s="43">
        <f>'BAR BB| Open rates'!AM30*0.9*0.9+25</f>
        <v>45952</v>
      </c>
      <c r="AN30" s="43">
        <f>'BAR BB| Open rates'!AN30*0.9*0.9+25</f>
        <v>47572</v>
      </c>
      <c r="AO30" s="43">
        <f>'BAR BB| Open rates'!AO30*0.9*0.9+25</f>
        <v>45952</v>
      </c>
      <c r="AP30" s="43">
        <f>'BAR BB| Open rates'!AP30*0.9*0.9+25</f>
        <v>47572</v>
      </c>
      <c r="AQ30" s="43">
        <f>'BAR BB| Open rates'!AQ30*0.9*0.9+25</f>
        <v>45952</v>
      </c>
      <c r="AR30" s="43">
        <f>'BAR BB| Open rates'!AR30*0.9*0.9+25</f>
        <v>47572</v>
      </c>
      <c r="AS30" s="43">
        <f>'BAR BB| Open rates'!AS30*0.9*0.9+25</f>
        <v>42550</v>
      </c>
      <c r="AT30" s="43">
        <f>'BAR BB| Open rates'!AT30*0.9*0.9+25</f>
        <v>44332</v>
      </c>
      <c r="AU30" s="43">
        <f>'BAR BB| Open rates'!AU30*0.9*0.9+25</f>
        <v>42550</v>
      </c>
      <c r="AV30" s="43">
        <f>'BAR BB| Open rates'!AV30*0.9*0.9+25</f>
        <v>41092</v>
      </c>
      <c r="AW30" s="43">
        <f>'BAR BB| Open rates'!AW30*0.9*0.9+25</f>
        <v>41092</v>
      </c>
      <c r="AX30" s="43">
        <f>'BAR BB| Open rates'!AX30*0.9*0.9+25</f>
        <v>39310</v>
      </c>
      <c r="AY30" s="43">
        <f>'BAR BB| Open rates'!AY30*0.9*0.9+25</f>
        <v>41092</v>
      </c>
      <c r="AZ30" s="43">
        <f>'BAR BB| Open rates'!AZ30*0.9*0.9+25</f>
        <v>39310</v>
      </c>
      <c r="BA30" s="43">
        <f>'BAR BB| Open rates'!BA30*0.9*0.9+25</f>
        <v>41092</v>
      </c>
      <c r="BB30" s="43">
        <f>'BAR BB| Open rates'!BB30*0.9*0.9+25</f>
        <v>39310</v>
      </c>
      <c r="BC30" s="43">
        <f>'BAR BB| Open rates'!BC30*0.9*0.9+25</f>
        <v>41092</v>
      </c>
      <c r="BD30" s="43">
        <f>'BAR BB| Open rates'!BD30*0.9*0.9+25</f>
        <v>39310</v>
      </c>
      <c r="BE30" s="43">
        <f>'BAR BB| Open rates'!BE30*0.9*0.9+25</f>
        <v>36313</v>
      </c>
      <c r="BF30" s="43">
        <f>'BAR BB| Open rates'!BF30*0.9*0.9+25</f>
        <v>34693</v>
      </c>
      <c r="BG30" s="43">
        <f>'BAR BB| Open rates'!BG30*0.9*0.9+25</f>
        <v>36313</v>
      </c>
      <c r="BH30" s="43">
        <f>'BAR BB| Open rates'!BH30*0.9*0.9+25</f>
        <v>34693</v>
      </c>
      <c r="BI30" s="43">
        <f>'BAR BB| Open rates'!BI30*0.9*0.9+25</f>
        <v>36313</v>
      </c>
      <c r="BJ30" s="43">
        <f>'BAR BB| Open rates'!BJ30*0.9*0.9+25</f>
        <v>34693</v>
      </c>
      <c r="BK30" s="43">
        <f>'BAR BB| Open rates'!BK30*0.9*0.9+25</f>
        <v>36313</v>
      </c>
      <c r="BL30" s="43">
        <f>'BAR BB| Open rates'!BL30*0.9*0.9+25</f>
        <v>34693</v>
      </c>
      <c r="BM30" s="43">
        <f>'BAR BB| Open rates'!BM30*0.9*0.9+25</f>
        <v>36313</v>
      </c>
      <c r="BN30" s="43">
        <f>'BAR BB| Open rates'!BN30*0.9*0.9+25</f>
        <v>37690</v>
      </c>
      <c r="BO30" s="43">
        <f>'BAR BB| Open rates'!BO30*0.9*0.9+25</f>
        <v>39472</v>
      </c>
      <c r="BP30" s="43">
        <f>'BAR BB| Open rates'!BP30*0.9*0.9+25</f>
        <v>33883</v>
      </c>
      <c r="BQ30" s="43">
        <f>'BAR BB| Open rates'!BQ30*0.9*0.9+25</f>
        <v>33073</v>
      </c>
      <c r="BR30" s="43">
        <f>'BAR BB| Open rates'!BR30*0.9*0.9+25</f>
        <v>33883</v>
      </c>
      <c r="BS30" s="43">
        <f>'BAR BB| Open rates'!BS30*0.9*0.9+25</f>
        <v>33073</v>
      </c>
      <c r="BT30" s="43">
        <f>'BAR BB| Open rates'!BT30*0.9*0.9+25</f>
        <v>33883</v>
      </c>
      <c r="BU30" s="43">
        <f>'BAR BB| Open rates'!BU30*0.9*0.9+25</f>
        <v>33073</v>
      </c>
      <c r="BV30" s="43">
        <f>'BAR BB| Open rates'!BV30*0.9*0.9+25</f>
        <v>33883</v>
      </c>
      <c r="BW30" s="43">
        <f>'BAR BB| Open rates'!BW30*0.9*0.9+25</f>
        <v>33073</v>
      </c>
      <c r="BX30" s="43">
        <f>'BAR BB| Open rates'!BX30*0.9*0.9+25</f>
        <v>33073</v>
      </c>
      <c r="BY30" s="43">
        <f>'BAR BB| Open rates'!BY30*0.9*0.9+25</f>
        <v>33883</v>
      </c>
      <c r="BZ30" s="43">
        <f>'BAR BB| Open rates'!BZ30*0.9*0.9+25</f>
        <v>33073</v>
      </c>
      <c r="CA30" s="43">
        <f>'BAR BB| Open rates'!CA30*0.9*0.9+25</f>
        <v>33883</v>
      </c>
      <c r="CB30" s="43">
        <f>'BAR BB| Open rates'!CB30*0.9*0.9+25</f>
        <v>33073</v>
      </c>
      <c r="CC30" s="43">
        <f>'BAR BB| Open rates'!CC30*0.9*0.9+25</f>
        <v>33883</v>
      </c>
      <c r="CD30" s="43">
        <f>'BAR BB| Open rates'!CD30*0.9*0.9+25</f>
        <v>36880</v>
      </c>
      <c r="CE30" s="43">
        <f>'BAR BB| Open rates'!CE30*0.9*0.9+25</f>
        <v>38662</v>
      </c>
    </row>
    <row r="31" spans="1:83" s="36" customFormat="1" ht="12" customHeight="1" x14ac:dyDescent="0.2">
      <c r="A31" s="237">
        <v>3</v>
      </c>
      <c r="B31" s="43">
        <f>'BAR BB| Open rates'!B31*0.9*0.9+25</f>
        <v>43603</v>
      </c>
      <c r="C31" s="43">
        <f>'BAR BB| Open rates'!C31*0.9*0.9+25</f>
        <v>48382</v>
      </c>
      <c r="D31" s="43">
        <f>'BAR BB| Open rates'!D31*0.9*0.9+25</f>
        <v>44980</v>
      </c>
      <c r="E31" s="43">
        <f>'BAR BB| Open rates'!E31*0.9*0.9+25</f>
        <v>39310</v>
      </c>
      <c r="F31" s="43">
        <f>'BAR BB| Open rates'!F31*0.9*0.9+25</f>
        <v>37933</v>
      </c>
      <c r="G31" s="43">
        <f>'BAR BB| Open rates'!G31*0.9*0.9+25</f>
        <v>36313</v>
      </c>
      <c r="H31" s="43">
        <f>'BAR BB| Open rates'!H31*0.9*0.9+25</f>
        <v>36313</v>
      </c>
      <c r="I31" s="43">
        <f>'BAR BB| Open rates'!I31*0.9*0.9+25</f>
        <v>35503</v>
      </c>
      <c r="J31" s="43">
        <f>'BAR BB| Open rates'!J31*0.9*0.9+25</f>
        <v>36313</v>
      </c>
      <c r="K31" s="43">
        <f>'BAR BB| Open rates'!K31*0.9*0.9+25</f>
        <v>36313</v>
      </c>
      <c r="L31" s="43">
        <f>'BAR BB| Open rates'!L31*0.9*0.9+25</f>
        <v>36313</v>
      </c>
      <c r="M31" s="43">
        <f>'BAR BB| Open rates'!M31*0.9*0.9+25</f>
        <v>43522</v>
      </c>
      <c r="N31" s="43">
        <f>'BAR BB| Open rates'!N31*0.9*0.9+25</f>
        <v>39310</v>
      </c>
      <c r="O31" s="43">
        <f>'BAR BB| Open rates'!O31*0.9*0.9+25</f>
        <v>43522</v>
      </c>
      <c r="P31" s="43">
        <f>'BAR BB| Open rates'!P31*0.9*0.9+25</f>
        <v>41092</v>
      </c>
      <c r="Q31" s="43">
        <f>'BAR BB| Open rates'!Q31*0.9*0.9+25</f>
        <v>37933</v>
      </c>
      <c r="R31" s="43">
        <f>'BAR BB| Open rates'!R31*0.9*0.9+25</f>
        <v>39310</v>
      </c>
      <c r="S31" s="43">
        <f>'BAR BB| Open rates'!S31*0.9*0.9+25</f>
        <v>37933</v>
      </c>
      <c r="T31" s="43">
        <f>'BAR BB| Open rates'!T31*0.9*0.9+25</f>
        <v>39310</v>
      </c>
      <c r="U31" s="43">
        <f>'BAR BB| Open rates'!U31*0.9*0.9+25</f>
        <v>37933</v>
      </c>
      <c r="V31" s="43">
        <f>'BAR BB| Open rates'!V31*0.9*0.9+25</f>
        <v>39310</v>
      </c>
      <c r="W31" s="43">
        <f>'BAR BB| Open rates'!W31*0.9*0.9+25</f>
        <v>44980</v>
      </c>
      <c r="X31" s="43">
        <f>'BAR BB| Open rates'!X31*0.9*0.9+25</f>
        <v>48382</v>
      </c>
      <c r="Y31" s="43">
        <f>'BAR BB| Open rates'!Y31*0.9*0.9+25</f>
        <v>63853</v>
      </c>
      <c r="Z31" s="43">
        <f>'BAR BB| Open rates'!Z31*0.9*0.9+25</f>
        <v>44980</v>
      </c>
      <c r="AA31" s="43">
        <f>'BAR BB| Open rates'!AA31*0.9*0.9+25</f>
        <v>46762</v>
      </c>
      <c r="AB31" s="43">
        <f>'BAR BB| Open rates'!AB31*0.9*0.9+25</f>
        <v>44980</v>
      </c>
      <c r="AC31" s="43">
        <f>'BAR BB| Open rates'!AC31*0.9*0.9+25</f>
        <v>48382</v>
      </c>
      <c r="AD31" s="43">
        <f>'BAR BB| Open rates'!AD31*0.9*0.9+25</f>
        <v>50002</v>
      </c>
      <c r="AE31" s="43">
        <f>'BAR BB| Open rates'!AE31*0.9*0.9+25</f>
        <v>48382</v>
      </c>
      <c r="AF31" s="43">
        <f>'BAR BB| Open rates'!AF31*0.9*0.9+25</f>
        <v>50002</v>
      </c>
      <c r="AG31" s="43">
        <f>'BAR BB| Open rates'!AG31*0.9*0.9+25</f>
        <v>48382</v>
      </c>
      <c r="AH31" s="43">
        <f>'BAR BB| Open rates'!AH31*0.9*0.9+25</f>
        <v>50002</v>
      </c>
      <c r="AI31" s="43">
        <f>'BAR BB| Open rates'!AI31*0.9*0.9+25</f>
        <v>48382</v>
      </c>
      <c r="AJ31" s="43">
        <f>'BAR BB| Open rates'!AJ31*0.9*0.9+25</f>
        <v>50002</v>
      </c>
      <c r="AK31" s="43">
        <f>'BAR BB| Open rates'!AK31*0.9*0.9+25</f>
        <v>48382</v>
      </c>
      <c r="AL31" s="43">
        <f>'BAR BB| Open rates'!AL31*0.9*0.9+25</f>
        <v>50002</v>
      </c>
      <c r="AM31" s="43">
        <f>'BAR BB| Open rates'!AM31*0.9*0.9+25</f>
        <v>48382</v>
      </c>
      <c r="AN31" s="43">
        <f>'BAR BB| Open rates'!AN31*0.9*0.9+25</f>
        <v>50002</v>
      </c>
      <c r="AO31" s="43">
        <f>'BAR BB| Open rates'!AO31*0.9*0.9+25</f>
        <v>48382</v>
      </c>
      <c r="AP31" s="43">
        <f>'BAR BB| Open rates'!AP31*0.9*0.9+25</f>
        <v>50002</v>
      </c>
      <c r="AQ31" s="43">
        <f>'BAR BB| Open rates'!AQ31*0.9*0.9+25</f>
        <v>48382</v>
      </c>
      <c r="AR31" s="43">
        <f>'BAR BB| Open rates'!AR31*0.9*0.9+25</f>
        <v>50002</v>
      </c>
      <c r="AS31" s="43">
        <f>'BAR BB| Open rates'!AS31*0.9*0.9+25</f>
        <v>44980</v>
      </c>
      <c r="AT31" s="43">
        <f>'BAR BB| Open rates'!AT31*0.9*0.9+25</f>
        <v>46762</v>
      </c>
      <c r="AU31" s="43">
        <f>'BAR BB| Open rates'!AU31*0.9*0.9+25</f>
        <v>44980</v>
      </c>
      <c r="AV31" s="43">
        <f>'BAR BB| Open rates'!AV31*0.9*0.9+25</f>
        <v>43522</v>
      </c>
      <c r="AW31" s="43">
        <f>'BAR BB| Open rates'!AW31*0.9*0.9+25</f>
        <v>43522</v>
      </c>
      <c r="AX31" s="43">
        <f>'BAR BB| Open rates'!AX31*0.9*0.9+25</f>
        <v>41740</v>
      </c>
      <c r="AY31" s="43">
        <f>'BAR BB| Open rates'!AY31*0.9*0.9+25</f>
        <v>43522</v>
      </c>
      <c r="AZ31" s="43">
        <f>'BAR BB| Open rates'!AZ31*0.9*0.9+25</f>
        <v>41740</v>
      </c>
      <c r="BA31" s="43">
        <f>'BAR BB| Open rates'!BA31*0.9*0.9+25</f>
        <v>43522</v>
      </c>
      <c r="BB31" s="43">
        <f>'BAR BB| Open rates'!BB31*0.9*0.9+25</f>
        <v>41740</v>
      </c>
      <c r="BC31" s="43">
        <f>'BAR BB| Open rates'!BC31*0.9*0.9+25</f>
        <v>43522</v>
      </c>
      <c r="BD31" s="43">
        <f>'BAR BB| Open rates'!BD31*0.9*0.9+25</f>
        <v>41740</v>
      </c>
      <c r="BE31" s="43">
        <f>'BAR BB| Open rates'!BE31*0.9*0.9+25</f>
        <v>38743</v>
      </c>
      <c r="BF31" s="43">
        <f>'BAR BB| Open rates'!BF31*0.9*0.9+25</f>
        <v>37123</v>
      </c>
      <c r="BG31" s="43">
        <f>'BAR BB| Open rates'!BG31*0.9*0.9+25</f>
        <v>38743</v>
      </c>
      <c r="BH31" s="43">
        <f>'BAR BB| Open rates'!BH31*0.9*0.9+25</f>
        <v>37123</v>
      </c>
      <c r="BI31" s="43">
        <f>'BAR BB| Open rates'!BI31*0.9*0.9+25</f>
        <v>38743</v>
      </c>
      <c r="BJ31" s="43">
        <f>'BAR BB| Open rates'!BJ31*0.9*0.9+25</f>
        <v>37123</v>
      </c>
      <c r="BK31" s="43">
        <f>'BAR BB| Open rates'!BK31*0.9*0.9+25</f>
        <v>38743</v>
      </c>
      <c r="BL31" s="43">
        <f>'BAR BB| Open rates'!BL31*0.9*0.9+25</f>
        <v>37123</v>
      </c>
      <c r="BM31" s="43">
        <f>'BAR BB| Open rates'!BM31*0.9*0.9+25</f>
        <v>38743</v>
      </c>
      <c r="BN31" s="43">
        <f>'BAR BB| Open rates'!BN31*0.9*0.9+25</f>
        <v>40120</v>
      </c>
      <c r="BO31" s="43">
        <f>'BAR BB| Open rates'!BO31*0.9*0.9+25</f>
        <v>41902</v>
      </c>
      <c r="BP31" s="43">
        <f>'BAR BB| Open rates'!BP31*0.9*0.9+25</f>
        <v>36313</v>
      </c>
      <c r="BQ31" s="43">
        <f>'BAR BB| Open rates'!BQ31*0.9*0.9+25</f>
        <v>35503</v>
      </c>
      <c r="BR31" s="43">
        <f>'BAR BB| Open rates'!BR31*0.9*0.9+25</f>
        <v>36313</v>
      </c>
      <c r="BS31" s="43">
        <f>'BAR BB| Open rates'!BS31*0.9*0.9+25</f>
        <v>35503</v>
      </c>
      <c r="BT31" s="43">
        <f>'BAR BB| Open rates'!BT31*0.9*0.9+25</f>
        <v>36313</v>
      </c>
      <c r="BU31" s="43">
        <f>'BAR BB| Open rates'!BU31*0.9*0.9+25</f>
        <v>35503</v>
      </c>
      <c r="BV31" s="43">
        <f>'BAR BB| Open rates'!BV31*0.9*0.9+25</f>
        <v>36313</v>
      </c>
      <c r="BW31" s="43">
        <f>'BAR BB| Open rates'!BW31*0.9*0.9+25</f>
        <v>35503</v>
      </c>
      <c r="BX31" s="43">
        <f>'BAR BB| Open rates'!BX31*0.9*0.9+25</f>
        <v>35503</v>
      </c>
      <c r="BY31" s="43">
        <f>'BAR BB| Open rates'!BY31*0.9*0.9+25</f>
        <v>36313</v>
      </c>
      <c r="BZ31" s="43">
        <f>'BAR BB| Open rates'!BZ31*0.9*0.9+25</f>
        <v>35503</v>
      </c>
      <c r="CA31" s="43">
        <f>'BAR BB| Open rates'!CA31*0.9*0.9+25</f>
        <v>36313</v>
      </c>
      <c r="CB31" s="43">
        <f>'BAR BB| Open rates'!CB31*0.9*0.9+25</f>
        <v>35503</v>
      </c>
      <c r="CC31" s="43">
        <f>'BAR BB| Open rates'!CC31*0.9*0.9+25</f>
        <v>36313</v>
      </c>
      <c r="CD31" s="43">
        <f>'BAR BB| Open rates'!CD31*0.9*0.9+25</f>
        <v>39310</v>
      </c>
      <c r="CE31" s="43">
        <f>'BAR BB| Open rates'!CE31*0.9*0.9+25</f>
        <v>41092</v>
      </c>
    </row>
    <row r="32" spans="1:83" s="36" customFormat="1" ht="12" customHeight="1" x14ac:dyDescent="0.2">
      <c r="A32" s="237">
        <v>4</v>
      </c>
      <c r="B32" s="43">
        <f>'BAR BB| Open rates'!B32*0.9*0.9+25</f>
        <v>46033</v>
      </c>
      <c r="C32" s="43">
        <f>'BAR BB| Open rates'!C32*0.9*0.9+25</f>
        <v>50812</v>
      </c>
      <c r="D32" s="43">
        <f>'BAR BB| Open rates'!D32*0.9*0.9+25</f>
        <v>47410</v>
      </c>
      <c r="E32" s="43">
        <f>'BAR BB| Open rates'!E32*0.9*0.9+25</f>
        <v>41740</v>
      </c>
      <c r="F32" s="43">
        <f>'BAR BB| Open rates'!F32*0.9*0.9+25</f>
        <v>40363</v>
      </c>
      <c r="G32" s="43">
        <f>'BAR BB| Open rates'!G32*0.9*0.9+25</f>
        <v>38743</v>
      </c>
      <c r="H32" s="43">
        <f>'BAR BB| Open rates'!H32*0.9*0.9+25</f>
        <v>38743</v>
      </c>
      <c r="I32" s="43">
        <f>'BAR BB| Open rates'!I32*0.9*0.9+25</f>
        <v>37933</v>
      </c>
      <c r="J32" s="43">
        <f>'BAR BB| Open rates'!J32*0.9*0.9+25</f>
        <v>38743</v>
      </c>
      <c r="K32" s="43">
        <f>'BAR BB| Open rates'!K32*0.9*0.9+25</f>
        <v>38743</v>
      </c>
      <c r="L32" s="43">
        <f>'BAR BB| Open rates'!L32*0.9*0.9+25</f>
        <v>38743</v>
      </c>
      <c r="M32" s="43">
        <f>'BAR BB| Open rates'!M32*0.9*0.9+25</f>
        <v>45952</v>
      </c>
      <c r="N32" s="43">
        <f>'BAR BB| Open rates'!N32*0.9*0.9+25</f>
        <v>41740</v>
      </c>
      <c r="O32" s="43">
        <f>'BAR BB| Open rates'!O32*0.9*0.9+25</f>
        <v>45952</v>
      </c>
      <c r="P32" s="43">
        <f>'BAR BB| Open rates'!P32*0.9*0.9+25</f>
        <v>43522</v>
      </c>
      <c r="Q32" s="43">
        <f>'BAR BB| Open rates'!Q32*0.9*0.9+25</f>
        <v>40363</v>
      </c>
      <c r="R32" s="43">
        <f>'BAR BB| Open rates'!R32*0.9*0.9+25</f>
        <v>41740</v>
      </c>
      <c r="S32" s="43">
        <f>'BAR BB| Open rates'!S32*0.9*0.9+25</f>
        <v>40363</v>
      </c>
      <c r="T32" s="43">
        <f>'BAR BB| Open rates'!T32*0.9*0.9+25</f>
        <v>41740</v>
      </c>
      <c r="U32" s="43">
        <f>'BAR BB| Open rates'!U32*0.9*0.9+25</f>
        <v>40363</v>
      </c>
      <c r="V32" s="43">
        <f>'BAR BB| Open rates'!V32*0.9*0.9+25</f>
        <v>41740</v>
      </c>
      <c r="W32" s="43">
        <f>'BAR BB| Open rates'!W32*0.9*0.9+25</f>
        <v>47410</v>
      </c>
      <c r="X32" s="43">
        <f>'BAR BB| Open rates'!X32*0.9*0.9+25</f>
        <v>50812</v>
      </c>
      <c r="Y32" s="43">
        <f>'BAR BB| Open rates'!Y32*0.9*0.9+25</f>
        <v>66283</v>
      </c>
      <c r="Z32" s="43">
        <f>'BAR BB| Open rates'!Z32*0.9*0.9+25</f>
        <v>47410</v>
      </c>
      <c r="AA32" s="43">
        <f>'BAR BB| Open rates'!AA32*0.9*0.9+25</f>
        <v>49192</v>
      </c>
      <c r="AB32" s="43">
        <f>'BAR BB| Open rates'!AB32*0.9*0.9+25</f>
        <v>47410</v>
      </c>
      <c r="AC32" s="43">
        <f>'BAR BB| Open rates'!AC32*0.9*0.9+25</f>
        <v>50812</v>
      </c>
      <c r="AD32" s="43">
        <f>'BAR BB| Open rates'!AD32*0.9*0.9+25</f>
        <v>52432</v>
      </c>
      <c r="AE32" s="43">
        <f>'BAR BB| Open rates'!AE32*0.9*0.9+25</f>
        <v>50812</v>
      </c>
      <c r="AF32" s="43">
        <f>'BAR BB| Open rates'!AF32*0.9*0.9+25</f>
        <v>52432</v>
      </c>
      <c r="AG32" s="43">
        <f>'BAR BB| Open rates'!AG32*0.9*0.9+25</f>
        <v>50812</v>
      </c>
      <c r="AH32" s="43">
        <f>'BAR BB| Open rates'!AH32*0.9*0.9+25</f>
        <v>52432</v>
      </c>
      <c r="AI32" s="43">
        <f>'BAR BB| Open rates'!AI32*0.9*0.9+25</f>
        <v>50812</v>
      </c>
      <c r="AJ32" s="43">
        <f>'BAR BB| Open rates'!AJ32*0.9*0.9+25</f>
        <v>52432</v>
      </c>
      <c r="AK32" s="43">
        <f>'BAR BB| Open rates'!AK32*0.9*0.9+25</f>
        <v>50812</v>
      </c>
      <c r="AL32" s="43">
        <f>'BAR BB| Open rates'!AL32*0.9*0.9+25</f>
        <v>52432</v>
      </c>
      <c r="AM32" s="43">
        <f>'BAR BB| Open rates'!AM32*0.9*0.9+25</f>
        <v>50812</v>
      </c>
      <c r="AN32" s="43">
        <f>'BAR BB| Open rates'!AN32*0.9*0.9+25</f>
        <v>52432</v>
      </c>
      <c r="AO32" s="43">
        <f>'BAR BB| Open rates'!AO32*0.9*0.9+25</f>
        <v>50812</v>
      </c>
      <c r="AP32" s="43">
        <f>'BAR BB| Open rates'!AP32*0.9*0.9+25</f>
        <v>52432</v>
      </c>
      <c r="AQ32" s="43">
        <f>'BAR BB| Open rates'!AQ32*0.9*0.9+25</f>
        <v>50812</v>
      </c>
      <c r="AR32" s="43">
        <f>'BAR BB| Open rates'!AR32*0.9*0.9+25</f>
        <v>52432</v>
      </c>
      <c r="AS32" s="43">
        <f>'BAR BB| Open rates'!AS32*0.9*0.9+25</f>
        <v>47410</v>
      </c>
      <c r="AT32" s="43">
        <f>'BAR BB| Open rates'!AT32*0.9*0.9+25</f>
        <v>49192</v>
      </c>
      <c r="AU32" s="43">
        <f>'BAR BB| Open rates'!AU32*0.9*0.9+25</f>
        <v>47410</v>
      </c>
      <c r="AV32" s="43">
        <f>'BAR BB| Open rates'!AV32*0.9*0.9+25</f>
        <v>45952</v>
      </c>
      <c r="AW32" s="43">
        <f>'BAR BB| Open rates'!AW32*0.9*0.9+25</f>
        <v>45952</v>
      </c>
      <c r="AX32" s="43">
        <f>'BAR BB| Open rates'!AX32*0.9*0.9+25</f>
        <v>44170</v>
      </c>
      <c r="AY32" s="43">
        <f>'BAR BB| Open rates'!AY32*0.9*0.9+25</f>
        <v>45952</v>
      </c>
      <c r="AZ32" s="43">
        <f>'BAR BB| Open rates'!AZ32*0.9*0.9+25</f>
        <v>44170</v>
      </c>
      <c r="BA32" s="43">
        <f>'BAR BB| Open rates'!BA32*0.9*0.9+25</f>
        <v>45952</v>
      </c>
      <c r="BB32" s="43">
        <f>'BAR BB| Open rates'!BB32*0.9*0.9+25</f>
        <v>44170</v>
      </c>
      <c r="BC32" s="43">
        <f>'BAR BB| Open rates'!BC32*0.9*0.9+25</f>
        <v>45952</v>
      </c>
      <c r="BD32" s="43">
        <f>'BAR BB| Open rates'!BD32*0.9*0.9+25</f>
        <v>44170</v>
      </c>
      <c r="BE32" s="43">
        <f>'BAR BB| Open rates'!BE32*0.9*0.9+25</f>
        <v>41173</v>
      </c>
      <c r="BF32" s="43">
        <f>'BAR BB| Open rates'!BF32*0.9*0.9+25</f>
        <v>39553</v>
      </c>
      <c r="BG32" s="43">
        <f>'BAR BB| Open rates'!BG32*0.9*0.9+25</f>
        <v>41173</v>
      </c>
      <c r="BH32" s="43">
        <f>'BAR BB| Open rates'!BH32*0.9*0.9+25</f>
        <v>39553</v>
      </c>
      <c r="BI32" s="43">
        <f>'BAR BB| Open rates'!BI32*0.9*0.9+25</f>
        <v>41173</v>
      </c>
      <c r="BJ32" s="43">
        <f>'BAR BB| Open rates'!BJ32*0.9*0.9+25</f>
        <v>39553</v>
      </c>
      <c r="BK32" s="43">
        <f>'BAR BB| Open rates'!BK32*0.9*0.9+25</f>
        <v>41173</v>
      </c>
      <c r="BL32" s="43">
        <f>'BAR BB| Open rates'!BL32*0.9*0.9+25</f>
        <v>39553</v>
      </c>
      <c r="BM32" s="43">
        <f>'BAR BB| Open rates'!BM32*0.9*0.9+25</f>
        <v>41173</v>
      </c>
      <c r="BN32" s="43">
        <f>'BAR BB| Open rates'!BN32*0.9*0.9+25</f>
        <v>42550</v>
      </c>
      <c r="BO32" s="43">
        <f>'BAR BB| Open rates'!BO32*0.9*0.9+25</f>
        <v>44332</v>
      </c>
      <c r="BP32" s="43">
        <f>'BAR BB| Open rates'!BP32*0.9*0.9+25</f>
        <v>38743</v>
      </c>
      <c r="BQ32" s="43">
        <f>'BAR BB| Open rates'!BQ32*0.9*0.9+25</f>
        <v>37933</v>
      </c>
      <c r="BR32" s="43">
        <f>'BAR BB| Open rates'!BR32*0.9*0.9+25</f>
        <v>38743</v>
      </c>
      <c r="BS32" s="43">
        <f>'BAR BB| Open rates'!BS32*0.9*0.9+25</f>
        <v>37933</v>
      </c>
      <c r="BT32" s="43">
        <f>'BAR BB| Open rates'!BT32*0.9*0.9+25</f>
        <v>38743</v>
      </c>
      <c r="BU32" s="43">
        <f>'BAR BB| Open rates'!BU32*0.9*0.9+25</f>
        <v>37933</v>
      </c>
      <c r="BV32" s="43">
        <f>'BAR BB| Open rates'!BV32*0.9*0.9+25</f>
        <v>38743</v>
      </c>
      <c r="BW32" s="43">
        <f>'BAR BB| Open rates'!BW32*0.9*0.9+25</f>
        <v>37933</v>
      </c>
      <c r="BX32" s="43">
        <f>'BAR BB| Open rates'!BX32*0.9*0.9+25</f>
        <v>37933</v>
      </c>
      <c r="BY32" s="43">
        <f>'BAR BB| Open rates'!BY32*0.9*0.9+25</f>
        <v>38743</v>
      </c>
      <c r="BZ32" s="43">
        <f>'BAR BB| Open rates'!BZ32*0.9*0.9+25</f>
        <v>37933</v>
      </c>
      <c r="CA32" s="43">
        <f>'BAR BB| Open rates'!CA32*0.9*0.9+25</f>
        <v>38743</v>
      </c>
      <c r="CB32" s="43">
        <f>'BAR BB| Open rates'!CB32*0.9*0.9+25</f>
        <v>37933</v>
      </c>
      <c r="CC32" s="43">
        <f>'BAR BB| Open rates'!CC32*0.9*0.9+25</f>
        <v>38743</v>
      </c>
      <c r="CD32" s="43">
        <f>'BAR BB| Open rates'!CD32*0.9*0.9+25</f>
        <v>41740</v>
      </c>
      <c r="CE32" s="43">
        <f>'BAR BB| Open rates'!CE32*0.9*0.9+25</f>
        <v>43522</v>
      </c>
    </row>
    <row r="33" spans="1:83" s="36" customFormat="1" ht="28.5"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row>
    <row r="34" spans="1:83" s="36" customFormat="1" ht="12" customHeight="1" x14ac:dyDescent="0.2">
      <c r="A34" s="237">
        <v>1</v>
      </c>
      <c r="B34" s="43">
        <f>'BAR BB| Open rates'!B34*0.9*0.9+25</f>
        <v>56644</v>
      </c>
      <c r="C34" s="43">
        <f>'BAR BB| Open rates'!C34*0.9*0.9+25</f>
        <v>61423</v>
      </c>
      <c r="D34" s="43">
        <f>'BAR BB| Open rates'!D34*0.9*0.9+25</f>
        <v>58021</v>
      </c>
      <c r="E34" s="43">
        <f>'BAR BB| Open rates'!E34*0.9*0.9+25</f>
        <v>38500</v>
      </c>
      <c r="F34" s="43">
        <f>'BAR BB| Open rates'!F34*0.9*0.9+25</f>
        <v>37123</v>
      </c>
      <c r="G34" s="43">
        <f>'BAR BB| Open rates'!G34*0.9*0.9+25</f>
        <v>35503</v>
      </c>
      <c r="H34" s="43">
        <f>'BAR BB| Open rates'!H34*0.9*0.9+25</f>
        <v>35503</v>
      </c>
      <c r="I34" s="43">
        <f>'BAR BB| Open rates'!I34*0.9*0.9+25</f>
        <v>34693</v>
      </c>
      <c r="J34" s="43">
        <f>'BAR BB| Open rates'!J34*0.9*0.9+25</f>
        <v>35503</v>
      </c>
      <c r="K34" s="43">
        <f>'BAR BB| Open rates'!K34*0.9*0.9+25</f>
        <v>35503</v>
      </c>
      <c r="L34" s="43">
        <f>'BAR BB| Open rates'!L34*0.9*0.9+25</f>
        <v>35503</v>
      </c>
      <c r="M34" s="43">
        <f>'BAR BB| Open rates'!M34*0.9*0.9+25</f>
        <v>46762</v>
      </c>
      <c r="N34" s="43">
        <f>'BAR BB| Open rates'!N34*0.9*0.9+25</f>
        <v>42550</v>
      </c>
      <c r="O34" s="43">
        <f>'BAR BB| Open rates'!O34*0.9*0.9+25</f>
        <v>46762</v>
      </c>
      <c r="P34" s="43">
        <f>'BAR BB| Open rates'!P34*0.9*0.9+25</f>
        <v>44332</v>
      </c>
      <c r="Q34" s="43">
        <f>'BAR BB| Open rates'!Q34*0.9*0.9+25</f>
        <v>41173</v>
      </c>
      <c r="R34" s="43">
        <f>'BAR BB| Open rates'!R34*0.9*0.9+25</f>
        <v>42550</v>
      </c>
      <c r="S34" s="43">
        <f>'BAR BB| Open rates'!S34*0.9*0.9+25</f>
        <v>41173</v>
      </c>
      <c r="T34" s="43">
        <f>'BAR BB| Open rates'!T34*0.9*0.9+25</f>
        <v>42550</v>
      </c>
      <c r="U34" s="43">
        <f>'BAR BB| Open rates'!U34*0.9*0.9+25</f>
        <v>41173</v>
      </c>
      <c r="V34" s="43">
        <f>'BAR BB| Open rates'!V34*0.9*0.9+25</f>
        <v>42550</v>
      </c>
      <c r="W34" s="43">
        <f>'BAR BB| Open rates'!W34*0.9*0.9+25</f>
        <v>58021</v>
      </c>
      <c r="X34" s="43">
        <f>'BAR BB| Open rates'!X34*0.9*0.9+25</f>
        <v>61423</v>
      </c>
      <c r="Y34" s="43">
        <f>'BAR BB| Open rates'!Y34*0.9*0.9+25</f>
        <v>76894</v>
      </c>
      <c r="Z34" s="43">
        <f>'BAR BB| Open rates'!Z34*0.9*0.9+25</f>
        <v>58021</v>
      </c>
      <c r="AA34" s="43">
        <f>'BAR BB| Open rates'!AA34*0.9*0.9+25</f>
        <v>59803</v>
      </c>
      <c r="AB34" s="43">
        <f>'BAR BB| Open rates'!AB34*0.9*0.9+25</f>
        <v>58021</v>
      </c>
      <c r="AC34" s="43">
        <f>'BAR BB| Open rates'!AC34*0.9*0.9+25</f>
        <v>61423</v>
      </c>
      <c r="AD34" s="43">
        <f>'BAR BB| Open rates'!AD34*0.9*0.9+25</f>
        <v>63043</v>
      </c>
      <c r="AE34" s="43">
        <f>'BAR BB| Open rates'!AE34*0.9*0.9+25</f>
        <v>61423</v>
      </c>
      <c r="AF34" s="43">
        <f>'BAR BB| Open rates'!AF34*0.9*0.9+25</f>
        <v>63043</v>
      </c>
      <c r="AG34" s="43">
        <f>'BAR BB| Open rates'!AG34*0.9*0.9+25</f>
        <v>61423</v>
      </c>
      <c r="AH34" s="43">
        <f>'BAR BB| Open rates'!AH34*0.9*0.9+25</f>
        <v>63043</v>
      </c>
      <c r="AI34" s="43">
        <f>'BAR BB| Open rates'!AI34*0.9*0.9+25</f>
        <v>61423</v>
      </c>
      <c r="AJ34" s="43">
        <f>'BAR BB| Open rates'!AJ34*0.9*0.9+25</f>
        <v>63043</v>
      </c>
      <c r="AK34" s="43">
        <f>'BAR BB| Open rates'!AK34*0.9*0.9+25</f>
        <v>61423</v>
      </c>
      <c r="AL34" s="43">
        <f>'BAR BB| Open rates'!AL34*0.9*0.9+25</f>
        <v>63043</v>
      </c>
      <c r="AM34" s="43">
        <f>'BAR BB| Open rates'!AM34*0.9*0.9+25</f>
        <v>61423</v>
      </c>
      <c r="AN34" s="43">
        <f>'BAR BB| Open rates'!AN34*0.9*0.9+25</f>
        <v>63043</v>
      </c>
      <c r="AO34" s="43">
        <f>'BAR BB| Open rates'!AO34*0.9*0.9+25</f>
        <v>61423</v>
      </c>
      <c r="AP34" s="43">
        <f>'BAR BB| Open rates'!AP34*0.9*0.9+25</f>
        <v>63043</v>
      </c>
      <c r="AQ34" s="43">
        <f>'BAR BB| Open rates'!AQ34*0.9*0.9+25</f>
        <v>61423</v>
      </c>
      <c r="AR34" s="43">
        <f>'BAR BB| Open rates'!AR34*0.9*0.9+25</f>
        <v>63043</v>
      </c>
      <c r="AS34" s="43">
        <f>'BAR BB| Open rates'!AS34*0.9*0.9+25</f>
        <v>58021</v>
      </c>
      <c r="AT34" s="43">
        <f>'BAR BB| Open rates'!AT34*0.9*0.9+25</f>
        <v>59803</v>
      </c>
      <c r="AU34" s="43">
        <f>'BAR BB| Open rates'!AU34*0.9*0.9+25</f>
        <v>58021</v>
      </c>
      <c r="AV34" s="43">
        <f>'BAR BB| Open rates'!AV34*0.9*0.9+25</f>
        <v>44332</v>
      </c>
      <c r="AW34" s="43">
        <f>'BAR BB| Open rates'!AW34*0.9*0.9+25</f>
        <v>44332</v>
      </c>
      <c r="AX34" s="43">
        <f>'BAR BB| Open rates'!AX34*0.9*0.9+25</f>
        <v>42550</v>
      </c>
      <c r="AY34" s="43">
        <f>'BAR BB| Open rates'!AY34*0.9*0.9+25</f>
        <v>44332</v>
      </c>
      <c r="AZ34" s="43">
        <f>'BAR BB| Open rates'!AZ34*0.9*0.9+25</f>
        <v>42550</v>
      </c>
      <c r="BA34" s="43">
        <f>'BAR BB| Open rates'!BA34*0.9*0.9+25</f>
        <v>44332</v>
      </c>
      <c r="BB34" s="43">
        <f>'BAR BB| Open rates'!BB34*0.9*0.9+25</f>
        <v>42550</v>
      </c>
      <c r="BC34" s="43">
        <f>'BAR BB| Open rates'!BC34*0.9*0.9+25</f>
        <v>44332</v>
      </c>
      <c r="BD34" s="43">
        <f>'BAR BB| Open rates'!BD34*0.9*0.9+25</f>
        <v>42550</v>
      </c>
      <c r="BE34" s="43">
        <f>'BAR BB| Open rates'!BE34*0.9*0.9+25</f>
        <v>41173</v>
      </c>
      <c r="BF34" s="43">
        <f>'BAR BB| Open rates'!BF34*0.9*0.9+25</f>
        <v>39553</v>
      </c>
      <c r="BG34" s="43">
        <f>'BAR BB| Open rates'!BG34*0.9*0.9+25</f>
        <v>41173</v>
      </c>
      <c r="BH34" s="43">
        <f>'BAR BB| Open rates'!BH34*0.9*0.9+25</f>
        <v>39553</v>
      </c>
      <c r="BI34" s="43">
        <f>'BAR BB| Open rates'!BI34*0.9*0.9+25</f>
        <v>41173</v>
      </c>
      <c r="BJ34" s="43">
        <f>'BAR BB| Open rates'!BJ34*0.9*0.9+25</f>
        <v>39553</v>
      </c>
      <c r="BK34" s="43">
        <f>'BAR BB| Open rates'!BK34*0.9*0.9+25</f>
        <v>41173</v>
      </c>
      <c r="BL34" s="43">
        <f>'BAR BB| Open rates'!BL34*0.9*0.9+25</f>
        <v>39553</v>
      </c>
      <c r="BM34" s="43">
        <f>'BAR BB| Open rates'!BM34*0.9*0.9+25</f>
        <v>41173</v>
      </c>
      <c r="BN34" s="43">
        <f>'BAR BB| Open rates'!BN34*0.9*0.9+25</f>
        <v>42550</v>
      </c>
      <c r="BO34" s="43">
        <f>'BAR BB| Open rates'!BO34*0.9*0.9+25</f>
        <v>44332</v>
      </c>
      <c r="BP34" s="43">
        <f>'BAR BB| Open rates'!BP34*0.9*0.9+25</f>
        <v>38743</v>
      </c>
      <c r="BQ34" s="43">
        <f>'BAR BB| Open rates'!BQ34*0.9*0.9+25</f>
        <v>34693</v>
      </c>
      <c r="BR34" s="43">
        <f>'BAR BB| Open rates'!BR34*0.9*0.9+25</f>
        <v>35503</v>
      </c>
      <c r="BS34" s="43">
        <f>'BAR BB| Open rates'!BS34*0.9*0.9+25</f>
        <v>34693</v>
      </c>
      <c r="BT34" s="43">
        <f>'BAR BB| Open rates'!BT34*0.9*0.9+25</f>
        <v>35503</v>
      </c>
      <c r="BU34" s="43">
        <f>'BAR BB| Open rates'!BU34*0.9*0.9+25</f>
        <v>34693</v>
      </c>
      <c r="BV34" s="43">
        <f>'BAR BB| Open rates'!BV34*0.9*0.9+25</f>
        <v>35503</v>
      </c>
      <c r="BW34" s="43">
        <f>'BAR BB| Open rates'!BW34*0.9*0.9+25</f>
        <v>34693</v>
      </c>
      <c r="BX34" s="43">
        <f>'BAR BB| Open rates'!BX34*0.9*0.9+25</f>
        <v>34693</v>
      </c>
      <c r="BY34" s="43">
        <f>'BAR BB| Open rates'!BY34*0.9*0.9+25</f>
        <v>35503</v>
      </c>
      <c r="BZ34" s="43">
        <f>'BAR BB| Open rates'!BZ34*0.9*0.9+25</f>
        <v>34693</v>
      </c>
      <c r="CA34" s="43">
        <f>'BAR BB| Open rates'!CA34*0.9*0.9+25</f>
        <v>35503</v>
      </c>
      <c r="CB34" s="43">
        <f>'BAR BB| Open rates'!CB34*0.9*0.9+25</f>
        <v>34693</v>
      </c>
      <c r="CC34" s="43">
        <f>'BAR BB| Open rates'!CC34*0.9*0.9+25</f>
        <v>35503</v>
      </c>
      <c r="CD34" s="43">
        <f>'BAR BB| Open rates'!CD34*0.9*0.9+25</f>
        <v>38500</v>
      </c>
      <c r="CE34" s="43">
        <f>'BAR BB| Open rates'!CE34*0.9*0.9+25</f>
        <v>40282</v>
      </c>
    </row>
    <row r="35" spans="1:83" s="36" customFormat="1" ht="12" customHeight="1" x14ac:dyDescent="0.2">
      <c r="A35" s="237">
        <v>2</v>
      </c>
      <c r="B35" s="43">
        <f>'BAR BB| Open rates'!B35*0.9*0.9+25</f>
        <v>59074</v>
      </c>
      <c r="C35" s="43">
        <f>'BAR BB| Open rates'!C35*0.9*0.9+25</f>
        <v>63853</v>
      </c>
      <c r="D35" s="43">
        <f>'BAR BB| Open rates'!D35*0.9*0.9+25</f>
        <v>60451</v>
      </c>
      <c r="E35" s="43">
        <f>'BAR BB| Open rates'!E35*0.9*0.9+25</f>
        <v>40930</v>
      </c>
      <c r="F35" s="43">
        <f>'BAR BB| Open rates'!F35*0.9*0.9+25</f>
        <v>39553</v>
      </c>
      <c r="G35" s="43">
        <f>'BAR BB| Open rates'!G35*0.9*0.9+25</f>
        <v>37933</v>
      </c>
      <c r="H35" s="43">
        <f>'BAR BB| Open rates'!H35*0.9*0.9+25</f>
        <v>37933</v>
      </c>
      <c r="I35" s="43">
        <f>'BAR BB| Open rates'!I35*0.9*0.9+25</f>
        <v>37123</v>
      </c>
      <c r="J35" s="43">
        <f>'BAR BB| Open rates'!J35*0.9*0.9+25</f>
        <v>37933</v>
      </c>
      <c r="K35" s="43">
        <f>'BAR BB| Open rates'!K35*0.9*0.9+25</f>
        <v>37933</v>
      </c>
      <c r="L35" s="43">
        <f>'BAR BB| Open rates'!L35*0.9*0.9+25</f>
        <v>37933</v>
      </c>
      <c r="M35" s="43">
        <f>'BAR BB| Open rates'!M35*0.9*0.9+25</f>
        <v>49192</v>
      </c>
      <c r="N35" s="43">
        <f>'BAR BB| Open rates'!N35*0.9*0.9+25</f>
        <v>44980</v>
      </c>
      <c r="O35" s="43">
        <f>'BAR BB| Open rates'!O35*0.9*0.9+25</f>
        <v>49192</v>
      </c>
      <c r="P35" s="43">
        <f>'BAR BB| Open rates'!P35*0.9*0.9+25</f>
        <v>46762</v>
      </c>
      <c r="Q35" s="43">
        <f>'BAR BB| Open rates'!Q35*0.9*0.9+25</f>
        <v>43603</v>
      </c>
      <c r="R35" s="43">
        <f>'BAR BB| Open rates'!R35*0.9*0.9+25</f>
        <v>44980</v>
      </c>
      <c r="S35" s="43">
        <f>'BAR BB| Open rates'!S35*0.9*0.9+25</f>
        <v>43603</v>
      </c>
      <c r="T35" s="43">
        <f>'BAR BB| Open rates'!T35*0.9*0.9+25</f>
        <v>44980</v>
      </c>
      <c r="U35" s="43">
        <f>'BAR BB| Open rates'!U35*0.9*0.9+25</f>
        <v>43603</v>
      </c>
      <c r="V35" s="43">
        <f>'BAR BB| Open rates'!V35*0.9*0.9+25</f>
        <v>44980</v>
      </c>
      <c r="W35" s="43">
        <f>'BAR BB| Open rates'!W35*0.9*0.9+25</f>
        <v>60451</v>
      </c>
      <c r="X35" s="43">
        <f>'BAR BB| Open rates'!X35*0.9*0.9+25</f>
        <v>63853</v>
      </c>
      <c r="Y35" s="43">
        <f>'BAR BB| Open rates'!Y35*0.9*0.9+25</f>
        <v>79324</v>
      </c>
      <c r="Z35" s="43">
        <f>'BAR BB| Open rates'!Z35*0.9*0.9+25</f>
        <v>60451</v>
      </c>
      <c r="AA35" s="43">
        <f>'BAR BB| Open rates'!AA35*0.9*0.9+25</f>
        <v>62233</v>
      </c>
      <c r="AB35" s="43">
        <f>'BAR BB| Open rates'!AB35*0.9*0.9+25</f>
        <v>60451</v>
      </c>
      <c r="AC35" s="43">
        <f>'BAR BB| Open rates'!AC35*0.9*0.9+25</f>
        <v>63853</v>
      </c>
      <c r="AD35" s="43">
        <f>'BAR BB| Open rates'!AD35*0.9*0.9+25</f>
        <v>65473</v>
      </c>
      <c r="AE35" s="43">
        <f>'BAR BB| Open rates'!AE35*0.9*0.9+25</f>
        <v>63853</v>
      </c>
      <c r="AF35" s="43">
        <f>'BAR BB| Open rates'!AF35*0.9*0.9+25</f>
        <v>65473</v>
      </c>
      <c r="AG35" s="43">
        <f>'BAR BB| Open rates'!AG35*0.9*0.9+25</f>
        <v>63853</v>
      </c>
      <c r="AH35" s="43">
        <f>'BAR BB| Open rates'!AH35*0.9*0.9+25</f>
        <v>65473</v>
      </c>
      <c r="AI35" s="43">
        <f>'BAR BB| Open rates'!AI35*0.9*0.9+25</f>
        <v>63853</v>
      </c>
      <c r="AJ35" s="43">
        <f>'BAR BB| Open rates'!AJ35*0.9*0.9+25</f>
        <v>65473</v>
      </c>
      <c r="AK35" s="43">
        <f>'BAR BB| Open rates'!AK35*0.9*0.9+25</f>
        <v>63853</v>
      </c>
      <c r="AL35" s="43">
        <f>'BAR BB| Open rates'!AL35*0.9*0.9+25</f>
        <v>65473</v>
      </c>
      <c r="AM35" s="43">
        <f>'BAR BB| Open rates'!AM35*0.9*0.9+25</f>
        <v>63853</v>
      </c>
      <c r="AN35" s="43">
        <f>'BAR BB| Open rates'!AN35*0.9*0.9+25</f>
        <v>65473</v>
      </c>
      <c r="AO35" s="43">
        <f>'BAR BB| Open rates'!AO35*0.9*0.9+25</f>
        <v>63853</v>
      </c>
      <c r="AP35" s="43">
        <f>'BAR BB| Open rates'!AP35*0.9*0.9+25</f>
        <v>65473</v>
      </c>
      <c r="AQ35" s="43">
        <f>'BAR BB| Open rates'!AQ35*0.9*0.9+25</f>
        <v>63853</v>
      </c>
      <c r="AR35" s="43">
        <f>'BAR BB| Open rates'!AR35*0.9*0.9+25</f>
        <v>65473</v>
      </c>
      <c r="AS35" s="43">
        <f>'BAR BB| Open rates'!AS35*0.9*0.9+25</f>
        <v>60451</v>
      </c>
      <c r="AT35" s="43">
        <f>'BAR BB| Open rates'!AT35*0.9*0.9+25</f>
        <v>62233</v>
      </c>
      <c r="AU35" s="43">
        <f>'BAR BB| Open rates'!AU35*0.9*0.9+25</f>
        <v>60451</v>
      </c>
      <c r="AV35" s="43">
        <f>'BAR BB| Open rates'!AV35*0.9*0.9+25</f>
        <v>46762</v>
      </c>
      <c r="AW35" s="43">
        <f>'BAR BB| Open rates'!AW35*0.9*0.9+25</f>
        <v>46762</v>
      </c>
      <c r="AX35" s="43">
        <f>'BAR BB| Open rates'!AX35*0.9*0.9+25</f>
        <v>44980</v>
      </c>
      <c r="AY35" s="43">
        <f>'BAR BB| Open rates'!AY35*0.9*0.9+25</f>
        <v>46762</v>
      </c>
      <c r="AZ35" s="43">
        <f>'BAR BB| Open rates'!AZ35*0.9*0.9+25</f>
        <v>44980</v>
      </c>
      <c r="BA35" s="43">
        <f>'BAR BB| Open rates'!BA35*0.9*0.9+25</f>
        <v>46762</v>
      </c>
      <c r="BB35" s="43">
        <f>'BAR BB| Open rates'!BB35*0.9*0.9+25</f>
        <v>44980</v>
      </c>
      <c r="BC35" s="43">
        <f>'BAR BB| Open rates'!BC35*0.9*0.9+25</f>
        <v>46762</v>
      </c>
      <c r="BD35" s="43">
        <f>'BAR BB| Open rates'!BD35*0.9*0.9+25</f>
        <v>44980</v>
      </c>
      <c r="BE35" s="43">
        <f>'BAR BB| Open rates'!BE35*0.9*0.9+25</f>
        <v>43603</v>
      </c>
      <c r="BF35" s="43">
        <f>'BAR BB| Open rates'!BF35*0.9*0.9+25</f>
        <v>41983</v>
      </c>
      <c r="BG35" s="43">
        <f>'BAR BB| Open rates'!BG35*0.9*0.9+25</f>
        <v>43603</v>
      </c>
      <c r="BH35" s="43">
        <f>'BAR BB| Open rates'!BH35*0.9*0.9+25</f>
        <v>41983</v>
      </c>
      <c r="BI35" s="43">
        <f>'BAR BB| Open rates'!BI35*0.9*0.9+25</f>
        <v>43603</v>
      </c>
      <c r="BJ35" s="43">
        <f>'BAR BB| Open rates'!BJ35*0.9*0.9+25</f>
        <v>41983</v>
      </c>
      <c r="BK35" s="43">
        <f>'BAR BB| Open rates'!BK35*0.9*0.9+25</f>
        <v>43603</v>
      </c>
      <c r="BL35" s="43">
        <f>'BAR BB| Open rates'!BL35*0.9*0.9+25</f>
        <v>41983</v>
      </c>
      <c r="BM35" s="43">
        <f>'BAR BB| Open rates'!BM35*0.9*0.9+25</f>
        <v>43603</v>
      </c>
      <c r="BN35" s="43">
        <f>'BAR BB| Open rates'!BN35*0.9*0.9+25</f>
        <v>44980</v>
      </c>
      <c r="BO35" s="43">
        <f>'BAR BB| Open rates'!BO35*0.9*0.9+25</f>
        <v>46762</v>
      </c>
      <c r="BP35" s="43">
        <f>'BAR BB| Open rates'!BP35*0.9*0.9+25</f>
        <v>41173</v>
      </c>
      <c r="BQ35" s="43">
        <f>'BAR BB| Open rates'!BQ35*0.9*0.9+25</f>
        <v>37123</v>
      </c>
      <c r="BR35" s="43">
        <f>'BAR BB| Open rates'!BR35*0.9*0.9+25</f>
        <v>37933</v>
      </c>
      <c r="BS35" s="43">
        <f>'BAR BB| Open rates'!BS35*0.9*0.9+25</f>
        <v>37123</v>
      </c>
      <c r="BT35" s="43">
        <f>'BAR BB| Open rates'!BT35*0.9*0.9+25</f>
        <v>37933</v>
      </c>
      <c r="BU35" s="43">
        <f>'BAR BB| Open rates'!BU35*0.9*0.9+25</f>
        <v>37123</v>
      </c>
      <c r="BV35" s="43">
        <f>'BAR BB| Open rates'!BV35*0.9*0.9+25</f>
        <v>37933</v>
      </c>
      <c r="BW35" s="43">
        <f>'BAR BB| Open rates'!BW35*0.9*0.9+25</f>
        <v>37123</v>
      </c>
      <c r="BX35" s="43">
        <f>'BAR BB| Open rates'!BX35*0.9*0.9+25</f>
        <v>37123</v>
      </c>
      <c r="BY35" s="43">
        <f>'BAR BB| Open rates'!BY35*0.9*0.9+25</f>
        <v>37933</v>
      </c>
      <c r="BZ35" s="43">
        <f>'BAR BB| Open rates'!BZ35*0.9*0.9+25</f>
        <v>37123</v>
      </c>
      <c r="CA35" s="43">
        <f>'BAR BB| Open rates'!CA35*0.9*0.9+25</f>
        <v>37933</v>
      </c>
      <c r="CB35" s="43">
        <f>'BAR BB| Open rates'!CB35*0.9*0.9+25</f>
        <v>37123</v>
      </c>
      <c r="CC35" s="43">
        <f>'BAR BB| Open rates'!CC35*0.9*0.9+25</f>
        <v>37933</v>
      </c>
      <c r="CD35" s="43">
        <f>'BAR BB| Open rates'!CD35*0.9*0.9+25</f>
        <v>40930</v>
      </c>
      <c r="CE35" s="43">
        <f>'BAR BB| Open rates'!CE35*0.9*0.9+25</f>
        <v>42712</v>
      </c>
    </row>
    <row r="36" spans="1:83" s="36" customFormat="1" ht="12" customHeight="1" x14ac:dyDescent="0.2">
      <c r="A36" s="237">
        <v>3</v>
      </c>
      <c r="B36" s="43">
        <f>'BAR BB| Open rates'!B36*0.9*0.9+25</f>
        <v>61504</v>
      </c>
      <c r="C36" s="43">
        <f>'BAR BB| Open rates'!C36*0.9*0.9+25</f>
        <v>66283</v>
      </c>
      <c r="D36" s="43">
        <f>'BAR BB| Open rates'!D36*0.9*0.9+25</f>
        <v>62881</v>
      </c>
      <c r="E36" s="43">
        <f>'BAR BB| Open rates'!E36*0.9*0.9+25</f>
        <v>43360</v>
      </c>
      <c r="F36" s="43">
        <f>'BAR BB| Open rates'!F36*0.9*0.9+25</f>
        <v>41983</v>
      </c>
      <c r="G36" s="43">
        <f>'BAR BB| Open rates'!G36*0.9*0.9+25</f>
        <v>40363</v>
      </c>
      <c r="H36" s="43">
        <f>'BAR BB| Open rates'!H36*0.9*0.9+25</f>
        <v>40363</v>
      </c>
      <c r="I36" s="43">
        <f>'BAR BB| Open rates'!I36*0.9*0.9+25</f>
        <v>39553</v>
      </c>
      <c r="J36" s="43">
        <f>'BAR BB| Open rates'!J36*0.9*0.9+25</f>
        <v>40363</v>
      </c>
      <c r="K36" s="43">
        <f>'BAR BB| Open rates'!K36*0.9*0.9+25</f>
        <v>40363</v>
      </c>
      <c r="L36" s="43">
        <f>'BAR BB| Open rates'!L36*0.9*0.9+25</f>
        <v>40363</v>
      </c>
      <c r="M36" s="43">
        <f>'BAR BB| Open rates'!M36*0.9*0.9+25</f>
        <v>51622</v>
      </c>
      <c r="N36" s="43">
        <f>'BAR BB| Open rates'!N36*0.9*0.9+25</f>
        <v>47410</v>
      </c>
      <c r="O36" s="43">
        <f>'BAR BB| Open rates'!O36*0.9*0.9+25</f>
        <v>51622</v>
      </c>
      <c r="P36" s="43">
        <f>'BAR BB| Open rates'!P36*0.9*0.9+25</f>
        <v>49192</v>
      </c>
      <c r="Q36" s="43">
        <f>'BAR BB| Open rates'!Q36*0.9*0.9+25</f>
        <v>46033</v>
      </c>
      <c r="R36" s="43">
        <f>'BAR BB| Open rates'!R36*0.9*0.9+25</f>
        <v>47410</v>
      </c>
      <c r="S36" s="43">
        <f>'BAR BB| Open rates'!S36*0.9*0.9+25</f>
        <v>46033</v>
      </c>
      <c r="T36" s="43">
        <f>'BAR BB| Open rates'!T36*0.9*0.9+25</f>
        <v>47410</v>
      </c>
      <c r="U36" s="43">
        <f>'BAR BB| Open rates'!U36*0.9*0.9+25</f>
        <v>46033</v>
      </c>
      <c r="V36" s="43">
        <f>'BAR BB| Open rates'!V36*0.9*0.9+25</f>
        <v>47410</v>
      </c>
      <c r="W36" s="43">
        <f>'BAR BB| Open rates'!W36*0.9*0.9+25</f>
        <v>62881</v>
      </c>
      <c r="X36" s="43">
        <f>'BAR BB| Open rates'!X36*0.9*0.9+25</f>
        <v>66283</v>
      </c>
      <c r="Y36" s="43">
        <f>'BAR BB| Open rates'!Y36*0.9*0.9+25</f>
        <v>81754</v>
      </c>
      <c r="Z36" s="43">
        <f>'BAR BB| Open rates'!Z36*0.9*0.9+25</f>
        <v>62881</v>
      </c>
      <c r="AA36" s="43">
        <f>'BAR BB| Open rates'!AA36*0.9*0.9+25</f>
        <v>64663</v>
      </c>
      <c r="AB36" s="43">
        <f>'BAR BB| Open rates'!AB36*0.9*0.9+25</f>
        <v>62881</v>
      </c>
      <c r="AC36" s="43">
        <f>'BAR BB| Open rates'!AC36*0.9*0.9+25</f>
        <v>66283</v>
      </c>
      <c r="AD36" s="43">
        <f>'BAR BB| Open rates'!AD36*0.9*0.9+25</f>
        <v>67903</v>
      </c>
      <c r="AE36" s="43">
        <f>'BAR BB| Open rates'!AE36*0.9*0.9+25</f>
        <v>66283</v>
      </c>
      <c r="AF36" s="43">
        <f>'BAR BB| Open rates'!AF36*0.9*0.9+25</f>
        <v>67903</v>
      </c>
      <c r="AG36" s="43">
        <f>'BAR BB| Open rates'!AG36*0.9*0.9+25</f>
        <v>66283</v>
      </c>
      <c r="AH36" s="43">
        <f>'BAR BB| Open rates'!AH36*0.9*0.9+25</f>
        <v>67903</v>
      </c>
      <c r="AI36" s="43">
        <f>'BAR BB| Open rates'!AI36*0.9*0.9+25</f>
        <v>66283</v>
      </c>
      <c r="AJ36" s="43">
        <f>'BAR BB| Open rates'!AJ36*0.9*0.9+25</f>
        <v>67903</v>
      </c>
      <c r="AK36" s="43">
        <f>'BAR BB| Open rates'!AK36*0.9*0.9+25</f>
        <v>66283</v>
      </c>
      <c r="AL36" s="43">
        <f>'BAR BB| Open rates'!AL36*0.9*0.9+25</f>
        <v>67903</v>
      </c>
      <c r="AM36" s="43">
        <f>'BAR BB| Open rates'!AM36*0.9*0.9+25</f>
        <v>66283</v>
      </c>
      <c r="AN36" s="43">
        <f>'BAR BB| Open rates'!AN36*0.9*0.9+25</f>
        <v>67903</v>
      </c>
      <c r="AO36" s="43">
        <f>'BAR BB| Open rates'!AO36*0.9*0.9+25</f>
        <v>66283</v>
      </c>
      <c r="AP36" s="43">
        <f>'BAR BB| Open rates'!AP36*0.9*0.9+25</f>
        <v>67903</v>
      </c>
      <c r="AQ36" s="43">
        <f>'BAR BB| Open rates'!AQ36*0.9*0.9+25</f>
        <v>66283</v>
      </c>
      <c r="AR36" s="43">
        <f>'BAR BB| Open rates'!AR36*0.9*0.9+25</f>
        <v>67903</v>
      </c>
      <c r="AS36" s="43">
        <f>'BAR BB| Open rates'!AS36*0.9*0.9+25</f>
        <v>62881</v>
      </c>
      <c r="AT36" s="43">
        <f>'BAR BB| Open rates'!AT36*0.9*0.9+25</f>
        <v>64663</v>
      </c>
      <c r="AU36" s="43">
        <f>'BAR BB| Open rates'!AU36*0.9*0.9+25</f>
        <v>62881</v>
      </c>
      <c r="AV36" s="43">
        <f>'BAR BB| Open rates'!AV36*0.9*0.9+25</f>
        <v>49192</v>
      </c>
      <c r="AW36" s="43">
        <f>'BAR BB| Open rates'!AW36*0.9*0.9+25</f>
        <v>49192</v>
      </c>
      <c r="AX36" s="43">
        <f>'BAR BB| Open rates'!AX36*0.9*0.9+25</f>
        <v>47410</v>
      </c>
      <c r="AY36" s="43">
        <f>'BAR BB| Open rates'!AY36*0.9*0.9+25</f>
        <v>49192</v>
      </c>
      <c r="AZ36" s="43">
        <f>'BAR BB| Open rates'!AZ36*0.9*0.9+25</f>
        <v>47410</v>
      </c>
      <c r="BA36" s="43">
        <f>'BAR BB| Open rates'!BA36*0.9*0.9+25</f>
        <v>49192</v>
      </c>
      <c r="BB36" s="43">
        <f>'BAR BB| Open rates'!BB36*0.9*0.9+25</f>
        <v>47410</v>
      </c>
      <c r="BC36" s="43">
        <f>'BAR BB| Open rates'!BC36*0.9*0.9+25</f>
        <v>49192</v>
      </c>
      <c r="BD36" s="43">
        <f>'BAR BB| Open rates'!BD36*0.9*0.9+25</f>
        <v>47410</v>
      </c>
      <c r="BE36" s="43">
        <f>'BAR BB| Open rates'!BE36*0.9*0.9+25</f>
        <v>46033</v>
      </c>
      <c r="BF36" s="43">
        <f>'BAR BB| Open rates'!BF36*0.9*0.9+25</f>
        <v>44413</v>
      </c>
      <c r="BG36" s="43">
        <f>'BAR BB| Open rates'!BG36*0.9*0.9+25</f>
        <v>46033</v>
      </c>
      <c r="BH36" s="43">
        <f>'BAR BB| Open rates'!BH36*0.9*0.9+25</f>
        <v>44413</v>
      </c>
      <c r="BI36" s="43">
        <f>'BAR BB| Open rates'!BI36*0.9*0.9+25</f>
        <v>46033</v>
      </c>
      <c r="BJ36" s="43">
        <f>'BAR BB| Open rates'!BJ36*0.9*0.9+25</f>
        <v>44413</v>
      </c>
      <c r="BK36" s="43">
        <f>'BAR BB| Open rates'!BK36*0.9*0.9+25</f>
        <v>46033</v>
      </c>
      <c r="BL36" s="43">
        <f>'BAR BB| Open rates'!BL36*0.9*0.9+25</f>
        <v>44413</v>
      </c>
      <c r="BM36" s="43">
        <f>'BAR BB| Open rates'!BM36*0.9*0.9+25</f>
        <v>46033</v>
      </c>
      <c r="BN36" s="43">
        <f>'BAR BB| Open rates'!BN36*0.9*0.9+25</f>
        <v>47410</v>
      </c>
      <c r="BO36" s="43">
        <f>'BAR BB| Open rates'!BO36*0.9*0.9+25</f>
        <v>49192</v>
      </c>
      <c r="BP36" s="43">
        <f>'BAR BB| Open rates'!BP36*0.9*0.9+25</f>
        <v>43603</v>
      </c>
      <c r="BQ36" s="43">
        <f>'BAR BB| Open rates'!BQ36*0.9*0.9+25</f>
        <v>39553</v>
      </c>
      <c r="BR36" s="43">
        <f>'BAR BB| Open rates'!BR36*0.9*0.9+25</f>
        <v>40363</v>
      </c>
      <c r="BS36" s="43">
        <f>'BAR BB| Open rates'!BS36*0.9*0.9+25</f>
        <v>39553</v>
      </c>
      <c r="BT36" s="43">
        <f>'BAR BB| Open rates'!BT36*0.9*0.9+25</f>
        <v>40363</v>
      </c>
      <c r="BU36" s="43">
        <f>'BAR BB| Open rates'!BU36*0.9*0.9+25</f>
        <v>39553</v>
      </c>
      <c r="BV36" s="43">
        <f>'BAR BB| Open rates'!BV36*0.9*0.9+25</f>
        <v>40363</v>
      </c>
      <c r="BW36" s="43">
        <f>'BAR BB| Open rates'!BW36*0.9*0.9+25</f>
        <v>39553</v>
      </c>
      <c r="BX36" s="43">
        <f>'BAR BB| Open rates'!BX36*0.9*0.9+25</f>
        <v>39553</v>
      </c>
      <c r="BY36" s="43">
        <f>'BAR BB| Open rates'!BY36*0.9*0.9+25</f>
        <v>40363</v>
      </c>
      <c r="BZ36" s="43">
        <f>'BAR BB| Open rates'!BZ36*0.9*0.9+25</f>
        <v>39553</v>
      </c>
      <c r="CA36" s="43">
        <f>'BAR BB| Open rates'!CA36*0.9*0.9+25</f>
        <v>40363</v>
      </c>
      <c r="CB36" s="43">
        <f>'BAR BB| Open rates'!CB36*0.9*0.9+25</f>
        <v>39553</v>
      </c>
      <c r="CC36" s="43">
        <f>'BAR BB| Open rates'!CC36*0.9*0.9+25</f>
        <v>40363</v>
      </c>
      <c r="CD36" s="43">
        <f>'BAR BB| Open rates'!CD36*0.9*0.9+25</f>
        <v>43360</v>
      </c>
      <c r="CE36" s="43">
        <f>'BAR BB| Open rates'!CE36*0.9*0.9+25</f>
        <v>45142</v>
      </c>
    </row>
    <row r="37" spans="1:83" s="36" customFormat="1" ht="12" customHeight="1" x14ac:dyDescent="0.2">
      <c r="A37" s="237">
        <v>4</v>
      </c>
      <c r="B37" s="43">
        <f>'BAR BB| Open rates'!B37*0.9*0.9+25</f>
        <v>63934</v>
      </c>
      <c r="C37" s="43">
        <f>'BAR BB| Open rates'!C37*0.9*0.9+25</f>
        <v>68713</v>
      </c>
      <c r="D37" s="43">
        <f>'BAR BB| Open rates'!D37*0.9*0.9+25</f>
        <v>65311</v>
      </c>
      <c r="E37" s="43">
        <f>'BAR BB| Open rates'!E37*0.9*0.9+25</f>
        <v>45790</v>
      </c>
      <c r="F37" s="43">
        <f>'BAR BB| Open rates'!F37*0.9*0.9+25</f>
        <v>44413</v>
      </c>
      <c r="G37" s="43">
        <f>'BAR BB| Open rates'!G37*0.9*0.9+25</f>
        <v>42793</v>
      </c>
      <c r="H37" s="43">
        <f>'BAR BB| Open rates'!H37*0.9*0.9+25</f>
        <v>42793</v>
      </c>
      <c r="I37" s="43">
        <f>'BAR BB| Open rates'!I37*0.9*0.9+25</f>
        <v>41983</v>
      </c>
      <c r="J37" s="43">
        <f>'BAR BB| Open rates'!J37*0.9*0.9+25</f>
        <v>42793</v>
      </c>
      <c r="K37" s="43">
        <f>'BAR BB| Open rates'!K37*0.9*0.9+25</f>
        <v>42793</v>
      </c>
      <c r="L37" s="43">
        <f>'BAR BB| Open rates'!L37*0.9*0.9+25</f>
        <v>42793</v>
      </c>
      <c r="M37" s="43">
        <f>'BAR BB| Open rates'!M37*0.9*0.9+25</f>
        <v>54052</v>
      </c>
      <c r="N37" s="43">
        <f>'BAR BB| Open rates'!N37*0.9*0.9+25</f>
        <v>49840</v>
      </c>
      <c r="O37" s="43">
        <f>'BAR BB| Open rates'!O37*0.9*0.9+25</f>
        <v>54052</v>
      </c>
      <c r="P37" s="43">
        <f>'BAR BB| Open rates'!P37*0.9*0.9+25</f>
        <v>51622</v>
      </c>
      <c r="Q37" s="43">
        <f>'BAR BB| Open rates'!Q37*0.9*0.9+25</f>
        <v>48463</v>
      </c>
      <c r="R37" s="43">
        <f>'BAR BB| Open rates'!R37*0.9*0.9+25</f>
        <v>49840</v>
      </c>
      <c r="S37" s="43">
        <f>'BAR BB| Open rates'!S37*0.9*0.9+25</f>
        <v>48463</v>
      </c>
      <c r="T37" s="43">
        <f>'BAR BB| Open rates'!T37*0.9*0.9+25</f>
        <v>49840</v>
      </c>
      <c r="U37" s="43">
        <f>'BAR BB| Open rates'!U37*0.9*0.9+25</f>
        <v>48463</v>
      </c>
      <c r="V37" s="43">
        <f>'BAR BB| Open rates'!V37*0.9*0.9+25</f>
        <v>49840</v>
      </c>
      <c r="W37" s="43">
        <f>'BAR BB| Open rates'!W37*0.9*0.9+25</f>
        <v>65311</v>
      </c>
      <c r="X37" s="43">
        <f>'BAR BB| Open rates'!X37*0.9*0.9+25</f>
        <v>68713</v>
      </c>
      <c r="Y37" s="43">
        <f>'BAR BB| Open rates'!Y37*0.9*0.9+25</f>
        <v>84184</v>
      </c>
      <c r="Z37" s="43">
        <f>'BAR BB| Open rates'!Z37*0.9*0.9+25</f>
        <v>65311</v>
      </c>
      <c r="AA37" s="43">
        <f>'BAR BB| Open rates'!AA37*0.9*0.9+25</f>
        <v>67093</v>
      </c>
      <c r="AB37" s="43">
        <f>'BAR BB| Open rates'!AB37*0.9*0.9+25</f>
        <v>65311</v>
      </c>
      <c r="AC37" s="43">
        <f>'BAR BB| Open rates'!AC37*0.9*0.9+25</f>
        <v>68713</v>
      </c>
      <c r="AD37" s="43">
        <f>'BAR BB| Open rates'!AD37*0.9*0.9+25</f>
        <v>70333</v>
      </c>
      <c r="AE37" s="43">
        <f>'BAR BB| Open rates'!AE37*0.9*0.9+25</f>
        <v>68713</v>
      </c>
      <c r="AF37" s="43">
        <f>'BAR BB| Open rates'!AF37*0.9*0.9+25</f>
        <v>70333</v>
      </c>
      <c r="AG37" s="43">
        <f>'BAR BB| Open rates'!AG37*0.9*0.9+25</f>
        <v>68713</v>
      </c>
      <c r="AH37" s="43">
        <f>'BAR BB| Open rates'!AH37*0.9*0.9+25</f>
        <v>70333</v>
      </c>
      <c r="AI37" s="43">
        <f>'BAR BB| Open rates'!AI37*0.9*0.9+25</f>
        <v>68713</v>
      </c>
      <c r="AJ37" s="43">
        <f>'BAR BB| Open rates'!AJ37*0.9*0.9+25</f>
        <v>70333</v>
      </c>
      <c r="AK37" s="43">
        <f>'BAR BB| Open rates'!AK37*0.9*0.9+25</f>
        <v>68713</v>
      </c>
      <c r="AL37" s="43">
        <f>'BAR BB| Open rates'!AL37*0.9*0.9+25</f>
        <v>70333</v>
      </c>
      <c r="AM37" s="43">
        <f>'BAR BB| Open rates'!AM37*0.9*0.9+25</f>
        <v>68713</v>
      </c>
      <c r="AN37" s="43">
        <f>'BAR BB| Open rates'!AN37*0.9*0.9+25</f>
        <v>70333</v>
      </c>
      <c r="AO37" s="43">
        <f>'BAR BB| Open rates'!AO37*0.9*0.9+25</f>
        <v>68713</v>
      </c>
      <c r="AP37" s="43">
        <f>'BAR BB| Open rates'!AP37*0.9*0.9+25</f>
        <v>70333</v>
      </c>
      <c r="AQ37" s="43">
        <f>'BAR BB| Open rates'!AQ37*0.9*0.9+25</f>
        <v>68713</v>
      </c>
      <c r="AR37" s="43">
        <f>'BAR BB| Open rates'!AR37*0.9*0.9+25</f>
        <v>70333</v>
      </c>
      <c r="AS37" s="43">
        <f>'BAR BB| Open rates'!AS37*0.9*0.9+25</f>
        <v>65311</v>
      </c>
      <c r="AT37" s="43">
        <f>'BAR BB| Open rates'!AT37*0.9*0.9+25</f>
        <v>67093</v>
      </c>
      <c r="AU37" s="43">
        <f>'BAR BB| Open rates'!AU37*0.9*0.9+25</f>
        <v>65311</v>
      </c>
      <c r="AV37" s="43">
        <f>'BAR BB| Open rates'!AV37*0.9*0.9+25</f>
        <v>51622</v>
      </c>
      <c r="AW37" s="43">
        <f>'BAR BB| Open rates'!AW37*0.9*0.9+25</f>
        <v>51622</v>
      </c>
      <c r="AX37" s="43">
        <f>'BAR BB| Open rates'!AX37*0.9*0.9+25</f>
        <v>49840</v>
      </c>
      <c r="AY37" s="43">
        <f>'BAR BB| Open rates'!AY37*0.9*0.9+25</f>
        <v>51622</v>
      </c>
      <c r="AZ37" s="43">
        <f>'BAR BB| Open rates'!AZ37*0.9*0.9+25</f>
        <v>49840</v>
      </c>
      <c r="BA37" s="43">
        <f>'BAR BB| Open rates'!BA37*0.9*0.9+25</f>
        <v>51622</v>
      </c>
      <c r="BB37" s="43">
        <f>'BAR BB| Open rates'!BB37*0.9*0.9+25</f>
        <v>49840</v>
      </c>
      <c r="BC37" s="43">
        <f>'BAR BB| Open rates'!BC37*0.9*0.9+25</f>
        <v>51622</v>
      </c>
      <c r="BD37" s="43">
        <f>'BAR BB| Open rates'!BD37*0.9*0.9+25</f>
        <v>49840</v>
      </c>
      <c r="BE37" s="43">
        <f>'BAR BB| Open rates'!BE37*0.9*0.9+25</f>
        <v>48463</v>
      </c>
      <c r="BF37" s="43">
        <f>'BAR BB| Open rates'!BF37*0.9*0.9+25</f>
        <v>46843</v>
      </c>
      <c r="BG37" s="43">
        <f>'BAR BB| Open rates'!BG37*0.9*0.9+25</f>
        <v>48463</v>
      </c>
      <c r="BH37" s="43">
        <f>'BAR BB| Open rates'!BH37*0.9*0.9+25</f>
        <v>46843</v>
      </c>
      <c r="BI37" s="43">
        <f>'BAR BB| Open rates'!BI37*0.9*0.9+25</f>
        <v>48463</v>
      </c>
      <c r="BJ37" s="43">
        <f>'BAR BB| Open rates'!BJ37*0.9*0.9+25</f>
        <v>46843</v>
      </c>
      <c r="BK37" s="43">
        <f>'BAR BB| Open rates'!BK37*0.9*0.9+25</f>
        <v>48463</v>
      </c>
      <c r="BL37" s="43">
        <f>'BAR BB| Open rates'!BL37*0.9*0.9+25</f>
        <v>46843</v>
      </c>
      <c r="BM37" s="43">
        <f>'BAR BB| Open rates'!BM37*0.9*0.9+25</f>
        <v>48463</v>
      </c>
      <c r="BN37" s="43">
        <f>'BAR BB| Open rates'!BN37*0.9*0.9+25</f>
        <v>49840</v>
      </c>
      <c r="BO37" s="43">
        <f>'BAR BB| Open rates'!BO37*0.9*0.9+25</f>
        <v>51622</v>
      </c>
      <c r="BP37" s="43">
        <f>'BAR BB| Open rates'!BP37*0.9*0.9+25</f>
        <v>46033</v>
      </c>
      <c r="BQ37" s="43">
        <f>'BAR BB| Open rates'!BQ37*0.9*0.9+25</f>
        <v>41983</v>
      </c>
      <c r="BR37" s="43">
        <f>'BAR BB| Open rates'!BR37*0.9*0.9+25</f>
        <v>42793</v>
      </c>
      <c r="BS37" s="43">
        <f>'BAR BB| Open rates'!BS37*0.9*0.9+25</f>
        <v>41983</v>
      </c>
      <c r="BT37" s="43">
        <f>'BAR BB| Open rates'!BT37*0.9*0.9+25</f>
        <v>42793</v>
      </c>
      <c r="BU37" s="43">
        <f>'BAR BB| Open rates'!BU37*0.9*0.9+25</f>
        <v>41983</v>
      </c>
      <c r="BV37" s="43">
        <f>'BAR BB| Open rates'!BV37*0.9*0.9+25</f>
        <v>42793</v>
      </c>
      <c r="BW37" s="43">
        <f>'BAR BB| Open rates'!BW37*0.9*0.9+25</f>
        <v>41983</v>
      </c>
      <c r="BX37" s="43">
        <f>'BAR BB| Open rates'!BX37*0.9*0.9+25</f>
        <v>41983</v>
      </c>
      <c r="BY37" s="43">
        <f>'BAR BB| Open rates'!BY37*0.9*0.9+25</f>
        <v>42793</v>
      </c>
      <c r="BZ37" s="43">
        <f>'BAR BB| Open rates'!BZ37*0.9*0.9+25</f>
        <v>41983</v>
      </c>
      <c r="CA37" s="43">
        <f>'BAR BB| Open rates'!CA37*0.9*0.9+25</f>
        <v>42793</v>
      </c>
      <c r="CB37" s="43">
        <f>'BAR BB| Open rates'!CB37*0.9*0.9+25</f>
        <v>41983</v>
      </c>
      <c r="CC37" s="43">
        <f>'BAR BB| Open rates'!CC37*0.9*0.9+25</f>
        <v>42793</v>
      </c>
      <c r="CD37" s="43">
        <f>'BAR BB| Open rates'!CD37*0.9*0.9+25</f>
        <v>45790</v>
      </c>
      <c r="CE37" s="43">
        <f>'BAR BB| Open rates'!CE37*0.9*0.9+25</f>
        <v>47572</v>
      </c>
    </row>
    <row r="38" spans="1:83" s="36" customFormat="1" ht="12" customHeight="1" x14ac:dyDescent="0.2">
      <c r="A38" s="237">
        <v>5</v>
      </c>
      <c r="B38" s="43">
        <f>'BAR BB| Open rates'!B38*0.9*0.9+25</f>
        <v>66364</v>
      </c>
      <c r="C38" s="43">
        <f>'BAR BB| Open rates'!C38*0.9*0.9+25</f>
        <v>71143</v>
      </c>
      <c r="D38" s="43">
        <f>'BAR BB| Open rates'!D38*0.9*0.9+25</f>
        <v>67741</v>
      </c>
      <c r="E38" s="43">
        <f>'BAR BB| Open rates'!E38*0.9*0.9+25</f>
        <v>48220</v>
      </c>
      <c r="F38" s="43">
        <f>'BAR BB| Open rates'!F38*0.9*0.9+25</f>
        <v>46843</v>
      </c>
      <c r="G38" s="43">
        <f>'BAR BB| Open rates'!G38*0.9*0.9+25</f>
        <v>45223</v>
      </c>
      <c r="H38" s="43">
        <f>'BAR BB| Open rates'!H38*0.9*0.9+25</f>
        <v>45223</v>
      </c>
      <c r="I38" s="43">
        <f>'BAR BB| Open rates'!I38*0.9*0.9+25</f>
        <v>44413</v>
      </c>
      <c r="J38" s="43">
        <f>'BAR BB| Open rates'!J38*0.9*0.9+25</f>
        <v>45223</v>
      </c>
      <c r="K38" s="43">
        <f>'BAR BB| Open rates'!K38*0.9*0.9+25</f>
        <v>45223</v>
      </c>
      <c r="L38" s="43">
        <f>'BAR BB| Open rates'!L38*0.9*0.9+25</f>
        <v>45223</v>
      </c>
      <c r="M38" s="43">
        <f>'BAR BB| Open rates'!M38*0.9*0.9+25</f>
        <v>56482</v>
      </c>
      <c r="N38" s="43">
        <f>'BAR BB| Open rates'!N38*0.9*0.9+25</f>
        <v>52270</v>
      </c>
      <c r="O38" s="43">
        <f>'BAR BB| Open rates'!O38*0.9*0.9+25</f>
        <v>56482</v>
      </c>
      <c r="P38" s="43">
        <f>'BAR BB| Open rates'!P38*0.9*0.9+25</f>
        <v>54052</v>
      </c>
      <c r="Q38" s="43">
        <f>'BAR BB| Open rates'!Q38*0.9*0.9+25</f>
        <v>50893</v>
      </c>
      <c r="R38" s="43">
        <f>'BAR BB| Open rates'!R38*0.9*0.9+25</f>
        <v>52270</v>
      </c>
      <c r="S38" s="43">
        <f>'BAR BB| Open rates'!S38*0.9*0.9+25</f>
        <v>50893</v>
      </c>
      <c r="T38" s="43">
        <f>'BAR BB| Open rates'!T38*0.9*0.9+25</f>
        <v>52270</v>
      </c>
      <c r="U38" s="43">
        <f>'BAR BB| Open rates'!U38*0.9*0.9+25</f>
        <v>50893</v>
      </c>
      <c r="V38" s="43">
        <f>'BAR BB| Open rates'!V38*0.9*0.9+25</f>
        <v>52270</v>
      </c>
      <c r="W38" s="43">
        <f>'BAR BB| Open rates'!W38*0.9*0.9+25</f>
        <v>67741</v>
      </c>
      <c r="X38" s="43">
        <f>'BAR BB| Open rates'!X38*0.9*0.9+25</f>
        <v>71143</v>
      </c>
      <c r="Y38" s="43">
        <f>'BAR BB| Open rates'!Y38*0.9*0.9+25</f>
        <v>86614</v>
      </c>
      <c r="Z38" s="43">
        <f>'BAR BB| Open rates'!Z38*0.9*0.9+25</f>
        <v>67741</v>
      </c>
      <c r="AA38" s="43">
        <f>'BAR BB| Open rates'!AA38*0.9*0.9+25</f>
        <v>69523</v>
      </c>
      <c r="AB38" s="43">
        <f>'BAR BB| Open rates'!AB38*0.9*0.9+25</f>
        <v>67741</v>
      </c>
      <c r="AC38" s="43">
        <f>'BAR BB| Open rates'!AC38*0.9*0.9+25</f>
        <v>71143</v>
      </c>
      <c r="AD38" s="43">
        <f>'BAR BB| Open rates'!AD38*0.9*0.9+25</f>
        <v>72763</v>
      </c>
      <c r="AE38" s="43">
        <f>'BAR BB| Open rates'!AE38*0.9*0.9+25</f>
        <v>71143</v>
      </c>
      <c r="AF38" s="43">
        <f>'BAR BB| Open rates'!AF38*0.9*0.9+25</f>
        <v>72763</v>
      </c>
      <c r="AG38" s="43">
        <f>'BAR BB| Open rates'!AG38*0.9*0.9+25</f>
        <v>71143</v>
      </c>
      <c r="AH38" s="43">
        <f>'BAR BB| Open rates'!AH38*0.9*0.9+25</f>
        <v>72763</v>
      </c>
      <c r="AI38" s="43">
        <f>'BAR BB| Open rates'!AI38*0.9*0.9+25</f>
        <v>71143</v>
      </c>
      <c r="AJ38" s="43">
        <f>'BAR BB| Open rates'!AJ38*0.9*0.9+25</f>
        <v>72763</v>
      </c>
      <c r="AK38" s="43">
        <f>'BAR BB| Open rates'!AK38*0.9*0.9+25</f>
        <v>71143</v>
      </c>
      <c r="AL38" s="43">
        <f>'BAR BB| Open rates'!AL38*0.9*0.9+25</f>
        <v>72763</v>
      </c>
      <c r="AM38" s="43">
        <f>'BAR BB| Open rates'!AM38*0.9*0.9+25</f>
        <v>71143</v>
      </c>
      <c r="AN38" s="43">
        <f>'BAR BB| Open rates'!AN38*0.9*0.9+25</f>
        <v>72763</v>
      </c>
      <c r="AO38" s="43">
        <f>'BAR BB| Open rates'!AO38*0.9*0.9+25</f>
        <v>71143</v>
      </c>
      <c r="AP38" s="43">
        <f>'BAR BB| Open rates'!AP38*0.9*0.9+25</f>
        <v>72763</v>
      </c>
      <c r="AQ38" s="43">
        <f>'BAR BB| Open rates'!AQ38*0.9*0.9+25</f>
        <v>71143</v>
      </c>
      <c r="AR38" s="43">
        <f>'BAR BB| Open rates'!AR38*0.9*0.9+25</f>
        <v>72763</v>
      </c>
      <c r="AS38" s="43">
        <f>'BAR BB| Open rates'!AS38*0.9*0.9+25</f>
        <v>67741</v>
      </c>
      <c r="AT38" s="43">
        <f>'BAR BB| Open rates'!AT38*0.9*0.9+25</f>
        <v>69523</v>
      </c>
      <c r="AU38" s="43">
        <f>'BAR BB| Open rates'!AU38*0.9*0.9+25</f>
        <v>67741</v>
      </c>
      <c r="AV38" s="43">
        <f>'BAR BB| Open rates'!AV38*0.9*0.9+25</f>
        <v>54052</v>
      </c>
      <c r="AW38" s="43">
        <f>'BAR BB| Open rates'!AW38*0.9*0.9+25</f>
        <v>54052</v>
      </c>
      <c r="AX38" s="43">
        <f>'BAR BB| Open rates'!AX38*0.9*0.9+25</f>
        <v>52270</v>
      </c>
      <c r="AY38" s="43">
        <f>'BAR BB| Open rates'!AY38*0.9*0.9+25</f>
        <v>54052</v>
      </c>
      <c r="AZ38" s="43">
        <f>'BAR BB| Open rates'!AZ38*0.9*0.9+25</f>
        <v>52270</v>
      </c>
      <c r="BA38" s="43">
        <f>'BAR BB| Open rates'!BA38*0.9*0.9+25</f>
        <v>54052</v>
      </c>
      <c r="BB38" s="43">
        <f>'BAR BB| Open rates'!BB38*0.9*0.9+25</f>
        <v>52270</v>
      </c>
      <c r="BC38" s="43">
        <f>'BAR BB| Open rates'!BC38*0.9*0.9+25</f>
        <v>54052</v>
      </c>
      <c r="BD38" s="43">
        <f>'BAR BB| Open rates'!BD38*0.9*0.9+25</f>
        <v>52270</v>
      </c>
      <c r="BE38" s="43">
        <f>'BAR BB| Open rates'!BE38*0.9*0.9+25</f>
        <v>50893</v>
      </c>
      <c r="BF38" s="43">
        <f>'BAR BB| Open rates'!BF38*0.9*0.9+25</f>
        <v>49273</v>
      </c>
      <c r="BG38" s="43">
        <f>'BAR BB| Open rates'!BG38*0.9*0.9+25</f>
        <v>50893</v>
      </c>
      <c r="BH38" s="43">
        <f>'BAR BB| Open rates'!BH38*0.9*0.9+25</f>
        <v>49273</v>
      </c>
      <c r="BI38" s="43">
        <f>'BAR BB| Open rates'!BI38*0.9*0.9+25</f>
        <v>50893</v>
      </c>
      <c r="BJ38" s="43">
        <f>'BAR BB| Open rates'!BJ38*0.9*0.9+25</f>
        <v>49273</v>
      </c>
      <c r="BK38" s="43">
        <f>'BAR BB| Open rates'!BK38*0.9*0.9+25</f>
        <v>50893</v>
      </c>
      <c r="BL38" s="43">
        <f>'BAR BB| Open rates'!BL38*0.9*0.9+25</f>
        <v>49273</v>
      </c>
      <c r="BM38" s="43">
        <f>'BAR BB| Open rates'!BM38*0.9*0.9+25</f>
        <v>50893</v>
      </c>
      <c r="BN38" s="43">
        <f>'BAR BB| Open rates'!BN38*0.9*0.9+25</f>
        <v>52270</v>
      </c>
      <c r="BO38" s="43">
        <f>'BAR BB| Open rates'!BO38*0.9*0.9+25</f>
        <v>54052</v>
      </c>
      <c r="BP38" s="43">
        <f>'BAR BB| Open rates'!BP38*0.9*0.9+25</f>
        <v>48463</v>
      </c>
      <c r="BQ38" s="43">
        <f>'BAR BB| Open rates'!BQ38*0.9*0.9+25</f>
        <v>44413</v>
      </c>
      <c r="BR38" s="43">
        <f>'BAR BB| Open rates'!BR38*0.9*0.9+25</f>
        <v>45223</v>
      </c>
      <c r="BS38" s="43">
        <f>'BAR BB| Open rates'!BS38*0.9*0.9+25</f>
        <v>44413</v>
      </c>
      <c r="BT38" s="43">
        <f>'BAR BB| Open rates'!BT38*0.9*0.9+25</f>
        <v>45223</v>
      </c>
      <c r="BU38" s="43">
        <f>'BAR BB| Open rates'!BU38*0.9*0.9+25</f>
        <v>44413</v>
      </c>
      <c r="BV38" s="43">
        <f>'BAR BB| Open rates'!BV38*0.9*0.9+25</f>
        <v>45223</v>
      </c>
      <c r="BW38" s="43">
        <f>'BAR BB| Open rates'!BW38*0.9*0.9+25</f>
        <v>44413</v>
      </c>
      <c r="BX38" s="43">
        <f>'BAR BB| Open rates'!BX38*0.9*0.9+25</f>
        <v>44413</v>
      </c>
      <c r="BY38" s="43">
        <f>'BAR BB| Open rates'!BY38*0.9*0.9+25</f>
        <v>45223</v>
      </c>
      <c r="BZ38" s="43">
        <f>'BAR BB| Open rates'!BZ38*0.9*0.9+25</f>
        <v>44413</v>
      </c>
      <c r="CA38" s="43">
        <f>'BAR BB| Open rates'!CA38*0.9*0.9+25</f>
        <v>45223</v>
      </c>
      <c r="CB38" s="43">
        <f>'BAR BB| Open rates'!CB38*0.9*0.9+25</f>
        <v>44413</v>
      </c>
      <c r="CC38" s="43">
        <f>'BAR BB| Open rates'!CC38*0.9*0.9+25</f>
        <v>45223</v>
      </c>
      <c r="CD38" s="43">
        <f>'BAR BB| Open rates'!CD38*0.9*0.9+25</f>
        <v>48220</v>
      </c>
      <c r="CE38" s="43">
        <f>'BAR BB| Open rates'!CE38*0.9*0.9+25</f>
        <v>50002</v>
      </c>
    </row>
    <row r="39" spans="1:83" s="36" customFormat="1" ht="12" customHeight="1" x14ac:dyDescent="0.2">
      <c r="A39" s="237">
        <v>6</v>
      </c>
      <c r="B39" s="43">
        <f>'BAR BB| Open rates'!B39*0.9*0.9+25</f>
        <v>68794</v>
      </c>
      <c r="C39" s="43">
        <f>'BAR BB| Open rates'!C39*0.9*0.9+25</f>
        <v>73573</v>
      </c>
      <c r="D39" s="43">
        <f>'BAR BB| Open rates'!D39*0.9*0.9+25</f>
        <v>70171</v>
      </c>
      <c r="E39" s="43">
        <f>'BAR BB| Open rates'!E39*0.9*0.9+25</f>
        <v>50650</v>
      </c>
      <c r="F39" s="43">
        <f>'BAR BB| Open rates'!F39*0.9*0.9+25</f>
        <v>49273</v>
      </c>
      <c r="G39" s="43">
        <f>'BAR BB| Open rates'!G39*0.9*0.9+25</f>
        <v>47653</v>
      </c>
      <c r="H39" s="43">
        <f>'BAR BB| Open rates'!H39*0.9*0.9+25</f>
        <v>47653</v>
      </c>
      <c r="I39" s="43">
        <f>'BAR BB| Open rates'!I39*0.9*0.9+25</f>
        <v>46843</v>
      </c>
      <c r="J39" s="43">
        <f>'BAR BB| Open rates'!J39*0.9*0.9+25</f>
        <v>47653</v>
      </c>
      <c r="K39" s="43">
        <f>'BAR BB| Open rates'!K39*0.9*0.9+25</f>
        <v>47653</v>
      </c>
      <c r="L39" s="43">
        <f>'BAR BB| Open rates'!L39*0.9*0.9+25</f>
        <v>47653</v>
      </c>
      <c r="M39" s="43">
        <f>'BAR BB| Open rates'!M39*0.9*0.9+25</f>
        <v>58912</v>
      </c>
      <c r="N39" s="43">
        <f>'BAR BB| Open rates'!N39*0.9*0.9+25</f>
        <v>54700</v>
      </c>
      <c r="O39" s="43">
        <f>'BAR BB| Open rates'!O39*0.9*0.9+25</f>
        <v>58912</v>
      </c>
      <c r="P39" s="43">
        <f>'BAR BB| Open rates'!P39*0.9*0.9+25</f>
        <v>56482</v>
      </c>
      <c r="Q39" s="43">
        <f>'BAR BB| Open rates'!Q39*0.9*0.9+25</f>
        <v>53323</v>
      </c>
      <c r="R39" s="43">
        <f>'BAR BB| Open rates'!R39*0.9*0.9+25</f>
        <v>54700</v>
      </c>
      <c r="S39" s="43">
        <f>'BAR BB| Open rates'!S39*0.9*0.9+25</f>
        <v>53323</v>
      </c>
      <c r="T39" s="43">
        <f>'BAR BB| Open rates'!T39*0.9*0.9+25</f>
        <v>54700</v>
      </c>
      <c r="U39" s="43">
        <f>'BAR BB| Open rates'!U39*0.9*0.9+25</f>
        <v>53323</v>
      </c>
      <c r="V39" s="43">
        <f>'BAR BB| Open rates'!V39*0.9*0.9+25</f>
        <v>54700</v>
      </c>
      <c r="W39" s="43">
        <f>'BAR BB| Open rates'!W39*0.9*0.9+25</f>
        <v>70171</v>
      </c>
      <c r="X39" s="43">
        <f>'BAR BB| Open rates'!X39*0.9*0.9+25</f>
        <v>73573</v>
      </c>
      <c r="Y39" s="43">
        <f>'BAR BB| Open rates'!Y39*0.9*0.9+25</f>
        <v>89044</v>
      </c>
      <c r="Z39" s="43">
        <f>'BAR BB| Open rates'!Z39*0.9*0.9+25</f>
        <v>70171</v>
      </c>
      <c r="AA39" s="43">
        <f>'BAR BB| Open rates'!AA39*0.9*0.9+25</f>
        <v>71953</v>
      </c>
      <c r="AB39" s="43">
        <f>'BAR BB| Open rates'!AB39*0.9*0.9+25</f>
        <v>70171</v>
      </c>
      <c r="AC39" s="43">
        <f>'BAR BB| Open rates'!AC39*0.9*0.9+25</f>
        <v>73573</v>
      </c>
      <c r="AD39" s="43">
        <f>'BAR BB| Open rates'!AD39*0.9*0.9+25</f>
        <v>75193</v>
      </c>
      <c r="AE39" s="43">
        <f>'BAR BB| Open rates'!AE39*0.9*0.9+25</f>
        <v>73573</v>
      </c>
      <c r="AF39" s="43">
        <f>'BAR BB| Open rates'!AF39*0.9*0.9+25</f>
        <v>75193</v>
      </c>
      <c r="AG39" s="43">
        <f>'BAR BB| Open rates'!AG39*0.9*0.9+25</f>
        <v>73573</v>
      </c>
      <c r="AH39" s="43">
        <f>'BAR BB| Open rates'!AH39*0.9*0.9+25</f>
        <v>75193</v>
      </c>
      <c r="AI39" s="43">
        <f>'BAR BB| Open rates'!AI39*0.9*0.9+25</f>
        <v>73573</v>
      </c>
      <c r="AJ39" s="43">
        <f>'BAR BB| Open rates'!AJ39*0.9*0.9+25</f>
        <v>75193</v>
      </c>
      <c r="AK39" s="43">
        <f>'BAR BB| Open rates'!AK39*0.9*0.9+25</f>
        <v>73573</v>
      </c>
      <c r="AL39" s="43">
        <f>'BAR BB| Open rates'!AL39*0.9*0.9+25</f>
        <v>75193</v>
      </c>
      <c r="AM39" s="43">
        <f>'BAR BB| Open rates'!AM39*0.9*0.9+25</f>
        <v>73573</v>
      </c>
      <c r="AN39" s="43">
        <f>'BAR BB| Open rates'!AN39*0.9*0.9+25</f>
        <v>75193</v>
      </c>
      <c r="AO39" s="43">
        <f>'BAR BB| Open rates'!AO39*0.9*0.9+25</f>
        <v>73573</v>
      </c>
      <c r="AP39" s="43">
        <f>'BAR BB| Open rates'!AP39*0.9*0.9+25</f>
        <v>75193</v>
      </c>
      <c r="AQ39" s="43">
        <f>'BAR BB| Open rates'!AQ39*0.9*0.9+25</f>
        <v>73573</v>
      </c>
      <c r="AR39" s="43">
        <f>'BAR BB| Open rates'!AR39*0.9*0.9+25</f>
        <v>75193</v>
      </c>
      <c r="AS39" s="43">
        <f>'BAR BB| Open rates'!AS39*0.9*0.9+25</f>
        <v>70171</v>
      </c>
      <c r="AT39" s="43">
        <f>'BAR BB| Open rates'!AT39*0.9*0.9+25</f>
        <v>71953</v>
      </c>
      <c r="AU39" s="43">
        <f>'BAR BB| Open rates'!AU39*0.9*0.9+25</f>
        <v>70171</v>
      </c>
      <c r="AV39" s="43">
        <f>'BAR BB| Open rates'!AV39*0.9*0.9+25</f>
        <v>56482</v>
      </c>
      <c r="AW39" s="43">
        <f>'BAR BB| Open rates'!AW39*0.9*0.9+25</f>
        <v>56482</v>
      </c>
      <c r="AX39" s="43">
        <f>'BAR BB| Open rates'!AX39*0.9*0.9+25</f>
        <v>54700</v>
      </c>
      <c r="AY39" s="43">
        <f>'BAR BB| Open rates'!AY39*0.9*0.9+25</f>
        <v>56482</v>
      </c>
      <c r="AZ39" s="43">
        <f>'BAR BB| Open rates'!AZ39*0.9*0.9+25</f>
        <v>54700</v>
      </c>
      <c r="BA39" s="43">
        <f>'BAR BB| Open rates'!BA39*0.9*0.9+25</f>
        <v>56482</v>
      </c>
      <c r="BB39" s="43">
        <f>'BAR BB| Open rates'!BB39*0.9*0.9+25</f>
        <v>54700</v>
      </c>
      <c r="BC39" s="43">
        <f>'BAR BB| Open rates'!BC39*0.9*0.9+25</f>
        <v>56482</v>
      </c>
      <c r="BD39" s="43">
        <f>'BAR BB| Open rates'!BD39*0.9*0.9+25</f>
        <v>54700</v>
      </c>
      <c r="BE39" s="43">
        <f>'BAR BB| Open rates'!BE39*0.9*0.9+25</f>
        <v>53323</v>
      </c>
      <c r="BF39" s="43">
        <f>'BAR BB| Open rates'!BF39*0.9*0.9+25</f>
        <v>51703</v>
      </c>
      <c r="BG39" s="43">
        <f>'BAR BB| Open rates'!BG39*0.9*0.9+25</f>
        <v>53323</v>
      </c>
      <c r="BH39" s="43">
        <f>'BAR BB| Open rates'!BH39*0.9*0.9+25</f>
        <v>51703</v>
      </c>
      <c r="BI39" s="43">
        <f>'BAR BB| Open rates'!BI39*0.9*0.9+25</f>
        <v>53323</v>
      </c>
      <c r="BJ39" s="43">
        <f>'BAR BB| Open rates'!BJ39*0.9*0.9+25</f>
        <v>51703</v>
      </c>
      <c r="BK39" s="43">
        <f>'BAR BB| Open rates'!BK39*0.9*0.9+25</f>
        <v>53323</v>
      </c>
      <c r="BL39" s="43">
        <f>'BAR BB| Open rates'!BL39*0.9*0.9+25</f>
        <v>51703</v>
      </c>
      <c r="BM39" s="43">
        <f>'BAR BB| Open rates'!BM39*0.9*0.9+25</f>
        <v>53323</v>
      </c>
      <c r="BN39" s="43">
        <f>'BAR BB| Open rates'!BN39*0.9*0.9+25</f>
        <v>54700</v>
      </c>
      <c r="BO39" s="43">
        <f>'BAR BB| Open rates'!BO39*0.9*0.9+25</f>
        <v>56482</v>
      </c>
      <c r="BP39" s="43">
        <f>'BAR BB| Open rates'!BP39*0.9*0.9+25</f>
        <v>50893</v>
      </c>
      <c r="BQ39" s="43">
        <f>'BAR BB| Open rates'!BQ39*0.9*0.9+25</f>
        <v>46843</v>
      </c>
      <c r="BR39" s="43">
        <f>'BAR BB| Open rates'!BR39*0.9*0.9+25</f>
        <v>47653</v>
      </c>
      <c r="BS39" s="43">
        <f>'BAR BB| Open rates'!BS39*0.9*0.9+25</f>
        <v>46843</v>
      </c>
      <c r="BT39" s="43">
        <f>'BAR BB| Open rates'!BT39*0.9*0.9+25</f>
        <v>47653</v>
      </c>
      <c r="BU39" s="43">
        <f>'BAR BB| Open rates'!BU39*0.9*0.9+25</f>
        <v>46843</v>
      </c>
      <c r="BV39" s="43">
        <f>'BAR BB| Open rates'!BV39*0.9*0.9+25</f>
        <v>47653</v>
      </c>
      <c r="BW39" s="43">
        <f>'BAR BB| Open rates'!BW39*0.9*0.9+25</f>
        <v>46843</v>
      </c>
      <c r="BX39" s="43">
        <f>'BAR BB| Open rates'!BX39*0.9*0.9+25</f>
        <v>46843</v>
      </c>
      <c r="BY39" s="43">
        <f>'BAR BB| Open rates'!BY39*0.9*0.9+25</f>
        <v>47653</v>
      </c>
      <c r="BZ39" s="43">
        <f>'BAR BB| Open rates'!BZ39*0.9*0.9+25</f>
        <v>46843</v>
      </c>
      <c r="CA39" s="43">
        <f>'BAR BB| Open rates'!CA39*0.9*0.9+25</f>
        <v>47653</v>
      </c>
      <c r="CB39" s="43">
        <f>'BAR BB| Open rates'!CB39*0.9*0.9+25</f>
        <v>46843</v>
      </c>
      <c r="CC39" s="43">
        <f>'BAR BB| Open rates'!CC39*0.9*0.9+25</f>
        <v>47653</v>
      </c>
      <c r="CD39" s="43">
        <f>'BAR BB| Open rates'!CD39*0.9*0.9+25</f>
        <v>50650</v>
      </c>
      <c r="CE39" s="43">
        <f>'BAR BB| Open rates'!CE39*0.9*0.9+25</f>
        <v>52432</v>
      </c>
    </row>
    <row r="40" spans="1:83" s="36" customFormat="1" ht="12" hidden="1" customHeight="1" x14ac:dyDescent="0.2">
      <c r="A40" s="236" t="s">
        <v>183</v>
      </c>
    </row>
    <row r="41" spans="1:83" s="36" customFormat="1" ht="12" hidden="1" customHeight="1" x14ac:dyDescent="0.2">
      <c r="A41" s="237">
        <v>1</v>
      </c>
    </row>
    <row r="42" spans="1:83" s="36" customFormat="1" ht="12" hidden="1" customHeight="1" x14ac:dyDescent="0.2">
      <c r="A42" s="237">
        <v>2</v>
      </c>
    </row>
    <row r="43" spans="1:83" s="36" customFormat="1" ht="12" hidden="1" customHeight="1" x14ac:dyDescent="0.2">
      <c r="A43" s="237">
        <v>3</v>
      </c>
    </row>
    <row r="44" spans="1:83" s="36" customFormat="1" ht="12" hidden="1" customHeight="1" x14ac:dyDescent="0.2">
      <c r="A44" s="237">
        <v>4</v>
      </c>
    </row>
    <row r="45" spans="1:83" s="36" customFormat="1" ht="12" hidden="1" customHeight="1" x14ac:dyDescent="0.2">
      <c r="A45" s="237">
        <v>5</v>
      </c>
    </row>
    <row r="46" spans="1:83" s="36" customFormat="1" ht="12" hidden="1" customHeight="1" x14ac:dyDescent="0.2">
      <c r="A46" s="237">
        <v>6</v>
      </c>
    </row>
    <row r="47" spans="1:83" s="36" customFormat="1" ht="12" hidden="1" customHeight="1" x14ac:dyDescent="0.2">
      <c r="A47" s="237">
        <v>7</v>
      </c>
    </row>
    <row r="48" spans="1:83" s="36" customFormat="1" ht="12" hidden="1" customHeight="1" x14ac:dyDescent="0.2">
      <c r="A48" s="237">
        <v>8</v>
      </c>
    </row>
    <row r="49" spans="1:1" s="36" customFormat="1" ht="12" hidden="1" customHeight="1" x14ac:dyDescent="0.2">
      <c r="A49" s="236" t="s">
        <v>72</v>
      </c>
    </row>
    <row r="50" spans="1:1" s="36" customFormat="1" ht="12" hidden="1" customHeight="1" x14ac:dyDescent="0.2">
      <c r="A50" s="237">
        <v>1</v>
      </c>
    </row>
    <row r="51" spans="1:1" s="36" customFormat="1" ht="12" hidden="1" customHeight="1" x14ac:dyDescent="0.2">
      <c r="A51" s="237">
        <v>2</v>
      </c>
    </row>
    <row r="52" spans="1:1" s="36" customFormat="1" ht="12" hidden="1" customHeight="1" x14ac:dyDescent="0.2">
      <c r="A52" s="236" t="s">
        <v>184</v>
      </c>
    </row>
    <row r="53" spans="1:1" s="36" customFormat="1" ht="12" hidden="1" customHeight="1" x14ac:dyDescent="0.2">
      <c r="A53" s="237">
        <v>1</v>
      </c>
    </row>
    <row r="54" spans="1:1" s="36" customFormat="1" ht="12" hidden="1" customHeight="1" x14ac:dyDescent="0.2">
      <c r="A54" s="237">
        <v>2</v>
      </c>
    </row>
    <row r="55" spans="1:1" s="36" customFormat="1" ht="12" hidden="1" customHeight="1" x14ac:dyDescent="0.2">
      <c r="A55" s="237">
        <v>3</v>
      </c>
    </row>
    <row r="56" spans="1:1" s="36" customFormat="1" ht="12" hidden="1" customHeight="1" x14ac:dyDescent="0.2">
      <c r="A56" s="237">
        <v>4</v>
      </c>
    </row>
    <row r="57" spans="1:1" s="36" customFormat="1" ht="12" hidden="1" customHeight="1" x14ac:dyDescent="0.2">
      <c r="A57" s="237">
        <v>5</v>
      </c>
    </row>
    <row r="58" spans="1:1" s="36" customFormat="1" ht="12" hidden="1" customHeight="1" x14ac:dyDescent="0.2">
      <c r="A58" s="237">
        <v>6</v>
      </c>
    </row>
    <row r="59" spans="1:1" s="36" customFormat="1" ht="12" hidden="1" customHeight="1" x14ac:dyDescent="0.2">
      <c r="A59" s="89"/>
    </row>
    <row r="60" spans="1:1" s="33" customFormat="1" x14ac:dyDescent="0.2">
      <c r="A60" s="89"/>
    </row>
    <row r="61" spans="1:1" s="33" customFormat="1" x14ac:dyDescent="0.2">
      <c r="A61" s="371" t="s">
        <v>172</v>
      </c>
    </row>
    <row r="62" spans="1:1" s="33" customFormat="1" x14ac:dyDescent="0.2">
      <c r="A62" s="371"/>
    </row>
    <row r="63" spans="1:1" s="31" customFormat="1" ht="13.5" customHeight="1" x14ac:dyDescent="0.2"/>
    <row r="64" spans="1:1" s="6" customFormat="1" ht="12.75" customHeight="1" x14ac:dyDescent="0.2">
      <c r="A64" s="174" t="s">
        <v>74</v>
      </c>
    </row>
    <row r="65" spans="1:1" s="6" customFormat="1" ht="12.75" customHeight="1" x14ac:dyDescent="0.2">
      <c r="A65" s="172" t="s">
        <v>75</v>
      </c>
    </row>
    <row r="66" spans="1:1" s="6" customFormat="1" ht="12.75" customHeight="1" x14ac:dyDescent="0.2">
      <c r="A66" s="172" t="s">
        <v>381</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1" t="s">
        <v>449</v>
      </c>
    </row>
    <row r="78" spans="1:1" s="33" customFormat="1" ht="24" x14ac:dyDescent="0.2">
      <c r="A78" s="213" t="s">
        <v>450</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sheetData>
  <mergeCells count="1">
    <mergeCell ref="A61:A6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CE74"/>
  <sheetViews>
    <sheetView workbookViewId="0">
      <pane xSplit="1" ySplit="4" topLeftCell="BS44" activePane="bottomRight" state="frozen"/>
      <selection pane="topRight" activeCell="B1" sqref="B1"/>
      <selection pane="bottomLeft" activeCell="A5" sqref="A5"/>
      <selection pane="bottomRight" activeCell="B3" sqref="B3:CE39"/>
    </sheetView>
  </sheetViews>
  <sheetFormatPr defaultColWidth="9.7109375" defaultRowHeight="12.75" x14ac:dyDescent="0.2"/>
  <cols>
    <col min="1" max="1" width="37" style="32" customWidth="1"/>
    <col min="2" max="16384" width="9.7109375" style="32"/>
  </cols>
  <sheetData>
    <row r="1" spans="1:83" x14ac:dyDescent="0.2">
      <c r="A1" s="63" t="s">
        <v>61</v>
      </c>
    </row>
    <row r="2" spans="1:83" x14ac:dyDescent="0.2">
      <c r="A2" s="11" t="s">
        <v>51</v>
      </c>
    </row>
    <row r="3" spans="1:83" s="33" customFormat="1" ht="26.25" customHeight="1" x14ac:dyDescent="0.2">
      <c r="A3" s="64" t="s">
        <v>97</v>
      </c>
      <c r="B3" s="113">
        <f>'BAR BB| Open rates'!B3</f>
        <v>46105</v>
      </c>
      <c r="C3" s="113">
        <f>'BAR BB| Open rates'!C3</f>
        <v>46108</v>
      </c>
      <c r="D3" s="113">
        <f>'BAR BB| Open rates'!D3</f>
        <v>46110</v>
      </c>
      <c r="E3" s="113">
        <f>'BAR BB| Open rates'!E3</f>
        <v>46113</v>
      </c>
      <c r="F3" s="113">
        <f>'BAR BB| Open rates'!F3</f>
        <v>46118</v>
      </c>
      <c r="G3" s="113">
        <f>'BAR BB| Open rates'!G3</f>
        <v>46124</v>
      </c>
      <c r="H3" s="113">
        <f>'BAR BB| Open rates'!H3</f>
        <v>46125</v>
      </c>
      <c r="I3" s="113">
        <f>'BAR BB| Open rates'!I3</f>
        <v>46131</v>
      </c>
      <c r="J3" s="113">
        <f>'BAR BB| Open rates'!J3</f>
        <v>46136</v>
      </c>
      <c r="K3" s="113">
        <f>'BAR BB| Open rates'!K3</f>
        <v>46138</v>
      </c>
      <c r="L3" s="113">
        <f>'BAR BB| Open rates'!L3</f>
        <v>46142</v>
      </c>
      <c r="M3" s="113">
        <f>'BAR BB| Open rates'!M3</f>
        <v>46143</v>
      </c>
      <c r="N3" s="113">
        <f>'BAR BB| Open rates'!N3</f>
        <v>46146</v>
      </c>
      <c r="O3" s="113">
        <f>'BAR BB| Open rates'!O3</f>
        <v>46150</v>
      </c>
      <c r="P3" s="113">
        <f>'BAR BB| Open rates'!P3</f>
        <v>46153</v>
      </c>
      <c r="Q3" s="113">
        <f>'BAR BB| Open rates'!Q3</f>
        <v>46154</v>
      </c>
      <c r="R3" s="113">
        <f>'BAR BB| Open rates'!R3</f>
        <v>46157</v>
      </c>
      <c r="S3" s="113">
        <f>'BAR BB| Open rates'!S3</f>
        <v>46159</v>
      </c>
      <c r="T3" s="113">
        <f>'BAR BB| Open rates'!T3</f>
        <v>46164</v>
      </c>
      <c r="U3" s="113">
        <f>'BAR BB| Open rates'!U3</f>
        <v>46166</v>
      </c>
      <c r="V3" s="113">
        <f>'BAR BB| Open rates'!V3</f>
        <v>46171</v>
      </c>
      <c r="W3" s="113">
        <f>'BAR BB| Open rates'!W3</f>
        <v>46174</v>
      </c>
      <c r="X3" s="113">
        <f>'BAR BB| Open rates'!X3</f>
        <v>46178</v>
      </c>
      <c r="Y3" s="113">
        <f>'BAR BB| Open rates'!Y3</f>
        <v>46188</v>
      </c>
      <c r="Z3" s="113">
        <f>'BAR BB| Open rates'!Z3</f>
        <v>46194</v>
      </c>
      <c r="AA3" s="113">
        <f>'BAR BB| Open rates'!AA3</f>
        <v>46199</v>
      </c>
      <c r="AB3" s="113">
        <f>'BAR BB| Open rates'!AB3</f>
        <v>46201</v>
      </c>
      <c r="AC3" s="113">
        <f>'BAR BB| Open rates'!AC3</f>
        <v>46204</v>
      </c>
      <c r="AD3" s="113">
        <f>'BAR BB| Open rates'!AD3</f>
        <v>46206</v>
      </c>
      <c r="AE3" s="113">
        <f>'BAR BB| Open rates'!AE3</f>
        <v>46208</v>
      </c>
      <c r="AF3" s="113">
        <f>'BAR BB| Open rates'!AF3</f>
        <v>46213</v>
      </c>
      <c r="AG3" s="113">
        <f>'BAR BB| Open rates'!AG3</f>
        <v>46215</v>
      </c>
      <c r="AH3" s="113">
        <f>'BAR BB| Open rates'!AH3</f>
        <v>46220</v>
      </c>
      <c r="AI3" s="113">
        <f>'BAR BB| Open rates'!AI3</f>
        <v>46222</v>
      </c>
      <c r="AJ3" s="113">
        <f>'BAR BB| Open rates'!AJ3</f>
        <v>46227</v>
      </c>
      <c r="AK3" s="113">
        <f>'BAR BB| Open rates'!AK3</f>
        <v>46229</v>
      </c>
      <c r="AL3" s="113">
        <f>'BAR BB| Open rates'!AL3</f>
        <v>46234</v>
      </c>
      <c r="AM3" s="113">
        <f>'BAR BB| Open rates'!AM3</f>
        <v>46236</v>
      </c>
      <c r="AN3" s="113">
        <f>'BAR BB| Open rates'!AN3</f>
        <v>46241</v>
      </c>
      <c r="AO3" s="113">
        <f>'BAR BB| Open rates'!AO3</f>
        <v>46243</v>
      </c>
      <c r="AP3" s="113">
        <f>'BAR BB| Open rates'!AP3</f>
        <v>46248</v>
      </c>
      <c r="AQ3" s="113">
        <f>'BAR BB| Open rates'!AQ3</f>
        <v>46250</v>
      </c>
      <c r="AR3" s="113">
        <f>'BAR BB| Open rates'!AR3</f>
        <v>46255</v>
      </c>
      <c r="AS3" s="113">
        <f>'BAR BB| Open rates'!AS3</f>
        <v>46257</v>
      </c>
      <c r="AT3" s="113">
        <f>'BAR BB| Open rates'!AT3</f>
        <v>46262</v>
      </c>
      <c r="AU3" s="113">
        <f>'BAR BB| Open rates'!AU3</f>
        <v>46264</v>
      </c>
      <c r="AV3" s="113">
        <f>'BAR BB| Open rates'!AV3</f>
        <v>46266</v>
      </c>
      <c r="AW3" s="113">
        <f>'BAR BB| Open rates'!AW3</f>
        <v>46269</v>
      </c>
      <c r="AX3" s="113">
        <f>'BAR BB| Open rates'!AX3</f>
        <v>46271</v>
      </c>
      <c r="AY3" s="113">
        <f>'BAR BB| Open rates'!AY3</f>
        <v>46276</v>
      </c>
      <c r="AZ3" s="113">
        <f>'BAR BB| Open rates'!AZ3</f>
        <v>46278</v>
      </c>
      <c r="BA3" s="113">
        <f>'BAR BB| Open rates'!BA3</f>
        <v>46283</v>
      </c>
      <c r="BB3" s="113">
        <f>'BAR BB| Open rates'!BB3</f>
        <v>46285</v>
      </c>
      <c r="BC3" s="113">
        <f>'BAR BB| Open rates'!BC3</f>
        <v>46290</v>
      </c>
      <c r="BD3" s="113">
        <f>'BAR BB| Open rates'!BD3</f>
        <v>46292</v>
      </c>
      <c r="BE3" s="113">
        <f>'BAR BB| Open rates'!BE3</f>
        <v>46296</v>
      </c>
      <c r="BF3" s="113">
        <f>'BAR BB| Open rates'!BF3</f>
        <v>46299</v>
      </c>
      <c r="BG3" s="113">
        <f>'BAR BB| Open rates'!BG3</f>
        <v>46304</v>
      </c>
      <c r="BH3" s="113">
        <f>'BAR BB| Open rates'!BH3</f>
        <v>46306</v>
      </c>
      <c r="BI3" s="113">
        <f>'BAR BB| Open rates'!BI3</f>
        <v>46311</v>
      </c>
      <c r="BJ3" s="113">
        <f>'BAR BB| Open rates'!BJ3</f>
        <v>46313</v>
      </c>
      <c r="BK3" s="113">
        <f>'BAR BB| Open rates'!BK3</f>
        <v>46318</v>
      </c>
      <c r="BL3" s="113">
        <f>'BAR BB| Open rates'!BL3</f>
        <v>46320</v>
      </c>
      <c r="BM3" s="113">
        <f>'BAR BB| Open rates'!BM3</f>
        <v>46325</v>
      </c>
      <c r="BN3" s="113">
        <f>'BAR BB| Open rates'!BN3</f>
        <v>46327</v>
      </c>
      <c r="BO3" s="113">
        <f>'BAR BB| Open rates'!BO3</f>
        <v>46330</v>
      </c>
      <c r="BP3" s="113">
        <f>'BAR BB| Open rates'!BP3</f>
        <v>46334</v>
      </c>
      <c r="BQ3" s="113">
        <f>'BAR BB| Open rates'!BQ3</f>
        <v>46335</v>
      </c>
      <c r="BR3" s="113">
        <f>'BAR BB| Open rates'!BR3</f>
        <v>46339</v>
      </c>
      <c r="BS3" s="113">
        <f>'BAR BB| Open rates'!BS3</f>
        <v>46341</v>
      </c>
      <c r="BT3" s="113">
        <f>'BAR BB| Open rates'!BT3</f>
        <v>46346</v>
      </c>
      <c r="BU3" s="113">
        <f>'BAR BB| Open rates'!BU3</f>
        <v>46348</v>
      </c>
      <c r="BV3" s="113">
        <f>'BAR BB| Open rates'!BV3</f>
        <v>46353</v>
      </c>
      <c r="BW3" s="113">
        <f>'BAR BB| Open rates'!BW3</f>
        <v>46355</v>
      </c>
      <c r="BX3" s="113">
        <f>'BAR BB| Open rates'!BX3</f>
        <v>46357</v>
      </c>
      <c r="BY3" s="113">
        <f>'BAR BB| Open rates'!BY3</f>
        <v>46360</v>
      </c>
      <c r="BZ3" s="113">
        <f>'BAR BB| Open rates'!BZ3</f>
        <v>46362</v>
      </c>
      <c r="CA3" s="113">
        <f>'BAR BB| Open rates'!CA3</f>
        <v>46367</v>
      </c>
      <c r="CB3" s="113">
        <f>'BAR BB| Open rates'!CB3</f>
        <v>46369</v>
      </c>
      <c r="CC3" s="113">
        <f>'BAR BB| Open rates'!CC3</f>
        <v>46374</v>
      </c>
      <c r="CD3" s="113">
        <f>'BAR BB| Open rates'!CD3</f>
        <v>46376</v>
      </c>
      <c r="CE3" s="113">
        <f>'BAR BB| Open rates'!CE3</f>
        <v>46381</v>
      </c>
    </row>
    <row r="4" spans="1:83" s="33" customFormat="1" ht="26.25" customHeight="1" x14ac:dyDescent="0.2">
      <c r="A4" s="104"/>
      <c r="B4" s="115">
        <f>'BAR BB| Open rates'!B4</f>
        <v>46107</v>
      </c>
      <c r="C4" s="115">
        <f>'BAR BB| Open rates'!C4</f>
        <v>46109</v>
      </c>
      <c r="D4" s="115">
        <f>'BAR BB| Open rates'!D4</f>
        <v>46112</v>
      </c>
      <c r="E4" s="115">
        <f>'BAR BB| Open rates'!E4</f>
        <v>46117</v>
      </c>
      <c r="F4" s="115">
        <f>'BAR BB| Open rates'!F4</f>
        <v>46123</v>
      </c>
      <c r="G4" s="115">
        <f>'BAR BB| Open rates'!G4</f>
        <v>46124</v>
      </c>
      <c r="H4" s="115">
        <f>'BAR BB| Open rates'!H4</f>
        <v>46130</v>
      </c>
      <c r="I4" s="115">
        <f>'BAR BB| Open rates'!I4</f>
        <v>46135</v>
      </c>
      <c r="J4" s="115">
        <f>'BAR BB| Open rates'!J4</f>
        <v>46137</v>
      </c>
      <c r="K4" s="115">
        <f>'BAR BB| Open rates'!K4</f>
        <v>46141</v>
      </c>
      <c r="L4" s="115">
        <f>'BAR BB| Open rates'!L4</f>
        <v>46142</v>
      </c>
      <c r="M4" s="115">
        <f>'BAR BB| Open rates'!M4</f>
        <v>46145</v>
      </c>
      <c r="N4" s="115">
        <f>'BAR BB| Open rates'!N4</f>
        <v>46149</v>
      </c>
      <c r="O4" s="115">
        <f>'BAR BB| Open rates'!O4</f>
        <v>46152</v>
      </c>
      <c r="P4" s="115">
        <f>'BAR BB| Open rates'!P4</f>
        <v>46153</v>
      </c>
      <c r="Q4" s="115">
        <f>'BAR BB| Open rates'!Q4</f>
        <v>46156</v>
      </c>
      <c r="R4" s="115">
        <f>'BAR BB| Open rates'!R4</f>
        <v>46158</v>
      </c>
      <c r="S4" s="115">
        <f>'BAR BB| Open rates'!S4</f>
        <v>46163</v>
      </c>
      <c r="T4" s="115">
        <f>'BAR BB| Open rates'!T4</f>
        <v>46165</v>
      </c>
      <c r="U4" s="115">
        <f>'BAR BB| Open rates'!U4</f>
        <v>46170</v>
      </c>
      <c r="V4" s="115">
        <f>'BAR BB| Open rates'!V4</f>
        <v>46173</v>
      </c>
      <c r="W4" s="115">
        <f>'BAR BB| Open rates'!W4</f>
        <v>46177</v>
      </c>
      <c r="X4" s="115">
        <f>'BAR BB| Open rates'!X4</f>
        <v>46187</v>
      </c>
      <c r="Y4" s="115">
        <f>'BAR BB| Open rates'!Y4</f>
        <v>46193</v>
      </c>
      <c r="Z4" s="115">
        <f>'BAR BB| Open rates'!Z4</f>
        <v>46198</v>
      </c>
      <c r="AA4" s="115">
        <f>'BAR BB| Open rates'!AA4</f>
        <v>46200</v>
      </c>
      <c r="AB4" s="115">
        <f>'BAR BB| Open rates'!AB4</f>
        <v>46203</v>
      </c>
      <c r="AC4" s="115">
        <f>'BAR BB| Open rates'!AC4</f>
        <v>46205</v>
      </c>
      <c r="AD4" s="115">
        <f>'BAR BB| Open rates'!AD4</f>
        <v>46207</v>
      </c>
      <c r="AE4" s="115">
        <f>'BAR BB| Open rates'!AE4</f>
        <v>46212</v>
      </c>
      <c r="AF4" s="115">
        <f>'BAR BB| Open rates'!AF4</f>
        <v>46214</v>
      </c>
      <c r="AG4" s="115">
        <f>'BAR BB| Open rates'!AG4</f>
        <v>46219</v>
      </c>
      <c r="AH4" s="115">
        <f>'BAR BB| Open rates'!AH4</f>
        <v>46221</v>
      </c>
      <c r="AI4" s="115">
        <f>'BAR BB| Open rates'!AI4</f>
        <v>46226</v>
      </c>
      <c r="AJ4" s="115">
        <f>'BAR BB| Open rates'!AJ4</f>
        <v>46228</v>
      </c>
      <c r="AK4" s="115">
        <f>'BAR BB| Open rates'!AK4</f>
        <v>46233</v>
      </c>
      <c r="AL4" s="115">
        <f>'BAR BB| Open rates'!AL4</f>
        <v>46235</v>
      </c>
      <c r="AM4" s="115">
        <f>'BAR BB| Open rates'!AM4</f>
        <v>46240</v>
      </c>
      <c r="AN4" s="115">
        <f>'BAR BB| Open rates'!AN4</f>
        <v>46242</v>
      </c>
      <c r="AO4" s="115">
        <f>'BAR BB| Open rates'!AO4</f>
        <v>46247</v>
      </c>
      <c r="AP4" s="115">
        <f>'BAR BB| Open rates'!AP4</f>
        <v>46249</v>
      </c>
      <c r="AQ4" s="115">
        <f>'BAR BB| Open rates'!AQ4</f>
        <v>46254</v>
      </c>
      <c r="AR4" s="115">
        <f>'BAR BB| Open rates'!AR4</f>
        <v>46256</v>
      </c>
      <c r="AS4" s="115">
        <f>'BAR BB| Open rates'!AS4</f>
        <v>46261</v>
      </c>
      <c r="AT4" s="115">
        <f>'BAR BB| Open rates'!AT4</f>
        <v>46263</v>
      </c>
      <c r="AU4" s="115">
        <f>'BAR BB| Open rates'!AU4</f>
        <v>46265</v>
      </c>
      <c r="AV4" s="115">
        <f>'BAR BB| Open rates'!AV4</f>
        <v>46268</v>
      </c>
      <c r="AW4" s="115">
        <f>'BAR BB| Open rates'!AW4</f>
        <v>46270</v>
      </c>
      <c r="AX4" s="115">
        <f>'BAR BB| Open rates'!AX4</f>
        <v>46275</v>
      </c>
      <c r="AY4" s="115">
        <f>'BAR BB| Open rates'!AY4</f>
        <v>46277</v>
      </c>
      <c r="AZ4" s="115">
        <f>'BAR BB| Open rates'!AZ4</f>
        <v>46282</v>
      </c>
      <c r="BA4" s="115">
        <f>'BAR BB| Open rates'!BA4</f>
        <v>46284</v>
      </c>
      <c r="BB4" s="115">
        <f>'BAR BB| Open rates'!BB4</f>
        <v>46289</v>
      </c>
      <c r="BC4" s="115">
        <f>'BAR BB| Open rates'!BC4</f>
        <v>46291</v>
      </c>
      <c r="BD4" s="115">
        <f>'BAR BB| Open rates'!BD4</f>
        <v>46295</v>
      </c>
      <c r="BE4" s="115">
        <f>'BAR BB| Open rates'!BE4</f>
        <v>46298</v>
      </c>
      <c r="BF4" s="115">
        <f>'BAR BB| Open rates'!BF4</f>
        <v>46303</v>
      </c>
      <c r="BG4" s="115">
        <f>'BAR BB| Open rates'!BG4</f>
        <v>46305</v>
      </c>
      <c r="BH4" s="115">
        <f>'BAR BB| Open rates'!BH4</f>
        <v>46310</v>
      </c>
      <c r="BI4" s="115">
        <f>'BAR BB| Open rates'!BI4</f>
        <v>46312</v>
      </c>
      <c r="BJ4" s="115">
        <f>'BAR BB| Open rates'!BJ4</f>
        <v>46317</v>
      </c>
      <c r="BK4" s="115">
        <f>'BAR BB| Open rates'!BK4</f>
        <v>46319</v>
      </c>
      <c r="BL4" s="115">
        <f>'BAR BB| Open rates'!BL4</f>
        <v>46324</v>
      </c>
      <c r="BM4" s="115">
        <f>'BAR BB| Open rates'!BM4</f>
        <v>46326</v>
      </c>
      <c r="BN4" s="115">
        <f>'BAR BB| Open rates'!BN4</f>
        <v>46329</v>
      </c>
      <c r="BO4" s="115">
        <f>'BAR BB| Open rates'!BO4</f>
        <v>46333</v>
      </c>
      <c r="BP4" s="115">
        <f>'BAR BB| Open rates'!BP4</f>
        <v>46334</v>
      </c>
      <c r="BQ4" s="115">
        <f>'BAR BB| Open rates'!BQ4</f>
        <v>46338</v>
      </c>
      <c r="BR4" s="115">
        <f>'BAR BB| Open rates'!BR4</f>
        <v>46340</v>
      </c>
      <c r="BS4" s="115">
        <f>'BAR BB| Open rates'!BS4</f>
        <v>46345</v>
      </c>
      <c r="BT4" s="115">
        <f>'BAR BB| Open rates'!BT4</f>
        <v>46347</v>
      </c>
      <c r="BU4" s="115">
        <f>'BAR BB| Open rates'!BU4</f>
        <v>46352</v>
      </c>
      <c r="BV4" s="115">
        <f>'BAR BB| Open rates'!BV4</f>
        <v>46354</v>
      </c>
      <c r="BW4" s="115">
        <f>'BAR BB| Open rates'!BW4</f>
        <v>46356</v>
      </c>
      <c r="BX4" s="115">
        <f>'BAR BB| Open rates'!BX4</f>
        <v>46359</v>
      </c>
      <c r="BY4" s="115">
        <f>'BAR BB| Open rates'!BY4</f>
        <v>46361</v>
      </c>
      <c r="BZ4" s="115">
        <f>'BAR BB| Open rates'!BZ4</f>
        <v>46366</v>
      </c>
      <c r="CA4" s="115">
        <f>'BAR BB| Open rates'!CA4</f>
        <v>46368</v>
      </c>
      <c r="CB4" s="115">
        <f>'BAR BB| Open rates'!CB4</f>
        <v>46373</v>
      </c>
      <c r="CC4" s="115">
        <f>'BAR BB| Open rates'!CC4</f>
        <v>46375</v>
      </c>
      <c r="CD4" s="115">
        <f>'BAR BB| Open rates'!CD4</f>
        <v>46380</v>
      </c>
      <c r="CE4" s="115">
        <f>'BAR BB| Open rates'!CE4</f>
        <v>46384</v>
      </c>
    </row>
    <row r="5" spans="1:83" s="36" customFormat="1" ht="12" customHeight="1" x14ac:dyDescent="0.2">
      <c r="A5" s="184" t="s">
        <v>63</v>
      </c>
    </row>
    <row r="6" spans="1:83" s="36" customFormat="1" ht="12" customHeight="1" x14ac:dyDescent="0.2">
      <c r="A6" s="183">
        <v>1</v>
      </c>
      <c r="B6" s="57">
        <f>'BAR BB| Open rates'!B6*0.87*0.85</f>
        <v>11018.55</v>
      </c>
      <c r="C6" s="57">
        <f>'BAR BB| Open rates'!C6*0.87*0.85</f>
        <v>15381.6</v>
      </c>
      <c r="D6" s="57">
        <f>'BAR BB| Open rates'!D6*0.87*0.85</f>
        <v>12275.699999999999</v>
      </c>
      <c r="E6" s="57">
        <f>'BAR BB| Open rates'!E6*0.87*0.85</f>
        <v>12275.699999999999</v>
      </c>
      <c r="F6" s="57">
        <f>'BAR BB| Open rates'!F6*0.87*0.85</f>
        <v>11018.55</v>
      </c>
      <c r="G6" s="57">
        <f>'BAR BB| Open rates'!G6*0.87*0.85</f>
        <v>9539.5499999999993</v>
      </c>
      <c r="H6" s="57">
        <f>'BAR BB| Open rates'!H6*0.87*0.85</f>
        <v>9539.5499999999993</v>
      </c>
      <c r="I6" s="57">
        <f>'BAR BB| Open rates'!I6*0.87*0.85</f>
        <v>8800.0499999999993</v>
      </c>
      <c r="J6" s="57">
        <f>'BAR BB| Open rates'!J6*0.87*0.85</f>
        <v>9539.5499999999993</v>
      </c>
      <c r="K6" s="57">
        <f>'BAR BB| Open rates'!K6*0.87*0.85</f>
        <v>9539.5499999999993</v>
      </c>
      <c r="L6" s="57">
        <f>'BAR BB| Open rates'!L6*0.87*0.85</f>
        <v>9539.5499999999993</v>
      </c>
      <c r="M6" s="57">
        <f>'BAR BB| Open rates'!M6*0.87*0.85</f>
        <v>16121.1</v>
      </c>
      <c r="N6" s="57">
        <f>'BAR BB| Open rates'!N6*0.87*0.85</f>
        <v>12275.699999999999</v>
      </c>
      <c r="O6" s="57">
        <f>'BAR BB| Open rates'!O6*0.87*0.85</f>
        <v>16121.1</v>
      </c>
      <c r="P6" s="57">
        <f>'BAR BB| Open rates'!P6*0.87*0.85</f>
        <v>13902.6</v>
      </c>
      <c r="Q6" s="57">
        <f>'BAR BB| Open rates'!Q6*0.87*0.85</f>
        <v>11018.55</v>
      </c>
      <c r="R6" s="57">
        <f>'BAR BB| Open rates'!R6*0.87*0.85</f>
        <v>12275.699999999999</v>
      </c>
      <c r="S6" s="57">
        <f>'BAR BB| Open rates'!S6*0.87*0.85</f>
        <v>11018.55</v>
      </c>
      <c r="T6" s="57">
        <f>'BAR BB| Open rates'!T6*0.87*0.85</f>
        <v>12275.699999999999</v>
      </c>
      <c r="U6" s="57">
        <f>'BAR BB| Open rates'!U6*0.87*0.85</f>
        <v>11018.55</v>
      </c>
      <c r="V6" s="57">
        <f>'BAR BB| Open rates'!V6*0.87*0.85</f>
        <v>12275.699999999999</v>
      </c>
      <c r="W6" s="57">
        <f>'BAR BB| Open rates'!W6*0.87*0.85</f>
        <v>12275.699999999999</v>
      </c>
      <c r="X6" s="57">
        <f>'BAR BB| Open rates'!X6*0.87*0.85</f>
        <v>15381.6</v>
      </c>
      <c r="Y6" s="57">
        <f>'BAR BB| Open rates'!Y6*0.87*0.85</f>
        <v>29506.05</v>
      </c>
      <c r="Z6" s="57">
        <f>'BAR BB| Open rates'!Z6*0.87*0.85</f>
        <v>12275.699999999999</v>
      </c>
      <c r="AA6" s="57">
        <f>'BAR BB| Open rates'!AA6*0.87*0.85</f>
        <v>13902.6</v>
      </c>
      <c r="AB6" s="57">
        <f>'BAR BB| Open rates'!AB6*0.87*0.85</f>
        <v>12275.699999999999</v>
      </c>
      <c r="AC6" s="57">
        <f>'BAR BB| Open rates'!AC6*0.87*0.85</f>
        <v>15381.6</v>
      </c>
      <c r="AD6" s="57">
        <f>'BAR BB| Open rates'!AD6*0.87*0.85</f>
        <v>16860.599999999999</v>
      </c>
      <c r="AE6" s="57">
        <f>'BAR BB| Open rates'!AE6*0.87*0.85</f>
        <v>15381.6</v>
      </c>
      <c r="AF6" s="57">
        <f>'BAR BB| Open rates'!AF6*0.87*0.85</f>
        <v>16860.599999999999</v>
      </c>
      <c r="AG6" s="57">
        <f>'BAR BB| Open rates'!AG6*0.87*0.85</f>
        <v>15381.6</v>
      </c>
      <c r="AH6" s="57">
        <f>'BAR BB| Open rates'!AH6*0.87*0.85</f>
        <v>16860.599999999999</v>
      </c>
      <c r="AI6" s="57">
        <f>'BAR BB| Open rates'!AI6*0.87*0.85</f>
        <v>15381.6</v>
      </c>
      <c r="AJ6" s="57">
        <f>'BAR BB| Open rates'!AJ6*0.87*0.85</f>
        <v>16860.599999999999</v>
      </c>
      <c r="AK6" s="57">
        <f>'BAR BB| Open rates'!AK6*0.87*0.85</f>
        <v>15381.6</v>
      </c>
      <c r="AL6" s="57">
        <f>'BAR BB| Open rates'!AL6*0.87*0.85</f>
        <v>16860.599999999999</v>
      </c>
      <c r="AM6" s="57">
        <f>'BAR BB| Open rates'!AM6*0.87*0.85</f>
        <v>15381.6</v>
      </c>
      <c r="AN6" s="57">
        <f>'BAR BB| Open rates'!AN6*0.87*0.85</f>
        <v>16860.599999999999</v>
      </c>
      <c r="AO6" s="57">
        <f>'BAR BB| Open rates'!AO6*0.87*0.85</f>
        <v>15381.6</v>
      </c>
      <c r="AP6" s="57">
        <f>'BAR BB| Open rates'!AP6*0.87*0.85</f>
        <v>16860.599999999999</v>
      </c>
      <c r="AQ6" s="57">
        <f>'BAR BB| Open rates'!AQ6*0.87*0.85</f>
        <v>15381.6</v>
      </c>
      <c r="AR6" s="57">
        <f>'BAR BB| Open rates'!AR6*0.87*0.85</f>
        <v>16860.599999999999</v>
      </c>
      <c r="AS6" s="57">
        <f>'BAR BB| Open rates'!AS6*0.87*0.85</f>
        <v>12275.699999999999</v>
      </c>
      <c r="AT6" s="57">
        <f>'BAR BB| Open rates'!AT6*0.87*0.85</f>
        <v>13902.6</v>
      </c>
      <c r="AU6" s="57">
        <f>'BAR BB| Open rates'!AU6*0.87*0.85</f>
        <v>12275.699999999999</v>
      </c>
      <c r="AV6" s="57">
        <f>'BAR BB| Open rates'!AV6*0.87*0.85</f>
        <v>13902.6</v>
      </c>
      <c r="AW6" s="57">
        <f>'BAR BB| Open rates'!AW6*0.87*0.85</f>
        <v>13902.6</v>
      </c>
      <c r="AX6" s="57">
        <f>'BAR BB| Open rates'!AX6*0.87*0.85</f>
        <v>12275.699999999999</v>
      </c>
      <c r="AY6" s="57">
        <f>'BAR BB| Open rates'!AY6*0.87*0.85</f>
        <v>13902.6</v>
      </c>
      <c r="AZ6" s="57">
        <f>'BAR BB| Open rates'!AZ6*0.87*0.85</f>
        <v>12275.699999999999</v>
      </c>
      <c r="BA6" s="57">
        <f>'BAR BB| Open rates'!BA6*0.87*0.85</f>
        <v>13902.6</v>
      </c>
      <c r="BB6" s="57">
        <f>'BAR BB| Open rates'!BB6*0.87*0.85</f>
        <v>12275.699999999999</v>
      </c>
      <c r="BC6" s="57">
        <f>'BAR BB| Open rates'!BC6*0.87*0.85</f>
        <v>13902.6</v>
      </c>
      <c r="BD6" s="57">
        <f>'BAR BB| Open rates'!BD6*0.87*0.85</f>
        <v>12275.699999999999</v>
      </c>
      <c r="BE6" s="57">
        <f>'BAR BB| Open rates'!BE6*0.87*0.85</f>
        <v>11018.55</v>
      </c>
      <c r="BF6" s="57">
        <f>'BAR BB| Open rates'!BF6*0.87*0.85</f>
        <v>9539.5499999999993</v>
      </c>
      <c r="BG6" s="57">
        <f>'BAR BB| Open rates'!BG6*0.87*0.85</f>
        <v>11018.55</v>
      </c>
      <c r="BH6" s="57">
        <f>'BAR BB| Open rates'!BH6*0.87*0.85</f>
        <v>9539.5499999999993</v>
      </c>
      <c r="BI6" s="57">
        <f>'BAR BB| Open rates'!BI6*0.87*0.85</f>
        <v>11018.55</v>
      </c>
      <c r="BJ6" s="57">
        <f>'BAR BB| Open rates'!BJ6*0.87*0.85</f>
        <v>9539.5499999999993</v>
      </c>
      <c r="BK6" s="57">
        <f>'BAR BB| Open rates'!BK6*0.87*0.85</f>
        <v>11018.55</v>
      </c>
      <c r="BL6" s="57">
        <f>'BAR BB| Open rates'!BL6*0.87*0.85</f>
        <v>9539.5499999999993</v>
      </c>
      <c r="BM6" s="57">
        <f>'BAR BB| Open rates'!BM6*0.87*0.85</f>
        <v>11018.55</v>
      </c>
      <c r="BN6" s="57">
        <f>'BAR BB| Open rates'!BN6*0.87*0.85</f>
        <v>12275.699999999999</v>
      </c>
      <c r="BO6" s="57">
        <f>'BAR BB| Open rates'!BO6*0.87*0.85</f>
        <v>13902.6</v>
      </c>
      <c r="BP6" s="57">
        <f>'BAR BB| Open rates'!BP6*0.87*0.85</f>
        <v>8800.0499999999993</v>
      </c>
      <c r="BQ6" s="57">
        <f>'BAR BB| Open rates'!BQ6*0.87*0.85</f>
        <v>8800.0499999999993</v>
      </c>
      <c r="BR6" s="57">
        <f>'BAR BB| Open rates'!BR6*0.87*0.85</f>
        <v>9539.5499999999993</v>
      </c>
      <c r="BS6" s="57">
        <f>'BAR BB| Open rates'!BS6*0.87*0.85</f>
        <v>8800.0499999999993</v>
      </c>
      <c r="BT6" s="57">
        <f>'BAR BB| Open rates'!BT6*0.87*0.85</f>
        <v>9539.5499999999993</v>
      </c>
      <c r="BU6" s="57">
        <f>'BAR BB| Open rates'!BU6*0.87*0.85</f>
        <v>8800.0499999999993</v>
      </c>
      <c r="BV6" s="57">
        <f>'BAR BB| Open rates'!BV6*0.87*0.85</f>
        <v>9539.5499999999993</v>
      </c>
      <c r="BW6" s="57">
        <f>'BAR BB| Open rates'!BW6*0.87*0.85</f>
        <v>8800.0499999999993</v>
      </c>
      <c r="BX6" s="57">
        <f>'BAR BB| Open rates'!BX6*0.87*0.85</f>
        <v>8800.0499999999993</v>
      </c>
      <c r="BY6" s="57">
        <f>'BAR BB| Open rates'!BY6*0.87*0.85</f>
        <v>9539.5499999999993</v>
      </c>
      <c r="BZ6" s="57">
        <f>'BAR BB| Open rates'!BZ6*0.87*0.85</f>
        <v>8800.0499999999993</v>
      </c>
      <c r="CA6" s="57">
        <f>'BAR BB| Open rates'!CA6*0.87*0.85</f>
        <v>9539.5499999999993</v>
      </c>
      <c r="CB6" s="57">
        <f>'BAR BB| Open rates'!CB6*0.87*0.85</f>
        <v>8800.0499999999993</v>
      </c>
      <c r="CC6" s="57">
        <f>'BAR BB| Open rates'!CC6*0.87*0.85</f>
        <v>9539.5499999999993</v>
      </c>
      <c r="CD6" s="57">
        <f>'BAR BB| Open rates'!CD6*0.87*0.85</f>
        <v>12275.699999999999</v>
      </c>
      <c r="CE6" s="57">
        <f>'BAR BB| Open rates'!CE6*0.87*0.85</f>
        <v>13902.6</v>
      </c>
    </row>
    <row r="7" spans="1:83" s="36" customFormat="1" ht="12" customHeight="1" x14ac:dyDescent="0.2">
      <c r="A7" s="183">
        <v>2</v>
      </c>
      <c r="B7" s="57">
        <f>'BAR BB| Open rates'!B7*0.87*0.85</f>
        <v>13237.05</v>
      </c>
      <c r="C7" s="57">
        <f>'BAR BB| Open rates'!C7*0.87*0.85</f>
        <v>17600.099999999999</v>
      </c>
      <c r="D7" s="57">
        <f>'BAR BB| Open rates'!D7*0.87*0.85</f>
        <v>14494.199999999999</v>
      </c>
      <c r="E7" s="57">
        <f>'BAR BB| Open rates'!E7*0.87*0.85</f>
        <v>14494.199999999999</v>
      </c>
      <c r="F7" s="57">
        <f>'BAR BB| Open rates'!F7*0.87*0.85</f>
        <v>13237.05</v>
      </c>
      <c r="G7" s="57">
        <f>'BAR BB| Open rates'!G7*0.87*0.85</f>
        <v>11758.05</v>
      </c>
      <c r="H7" s="57">
        <f>'BAR BB| Open rates'!H7*0.87*0.85</f>
        <v>11758.05</v>
      </c>
      <c r="I7" s="57">
        <f>'BAR BB| Open rates'!I7*0.87*0.85</f>
        <v>11018.55</v>
      </c>
      <c r="J7" s="57">
        <f>'BAR BB| Open rates'!J7*0.87*0.85</f>
        <v>11758.05</v>
      </c>
      <c r="K7" s="57">
        <f>'BAR BB| Open rates'!K7*0.87*0.85</f>
        <v>11758.05</v>
      </c>
      <c r="L7" s="57">
        <f>'BAR BB| Open rates'!L7*0.87*0.85</f>
        <v>11758.05</v>
      </c>
      <c r="M7" s="57">
        <f>'BAR BB| Open rates'!M7*0.87*0.85</f>
        <v>18339.599999999999</v>
      </c>
      <c r="N7" s="57">
        <f>'BAR BB| Open rates'!N7*0.87*0.85</f>
        <v>14494.199999999999</v>
      </c>
      <c r="O7" s="57">
        <f>'BAR BB| Open rates'!O7*0.87*0.85</f>
        <v>18339.599999999999</v>
      </c>
      <c r="P7" s="57">
        <f>'BAR BB| Open rates'!P7*0.87*0.85</f>
        <v>16121.1</v>
      </c>
      <c r="Q7" s="57">
        <f>'BAR BB| Open rates'!Q7*0.87*0.85</f>
        <v>13237.05</v>
      </c>
      <c r="R7" s="57">
        <f>'BAR BB| Open rates'!R7*0.87*0.85</f>
        <v>14494.199999999999</v>
      </c>
      <c r="S7" s="57">
        <f>'BAR BB| Open rates'!S7*0.87*0.85</f>
        <v>13237.05</v>
      </c>
      <c r="T7" s="57">
        <f>'BAR BB| Open rates'!T7*0.87*0.85</f>
        <v>14494.199999999999</v>
      </c>
      <c r="U7" s="57">
        <f>'BAR BB| Open rates'!U7*0.87*0.85</f>
        <v>13237.05</v>
      </c>
      <c r="V7" s="57">
        <f>'BAR BB| Open rates'!V7*0.87*0.85</f>
        <v>14494.199999999999</v>
      </c>
      <c r="W7" s="57">
        <f>'BAR BB| Open rates'!W7*0.87*0.85</f>
        <v>14494.199999999999</v>
      </c>
      <c r="X7" s="57">
        <f>'BAR BB| Open rates'!X7*0.87*0.85</f>
        <v>17600.099999999999</v>
      </c>
      <c r="Y7" s="57">
        <f>'BAR BB| Open rates'!Y7*0.87*0.85</f>
        <v>31724.55</v>
      </c>
      <c r="Z7" s="57">
        <f>'BAR BB| Open rates'!Z7*0.87*0.85</f>
        <v>14494.199999999999</v>
      </c>
      <c r="AA7" s="57">
        <f>'BAR BB| Open rates'!AA7*0.87*0.85</f>
        <v>16121.1</v>
      </c>
      <c r="AB7" s="57">
        <f>'BAR BB| Open rates'!AB7*0.87*0.85</f>
        <v>14494.199999999999</v>
      </c>
      <c r="AC7" s="57">
        <f>'BAR BB| Open rates'!AC7*0.87*0.85</f>
        <v>17600.099999999999</v>
      </c>
      <c r="AD7" s="57">
        <f>'BAR BB| Open rates'!AD7*0.87*0.85</f>
        <v>19079.099999999999</v>
      </c>
      <c r="AE7" s="57">
        <f>'BAR BB| Open rates'!AE7*0.87*0.85</f>
        <v>17600.099999999999</v>
      </c>
      <c r="AF7" s="57">
        <f>'BAR BB| Open rates'!AF7*0.87*0.85</f>
        <v>19079.099999999999</v>
      </c>
      <c r="AG7" s="57">
        <f>'BAR BB| Open rates'!AG7*0.87*0.85</f>
        <v>17600.099999999999</v>
      </c>
      <c r="AH7" s="57">
        <f>'BAR BB| Open rates'!AH7*0.87*0.85</f>
        <v>19079.099999999999</v>
      </c>
      <c r="AI7" s="57">
        <f>'BAR BB| Open rates'!AI7*0.87*0.85</f>
        <v>17600.099999999999</v>
      </c>
      <c r="AJ7" s="57">
        <f>'BAR BB| Open rates'!AJ7*0.87*0.85</f>
        <v>19079.099999999999</v>
      </c>
      <c r="AK7" s="57">
        <f>'BAR BB| Open rates'!AK7*0.87*0.85</f>
        <v>17600.099999999999</v>
      </c>
      <c r="AL7" s="57">
        <f>'BAR BB| Open rates'!AL7*0.87*0.85</f>
        <v>19079.099999999999</v>
      </c>
      <c r="AM7" s="57">
        <f>'BAR BB| Open rates'!AM7*0.87*0.85</f>
        <v>17600.099999999999</v>
      </c>
      <c r="AN7" s="57">
        <f>'BAR BB| Open rates'!AN7*0.87*0.85</f>
        <v>19079.099999999999</v>
      </c>
      <c r="AO7" s="57">
        <f>'BAR BB| Open rates'!AO7*0.87*0.85</f>
        <v>17600.099999999999</v>
      </c>
      <c r="AP7" s="57">
        <f>'BAR BB| Open rates'!AP7*0.87*0.85</f>
        <v>19079.099999999999</v>
      </c>
      <c r="AQ7" s="57">
        <f>'BAR BB| Open rates'!AQ7*0.87*0.85</f>
        <v>17600.099999999999</v>
      </c>
      <c r="AR7" s="57">
        <f>'BAR BB| Open rates'!AR7*0.87*0.85</f>
        <v>19079.099999999999</v>
      </c>
      <c r="AS7" s="57">
        <f>'BAR BB| Open rates'!AS7*0.87*0.85</f>
        <v>14494.199999999999</v>
      </c>
      <c r="AT7" s="57">
        <f>'BAR BB| Open rates'!AT7*0.87*0.85</f>
        <v>16121.1</v>
      </c>
      <c r="AU7" s="57">
        <f>'BAR BB| Open rates'!AU7*0.87*0.85</f>
        <v>14494.199999999999</v>
      </c>
      <c r="AV7" s="57">
        <f>'BAR BB| Open rates'!AV7*0.87*0.85</f>
        <v>16121.1</v>
      </c>
      <c r="AW7" s="57">
        <f>'BAR BB| Open rates'!AW7*0.87*0.85</f>
        <v>16121.1</v>
      </c>
      <c r="AX7" s="57">
        <f>'BAR BB| Open rates'!AX7*0.87*0.85</f>
        <v>14494.199999999999</v>
      </c>
      <c r="AY7" s="57">
        <f>'BAR BB| Open rates'!AY7*0.87*0.85</f>
        <v>16121.1</v>
      </c>
      <c r="AZ7" s="57">
        <f>'BAR BB| Open rates'!AZ7*0.87*0.85</f>
        <v>14494.199999999999</v>
      </c>
      <c r="BA7" s="57">
        <f>'BAR BB| Open rates'!BA7*0.87*0.85</f>
        <v>16121.1</v>
      </c>
      <c r="BB7" s="57">
        <f>'BAR BB| Open rates'!BB7*0.87*0.85</f>
        <v>14494.199999999999</v>
      </c>
      <c r="BC7" s="57">
        <f>'BAR BB| Open rates'!BC7*0.87*0.85</f>
        <v>16121.1</v>
      </c>
      <c r="BD7" s="57">
        <f>'BAR BB| Open rates'!BD7*0.87*0.85</f>
        <v>14494.199999999999</v>
      </c>
      <c r="BE7" s="57">
        <f>'BAR BB| Open rates'!BE7*0.87*0.85</f>
        <v>13237.05</v>
      </c>
      <c r="BF7" s="57">
        <f>'BAR BB| Open rates'!BF7*0.87*0.85</f>
        <v>11758.05</v>
      </c>
      <c r="BG7" s="57">
        <f>'BAR BB| Open rates'!BG7*0.87*0.85</f>
        <v>13237.05</v>
      </c>
      <c r="BH7" s="57">
        <f>'BAR BB| Open rates'!BH7*0.87*0.85</f>
        <v>11758.05</v>
      </c>
      <c r="BI7" s="57">
        <f>'BAR BB| Open rates'!BI7*0.87*0.85</f>
        <v>13237.05</v>
      </c>
      <c r="BJ7" s="57">
        <f>'BAR BB| Open rates'!BJ7*0.87*0.85</f>
        <v>11758.05</v>
      </c>
      <c r="BK7" s="57">
        <f>'BAR BB| Open rates'!BK7*0.87*0.85</f>
        <v>13237.05</v>
      </c>
      <c r="BL7" s="57">
        <f>'BAR BB| Open rates'!BL7*0.87*0.85</f>
        <v>11758.05</v>
      </c>
      <c r="BM7" s="57">
        <f>'BAR BB| Open rates'!BM7*0.87*0.85</f>
        <v>13237.05</v>
      </c>
      <c r="BN7" s="57">
        <f>'BAR BB| Open rates'!BN7*0.87*0.85</f>
        <v>14494.199999999999</v>
      </c>
      <c r="BO7" s="57">
        <f>'BAR BB| Open rates'!BO7*0.87*0.85</f>
        <v>16121.1</v>
      </c>
      <c r="BP7" s="57">
        <f>'BAR BB| Open rates'!BP7*0.87*0.85</f>
        <v>11018.55</v>
      </c>
      <c r="BQ7" s="57">
        <f>'BAR BB| Open rates'!BQ7*0.87*0.85</f>
        <v>11018.55</v>
      </c>
      <c r="BR7" s="57">
        <f>'BAR BB| Open rates'!BR7*0.87*0.85</f>
        <v>11758.05</v>
      </c>
      <c r="BS7" s="57">
        <f>'BAR BB| Open rates'!BS7*0.87*0.85</f>
        <v>11018.55</v>
      </c>
      <c r="BT7" s="57">
        <f>'BAR BB| Open rates'!BT7*0.87*0.85</f>
        <v>11758.05</v>
      </c>
      <c r="BU7" s="57">
        <f>'BAR BB| Open rates'!BU7*0.87*0.85</f>
        <v>11018.55</v>
      </c>
      <c r="BV7" s="57">
        <f>'BAR BB| Open rates'!BV7*0.87*0.85</f>
        <v>11758.05</v>
      </c>
      <c r="BW7" s="57">
        <f>'BAR BB| Open rates'!BW7*0.87*0.85</f>
        <v>11018.55</v>
      </c>
      <c r="BX7" s="57">
        <f>'BAR BB| Open rates'!BX7*0.87*0.85</f>
        <v>11018.55</v>
      </c>
      <c r="BY7" s="57">
        <f>'BAR BB| Open rates'!BY7*0.87*0.85</f>
        <v>11758.05</v>
      </c>
      <c r="BZ7" s="57">
        <f>'BAR BB| Open rates'!BZ7*0.87*0.85</f>
        <v>11018.55</v>
      </c>
      <c r="CA7" s="57">
        <f>'BAR BB| Open rates'!CA7*0.87*0.85</f>
        <v>11758.05</v>
      </c>
      <c r="CB7" s="57">
        <f>'BAR BB| Open rates'!CB7*0.87*0.85</f>
        <v>11018.55</v>
      </c>
      <c r="CC7" s="57">
        <f>'BAR BB| Open rates'!CC7*0.87*0.85</f>
        <v>11758.05</v>
      </c>
      <c r="CD7" s="57">
        <f>'BAR BB| Open rates'!CD7*0.87*0.85</f>
        <v>14494.199999999999</v>
      </c>
      <c r="CE7" s="57">
        <f>'BAR BB| Open rates'!CE7*0.87*0.85</f>
        <v>16121.1</v>
      </c>
    </row>
    <row r="8" spans="1:83"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row>
    <row r="9" spans="1:83" s="36" customFormat="1" ht="12" customHeight="1" x14ac:dyDescent="0.2">
      <c r="A9" s="237">
        <v>1</v>
      </c>
      <c r="B9" s="57">
        <f>'BAR BB| Open rates'!B9*0.87*0.85</f>
        <v>13237.05</v>
      </c>
      <c r="C9" s="57">
        <f>'BAR BB| Open rates'!C9*0.87*0.85</f>
        <v>17600.099999999999</v>
      </c>
      <c r="D9" s="57">
        <f>'BAR BB| Open rates'!D9*0.87*0.85</f>
        <v>14494.199999999999</v>
      </c>
      <c r="E9" s="57">
        <f>'BAR BB| Open rates'!E9*0.87*0.85</f>
        <v>13754.699999999999</v>
      </c>
      <c r="F9" s="57">
        <f>'BAR BB| Open rates'!F9*0.87*0.85</f>
        <v>12497.55</v>
      </c>
      <c r="G9" s="57">
        <f>'BAR BB| Open rates'!G9*0.87*0.85</f>
        <v>11018.55</v>
      </c>
      <c r="H9" s="57">
        <f>'BAR BB| Open rates'!H9*0.87*0.85</f>
        <v>11018.55</v>
      </c>
      <c r="I9" s="57">
        <f>'BAR BB| Open rates'!I9*0.87*0.85</f>
        <v>10279.049999999999</v>
      </c>
      <c r="J9" s="57">
        <f>'BAR BB| Open rates'!J9*0.87*0.85</f>
        <v>11018.55</v>
      </c>
      <c r="K9" s="57">
        <f>'BAR BB| Open rates'!K9*0.87*0.85</f>
        <v>11018.55</v>
      </c>
      <c r="L9" s="57">
        <f>'BAR BB| Open rates'!L9*0.87*0.85</f>
        <v>11018.55</v>
      </c>
      <c r="M9" s="57">
        <f>'BAR BB| Open rates'!M9*0.87*0.85</f>
        <v>17600.099999999999</v>
      </c>
      <c r="N9" s="57">
        <f>'BAR BB| Open rates'!N9*0.87*0.85</f>
        <v>13754.699999999999</v>
      </c>
      <c r="O9" s="57">
        <f>'BAR BB| Open rates'!O9*0.87*0.85</f>
        <v>17600.099999999999</v>
      </c>
      <c r="P9" s="57">
        <f>'BAR BB| Open rates'!P9*0.87*0.85</f>
        <v>15381.6</v>
      </c>
      <c r="Q9" s="57">
        <f>'BAR BB| Open rates'!Q9*0.87*0.85</f>
        <v>12497.55</v>
      </c>
      <c r="R9" s="57">
        <f>'BAR BB| Open rates'!R9*0.87*0.85</f>
        <v>13754.699999999999</v>
      </c>
      <c r="S9" s="57">
        <f>'BAR BB| Open rates'!S9*0.87*0.85</f>
        <v>12497.55</v>
      </c>
      <c r="T9" s="57">
        <f>'BAR BB| Open rates'!T9*0.87*0.85</f>
        <v>13754.699999999999</v>
      </c>
      <c r="U9" s="57">
        <f>'BAR BB| Open rates'!U9*0.87*0.85</f>
        <v>12497.55</v>
      </c>
      <c r="V9" s="57">
        <f>'BAR BB| Open rates'!V9*0.87*0.85</f>
        <v>13754.699999999999</v>
      </c>
      <c r="W9" s="57">
        <f>'BAR BB| Open rates'!W9*0.87*0.85</f>
        <v>14494.199999999999</v>
      </c>
      <c r="X9" s="57">
        <f>'BAR BB| Open rates'!X9*0.87*0.85</f>
        <v>17600.099999999999</v>
      </c>
      <c r="Y9" s="57">
        <f>'BAR BB| Open rates'!Y9*0.87*0.85</f>
        <v>31724.55</v>
      </c>
      <c r="Z9" s="57">
        <f>'BAR BB| Open rates'!Z9*0.87*0.85</f>
        <v>14494.199999999999</v>
      </c>
      <c r="AA9" s="57">
        <f>'BAR BB| Open rates'!AA9*0.87*0.85</f>
        <v>16121.1</v>
      </c>
      <c r="AB9" s="57">
        <f>'BAR BB| Open rates'!AB9*0.87*0.85</f>
        <v>14494.199999999999</v>
      </c>
      <c r="AC9" s="57">
        <f>'BAR BB| Open rates'!AC9*0.87*0.85</f>
        <v>17600.099999999999</v>
      </c>
      <c r="AD9" s="57">
        <f>'BAR BB| Open rates'!AD9*0.87*0.85</f>
        <v>19079.099999999999</v>
      </c>
      <c r="AE9" s="57">
        <f>'BAR BB| Open rates'!AE9*0.87*0.85</f>
        <v>17600.099999999999</v>
      </c>
      <c r="AF9" s="57">
        <f>'BAR BB| Open rates'!AF9*0.87*0.85</f>
        <v>19079.099999999999</v>
      </c>
      <c r="AG9" s="57">
        <f>'BAR BB| Open rates'!AG9*0.87*0.85</f>
        <v>17600.099999999999</v>
      </c>
      <c r="AH9" s="57">
        <f>'BAR BB| Open rates'!AH9*0.87*0.85</f>
        <v>19079.099999999999</v>
      </c>
      <c r="AI9" s="57">
        <f>'BAR BB| Open rates'!AI9*0.87*0.85</f>
        <v>17600.099999999999</v>
      </c>
      <c r="AJ9" s="57">
        <f>'BAR BB| Open rates'!AJ9*0.87*0.85</f>
        <v>19079.099999999999</v>
      </c>
      <c r="AK9" s="57">
        <f>'BAR BB| Open rates'!AK9*0.87*0.85</f>
        <v>17600.099999999999</v>
      </c>
      <c r="AL9" s="57">
        <f>'BAR BB| Open rates'!AL9*0.87*0.85</f>
        <v>19079.099999999999</v>
      </c>
      <c r="AM9" s="57">
        <f>'BAR BB| Open rates'!AM9*0.87*0.85</f>
        <v>17600.099999999999</v>
      </c>
      <c r="AN9" s="57">
        <f>'BAR BB| Open rates'!AN9*0.87*0.85</f>
        <v>19079.099999999999</v>
      </c>
      <c r="AO9" s="57">
        <f>'BAR BB| Open rates'!AO9*0.87*0.85</f>
        <v>17600.099999999999</v>
      </c>
      <c r="AP9" s="57">
        <f>'BAR BB| Open rates'!AP9*0.87*0.85</f>
        <v>19079.099999999999</v>
      </c>
      <c r="AQ9" s="57">
        <f>'BAR BB| Open rates'!AQ9*0.87*0.85</f>
        <v>17600.099999999999</v>
      </c>
      <c r="AR9" s="57">
        <f>'BAR BB| Open rates'!AR9*0.87*0.85</f>
        <v>19079.099999999999</v>
      </c>
      <c r="AS9" s="57">
        <f>'BAR BB| Open rates'!AS9*0.87*0.85</f>
        <v>14494.199999999999</v>
      </c>
      <c r="AT9" s="57">
        <f>'BAR BB| Open rates'!AT9*0.87*0.85</f>
        <v>16121.1</v>
      </c>
      <c r="AU9" s="57">
        <f>'BAR BB| Open rates'!AU9*0.87*0.85</f>
        <v>14494.199999999999</v>
      </c>
      <c r="AV9" s="57">
        <f>'BAR BB| Open rates'!AV9*0.87*0.85</f>
        <v>16121.1</v>
      </c>
      <c r="AW9" s="57">
        <f>'BAR BB| Open rates'!AW9*0.87*0.85</f>
        <v>16121.1</v>
      </c>
      <c r="AX9" s="57">
        <f>'BAR BB| Open rates'!AX9*0.87*0.85</f>
        <v>14494.199999999999</v>
      </c>
      <c r="AY9" s="57">
        <f>'BAR BB| Open rates'!AY9*0.87*0.85</f>
        <v>16121.1</v>
      </c>
      <c r="AZ9" s="57">
        <f>'BAR BB| Open rates'!AZ9*0.87*0.85</f>
        <v>14494.199999999999</v>
      </c>
      <c r="BA9" s="57">
        <f>'BAR BB| Open rates'!BA9*0.87*0.85</f>
        <v>16121.1</v>
      </c>
      <c r="BB9" s="57">
        <f>'BAR BB| Open rates'!BB9*0.87*0.85</f>
        <v>14494.199999999999</v>
      </c>
      <c r="BC9" s="57">
        <f>'BAR BB| Open rates'!BC9*0.87*0.85</f>
        <v>16121.1</v>
      </c>
      <c r="BD9" s="57">
        <f>'BAR BB| Open rates'!BD9*0.87*0.85</f>
        <v>14494.199999999999</v>
      </c>
      <c r="BE9" s="57">
        <f>'BAR BB| Open rates'!BE9*0.87*0.85</f>
        <v>13237.05</v>
      </c>
      <c r="BF9" s="57">
        <f>'BAR BB| Open rates'!BF9*0.87*0.85</f>
        <v>11758.05</v>
      </c>
      <c r="BG9" s="57">
        <f>'BAR BB| Open rates'!BG9*0.87*0.85</f>
        <v>13237.05</v>
      </c>
      <c r="BH9" s="57">
        <f>'BAR BB| Open rates'!BH9*0.87*0.85</f>
        <v>11758.05</v>
      </c>
      <c r="BI9" s="57">
        <f>'BAR BB| Open rates'!BI9*0.87*0.85</f>
        <v>13237.05</v>
      </c>
      <c r="BJ9" s="57">
        <f>'BAR BB| Open rates'!BJ9*0.87*0.85</f>
        <v>11758.05</v>
      </c>
      <c r="BK9" s="57">
        <f>'BAR BB| Open rates'!BK9*0.87*0.85</f>
        <v>13237.05</v>
      </c>
      <c r="BL9" s="57">
        <f>'BAR BB| Open rates'!BL9*0.87*0.85</f>
        <v>11758.05</v>
      </c>
      <c r="BM9" s="57">
        <f>'BAR BB| Open rates'!BM9*0.87*0.85</f>
        <v>13237.05</v>
      </c>
      <c r="BN9" s="57">
        <f>'BAR BB| Open rates'!BN9*0.87*0.85</f>
        <v>14494.199999999999</v>
      </c>
      <c r="BO9" s="57">
        <f>'BAR BB| Open rates'!BO9*0.87*0.85</f>
        <v>16121.1</v>
      </c>
      <c r="BP9" s="57">
        <f>'BAR BB| Open rates'!BP9*0.87*0.85</f>
        <v>11018.55</v>
      </c>
      <c r="BQ9" s="57">
        <f>'BAR BB| Open rates'!BQ9*0.87*0.85</f>
        <v>10279.049999999999</v>
      </c>
      <c r="BR9" s="57">
        <f>'BAR BB| Open rates'!BR9*0.87*0.85</f>
        <v>11018.55</v>
      </c>
      <c r="BS9" s="57">
        <f>'BAR BB| Open rates'!BS9*0.87*0.85</f>
        <v>10279.049999999999</v>
      </c>
      <c r="BT9" s="57">
        <f>'BAR BB| Open rates'!BT9*0.87*0.85</f>
        <v>11018.55</v>
      </c>
      <c r="BU9" s="57">
        <f>'BAR BB| Open rates'!BU9*0.87*0.85</f>
        <v>10279.049999999999</v>
      </c>
      <c r="BV9" s="57">
        <f>'BAR BB| Open rates'!BV9*0.87*0.85</f>
        <v>11018.55</v>
      </c>
      <c r="BW9" s="57">
        <f>'BAR BB| Open rates'!BW9*0.87*0.85</f>
        <v>10279.049999999999</v>
      </c>
      <c r="BX9" s="57">
        <f>'BAR BB| Open rates'!BX9*0.87*0.85</f>
        <v>10279.049999999999</v>
      </c>
      <c r="BY9" s="57">
        <f>'BAR BB| Open rates'!BY9*0.87*0.85</f>
        <v>11018.55</v>
      </c>
      <c r="BZ9" s="57">
        <f>'BAR BB| Open rates'!BZ9*0.87*0.85</f>
        <v>10279.049999999999</v>
      </c>
      <c r="CA9" s="57">
        <f>'BAR BB| Open rates'!CA9*0.87*0.85</f>
        <v>11018.55</v>
      </c>
      <c r="CB9" s="57">
        <f>'BAR BB| Open rates'!CB9*0.87*0.85</f>
        <v>10279.049999999999</v>
      </c>
      <c r="CC9" s="57">
        <f>'BAR BB| Open rates'!CC9*0.87*0.85</f>
        <v>11018.55</v>
      </c>
      <c r="CD9" s="57">
        <f>'BAR BB| Open rates'!CD9*0.87*0.85</f>
        <v>13754.699999999999</v>
      </c>
      <c r="CE9" s="57">
        <f>'BAR BB| Open rates'!CE9*0.87*0.85</f>
        <v>15381.6</v>
      </c>
    </row>
    <row r="10" spans="1:83" s="36" customFormat="1" ht="12" customHeight="1" x14ac:dyDescent="0.2">
      <c r="A10" s="237">
        <v>2</v>
      </c>
      <c r="B10" s="57">
        <f>'BAR BB| Open rates'!B10*0.87*0.85</f>
        <v>15455.55</v>
      </c>
      <c r="C10" s="57">
        <f>'BAR BB| Open rates'!C10*0.87*0.85</f>
        <v>19818.599999999999</v>
      </c>
      <c r="D10" s="57">
        <f>'BAR BB| Open rates'!D10*0.87*0.85</f>
        <v>16712.7</v>
      </c>
      <c r="E10" s="57">
        <f>'BAR BB| Open rates'!E10*0.87*0.85</f>
        <v>15973.199999999999</v>
      </c>
      <c r="F10" s="57">
        <f>'BAR BB| Open rates'!F10*0.87*0.85</f>
        <v>14716.05</v>
      </c>
      <c r="G10" s="57">
        <f>'BAR BB| Open rates'!G10*0.87*0.85</f>
        <v>13237.05</v>
      </c>
      <c r="H10" s="57">
        <f>'BAR BB| Open rates'!H10*0.87*0.85</f>
        <v>13237.05</v>
      </c>
      <c r="I10" s="57">
        <f>'BAR BB| Open rates'!I10*0.87*0.85</f>
        <v>12497.55</v>
      </c>
      <c r="J10" s="57">
        <f>'BAR BB| Open rates'!J10*0.87*0.85</f>
        <v>13237.05</v>
      </c>
      <c r="K10" s="57">
        <f>'BAR BB| Open rates'!K10*0.87*0.85</f>
        <v>13237.05</v>
      </c>
      <c r="L10" s="57">
        <f>'BAR BB| Open rates'!L10*0.87*0.85</f>
        <v>13237.05</v>
      </c>
      <c r="M10" s="57">
        <f>'BAR BB| Open rates'!M10*0.87*0.85</f>
        <v>19818.599999999999</v>
      </c>
      <c r="N10" s="57">
        <f>'BAR BB| Open rates'!N10*0.87*0.85</f>
        <v>15973.199999999999</v>
      </c>
      <c r="O10" s="57">
        <f>'BAR BB| Open rates'!O10*0.87*0.85</f>
        <v>19818.599999999999</v>
      </c>
      <c r="P10" s="57">
        <f>'BAR BB| Open rates'!P10*0.87*0.85</f>
        <v>17600.099999999999</v>
      </c>
      <c r="Q10" s="57">
        <f>'BAR BB| Open rates'!Q10*0.87*0.85</f>
        <v>14716.05</v>
      </c>
      <c r="R10" s="57">
        <f>'BAR BB| Open rates'!R10*0.87*0.85</f>
        <v>15973.199999999999</v>
      </c>
      <c r="S10" s="57">
        <f>'BAR BB| Open rates'!S10*0.87*0.85</f>
        <v>14716.05</v>
      </c>
      <c r="T10" s="57">
        <f>'BAR BB| Open rates'!T10*0.87*0.85</f>
        <v>15973.199999999999</v>
      </c>
      <c r="U10" s="57">
        <f>'BAR BB| Open rates'!U10*0.87*0.85</f>
        <v>14716.05</v>
      </c>
      <c r="V10" s="57">
        <f>'BAR BB| Open rates'!V10*0.87*0.85</f>
        <v>15973.199999999999</v>
      </c>
      <c r="W10" s="57">
        <f>'BAR BB| Open rates'!W10*0.87*0.85</f>
        <v>16712.7</v>
      </c>
      <c r="X10" s="57">
        <f>'BAR BB| Open rates'!X10*0.87*0.85</f>
        <v>19818.599999999999</v>
      </c>
      <c r="Y10" s="57">
        <f>'BAR BB| Open rates'!Y10*0.87*0.85</f>
        <v>33943.049999999996</v>
      </c>
      <c r="Z10" s="57">
        <f>'BAR BB| Open rates'!Z10*0.87*0.85</f>
        <v>16712.7</v>
      </c>
      <c r="AA10" s="57">
        <f>'BAR BB| Open rates'!AA10*0.87*0.85</f>
        <v>18339.599999999999</v>
      </c>
      <c r="AB10" s="57">
        <f>'BAR BB| Open rates'!AB10*0.87*0.85</f>
        <v>16712.7</v>
      </c>
      <c r="AC10" s="57">
        <f>'BAR BB| Open rates'!AC10*0.87*0.85</f>
        <v>19818.599999999999</v>
      </c>
      <c r="AD10" s="57">
        <f>'BAR BB| Open rates'!AD10*0.87*0.85</f>
        <v>21297.599999999999</v>
      </c>
      <c r="AE10" s="57">
        <f>'BAR BB| Open rates'!AE10*0.87*0.85</f>
        <v>19818.599999999999</v>
      </c>
      <c r="AF10" s="57">
        <f>'BAR BB| Open rates'!AF10*0.87*0.85</f>
        <v>21297.599999999999</v>
      </c>
      <c r="AG10" s="57">
        <f>'BAR BB| Open rates'!AG10*0.87*0.85</f>
        <v>19818.599999999999</v>
      </c>
      <c r="AH10" s="57">
        <f>'BAR BB| Open rates'!AH10*0.87*0.85</f>
        <v>21297.599999999999</v>
      </c>
      <c r="AI10" s="57">
        <f>'BAR BB| Open rates'!AI10*0.87*0.85</f>
        <v>19818.599999999999</v>
      </c>
      <c r="AJ10" s="57">
        <f>'BAR BB| Open rates'!AJ10*0.87*0.85</f>
        <v>21297.599999999999</v>
      </c>
      <c r="AK10" s="57">
        <f>'BAR BB| Open rates'!AK10*0.87*0.85</f>
        <v>19818.599999999999</v>
      </c>
      <c r="AL10" s="57">
        <f>'BAR BB| Open rates'!AL10*0.87*0.85</f>
        <v>21297.599999999999</v>
      </c>
      <c r="AM10" s="57">
        <f>'BAR BB| Open rates'!AM10*0.87*0.85</f>
        <v>19818.599999999999</v>
      </c>
      <c r="AN10" s="57">
        <f>'BAR BB| Open rates'!AN10*0.87*0.85</f>
        <v>21297.599999999999</v>
      </c>
      <c r="AO10" s="57">
        <f>'BAR BB| Open rates'!AO10*0.87*0.85</f>
        <v>19818.599999999999</v>
      </c>
      <c r="AP10" s="57">
        <f>'BAR BB| Open rates'!AP10*0.87*0.85</f>
        <v>21297.599999999999</v>
      </c>
      <c r="AQ10" s="57">
        <f>'BAR BB| Open rates'!AQ10*0.87*0.85</f>
        <v>19818.599999999999</v>
      </c>
      <c r="AR10" s="57">
        <f>'BAR BB| Open rates'!AR10*0.87*0.85</f>
        <v>21297.599999999999</v>
      </c>
      <c r="AS10" s="57">
        <f>'BAR BB| Open rates'!AS10*0.87*0.85</f>
        <v>16712.7</v>
      </c>
      <c r="AT10" s="57">
        <f>'BAR BB| Open rates'!AT10*0.87*0.85</f>
        <v>18339.599999999999</v>
      </c>
      <c r="AU10" s="57">
        <f>'BAR BB| Open rates'!AU10*0.87*0.85</f>
        <v>16712.7</v>
      </c>
      <c r="AV10" s="57">
        <f>'BAR BB| Open rates'!AV10*0.87*0.85</f>
        <v>18339.599999999999</v>
      </c>
      <c r="AW10" s="57">
        <f>'BAR BB| Open rates'!AW10*0.87*0.85</f>
        <v>18339.599999999999</v>
      </c>
      <c r="AX10" s="57">
        <f>'BAR BB| Open rates'!AX10*0.87*0.85</f>
        <v>16712.7</v>
      </c>
      <c r="AY10" s="57">
        <f>'BAR BB| Open rates'!AY10*0.87*0.85</f>
        <v>18339.599999999999</v>
      </c>
      <c r="AZ10" s="57">
        <f>'BAR BB| Open rates'!AZ10*0.87*0.85</f>
        <v>16712.7</v>
      </c>
      <c r="BA10" s="57">
        <f>'BAR BB| Open rates'!BA10*0.87*0.85</f>
        <v>18339.599999999999</v>
      </c>
      <c r="BB10" s="57">
        <f>'BAR BB| Open rates'!BB10*0.87*0.85</f>
        <v>16712.7</v>
      </c>
      <c r="BC10" s="57">
        <f>'BAR BB| Open rates'!BC10*0.87*0.85</f>
        <v>18339.599999999999</v>
      </c>
      <c r="BD10" s="57">
        <f>'BAR BB| Open rates'!BD10*0.87*0.85</f>
        <v>16712.7</v>
      </c>
      <c r="BE10" s="57">
        <f>'BAR BB| Open rates'!BE10*0.87*0.85</f>
        <v>15455.55</v>
      </c>
      <c r="BF10" s="57">
        <f>'BAR BB| Open rates'!BF10*0.87*0.85</f>
        <v>13976.55</v>
      </c>
      <c r="BG10" s="57">
        <f>'BAR BB| Open rates'!BG10*0.87*0.85</f>
        <v>15455.55</v>
      </c>
      <c r="BH10" s="57">
        <f>'BAR BB| Open rates'!BH10*0.87*0.85</f>
        <v>13976.55</v>
      </c>
      <c r="BI10" s="57">
        <f>'BAR BB| Open rates'!BI10*0.87*0.85</f>
        <v>15455.55</v>
      </c>
      <c r="BJ10" s="57">
        <f>'BAR BB| Open rates'!BJ10*0.87*0.85</f>
        <v>13976.55</v>
      </c>
      <c r="BK10" s="57">
        <f>'BAR BB| Open rates'!BK10*0.87*0.85</f>
        <v>15455.55</v>
      </c>
      <c r="BL10" s="57">
        <f>'BAR BB| Open rates'!BL10*0.87*0.85</f>
        <v>13976.55</v>
      </c>
      <c r="BM10" s="57">
        <f>'BAR BB| Open rates'!BM10*0.87*0.85</f>
        <v>15455.55</v>
      </c>
      <c r="BN10" s="57">
        <f>'BAR BB| Open rates'!BN10*0.87*0.85</f>
        <v>16712.7</v>
      </c>
      <c r="BO10" s="57">
        <f>'BAR BB| Open rates'!BO10*0.87*0.85</f>
        <v>18339.599999999999</v>
      </c>
      <c r="BP10" s="57">
        <f>'BAR BB| Open rates'!BP10*0.87*0.85</f>
        <v>13237.05</v>
      </c>
      <c r="BQ10" s="57">
        <f>'BAR BB| Open rates'!BQ10*0.87*0.85</f>
        <v>12497.55</v>
      </c>
      <c r="BR10" s="57">
        <f>'BAR BB| Open rates'!BR10*0.87*0.85</f>
        <v>13237.05</v>
      </c>
      <c r="BS10" s="57">
        <f>'BAR BB| Open rates'!BS10*0.87*0.85</f>
        <v>12497.55</v>
      </c>
      <c r="BT10" s="57">
        <f>'BAR BB| Open rates'!BT10*0.87*0.85</f>
        <v>13237.05</v>
      </c>
      <c r="BU10" s="57">
        <f>'BAR BB| Open rates'!BU10*0.87*0.85</f>
        <v>12497.55</v>
      </c>
      <c r="BV10" s="57">
        <f>'BAR BB| Open rates'!BV10*0.87*0.85</f>
        <v>13237.05</v>
      </c>
      <c r="BW10" s="57">
        <f>'BAR BB| Open rates'!BW10*0.87*0.85</f>
        <v>12497.55</v>
      </c>
      <c r="BX10" s="57">
        <f>'BAR BB| Open rates'!BX10*0.87*0.85</f>
        <v>12497.55</v>
      </c>
      <c r="BY10" s="57">
        <f>'BAR BB| Open rates'!BY10*0.87*0.85</f>
        <v>13237.05</v>
      </c>
      <c r="BZ10" s="57">
        <f>'BAR BB| Open rates'!BZ10*0.87*0.85</f>
        <v>12497.55</v>
      </c>
      <c r="CA10" s="57">
        <f>'BAR BB| Open rates'!CA10*0.87*0.85</f>
        <v>13237.05</v>
      </c>
      <c r="CB10" s="57">
        <f>'BAR BB| Open rates'!CB10*0.87*0.85</f>
        <v>12497.55</v>
      </c>
      <c r="CC10" s="57">
        <f>'BAR BB| Open rates'!CC10*0.87*0.85</f>
        <v>13237.05</v>
      </c>
      <c r="CD10" s="57">
        <f>'BAR BB| Open rates'!CD10*0.87*0.85</f>
        <v>15973.199999999999</v>
      </c>
      <c r="CE10" s="57">
        <f>'BAR BB| Open rates'!CE10*0.87*0.85</f>
        <v>17600.099999999999</v>
      </c>
    </row>
    <row r="11" spans="1:83"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row>
    <row r="12" spans="1:83" s="36" customFormat="1" ht="12" customHeight="1" x14ac:dyDescent="0.2">
      <c r="A12" s="237">
        <v>1</v>
      </c>
      <c r="B12" s="57">
        <f>'BAR BB| Open rates'!B12*0.87*0.85</f>
        <v>16121.1</v>
      </c>
      <c r="C12" s="57">
        <f>'BAR BB| Open rates'!C12*0.87*0.85</f>
        <v>20484.149999999998</v>
      </c>
      <c r="D12" s="57">
        <f>'BAR BB| Open rates'!D12*0.87*0.85</f>
        <v>17378.25</v>
      </c>
      <c r="E12" s="57">
        <f>'BAR BB| Open rates'!E12*0.87*0.85</f>
        <v>16638.75</v>
      </c>
      <c r="F12" s="57">
        <f>'BAR BB| Open rates'!F12*0.87*0.85</f>
        <v>15381.6</v>
      </c>
      <c r="G12" s="57">
        <f>'BAR BB| Open rates'!G12*0.87*0.85</f>
        <v>13902.6</v>
      </c>
      <c r="H12" s="57">
        <f>'BAR BB| Open rates'!H12*0.87*0.85</f>
        <v>13902.6</v>
      </c>
      <c r="I12" s="57">
        <f>'BAR BB| Open rates'!I12*0.87*0.85</f>
        <v>13163.1</v>
      </c>
      <c r="J12" s="57">
        <f>'BAR BB| Open rates'!J12*0.87*0.85</f>
        <v>13902.6</v>
      </c>
      <c r="K12" s="57">
        <f>'BAR BB| Open rates'!K12*0.87*0.85</f>
        <v>13902.6</v>
      </c>
      <c r="L12" s="57">
        <f>'BAR BB| Open rates'!L12*0.87*0.85</f>
        <v>13902.6</v>
      </c>
      <c r="M12" s="57">
        <f>'BAR BB| Open rates'!M12*0.87*0.85</f>
        <v>21223.649999999998</v>
      </c>
      <c r="N12" s="57">
        <f>'BAR BB| Open rates'!N12*0.87*0.85</f>
        <v>17378.25</v>
      </c>
      <c r="O12" s="57">
        <f>'BAR BB| Open rates'!O12*0.87*0.85</f>
        <v>21223.649999999998</v>
      </c>
      <c r="P12" s="57">
        <f>'BAR BB| Open rates'!P12*0.87*0.85</f>
        <v>19005.149999999998</v>
      </c>
      <c r="Q12" s="57">
        <f>'BAR BB| Open rates'!Q12*0.87*0.85</f>
        <v>16121.1</v>
      </c>
      <c r="R12" s="57">
        <f>'BAR BB| Open rates'!R12*0.87*0.85</f>
        <v>17378.25</v>
      </c>
      <c r="S12" s="57">
        <f>'BAR BB| Open rates'!S12*0.87*0.85</f>
        <v>16121.1</v>
      </c>
      <c r="T12" s="57">
        <f>'BAR BB| Open rates'!T12*0.87*0.85</f>
        <v>17378.25</v>
      </c>
      <c r="U12" s="57">
        <f>'BAR BB| Open rates'!U12*0.87*0.85</f>
        <v>16121.1</v>
      </c>
      <c r="V12" s="57">
        <f>'BAR BB| Open rates'!V12*0.87*0.85</f>
        <v>17378.25</v>
      </c>
      <c r="W12" s="57">
        <f>'BAR BB| Open rates'!W12*0.87*0.85</f>
        <v>17378.25</v>
      </c>
      <c r="X12" s="57">
        <f>'BAR BB| Open rates'!X12*0.87*0.85</f>
        <v>20484.149999999998</v>
      </c>
      <c r="Y12" s="57">
        <f>'BAR BB| Open rates'!Y12*0.87*0.85</f>
        <v>34608.6</v>
      </c>
      <c r="Z12" s="57">
        <f>'BAR BB| Open rates'!Z12*0.87*0.85</f>
        <v>17378.25</v>
      </c>
      <c r="AA12" s="57">
        <f>'BAR BB| Open rates'!AA12*0.87*0.85</f>
        <v>19005.149999999998</v>
      </c>
      <c r="AB12" s="57">
        <f>'BAR BB| Open rates'!AB12*0.87*0.85</f>
        <v>17378.25</v>
      </c>
      <c r="AC12" s="57">
        <f>'BAR BB| Open rates'!AC12*0.87*0.85</f>
        <v>20484.149999999998</v>
      </c>
      <c r="AD12" s="57">
        <f>'BAR BB| Open rates'!AD12*0.87*0.85</f>
        <v>21963.149999999998</v>
      </c>
      <c r="AE12" s="57">
        <f>'BAR BB| Open rates'!AE12*0.87*0.85</f>
        <v>20484.149999999998</v>
      </c>
      <c r="AF12" s="57">
        <f>'BAR BB| Open rates'!AF12*0.87*0.85</f>
        <v>21963.149999999998</v>
      </c>
      <c r="AG12" s="57">
        <f>'BAR BB| Open rates'!AG12*0.87*0.85</f>
        <v>20484.149999999998</v>
      </c>
      <c r="AH12" s="57">
        <f>'BAR BB| Open rates'!AH12*0.87*0.85</f>
        <v>21963.149999999998</v>
      </c>
      <c r="AI12" s="57">
        <f>'BAR BB| Open rates'!AI12*0.87*0.85</f>
        <v>20484.149999999998</v>
      </c>
      <c r="AJ12" s="57">
        <f>'BAR BB| Open rates'!AJ12*0.87*0.85</f>
        <v>21963.149999999998</v>
      </c>
      <c r="AK12" s="57">
        <f>'BAR BB| Open rates'!AK12*0.87*0.85</f>
        <v>20484.149999999998</v>
      </c>
      <c r="AL12" s="57">
        <f>'BAR BB| Open rates'!AL12*0.87*0.85</f>
        <v>21963.149999999998</v>
      </c>
      <c r="AM12" s="57">
        <f>'BAR BB| Open rates'!AM12*0.87*0.85</f>
        <v>20484.149999999998</v>
      </c>
      <c r="AN12" s="57">
        <f>'BAR BB| Open rates'!AN12*0.87*0.85</f>
        <v>21963.149999999998</v>
      </c>
      <c r="AO12" s="57">
        <f>'BAR BB| Open rates'!AO12*0.87*0.85</f>
        <v>20484.149999999998</v>
      </c>
      <c r="AP12" s="57">
        <f>'BAR BB| Open rates'!AP12*0.87*0.85</f>
        <v>21963.149999999998</v>
      </c>
      <c r="AQ12" s="57">
        <f>'BAR BB| Open rates'!AQ12*0.87*0.85</f>
        <v>20484.149999999998</v>
      </c>
      <c r="AR12" s="57">
        <f>'BAR BB| Open rates'!AR12*0.87*0.85</f>
        <v>21963.149999999998</v>
      </c>
      <c r="AS12" s="57">
        <f>'BAR BB| Open rates'!AS12*0.87*0.85</f>
        <v>17378.25</v>
      </c>
      <c r="AT12" s="57">
        <f>'BAR BB| Open rates'!AT12*0.87*0.85</f>
        <v>19005.149999999998</v>
      </c>
      <c r="AU12" s="57">
        <f>'BAR BB| Open rates'!AU12*0.87*0.85</f>
        <v>17378.25</v>
      </c>
      <c r="AV12" s="57">
        <f>'BAR BB| Open rates'!AV12*0.87*0.85</f>
        <v>19005.149999999998</v>
      </c>
      <c r="AW12" s="57">
        <f>'BAR BB| Open rates'!AW12*0.87*0.85</f>
        <v>19005.149999999998</v>
      </c>
      <c r="AX12" s="57">
        <f>'BAR BB| Open rates'!AX12*0.87*0.85</f>
        <v>17378.25</v>
      </c>
      <c r="AY12" s="57">
        <f>'BAR BB| Open rates'!AY12*0.87*0.85</f>
        <v>19005.149999999998</v>
      </c>
      <c r="AZ12" s="57">
        <f>'BAR BB| Open rates'!AZ12*0.87*0.85</f>
        <v>17378.25</v>
      </c>
      <c r="BA12" s="57">
        <f>'BAR BB| Open rates'!BA12*0.87*0.85</f>
        <v>19005.149999999998</v>
      </c>
      <c r="BB12" s="57">
        <f>'BAR BB| Open rates'!BB12*0.87*0.85</f>
        <v>17378.25</v>
      </c>
      <c r="BC12" s="57">
        <f>'BAR BB| Open rates'!BC12*0.87*0.85</f>
        <v>19005.149999999998</v>
      </c>
      <c r="BD12" s="57">
        <f>'BAR BB| Open rates'!BD12*0.87*0.85</f>
        <v>17378.25</v>
      </c>
      <c r="BE12" s="57">
        <f>'BAR BB| Open rates'!BE12*0.87*0.85</f>
        <v>16121.1</v>
      </c>
      <c r="BF12" s="57">
        <f>'BAR BB| Open rates'!BF12*0.87*0.85</f>
        <v>14642.1</v>
      </c>
      <c r="BG12" s="57">
        <f>'BAR BB| Open rates'!BG12*0.87*0.85</f>
        <v>16121.1</v>
      </c>
      <c r="BH12" s="57">
        <f>'BAR BB| Open rates'!BH12*0.87*0.85</f>
        <v>14642.1</v>
      </c>
      <c r="BI12" s="57">
        <f>'BAR BB| Open rates'!BI12*0.87*0.85</f>
        <v>16121.1</v>
      </c>
      <c r="BJ12" s="57">
        <f>'BAR BB| Open rates'!BJ12*0.87*0.85</f>
        <v>14642.1</v>
      </c>
      <c r="BK12" s="57">
        <f>'BAR BB| Open rates'!BK12*0.87*0.85</f>
        <v>16121.1</v>
      </c>
      <c r="BL12" s="57">
        <f>'BAR BB| Open rates'!BL12*0.87*0.85</f>
        <v>14642.1</v>
      </c>
      <c r="BM12" s="57">
        <f>'BAR BB| Open rates'!BM12*0.87*0.85</f>
        <v>16121.1</v>
      </c>
      <c r="BN12" s="57">
        <f>'BAR BB| Open rates'!BN12*0.87*0.85</f>
        <v>17378.25</v>
      </c>
      <c r="BO12" s="57">
        <f>'BAR BB| Open rates'!BO12*0.87*0.85</f>
        <v>19005.149999999998</v>
      </c>
      <c r="BP12" s="57">
        <f>'BAR BB| Open rates'!BP12*0.87*0.85</f>
        <v>13902.6</v>
      </c>
      <c r="BQ12" s="57">
        <f>'BAR BB| Open rates'!BQ12*0.87*0.85</f>
        <v>13163.1</v>
      </c>
      <c r="BR12" s="57">
        <f>'BAR BB| Open rates'!BR12*0.87*0.85</f>
        <v>13902.6</v>
      </c>
      <c r="BS12" s="57">
        <f>'BAR BB| Open rates'!BS12*0.87*0.85</f>
        <v>13163.1</v>
      </c>
      <c r="BT12" s="57">
        <f>'BAR BB| Open rates'!BT12*0.87*0.85</f>
        <v>13902.6</v>
      </c>
      <c r="BU12" s="57">
        <f>'BAR BB| Open rates'!BU12*0.87*0.85</f>
        <v>13163.1</v>
      </c>
      <c r="BV12" s="57">
        <f>'BAR BB| Open rates'!BV12*0.87*0.85</f>
        <v>13902.6</v>
      </c>
      <c r="BW12" s="57">
        <f>'BAR BB| Open rates'!BW12*0.87*0.85</f>
        <v>13163.1</v>
      </c>
      <c r="BX12" s="57">
        <f>'BAR BB| Open rates'!BX12*0.87*0.85</f>
        <v>13163.1</v>
      </c>
      <c r="BY12" s="57">
        <f>'BAR BB| Open rates'!BY12*0.87*0.85</f>
        <v>13902.6</v>
      </c>
      <c r="BZ12" s="57">
        <f>'BAR BB| Open rates'!BZ12*0.87*0.85</f>
        <v>13163.1</v>
      </c>
      <c r="CA12" s="57">
        <f>'BAR BB| Open rates'!CA12*0.87*0.85</f>
        <v>13902.6</v>
      </c>
      <c r="CB12" s="57">
        <f>'BAR BB| Open rates'!CB12*0.87*0.85</f>
        <v>13163.1</v>
      </c>
      <c r="CC12" s="57">
        <f>'BAR BB| Open rates'!CC12*0.87*0.85</f>
        <v>13902.6</v>
      </c>
      <c r="CD12" s="57">
        <f>'BAR BB| Open rates'!CD12*0.87*0.85</f>
        <v>16638.75</v>
      </c>
      <c r="CE12" s="57">
        <f>'BAR BB| Open rates'!CE12*0.87*0.85</f>
        <v>18265.649999999998</v>
      </c>
    </row>
    <row r="13" spans="1:83" s="36" customFormat="1" ht="12" customHeight="1" x14ac:dyDescent="0.2">
      <c r="A13" s="237">
        <v>2</v>
      </c>
      <c r="B13" s="57">
        <f>'BAR BB| Open rates'!B13*0.87*0.85</f>
        <v>18339.599999999999</v>
      </c>
      <c r="C13" s="57">
        <f>'BAR BB| Open rates'!C13*0.87*0.85</f>
        <v>22702.649999999998</v>
      </c>
      <c r="D13" s="57">
        <f>'BAR BB| Open rates'!D13*0.87*0.85</f>
        <v>19596.75</v>
      </c>
      <c r="E13" s="57">
        <f>'BAR BB| Open rates'!E13*0.87*0.85</f>
        <v>18857.25</v>
      </c>
      <c r="F13" s="57">
        <f>'BAR BB| Open rates'!F13*0.87*0.85</f>
        <v>17600.099999999999</v>
      </c>
      <c r="G13" s="57">
        <f>'BAR BB| Open rates'!G13*0.87*0.85</f>
        <v>16121.1</v>
      </c>
      <c r="H13" s="57">
        <f>'BAR BB| Open rates'!H13*0.87*0.85</f>
        <v>16121.1</v>
      </c>
      <c r="I13" s="57">
        <f>'BAR BB| Open rates'!I13*0.87*0.85</f>
        <v>15381.6</v>
      </c>
      <c r="J13" s="57">
        <f>'BAR BB| Open rates'!J13*0.87*0.85</f>
        <v>16121.1</v>
      </c>
      <c r="K13" s="57">
        <f>'BAR BB| Open rates'!K13*0.87*0.85</f>
        <v>16121.1</v>
      </c>
      <c r="L13" s="57">
        <f>'BAR BB| Open rates'!L13*0.87*0.85</f>
        <v>16121.1</v>
      </c>
      <c r="M13" s="57">
        <f>'BAR BB| Open rates'!M13*0.87*0.85</f>
        <v>23442.149999999998</v>
      </c>
      <c r="N13" s="57">
        <f>'BAR BB| Open rates'!N13*0.87*0.85</f>
        <v>19596.75</v>
      </c>
      <c r="O13" s="57">
        <f>'BAR BB| Open rates'!O13*0.87*0.85</f>
        <v>23442.149999999998</v>
      </c>
      <c r="P13" s="57">
        <f>'BAR BB| Open rates'!P13*0.87*0.85</f>
        <v>21223.649999999998</v>
      </c>
      <c r="Q13" s="57">
        <f>'BAR BB| Open rates'!Q13*0.87*0.85</f>
        <v>18339.599999999999</v>
      </c>
      <c r="R13" s="57">
        <f>'BAR BB| Open rates'!R13*0.87*0.85</f>
        <v>19596.75</v>
      </c>
      <c r="S13" s="57">
        <f>'BAR BB| Open rates'!S13*0.87*0.85</f>
        <v>18339.599999999999</v>
      </c>
      <c r="T13" s="57">
        <f>'BAR BB| Open rates'!T13*0.87*0.85</f>
        <v>19596.75</v>
      </c>
      <c r="U13" s="57">
        <f>'BAR BB| Open rates'!U13*0.87*0.85</f>
        <v>18339.599999999999</v>
      </c>
      <c r="V13" s="57">
        <f>'BAR BB| Open rates'!V13*0.87*0.85</f>
        <v>19596.75</v>
      </c>
      <c r="W13" s="57">
        <f>'BAR BB| Open rates'!W13*0.87*0.85</f>
        <v>19596.75</v>
      </c>
      <c r="X13" s="57">
        <f>'BAR BB| Open rates'!X13*0.87*0.85</f>
        <v>22702.649999999998</v>
      </c>
      <c r="Y13" s="57">
        <f>'BAR BB| Open rates'!Y13*0.87*0.85</f>
        <v>36827.1</v>
      </c>
      <c r="Z13" s="57">
        <f>'BAR BB| Open rates'!Z13*0.87*0.85</f>
        <v>19596.75</v>
      </c>
      <c r="AA13" s="57">
        <f>'BAR BB| Open rates'!AA13*0.87*0.85</f>
        <v>21223.649999999998</v>
      </c>
      <c r="AB13" s="57">
        <f>'BAR BB| Open rates'!AB13*0.87*0.85</f>
        <v>19596.75</v>
      </c>
      <c r="AC13" s="57">
        <f>'BAR BB| Open rates'!AC13*0.87*0.85</f>
        <v>22702.649999999998</v>
      </c>
      <c r="AD13" s="57">
        <f>'BAR BB| Open rates'!AD13*0.87*0.85</f>
        <v>24181.649999999998</v>
      </c>
      <c r="AE13" s="57">
        <f>'BAR BB| Open rates'!AE13*0.87*0.85</f>
        <v>22702.649999999998</v>
      </c>
      <c r="AF13" s="57">
        <f>'BAR BB| Open rates'!AF13*0.87*0.85</f>
        <v>24181.649999999998</v>
      </c>
      <c r="AG13" s="57">
        <f>'BAR BB| Open rates'!AG13*0.87*0.85</f>
        <v>22702.649999999998</v>
      </c>
      <c r="AH13" s="57">
        <f>'BAR BB| Open rates'!AH13*0.87*0.85</f>
        <v>24181.649999999998</v>
      </c>
      <c r="AI13" s="57">
        <f>'BAR BB| Open rates'!AI13*0.87*0.85</f>
        <v>22702.649999999998</v>
      </c>
      <c r="AJ13" s="57">
        <f>'BAR BB| Open rates'!AJ13*0.87*0.85</f>
        <v>24181.649999999998</v>
      </c>
      <c r="AK13" s="57">
        <f>'BAR BB| Open rates'!AK13*0.87*0.85</f>
        <v>22702.649999999998</v>
      </c>
      <c r="AL13" s="57">
        <f>'BAR BB| Open rates'!AL13*0.87*0.85</f>
        <v>24181.649999999998</v>
      </c>
      <c r="AM13" s="57">
        <f>'BAR BB| Open rates'!AM13*0.87*0.85</f>
        <v>22702.649999999998</v>
      </c>
      <c r="AN13" s="57">
        <f>'BAR BB| Open rates'!AN13*0.87*0.85</f>
        <v>24181.649999999998</v>
      </c>
      <c r="AO13" s="57">
        <f>'BAR BB| Open rates'!AO13*0.87*0.85</f>
        <v>22702.649999999998</v>
      </c>
      <c r="AP13" s="57">
        <f>'BAR BB| Open rates'!AP13*0.87*0.85</f>
        <v>24181.649999999998</v>
      </c>
      <c r="AQ13" s="57">
        <f>'BAR BB| Open rates'!AQ13*0.87*0.85</f>
        <v>22702.649999999998</v>
      </c>
      <c r="AR13" s="57">
        <f>'BAR BB| Open rates'!AR13*0.87*0.85</f>
        <v>24181.649999999998</v>
      </c>
      <c r="AS13" s="57">
        <f>'BAR BB| Open rates'!AS13*0.87*0.85</f>
        <v>19596.75</v>
      </c>
      <c r="AT13" s="57">
        <f>'BAR BB| Open rates'!AT13*0.87*0.85</f>
        <v>21223.649999999998</v>
      </c>
      <c r="AU13" s="57">
        <f>'BAR BB| Open rates'!AU13*0.87*0.85</f>
        <v>19596.75</v>
      </c>
      <c r="AV13" s="57">
        <f>'BAR BB| Open rates'!AV13*0.87*0.85</f>
        <v>21223.649999999998</v>
      </c>
      <c r="AW13" s="57">
        <f>'BAR BB| Open rates'!AW13*0.87*0.85</f>
        <v>21223.649999999998</v>
      </c>
      <c r="AX13" s="57">
        <f>'BAR BB| Open rates'!AX13*0.87*0.85</f>
        <v>19596.75</v>
      </c>
      <c r="AY13" s="57">
        <f>'BAR BB| Open rates'!AY13*0.87*0.85</f>
        <v>21223.649999999998</v>
      </c>
      <c r="AZ13" s="57">
        <f>'BAR BB| Open rates'!AZ13*0.87*0.85</f>
        <v>19596.75</v>
      </c>
      <c r="BA13" s="57">
        <f>'BAR BB| Open rates'!BA13*0.87*0.85</f>
        <v>21223.649999999998</v>
      </c>
      <c r="BB13" s="57">
        <f>'BAR BB| Open rates'!BB13*0.87*0.85</f>
        <v>19596.75</v>
      </c>
      <c r="BC13" s="57">
        <f>'BAR BB| Open rates'!BC13*0.87*0.85</f>
        <v>21223.649999999998</v>
      </c>
      <c r="BD13" s="57">
        <f>'BAR BB| Open rates'!BD13*0.87*0.85</f>
        <v>19596.75</v>
      </c>
      <c r="BE13" s="57">
        <f>'BAR BB| Open rates'!BE13*0.87*0.85</f>
        <v>18339.599999999999</v>
      </c>
      <c r="BF13" s="57">
        <f>'BAR BB| Open rates'!BF13*0.87*0.85</f>
        <v>16860.599999999999</v>
      </c>
      <c r="BG13" s="57">
        <f>'BAR BB| Open rates'!BG13*0.87*0.85</f>
        <v>18339.599999999999</v>
      </c>
      <c r="BH13" s="57">
        <f>'BAR BB| Open rates'!BH13*0.87*0.85</f>
        <v>16860.599999999999</v>
      </c>
      <c r="BI13" s="57">
        <f>'BAR BB| Open rates'!BI13*0.87*0.85</f>
        <v>18339.599999999999</v>
      </c>
      <c r="BJ13" s="57">
        <f>'BAR BB| Open rates'!BJ13*0.87*0.85</f>
        <v>16860.599999999999</v>
      </c>
      <c r="BK13" s="57">
        <f>'BAR BB| Open rates'!BK13*0.87*0.85</f>
        <v>18339.599999999999</v>
      </c>
      <c r="BL13" s="57">
        <f>'BAR BB| Open rates'!BL13*0.87*0.85</f>
        <v>16860.599999999999</v>
      </c>
      <c r="BM13" s="57">
        <f>'BAR BB| Open rates'!BM13*0.87*0.85</f>
        <v>18339.599999999999</v>
      </c>
      <c r="BN13" s="57">
        <f>'BAR BB| Open rates'!BN13*0.87*0.85</f>
        <v>19596.75</v>
      </c>
      <c r="BO13" s="57">
        <f>'BAR BB| Open rates'!BO13*0.87*0.85</f>
        <v>21223.649999999998</v>
      </c>
      <c r="BP13" s="57">
        <f>'BAR BB| Open rates'!BP13*0.87*0.85</f>
        <v>16121.1</v>
      </c>
      <c r="BQ13" s="57">
        <f>'BAR BB| Open rates'!BQ13*0.87*0.85</f>
        <v>15381.6</v>
      </c>
      <c r="BR13" s="57">
        <f>'BAR BB| Open rates'!BR13*0.87*0.85</f>
        <v>16121.1</v>
      </c>
      <c r="BS13" s="57">
        <f>'BAR BB| Open rates'!BS13*0.87*0.85</f>
        <v>15381.6</v>
      </c>
      <c r="BT13" s="57">
        <f>'BAR BB| Open rates'!BT13*0.87*0.85</f>
        <v>16121.1</v>
      </c>
      <c r="BU13" s="57">
        <f>'BAR BB| Open rates'!BU13*0.87*0.85</f>
        <v>15381.6</v>
      </c>
      <c r="BV13" s="57">
        <f>'BAR BB| Open rates'!BV13*0.87*0.85</f>
        <v>16121.1</v>
      </c>
      <c r="BW13" s="57">
        <f>'BAR BB| Open rates'!BW13*0.87*0.85</f>
        <v>15381.6</v>
      </c>
      <c r="BX13" s="57">
        <f>'BAR BB| Open rates'!BX13*0.87*0.85</f>
        <v>15381.6</v>
      </c>
      <c r="BY13" s="57">
        <f>'BAR BB| Open rates'!BY13*0.87*0.85</f>
        <v>16121.1</v>
      </c>
      <c r="BZ13" s="57">
        <f>'BAR BB| Open rates'!BZ13*0.87*0.85</f>
        <v>15381.6</v>
      </c>
      <c r="CA13" s="57">
        <f>'BAR BB| Open rates'!CA13*0.87*0.85</f>
        <v>16121.1</v>
      </c>
      <c r="CB13" s="57">
        <f>'BAR BB| Open rates'!CB13*0.87*0.85</f>
        <v>15381.6</v>
      </c>
      <c r="CC13" s="57">
        <f>'BAR BB| Open rates'!CC13*0.87*0.85</f>
        <v>16121.1</v>
      </c>
      <c r="CD13" s="57">
        <f>'BAR BB| Open rates'!CD13*0.87*0.85</f>
        <v>18857.25</v>
      </c>
      <c r="CE13" s="57">
        <f>'BAR BB| Open rates'!CE13*0.87*0.85</f>
        <v>20484.149999999998</v>
      </c>
    </row>
    <row r="14" spans="1:83"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row>
    <row r="15" spans="1:83" s="36" customFormat="1" ht="12" customHeight="1" x14ac:dyDescent="0.2">
      <c r="A15" s="237">
        <v>1</v>
      </c>
      <c r="B15" s="57">
        <f>'BAR BB| Open rates'!B15*0.87*0.85</f>
        <v>21297.599999999999</v>
      </c>
      <c r="C15" s="57">
        <f>'BAR BB| Open rates'!C15*0.87*0.85</f>
        <v>25660.649999999998</v>
      </c>
      <c r="D15" s="57">
        <f>'BAR BB| Open rates'!D15*0.87*0.85</f>
        <v>22554.75</v>
      </c>
      <c r="E15" s="57">
        <f>'BAR BB| Open rates'!E15*0.87*0.85</f>
        <v>21075.75</v>
      </c>
      <c r="F15" s="57">
        <f>'BAR BB| Open rates'!F15*0.87*0.85</f>
        <v>19818.599999999999</v>
      </c>
      <c r="G15" s="57">
        <f>'BAR BB| Open rates'!G15*0.87*0.85</f>
        <v>18339.599999999999</v>
      </c>
      <c r="H15" s="57">
        <f>'BAR BB| Open rates'!H15*0.87*0.85</f>
        <v>18339.599999999999</v>
      </c>
      <c r="I15" s="57">
        <f>'BAR BB| Open rates'!I15*0.87*0.85</f>
        <v>17600.099999999999</v>
      </c>
      <c r="J15" s="57">
        <f>'BAR BB| Open rates'!J15*0.87*0.85</f>
        <v>18339.599999999999</v>
      </c>
      <c r="K15" s="57">
        <f>'BAR BB| Open rates'!K15*0.87*0.85</f>
        <v>18339.599999999999</v>
      </c>
      <c r="L15" s="57">
        <f>'BAR BB| Open rates'!L15*0.87*0.85</f>
        <v>18339.599999999999</v>
      </c>
      <c r="M15" s="57">
        <f>'BAR BB| Open rates'!M15*0.87*0.85</f>
        <v>25660.649999999998</v>
      </c>
      <c r="N15" s="57">
        <f>'BAR BB| Open rates'!N15*0.87*0.85</f>
        <v>21815.25</v>
      </c>
      <c r="O15" s="57">
        <f>'BAR BB| Open rates'!O15*0.87*0.85</f>
        <v>25660.649999999998</v>
      </c>
      <c r="P15" s="57">
        <f>'BAR BB| Open rates'!P15*0.87*0.85</f>
        <v>23442.149999999998</v>
      </c>
      <c r="Q15" s="57">
        <f>'BAR BB| Open rates'!Q15*0.87*0.85</f>
        <v>20558.099999999999</v>
      </c>
      <c r="R15" s="57">
        <f>'BAR BB| Open rates'!R15*0.87*0.85</f>
        <v>21815.25</v>
      </c>
      <c r="S15" s="57">
        <f>'BAR BB| Open rates'!S15*0.87*0.85</f>
        <v>20558.099999999999</v>
      </c>
      <c r="T15" s="57">
        <f>'BAR BB| Open rates'!T15*0.87*0.85</f>
        <v>21815.25</v>
      </c>
      <c r="U15" s="57">
        <f>'BAR BB| Open rates'!U15*0.87*0.85</f>
        <v>20558.099999999999</v>
      </c>
      <c r="V15" s="57">
        <f>'BAR BB| Open rates'!V15*0.87*0.85</f>
        <v>21815.25</v>
      </c>
      <c r="W15" s="57">
        <f>'BAR BB| Open rates'!W15*0.87*0.85</f>
        <v>25512.75</v>
      </c>
      <c r="X15" s="57">
        <f>'BAR BB| Open rates'!X15*0.87*0.85</f>
        <v>28618.649999999998</v>
      </c>
      <c r="Y15" s="57">
        <f>'BAR BB| Open rates'!Y15*0.87*0.85</f>
        <v>42743.1</v>
      </c>
      <c r="Z15" s="57">
        <f>'BAR BB| Open rates'!Z15*0.87*0.85</f>
        <v>25512.75</v>
      </c>
      <c r="AA15" s="57">
        <f>'BAR BB| Open rates'!AA15*0.87*0.85</f>
        <v>27139.649999999998</v>
      </c>
      <c r="AB15" s="57">
        <f>'BAR BB| Open rates'!AB15*0.87*0.85</f>
        <v>25512.75</v>
      </c>
      <c r="AC15" s="57">
        <f>'BAR BB| Open rates'!AC15*0.87*0.85</f>
        <v>28618.649999999998</v>
      </c>
      <c r="AD15" s="57">
        <f>'BAR BB| Open rates'!AD15*0.87*0.85</f>
        <v>30097.649999999998</v>
      </c>
      <c r="AE15" s="57">
        <f>'BAR BB| Open rates'!AE15*0.87*0.85</f>
        <v>28618.649999999998</v>
      </c>
      <c r="AF15" s="57">
        <f>'BAR BB| Open rates'!AF15*0.87*0.85</f>
        <v>30097.649999999998</v>
      </c>
      <c r="AG15" s="57">
        <f>'BAR BB| Open rates'!AG15*0.87*0.85</f>
        <v>28618.649999999998</v>
      </c>
      <c r="AH15" s="57">
        <f>'BAR BB| Open rates'!AH15*0.87*0.85</f>
        <v>30097.649999999998</v>
      </c>
      <c r="AI15" s="57">
        <f>'BAR BB| Open rates'!AI15*0.87*0.85</f>
        <v>28618.649999999998</v>
      </c>
      <c r="AJ15" s="57">
        <f>'BAR BB| Open rates'!AJ15*0.87*0.85</f>
        <v>30097.649999999998</v>
      </c>
      <c r="AK15" s="57">
        <f>'BAR BB| Open rates'!AK15*0.87*0.85</f>
        <v>28618.649999999998</v>
      </c>
      <c r="AL15" s="57">
        <f>'BAR BB| Open rates'!AL15*0.87*0.85</f>
        <v>30097.649999999998</v>
      </c>
      <c r="AM15" s="57">
        <f>'BAR BB| Open rates'!AM15*0.87*0.85</f>
        <v>28618.649999999998</v>
      </c>
      <c r="AN15" s="57">
        <f>'BAR BB| Open rates'!AN15*0.87*0.85</f>
        <v>30097.649999999998</v>
      </c>
      <c r="AO15" s="57">
        <f>'BAR BB| Open rates'!AO15*0.87*0.85</f>
        <v>28618.649999999998</v>
      </c>
      <c r="AP15" s="57">
        <f>'BAR BB| Open rates'!AP15*0.87*0.85</f>
        <v>30097.649999999998</v>
      </c>
      <c r="AQ15" s="57">
        <f>'BAR BB| Open rates'!AQ15*0.87*0.85</f>
        <v>28618.649999999998</v>
      </c>
      <c r="AR15" s="57">
        <f>'BAR BB| Open rates'!AR15*0.87*0.85</f>
        <v>30097.649999999998</v>
      </c>
      <c r="AS15" s="57">
        <f>'BAR BB| Open rates'!AS15*0.87*0.85</f>
        <v>25512.75</v>
      </c>
      <c r="AT15" s="57">
        <f>'BAR BB| Open rates'!AT15*0.87*0.85</f>
        <v>27139.649999999998</v>
      </c>
      <c r="AU15" s="57">
        <f>'BAR BB| Open rates'!AU15*0.87*0.85</f>
        <v>25512.75</v>
      </c>
      <c r="AV15" s="57">
        <f>'BAR BB| Open rates'!AV15*0.87*0.85</f>
        <v>27139.649999999998</v>
      </c>
      <c r="AW15" s="57">
        <f>'BAR BB| Open rates'!AW15*0.87*0.85</f>
        <v>27139.649999999998</v>
      </c>
      <c r="AX15" s="57">
        <f>'BAR BB| Open rates'!AX15*0.87*0.85</f>
        <v>25512.75</v>
      </c>
      <c r="AY15" s="57">
        <f>'BAR BB| Open rates'!AY15*0.87*0.85</f>
        <v>27139.649999999998</v>
      </c>
      <c r="AZ15" s="57">
        <f>'BAR BB| Open rates'!AZ15*0.87*0.85</f>
        <v>25512.75</v>
      </c>
      <c r="BA15" s="57">
        <f>'BAR BB| Open rates'!BA15*0.87*0.85</f>
        <v>27139.649999999998</v>
      </c>
      <c r="BB15" s="57">
        <f>'BAR BB| Open rates'!BB15*0.87*0.85</f>
        <v>25512.75</v>
      </c>
      <c r="BC15" s="57">
        <f>'BAR BB| Open rates'!BC15*0.87*0.85</f>
        <v>27139.649999999998</v>
      </c>
      <c r="BD15" s="57">
        <f>'BAR BB| Open rates'!BD15*0.87*0.85</f>
        <v>25512.75</v>
      </c>
      <c r="BE15" s="57">
        <f>'BAR BB| Open rates'!BE15*0.87*0.85</f>
        <v>23516.1</v>
      </c>
      <c r="BF15" s="57">
        <f>'BAR BB| Open rates'!BF15*0.87*0.85</f>
        <v>22037.1</v>
      </c>
      <c r="BG15" s="57">
        <f>'BAR BB| Open rates'!BG15*0.87*0.85</f>
        <v>23516.1</v>
      </c>
      <c r="BH15" s="57">
        <f>'BAR BB| Open rates'!BH15*0.87*0.85</f>
        <v>22037.1</v>
      </c>
      <c r="BI15" s="57">
        <f>'BAR BB| Open rates'!BI15*0.87*0.85</f>
        <v>23516.1</v>
      </c>
      <c r="BJ15" s="57">
        <f>'BAR BB| Open rates'!BJ15*0.87*0.85</f>
        <v>22037.1</v>
      </c>
      <c r="BK15" s="57">
        <f>'BAR BB| Open rates'!BK15*0.87*0.85</f>
        <v>23516.1</v>
      </c>
      <c r="BL15" s="57">
        <f>'BAR BB| Open rates'!BL15*0.87*0.85</f>
        <v>22037.1</v>
      </c>
      <c r="BM15" s="57">
        <f>'BAR BB| Open rates'!BM15*0.87*0.85</f>
        <v>23516.1</v>
      </c>
      <c r="BN15" s="57">
        <f>'BAR BB| Open rates'!BN15*0.87*0.85</f>
        <v>24773.25</v>
      </c>
      <c r="BO15" s="57">
        <f>'BAR BB| Open rates'!BO15*0.87*0.85</f>
        <v>26400.149999999998</v>
      </c>
      <c r="BP15" s="57">
        <f>'BAR BB| Open rates'!BP15*0.87*0.85</f>
        <v>21297.599999999999</v>
      </c>
      <c r="BQ15" s="57">
        <f>'BAR BB| Open rates'!BQ15*0.87*0.85</f>
        <v>19818.599999999999</v>
      </c>
      <c r="BR15" s="57">
        <f>'BAR BB| Open rates'!BR15*0.87*0.85</f>
        <v>20558.099999999999</v>
      </c>
      <c r="BS15" s="57">
        <f>'BAR BB| Open rates'!BS15*0.87*0.85</f>
        <v>19818.599999999999</v>
      </c>
      <c r="BT15" s="57">
        <f>'BAR BB| Open rates'!BT15*0.87*0.85</f>
        <v>20558.099999999999</v>
      </c>
      <c r="BU15" s="57">
        <f>'BAR BB| Open rates'!BU15*0.87*0.85</f>
        <v>19818.599999999999</v>
      </c>
      <c r="BV15" s="57">
        <f>'BAR BB| Open rates'!BV15*0.87*0.85</f>
        <v>20558.099999999999</v>
      </c>
      <c r="BW15" s="57">
        <f>'BAR BB| Open rates'!BW15*0.87*0.85</f>
        <v>19818.599999999999</v>
      </c>
      <c r="BX15" s="57">
        <f>'BAR BB| Open rates'!BX15*0.87*0.85</f>
        <v>19818.599999999999</v>
      </c>
      <c r="BY15" s="57">
        <f>'BAR BB| Open rates'!BY15*0.87*0.85</f>
        <v>20558.099999999999</v>
      </c>
      <c r="BZ15" s="57">
        <f>'BAR BB| Open rates'!BZ15*0.87*0.85</f>
        <v>19818.599999999999</v>
      </c>
      <c r="CA15" s="57">
        <f>'BAR BB| Open rates'!CA15*0.87*0.85</f>
        <v>20558.099999999999</v>
      </c>
      <c r="CB15" s="57">
        <f>'BAR BB| Open rates'!CB15*0.87*0.85</f>
        <v>19818.599999999999</v>
      </c>
      <c r="CC15" s="57">
        <f>'BAR BB| Open rates'!CC15*0.87*0.85</f>
        <v>20558.099999999999</v>
      </c>
      <c r="CD15" s="57">
        <f>'BAR BB| Open rates'!CD15*0.87*0.85</f>
        <v>23294.25</v>
      </c>
      <c r="CE15" s="57">
        <f>'BAR BB| Open rates'!CE15*0.87*0.85</f>
        <v>24921.149999999998</v>
      </c>
    </row>
    <row r="16" spans="1:83" s="36" customFormat="1" ht="12" customHeight="1" x14ac:dyDescent="0.2">
      <c r="A16" s="237">
        <v>2</v>
      </c>
      <c r="B16" s="57">
        <f>'BAR BB| Open rates'!B16*0.87*0.85</f>
        <v>23516.1</v>
      </c>
      <c r="C16" s="57">
        <f>'BAR BB| Open rates'!C16*0.87*0.85</f>
        <v>27879.149999999998</v>
      </c>
      <c r="D16" s="57">
        <f>'BAR BB| Open rates'!D16*0.87*0.85</f>
        <v>24773.25</v>
      </c>
      <c r="E16" s="57">
        <f>'BAR BB| Open rates'!E16*0.87*0.85</f>
        <v>23294.25</v>
      </c>
      <c r="F16" s="57">
        <f>'BAR BB| Open rates'!F16*0.87*0.85</f>
        <v>22037.1</v>
      </c>
      <c r="G16" s="57">
        <f>'BAR BB| Open rates'!G16*0.87*0.85</f>
        <v>20558.099999999999</v>
      </c>
      <c r="H16" s="57">
        <f>'BAR BB| Open rates'!H16*0.87*0.85</f>
        <v>20558.099999999999</v>
      </c>
      <c r="I16" s="57">
        <f>'BAR BB| Open rates'!I16*0.87*0.85</f>
        <v>19818.599999999999</v>
      </c>
      <c r="J16" s="57">
        <f>'BAR BB| Open rates'!J16*0.87*0.85</f>
        <v>20558.099999999999</v>
      </c>
      <c r="K16" s="57">
        <f>'BAR BB| Open rates'!K16*0.87*0.85</f>
        <v>20558.099999999999</v>
      </c>
      <c r="L16" s="57">
        <f>'BAR BB| Open rates'!L16*0.87*0.85</f>
        <v>20558.099999999999</v>
      </c>
      <c r="M16" s="57">
        <f>'BAR BB| Open rates'!M16*0.87*0.85</f>
        <v>27879.149999999998</v>
      </c>
      <c r="N16" s="57">
        <f>'BAR BB| Open rates'!N16*0.87*0.85</f>
        <v>24033.75</v>
      </c>
      <c r="O16" s="57">
        <f>'BAR BB| Open rates'!O16*0.87*0.85</f>
        <v>27879.149999999998</v>
      </c>
      <c r="P16" s="57">
        <f>'BAR BB| Open rates'!P16*0.87*0.85</f>
        <v>25660.649999999998</v>
      </c>
      <c r="Q16" s="57">
        <f>'BAR BB| Open rates'!Q16*0.87*0.85</f>
        <v>22776.6</v>
      </c>
      <c r="R16" s="57">
        <f>'BAR BB| Open rates'!R16*0.87*0.85</f>
        <v>24033.75</v>
      </c>
      <c r="S16" s="57">
        <f>'BAR BB| Open rates'!S16*0.87*0.85</f>
        <v>22776.6</v>
      </c>
      <c r="T16" s="57">
        <f>'BAR BB| Open rates'!T16*0.87*0.85</f>
        <v>24033.75</v>
      </c>
      <c r="U16" s="57">
        <f>'BAR BB| Open rates'!U16*0.87*0.85</f>
        <v>22776.6</v>
      </c>
      <c r="V16" s="57">
        <f>'BAR BB| Open rates'!V16*0.87*0.85</f>
        <v>24033.75</v>
      </c>
      <c r="W16" s="57">
        <f>'BAR BB| Open rates'!W16*0.87*0.85</f>
        <v>27731.25</v>
      </c>
      <c r="X16" s="57">
        <f>'BAR BB| Open rates'!X16*0.87*0.85</f>
        <v>30837.149999999998</v>
      </c>
      <c r="Y16" s="57">
        <f>'BAR BB| Open rates'!Y16*0.87*0.85</f>
        <v>44961.599999999999</v>
      </c>
      <c r="Z16" s="57">
        <f>'BAR BB| Open rates'!Z16*0.87*0.85</f>
        <v>27731.25</v>
      </c>
      <c r="AA16" s="57">
        <f>'BAR BB| Open rates'!AA16*0.87*0.85</f>
        <v>29358.149999999998</v>
      </c>
      <c r="AB16" s="57">
        <f>'BAR BB| Open rates'!AB16*0.87*0.85</f>
        <v>27731.25</v>
      </c>
      <c r="AC16" s="57">
        <f>'BAR BB| Open rates'!AC16*0.87*0.85</f>
        <v>30837.149999999998</v>
      </c>
      <c r="AD16" s="57">
        <f>'BAR BB| Open rates'!AD16*0.87*0.85</f>
        <v>32316.149999999998</v>
      </c>
      <c r="AE16" s="57">
        <f>'BAR BB| Open rates'!AE16*0.87*0.85</f>
        <v>30837.149999999998</v>
      </c>
      <c r="AF16" s="57">
        <f>'BAR BB| Open rates'!AF16*0.87*0.85</f>
        <v>32316.149999999998</v>
      </c>
      <c r="AG16" s="57">
        <f>'BAR BB| Open rates'!AG16*0.87*0.85</f>
        <v>30837.149999999998</v>
      </c>
      <c r="AH16" s="57">
        <f>'BAR BB| Open rates'!AH16*0.87*0.85</f>
        <v>32316.149999999998</v>
      </c>
      <c r="AI16" s="57">
        <f>'BAR BB| Open rates'!AI16*0.87*0.85</f>
        <v>30837.149999999998</v>
      </c>
      <c r="AJ16" s="57">
        <f>'BAR BB| Open rates'!AJ16*0.87*0.85</f>
        <v>32316.149999999998</v>
      </c>
      <c r="AK16" s="57">
        <f>'BAR BB| Open rates'!AK16*0.87*0.85</f>
        <v>30837.149999999998</v>
      </c>
      <c r="AL16" s="57">
        <f>'BAR BB| Open rates'!AL16*0.87*0.85</f>
        <v>32316.149999999998</v>
      </c>
      <c r="AM16" s="57">
        <f>'BAR BB| Open rates'!AM16*0.87*0.85</f>
        <v>30837.149999999998</v>
      </c>
      <c r="AN16" s="57">
        <f>'BAR BB| Open rates'!AN16*0.87*0.85</f>
        <v>32316.149999999998</v>
      </c>
      <c r="AO16" s="57">
        <f>'BAR BB| Open rates'!AO16*0.87*0.85</f>
        <v>30837.149999999998</v>
      </c>
      <c r="AP16" s="57">
        <f>'BAR BB| Open rates'!AP16*0.87*0.85</f>
        <v>32316.149999999998</v>
      </c>
      <c r="AQ16" s="57">
        <f>'BAR BB| Open rates'!AQ16*0.87*0.85</f>
        <v>30837.149999999998</v>
      </c>
      <c r="AR16" s="57">
        <f>'BAR BB| Open rates'!AR16*0.87*0.85</f>
        <v>32316.149999999998</v>
      </c>
      <c r="AS16" s="57">
        <f>'BAR BB| Open rates'!AS16*0.87*0.85</f>
        <v>27731.25</v>
      </c>
      <c r="AT16" s="57">
        <f>'BAR BB| Open rates'!AT16*0.87*0.85</f>
        <v>29358.149999999998</v>
      </c>
      <c r="AU16" s="57">
        <f>'BAR BB| Open rates'!AU16*0.87*0.85</f>
        <v>27731.25</v>
      </c>
      <c r="AV16" s="57">
        <f>'BAR BB| Open rates'!AV16*0.87*0.85</f>
        <v>29358.149999999998</v>
      </c>
      <c r="AW16" s="57">
        <f>'BAR BB| Open rates'!AW16*0.87*0.85</f>
        <v>29358.149999999998</v>
      </c>
      <c r="AX16" s="57">
        <f>'BAR BB| Open rates'!AX16*0.87*0.85</f>
        <v>27731.25</v>
      </c>
      <c r="AY16" s="57">
        <f>'BAR BB| Open rates'!AY16*0.87*0.85</f>
        <v>29358.149999999998</v>
      </c>
      <c r="AZ16" s="57">
        <f>'BAR BB| Open rates'!AZ16*0.87*0.85</f>
        <v>27731.25</v>
      </c>
      <c r="BA16" s="57">
        <f>'BAR BB| Open rates'!BA16*0.87*0.85</f>
        <v>29358.149999999998</v>
      </c>
      <c r="BB16" s="57">
        <f>'BAR BB| Open rates'!BB16*0.87*0.85</f>
        <v>27731.25</v>
      </c>
      <c r="BC16" s="57">
        <f>'BAR BB| Open rates'!BC16*0.87*0.85</f>
        <v>29358.149999999998</v>
      </c>
      <c r="BD16" s="57">
        <f>'BAR BB| Open rates'!BD16*0.87*0.85</f>
        <v>27731.25</v>
      </c>
      <c r="BE16" s="57">
        <f>'BAR BB| Open rates'!BE16*0.87*0.85</f>
        <v>25734.6</v>
      </c>
      <c r="BF16" s="57">
        <f>'BAR BB| Open rates'!BF16*0.87*0.85</f>
        <v>24255.599999999999</v>
      </c>
      <c r="BG16" s="57">
        <f>'BAR BB| Open rates'!BG16*0.87*0.85</f>
        <v>25734.6</v>
      </c>
      <c r="BH16" s="57">
        <f>'BAR BB| Open rates'!BH16*0.87*0.85</f>
        <v>24255.599999999999</v>
      </c>
      <c r="BI16" s="57">
        <f>'BAR BB| Open rates'!BI16*0.87*0.85</f>
        <v>25734.6</v>
      </c>
      <c r="BJ16" s="57">
        <f>'BAR BB| Open rates'!BJ16*0.87*0.85</f>
        <v>24255.599999999999</v>
      </c>
      <c r="BK16" s="57">
        <f>'BAR BB| Open rates'!BK16*0.87*0.85</f>
        <v>25734.6</v>
      </c>
      <c r="BL16" s="57">
        <f>'BAR BB| Open rates'!BL16*0.87*0.85</f>
        <v>24255.599999999999</v>
      </c>
      <c r="BM16" s="57">
        <f>'BAR BB| Open rates'!BM16*0.87*0.85</f>
        <v>25734.6</v>
      </c>
      <c r="BN16" s="57">
        <f>'BAR BB| Open rates'!BN16*0.87*0.85</f>
        <v>26991.75</v>
      </c>
      <c r="BO16" s="57">
        <f>'BAR BB| Open rates'!BO16*0.87*0.85</f>
        <v>28618.649999999998</v>
      </c>
      <c r="BP16" s="57">
        <f>'BAR BB| Open rates'!BP16*0.87*0.85</f>
        <v>23516.1</v>
      </c>
      <c r="BQ16" s="57">
        <f>'BAR BB| Open rates'!BQ16*0.87*0.85</f>
        <v>22037.1</v>
      </c>
      <c r="BR16" s="57">
        <f>'BAR BB| Open rates'!BR16*0.87*0.85</f>
        <v>22776.6</v>
      </c>
      <c r="BS16" s="57">
        <f>'BAR BB| Open rates'!BS16*0.87*0.85</f>
        <v>22037.1</v>
      </c>
      <c r="BT16" s="57">
        <f>'BAR BB| Open rates'!BT16*0.87*0.85</f>
        <v>22776.6</v>
      </c>
      <c r="BU16" s="57">
        <f>'BAR BB| Open rates'!BU16*0.87*0.85</f>
        <v>22037.1</v>
      </c>
      <c r="BV16" s="57">
        <f>'BAR BB| Open rates'!BV16*0.87*0.85</f>
        <v>22776.6</v>
      </c>
      <c r="BW16" s="57">
        <f>'BAR BB| Open rates'!BW16*0.87*0.85</f>
        <v>22037.1</v>
      </c>
      <c r="BX16" s="57">
        <f>'BAR BB| Open rates'!BX16*0.87*0.85</f>
        <v>22037.1</v>
      </c>
      <c r="BY16" s="57">
        <f>'BAR BB| Open rates'!BY16*0.87*0.85</f>
        <v>22776.6</v>
      </c>
      <c r="BZ16" s="57">
        <f>'BAR BB| Open rates'!BZ16*0.87*0.85</f>
        <v>22037.1</v>
      </c>
      <c r="CA16" s="57">
        <f>'BAR BB| Open rates'!CA16*0.87*0.85</f>
        <v>22776.6</v>
      </c>
      <c r="CB16" s="57">
        <f>'BAR BB| Open rates'!CB16*0.87*0.85</f>
        <v>22037.1</v>
      </c>
      <c r="CC16" s="57">
        <f>'BAR BB| Open rates'!CC16*0.87*0.85</f>
        <v>22776.6</v>
      </c>
      <c r="CD16" s="57">
        <f>'BAR BB| Open rates'!CD16*0.87*0.85</f>
        <v>25512.75</v>
      </c>
      <c r="CE16" s="57">
        <f>'BAR BB| Open rates'!CE16*0.87*0.85</f>
        <v>27139.649999999998</v>
      </c>
    </row>
    <row r="17" spans="1:83"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row>
    <row r="18" spans="1:83" s="36" customFormat="1" ht="12" customHeight="1" x14ac:dyDescent="0.2">
      <c r="A18" s="237">
        <v>1</v>
      </c>
      <c r="B18" s="57">
        <f>'BAR BB| Open rates'!B18*0.87*0.85</f>
        <v>21371.55</v>
      </c>
      <c r="C18" s="57">
        <f>'BAR BB| Open rates'!C18*0.87*0.85</f>
        <v>25734.6</v>
      </c>
      <c r="D18" s="57">
        <f>'BAR BB| Open rates'!D18*0.87*0.85</f>
        <v>22628.7</v>
      </c>
      <c r="E18" s="57">
        <f>'BAR BB| Open rates'!E18*0.87*0.85</f>
        <v>22628.7</v>
      </c>
      <c r="F18" s="57">
        <f>'BAR BB| Open rates'!F18*0.87*0.85</f>
        <v>21371.55</v>
      </c>
      <c r="G18" s="57">
        <f>'BAR BB| Open rates'!G18*0.87*0.85</f>
        <v>19892.55</v>
      </c>
      <c r="H18" s="57">
        <f>'BAR BB| Open rates'!H18*0.87*0.85</f>
        <v>19892.55</v>
      </c>
      <c r="I18" s="57">
        <f>'BAR BB| Open rates'!I18*0.87*0.85</f>
        <v>19153.05</v>
      </c>
      <c r="J18" s="57">
        <f>'BAR BB| Open rates'!J18*0.87*0.85</f>
        <v>19892.55</v>
      </c>
      <c r="K18" s="57">
        <f>'BAR BB| Open rates'!K18*0.87*0.85</f>
        <v>19892.55</v>
      </c>
      <c r="L18" s="57">
        <f>'BAR BB| Open rates'!L18*0.87*0.85</f>
        <v>19892.55</v>
      </c>
      <c r="M18" s="57">
        <f>'BAR BB| Open rates'!M18*0.87*0.85</f>
        <v>26474.1</v>
      </c>
      <c r="N18" s="57">
        <f>'BAR BB| Open rates'!N18*0.87*0.85</f>
        <v>22628.7</v>
      </c>
      <c r="O18" s="57">
        <f>'BAR BB| Open rates'!O18*0.87*0.85</f>
        <v>26474.1</v>
      </c>
      <c r="P18" s="57">
        <f>'BAR BB| Open rates'!P18*0.87*0.85</f>
        <v>24255.599999999999</v>
      </c>
      <c r="Q18" s="57">
        <f>'BAR BB| Open rates'!Q18*0.87*0.85</f>
        <v>21371.55</v>
      </c>
      <c r="R18" s="57">
        <f>'BAR BB| Open rates'!R18*0.87*0.85</f>
        <v>22628.7</v>
      </c>
      <c r="S18" s="57">
        <f>'BAR BB| Open rates'!S18*0.87*0.85</f>
        <v>21371.55</v>
      </c>
      <c r="T18" s="57">
        <f>'BAR BB| Open rates'!T18*0.87*0.85</f>
        <v>22628.7</v>
      </c>
      <c r="U18" s="57">
        <f>'BAR BB| Open rates'!U18*0.87*0.85</f>
        <v>21371.55</v>
      </c>
      <c r="V18" s="57">
        <f>'BAR BB| Open rates'!V18*0.87*0.85</f>
        <v>22628.7</v>
      </c>
      <c r="W18" s="57">
        <f>'BAR BB| Open rates'!W18*0.87*0.85</f>
        <v>26252.25</v>
      </c>
      <c r="X18" s="57">
        <f>'BAR BB| Open rates'!X18*0.87*0.85</f>
        <v>29358.149999999998</v>
      </c>
      <c r="Y18" s="57">
        <f>'BAR BB| Open rates'!Y18*0.87*0.85</f>
        <v>43482.6</v>
      </c>
      <c r="Z18" s="57">
        <f>'BAR BB| Open rates'!Z18*0.87*0.85</f>
        <v>26252.25</v>
      </c>
      <c r="AA18" s="57">
        <f>'BAR BB| Open rates'!AA18*0.87*0.85</f>
        <v>27879.149999999998</v>
      </c>
      <c r="AB18" s="57">
        <f>'BAR BB| Open rates'!AB18*0.87*0.85</f>
        <v>26252.25</v>
      </c>
      <c r="AC18" s="57">
        <f>'BAR BB| Open rates'!AC18*0.87*0.85</f>
        <v>29358.149999999998</v>
      </c>
      <c r="AD18" s="57">
        <f>'BAR BB| Open rates'!AD18*0.87*0.85</f>
        <v>30837.149999999998</v>
      </c>
      <c r="AE18" s="57">
        <f>'BAR BB| Open rates'!AE18*0.87*0.85</f>
        <v>29358.149999999998</v>
      </c>
      <c r="AF18" s="57">
        <f>'BAR BB| Open rates'!AF18*0.87*0.85</f>
        <v>30837.149999999998</v>
      </c>
      <c r="AG18" s="57">
        <f>'BAR BB| Open rates'!AG18*0.87*0.85</f>
        <v>29358.149999999998</v>
      </c>
      <c r="AH18" s="57">
        <f>'BAR BB| Open rates'!AH18*0.87*0.85</f>
        <v>30837.149999999998</v>
      </c>
      <c r="AI18" s="57">
        <f>'BAR BB| Open rates'!AI18*0.87*0.85</f>
        <v>29358.149999999998</v>
      </c>
      <c r="AJ18" s="57">
        <f>'BAR BB| Open rates'!AJ18*0.87*0.85</f>
        <v>30837.149999999998</v>
      </c>
      <c r="AK18" s="57">
        <f>'BAR BB| Open rates'!AK18*0.87*0.85</f>
        <v>29358.149999999998</v>
      </c>
      <c r="AL18" s="57">
        <f>'BAR BB| Open rates'!AL18*0.87*0.85</f>
        <v>30837.149999999998</v>
      </c>
      <c r="AM18" s="57">
        <f>'BAR BB| Open rates'!AM18*0.87*0.85</f>
        <v>29358.149999999998</v>
      </c>
      <c r="AN18" s="57">
        <f>'BAR BB| Open rates'!AN18*0.87*0.85</f>
        <v>30837.149999999998</v>
      </c>
      <c r="AO18" s="57">
        <f>'BAR BB| Open rates'!AO18*0.87*0.85</f>
        <v>29358.149999999998</v>
      </c>
      <c r="AP18" s="57">
        <f>'BAR BB| Open rates'!AP18*0.87*0.85</f>
        <v>30837.149999999998</v>
      </c>
      <c r="AQ18" s="57">
        <f>'BAR BB| Open rates'!AQ18*0.87*0.85</f>
        <v>29358.149999999998</v>
      </c>
      <c r="AR18" s="57">
        <f>'BAR BB| Open rates'!AR18*0.87*0.85</f>
        <v>30837.149999999998</v>
      </c>
      <c r="AS18" s="57">
        <f>'BAR BB| Open rates'!AS18*0.87*0.85</f>
        <v>26252.25</v>
      </c>
      <c r="AT18" s="57">
        <f>'BAR BB| Open rates'!AT18*0.87*0.85</f>
        <v>27879.149999999998</v>
      </c>
      <c r="AU18" s="57">
        <f>'BAR BB| Open rates'!AU18*0.87*0.85</f>
        <v>26252.25</v>
      </c>
      <c r="AV18" s="57">
        <f>'BAR BB| Open rates'!AV18*0.87*0.85</f>
        <v>27879.149999999998</v>
      </c>
      <c r="AW18" s="57">
        <f>'BAR BB| Open rates'!AW18*0.87*0.85</f>
        <v>27879.149999999998</v>
      </c>
      <c r="AX18" s="57">
        <f>'BAR BB| Open rates'!AX18*0.87*0.85</f>
        <v>26252.25</v>
      </c>
      <c r="AY18" s="57">
        <f>'BAR BB| Open rates'!AY18*0.87*0.85</f>
        <v>27879.149999999998</v>
      </c>
      <c r="AZ18" s="57">
        <f>'BAR BB| Open rates'!AZ18*0.87*0.85</f>
        <v>26252.25</v>
      </c>
      <c r="BA18" s="57">
        <f>'BAR BB| Open rates'!BA18*0.87*0.85</f>
        <v>27879.149999999998</v>
      </c>
      <c r="BB18" s="57">
        <f>'BAR BB| Open rates'!BB18*0.87*0.85</f>
        <v>26252.25</v>
      </c>
      <c r="BC18" s="57">
        <f>'BAR BB| Open rates'!BC18*0.87*0.85</f>
        <v>27879.149999999998</v>
      </c>
      <c r="BD18" s="57">
        <f>'BAR BB| Open rates'!BD18*0.87*0.85</f>
        <v>26252.25</v>
      </c>
      <c r="BE18" s="57">
        <f>'BAR BB| Open rates'!BE18*0.87*0.85</f>
        <v>23590.05</v>
      </c>
      <c r="BF18" s="57">
        <f>'BAR BB| Open rates'!BF18*0.87*0.85</f>
        <v>22111.05</v>
      </c>
      <c r="BG18" s="57">
        <f>'BAR BB| Open rates'!BG18*0.87*0.85</f>
        <v>23590.05</v>
      </c>
      <c r="BH18" s="57">
        <f>'BAR BB| Open rates'!BH18*0.87*0.85</f>
        <v>22111.05</v>
      </c>
      <c r="BI18" s="57">
        <f>'BAR BB| Open rates'!BI18*0.87*0.85</f>
        <v>23590.05</v>
      </c>
      <c r="BJ18" s="57">
        <f>'BAR BB| Open rates'!BJ18*0.87*0.85</f>
        <v>22111.05</v>
      </c>
      <c r="BK18" s="57">
        <f>'BAR BB| Open rates'!BK18*0.87*0.85</f>
        <v>23590.05</v>
      </c>
      <c r="BL18" s="57">
        <f>'BAR BB| Open rates'!BL18*0.87*0.85</f>
        <v>22111.05</v>
      </c>
      <c r="BM18" s="57">
        <f>'BAR BB| Open rates'!BM18*0.87*0.85</f>
        <v>23590.05</v>
      </c>
      <c r="BN18" s="57">
        <f>'BAR BB| Open rates'!BN18*0.87*0.85</f>
        <v>24847.200000000001</v>
      </c>
      <c r="BO18" s="57">
        <f>'BAR BB| Open rates'!BO18*0.87*0.85</f>
        <v>26474.1</v>
      </c>
      <c r="BP18" s="57">
        <f>'BAR BB| Open rates'!BP18*0.87*0.85</f>
        <v>21371.55</v>
      </c>
      <c r="BQ18" s="57">
        <f>'BAR BB| Open rates'!BQ18*0.87*0.85</f>
        <v>19892.55</v>
      </c>
      <c r="BR18" s="57">
        <f>'BAR BB| Open rates'!BR18*0.87*0.85</f>
        <v>20632.05</v>
      </c>
      <c r="BS18" s="57">
        <f>'BAR BB| Open rates'!BS18*0.87*0.85</f>
        <v>19892.55</v>
      </c>
      <c r="BT18" s="57">
        <f>'BAR BB| Open rates'!BT18*0.87*0.85</f>
        <v>20632.05</v>
      </c>
      <c r="BU18" s="57">
        <f>'BAR BB| Open rates'!BU18*0.87*0.85</f>
        <v>19892.55</v>
      </c>
      <c r="BV18" s="57">
        <f>'BAR BB| Open rates'!BV18*0.87*0.85</f>
        <v>20632.05</v>
      </c>
      <c r="BW18" s="57">
        <f>'BAR BB| Open rates'!BW18*0.87*0.85</f>
        <v>19892.55</v>
      </c>
      <c r="BX18" s="57">
        <f>'BAR BB| Open rates'!BX18*0.87*0.85</f>
        <v>19892.55</v>
      </c>
      <c r="BY18" s="57">
        <f>'BAR BB| Open rates'!BY18*0.87*0.85</f>
        <v>20632.05</v>
      </c>
      <c r="BZ18" s="57">
        <f>'BAR BB| Open rates'!BZ18*0.87*0.85</f>
        <v>19892.55</v>
      </c>
      <c r="CA18" s="57">
        <f>'BAR BB| Open rates'!CA18*0.87*0.85</f>
        <v>20632.05</v>
      </c>
      <c r="CB18" s="57">
        <f>'BAR BB| Open rates'!CB18*0.87*0.85</f>
        <v>19892.55</v>
      </c>
      <c r="CC18" s="57">
        <f>'BAR BB| Open rates'!CC18*0.87*0.85</f>
        <v>20632.05</v>
      </c>
      <c r="CD18" s="57">
        <f>'BAR BB| Open rates'!CD18*0.87*0.85</f>
        <v>23368.2</v>
      </c>
      <c r="CE18" s="57">
        <f>'BAR BB| Open rates'!CE18*0.87*0.85</f>
        <v>24995.1</v>
      </c>
    </row>
    <row r="19" spans="1:83" s="36" customFormat="1" ht="12" customHeight="1" x14ac:dyDescent="0.2">
      <c r="A19" s="237">
        <v>2</v>
      </c>
      <c r="B19" s="57">
        <f>'BAR BB| Open rates'!B19*0.87*0.85</f>
        <v>23590.05</v>
      </c>
      <c r="C19" s="57">
        <f>'BAR BB| Open rates'!C19*0.87*0.85</f>
        <v>27953.1</v>
      </c>
      <c r="D19" s="57">
        <f>'BAR BB| Open rates'!D19*0.87*0.85</f>
        <v>24847.200000000001</v>
      </c>
      <c r="E19" s="57">
        <f>'BAR BB| Open rates'!E19*0.87*0.85</f>
        <v>24847.200000000001</v>
      </c>
      <c r="F19" s="57">
        <f>'BAR BB| Open rates'!F19*0.87*0.85</f>
        <v>23590.05</v>
      </c>
      <c r="G19" s="57">
        <f>'BAR BB| Open rates'!G19*0.87*0.85</f>
        <v>22111.05</v>
      </c>
      <c r="H19" s="57">
        <f>'BAR BB| Open rates'!H19*0.87*0.85</f>
        <v>22111.05</v>
      </c>
      <c r="I19" s="57">
        <f>'BAR BB| Open rates'!I19*0.87*0.85</f>
        <v>21371.55</v>
      </c>
      <c r="J19" s="57">
        <f>'BAR BB| Open rates'!J19*0.87*0.85</f>
        <v>22111.05</v>
      </c>
      <c r="K19" s="57">
        <f>'BAR BB| Open rates'!K19*0.87*0.85</f>
        <v>22111.05</v>
      </c>
      <c r="L19" s="57">
        <f>'BAR BB| Open rates'!L19*0.87*0.85</f>
        <v>22111.05</v>
      </c>
      <c r="M19" s="57">
        <f>'BAR BB| Open rates'!M19*0.87*0.85</f>
        <v>28692.6</v>
      </c>
      <c r="N19" s="57">
        <f>'BAR BB| Open rates'!N19*0.87*0.85</f>
        <v>24847.200000000001</v>
      </c>
      <c r="O19" s="57">
        <f>'BAR BB| Open rates'!O19*0.87*0.85</f>
        <v>28692.6</v>
      </c>
      <c r="P19" s="57">
        <f>'BAR BB| Open rates'!P19*0.87*0.85</f>
        <v>26474.1</v>
      </c>
      <c r="Q19" s="57">
        <f>'BAR BB| Open rates'!Q19*0.87*0.85</f>
        <v>23590.05</v>
      </c>
      <c r="R19" s="57">
        <f>'BAR BB| Open rates'!R19*0.87*0.85</f>
        <v>24847.200000000001</v>
      </c>
      <c r="S19" s="57">
        <f>'BAR BB| Open rates'!S19*0.87*0.85</f>
        <v>23590.05</v>
      </c>
      <c r="T19" s="57">
        <f>'BAR BB| Open rates'!T19*0.87*0.85</f>
        <v>24847.200000000001</v>
      </c>
      <c r="U19" s="57">
        <f>'BAR BB| Open rates'!U19*0.87*0.85</f>
        <v>23590.05</v>
      </c>
      <c r="V19" s="57">
        <f>'BAR BB| Open rates'!V19*0.87*0.85</f>
        <v>24847.200000000001</v>
      </c>
      <c r="W19" s="57">
        <f>'BAR BB| Open rates'!W19*0.87*0.85</f>
        <v>28470.75</v>
      </c>
      <c r="X19" s="57">
        <f>'BAR BB| Open rates'!X19*0.87*0.85</f>
        <v>31576.649999999998</v>
      </c>
      <c r="Y19" s="57">
        <f>'BAR BB| Open rates'!Y19*0.87*0.85</f>
        <v>45701.1</v>
      </c>
      <c r="Z19" s="57">
        <f>'BAR BB| Open rates'!Z19*0.87*0.85</f>
        <v>28470.75</v>
      </c>
      <c r="AA19" s="57">
        <f>'BAR BB| Open rates'!AA19*0.87*0.85</f>
        <v>30097.649999999998</v>
      </c>
      <c r="AB19" s="57">
        <f>'BAR BB| Open rates'!AB19*0.87*0.85</f>
        <v>28470.75</v>
      </c>
      <c r="AC19" s="57">
        <f>'BAR BB| Open rates'!AC19*0.87*0.85</f>
        <v>31576.649999999998</v>
      </c>
      <c r="AD19" s="57">
        <f>'BAR BB| Open rates'!AD19*0.87*0.85</f>
        <v>33055.65</v>
      </c>
      <c r="AE19" s="57">
        <f>'BAR BB| Open rates'!AE19*0.87*0.85</f>
        <v>31576.649999999998</v>
      </c>
      <c r="AF19" s="57">
        <f>'BAR BB| Open rates'!AF19*0.87*0.85</f>
        <v>33055.65</v>
      </c>
      <c r="AG19" s="57">
        <f>'BAR BB| Open rates'!AG19*0.87*0.85</f>
        <v>31576.649999999998</v>
      </c>
      <c r="AH19" s="57">
        <f>'BAR BB| Open rates'!AH19*0.87*0.85</f>
        <v>33055.65</v>
      </c>
      <c r="AI19" s="57">
        <f>'BAR BB| Open rates'!AI19*0.87*0.85</f>
        <v>31576.649999999998</v>
      </c>
      <c r="AJ19" s="57">
        <f>'BAR BB| Open rates'!AJ19*0.87*0.85</f>
        <v>33055.65</v>
      </c>
      <c r="AK19" s="57">
        <f>'BAR BB| Open rates'!AK19*0.87*0.85</f>
        <v>31576.649999999998</v>
      </c>
      <c r="AL19" s="57">
        <f>'BAR BB| Open rates'!AL19*0.87*0.85</f>
        <v>33055.65</v>
      </c>
      <c r="AM19" s="57">
        <f>'BAR BB| Open rates'!AM19*0.87*0.85</f>
        <v>31576.649999999998</v>
      </c>
      <c r="AN19" s="57">
        <f>'BAR BB| Open rates'!AN19*0.87*0.85</f>
        <v>33055.65</v>
      </c>
      <c r="AO19" s="57">
        <f>'BAR BB| Open rates'!AO19*0.87*0.85</f>
        <v>31576.649999999998</v>
      </c>
      <c r="AP19" s="57">
        <f>'BAR BB| Open rates'!AP19*0.87*0.85</f>
        <v>33055.65</v>
      </c>
      <c r="AQ19" s="57">
        <f>'BAR BB| Open rates'!AQ19*0.87*0.85</f>
        <v>31576.649999999998</v>
      </c>
      <c r="AR19" s="57">
        <f>'BAR BB| Open rates'!AR19*0.87*0.85</f>
        <v>33055.65</v>
      </c>
      <c r="AS19" s="57">
        <f>'BAR BB| Open rates'!AS19*0.87*0.85</f>
        <v>28470.75</v>
      </c>
      <c r="AT19" s="57">
        <f>'BAR BB| Open rates'!AT19*0.87*0.85</f>
        <v>30097.649999999998</v>
      </c>
      <c r="AU19" s="57">
        <f>'BAR BB| Open rates'!AU19*0.87*0.85</f>
        <v>28470.75</v>
      </c>
      <c r="AV19" s="57">
        <f>'BAR BB| Open rates'!AV19*0.87*0.85</f>
        <v>30097.649999999998</v>
      </c>
      <c r="AW19" s="57">
        <f>'BAR BB| Open rates'!AW19*0.87*0.85</f>
        <v>30097.649999999998</v>
      </c>
      <c r="AX19" s="57">
        <f>'BAR BB| Open rates'!AX19*0.87*0.85</f>
        <v>28470.75</v>
      </c>
      <c r="AY19" s="57">
        <f>'BAR BB| Open rates'!AY19*0.87*0.85</f>
        <v>30097.649999999998</v>
      </c>
      <c r="AZ19" s="57">
        <f>'BAR BB| Open rates'!AZ19*0.87*0.85</f>
        <v>28470.75</v>
      </c>
      <c r="BA19" s="57">
        <f>'BAR BB| Open rates'!BA19*0.87*0.85</f>
        <v>30097.649999999998</v>
      </c>
      <c r="BB19" s="57">
        <f>'BAR BB| Open rates'!BB19*0.87*0.85</f>
        <v>28470.75</v>
      </c>
      <c r="BC19" s="57">
        <f>'BAR BB| Open rates'!BC19*0.87*0.85</f>
        <v>30097.649999999998</v>
      </c>
      <c r="BD19" s="57">
        <f>'BAR BB| Open rates'!BD19*0.87*0.85</f>
        <v>28470.75</v>
      </c>
      <c r="BE19" s="57">
        <f>'BAR BB| Open rates'!BE19*0.87*0.85</f>
        <v>25808.55</v>
      </c>
      <c r="BF19" s="57">
        <f>'BAR BB| Open rates'!BF19*0.87*0.85</f>
        <v>24329.55</v>
      </c>
      <c r="BG19" s="57">
        <f>'BAR BB| Open rates'!BG19*0.87*0.85</f>
        <v>25808.55</v>
      </c>
      <c r="BH19" s="57">
        <f>'BAR BB| Open rates'!BH19*0.87*0.85</f>
        <v>24329.55</v>
      </c>
      <c r="BI19" s="57">
        <f>'BAR BB| Open rates'!BI19*0.87*0.85</f>
        <v>25808.55</v>
      </c>
      <c r="BJ19" s="57">
        <f>'BAR BB| Open rates'!BJ19*0.87*0.85</f>
        <v>24329.55</v>
      </c>
      <c r="BK19" s="57">
        <f>'BAR BB| Open rates'!BK19*0.87*0.85</f>
        <v>25808.55</v>
      </c>
      <c r="BL19" s="57">
        <f>'BAR BB| Open rates'!BL19*0.87*0.85</f>
        <v>24329.55</v>
      </c>
      <c r="BM19" s="57">
        <f>'BAR BB| Open rates'!BM19*0.87*0.85</f>
        <v>25808.55</v>
      </c>
      <c r="BN19" s="57">
        <f>'BAR BB| Open rates'!BN19*0.87*0.85</f>
        <v>27065.7</v>
      </c>
      <c r="BO19" s="57">
        <f>'BAR BB| Open rates'!BO19*0.87*0.85</f>
        <v>28692.6</v>
      </c>
      <c r="BP19" s="57">
        <f>'BAR BB| Open rates'!BP19*0.87*0.85</f>
        <v>23590.05</v>
      </c>
      <c r="BQ19" s="57">
        <f>'BAR BB| Open rates'!BQ19*0.87*0.85</f>
        <v>22111.05</v>
      </c>
      <c r="BR19" s="57">
        <f>'BAR BB| Open rates'!BR19*0.87*0.85</f>
        <v>22850.55</v>
      </c>
      <c r="BS19" s="57">
        <f>'BAR BB| Open rates'!BS19*0.87*0.85</f>
        <v>22111.05</v>
      </c>
      <c r="BT19" s="57">
        <f>'BAR BB| Open rates'!BT19*0.87*0.85</f>
        <v>22850.55</v>
      </c>
      <c r="BU19" s="57">
        <f>'BAR BB| Open rates'!BU19*0.87*0.85</f>
        <v>22111.05</v>
      </c>
      <c r="BV19" s="57">
        <f>'BAR BB| Open rates'!BV19*0.87*0.85</f>
        <v>22850.55</v>
      </c>
      <c r="BW19" s="57">
        <f>'BAR BB| Open rates'!BW19*0.87*0.85</f>
        <v>22111.05</v>
      </c>
      <c r="BX19" s="57">
        <f>'BAR BB| Open rates'!BX19*0.87*0.85</f>
        <v>22111.05</v>
      </c>
      <c r="BY19" s="57">
        <f>'BAR BB| Open rates'!BY19*0.87*0.85</f>
        <v>22850.55</v>
      </c>
      <c r="BZ19" s="57">
        <f>'BAR BB| Open rates'!BZ19*0.87*0.85</f>
        <v>22111.05</v>
      </c>
      <c r="CA19" s="57">
        <f>'BAR BB| Open rates'!CA19*0.87*0.85</f>
        <v>22850.55</v>
      </c>
      <c r="CB19" s="57">
        <f>'BAR BB| Open rates'!CB19*0.87*0.85</f>
        <v>22111.05</v>
      </c>
      <c r="CC19" s="57">
        <f>'BAR BB| Open rates'!CC19*0.87*0.85</f>
        <v>22850.55</v>
      </c>
      <c r="CD19" s="57">
        <f>'BAR BB| Open rates'!CD19*0.87*0.85</f>
        <v>25586.7</v>
      </c>
      <c r="CE19" s="57">
        <f>'BAR BB| Open rates'!CE19*0.87*0.85</f>
        <v>27213.599999999999</v>
      </c>
    </row>
    <row r="20" spans="1:83"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row>
    <row r="21" spans="1:83" s="36" customFormat="1" ht="12" customHeight="1" x14ac:dyDescent="0.2">
      <c r="A21" s="237">
        <v>1</v>
      </c>
      <c r="B21" s="57">
        <f>'BAR BB| Open rates'!B21*0.87*0.85</f>
        <v>22776.6</v>
      </c>
      <c r="C21" s="57">
        <f>'BAR BB| Open rates'!C21*0.87*0.85</f>
        <v>27139.649999999998</v>
      </c>
      <c r="D21" s="57">
        <f>'BAR BB| Open rates'!D21*0.87*0.85</f>
        <v>24033.75</v>
      </c>
      <c r="E21" s="57">
        <f>'BAR BB| Open rates'!E21*0.87*0.85</f>
        <v>22998.45</v>
      </c>
      <c r="F21" s="57">
        <f>'BAR BB| Open rates'!F21*0.87*0.85</f>
        <v>21741.3</v>
      </c>
      <c r="G21" s="57">
        <f>'BAR BB| Open rates'!G21*0.87*0.85</f>
        <v>20262.3</v>
      </c>
      <c r="H21" s="57">
        <f>'BAR BB| Open rates'!H21*0.87*0.85</f>
        <v>20262.3</v>
      </c>
      <c r="I21" s="57">
        <f>'BAR BB| Open rates'!I21*0.87*0.85</f>
        <v>19522.8</v>
      </c>
      <c r="J21" s="57">
        <f>'BAR BB| Open rates'!J21*0.87*0.85</f>
        <v>20262.3</v>
      </c>
      <c r="K21" s="57">
        <f>'BAR BB| Open rates'!K21*0.87*0.85</f>
        <v>20262.3</v>
      </c>
      <c r="L21" s="57">
        <f>'BAR BB| Open rates'!L21*0.87*0.85</f>
        <v>20262.3</v>
      </c>
      <c r="M21" s="57">
        <f>'BAR BB| Open rates'!M21*0.87*0.85</f>
        <v>26843.85</v>
      </c>
      <c r="N21" s="57">
        <f>'BAR BB| Open rates'!N21*0.87*0.85</f>
        <v>22998.45</v>
      </c>
      <c r="O21" s="57">
        <f>'BAR BB| Open rates'!O21*0.87*0.85</f>
        <v>26843.85</v>
      </c>
      <c r="P21" s="57">
        <f>'BAR BB| Open rates'!P21*0.87*0.85</f>
        <v>24625.35</v>
      </c>
      <c r="Q21" s="57">
        <f>'BAR BB| Open rates'!Q21*0.87*0.85</f>
        <v>21741.3</v>
      </c>
      <c r="R21" s="57">
        <f>'BAR BB| Open rates'!R21*0.87*0.85</f>
        <v>22998.45</v>
      </c>
      <c r="S21" s="57">
        <f>'BAR BB| Open rates'!S21*0.87*0.85</f>
        <v>21741.3</v>
      </c>
      <c r="T21" s="57">
        <f>'BAR BB| Open rates'!T21*0.87*0.85</f>
        <v>22998.45</v>
      </c>
      <c r="U21" s="57">
        <f>'BAR BB| Open rates'!U21*0.87*0.85</f>
        <v>21741.3</v>
      </c>
      <c r="V21" s="57">
        <f>'BAR BB| Open rates'!V21*0.87*0.85</f>
        <v>22998.45</v>
      </c>
      <c r="W21" s="57">
        <f>'BAR BB| Open rates'!W21*0.87*0.85</f>
        <v>26991.75</v>
      </c>
      <c r="X21" s="57">
        <f>'BAR BB| Open rates'!X21*0.87*0.85</f>
        <v>30097.649999999998</v>
      </c>
      <c r="Y21" s="57">
        <f>'BAR BB| Open rates'!Y21*0.87*0.85</f>
        <v>44222.1</v>
      </c>
      <c r="Z21" s="57">
        <f>'BAR BB| Open rates'!Z21*0.87*0.85</f>
        <v>26991.75</v>
      </c>
      <c r="AA21" s="57">
        <f>'BAR BB| Open rates'!AA21*0.87*0.85</f>
        <v>28618.649999999998</v>
      </c>
      <c r="AB21" s="57">
        <f>'BAR BB| Open rates'!AB21*0.87*0.85</f>
        <v>26991.75</v>
      </c>
      <c r="AC21" s="57">
        <f>'BAR BB| Open rates'!AC21*0.87*0.85</f>
        <v>30097.649999999998</v>
      </c>
      <c r="AD21" s="57">
        <f>'BAR BB| Open rates'!AD21*0.87*0.85</f>
        <v>31576.649999999998</v>
      </c>
      <c r="AE21" s="57">
        <f>'BAR BB| Open rates'!AE21*0.87*0.85</f>
        <v>30097.649999999998</v>
      </c>
      <c r="AF21" s="57">
        <f>'BAR BB| Open rates'!AF21*0.87*0.85</f>
        <v>31576.649999999998</v>
      </c>
      <c r="AG21" s="57">
        <f>'BAR BB| Open rates'!AG21*0.87*0.85</f>
        <v>30097.649999999998</v>
      </c>
      <c r="AH21" s="57">
        <f>'BAR BB| Open rates'!AH21*0.87*0.85</f>
        <v>31576.649999999998</v>
      </c>
      <c r="AI21" s="57">
        <f>'BAR BB| Open rates'!AI21*0.87*0.85</f>
        <v>30097.649999999998</v>
      </c>
      <c r="AJ21" s="57">
        <f>'BAR BB| Open rates'!AJ21*0.87*0.85</f>
        <v>31576.649999999998</v>
      </c>
      <c r="AK21" s="57">
        <f>'BAR BB| Open rates'!AK21*0.87*0.85</f>
        <v>30097.649999999998</v>
      </c>
      <c r="AL21" s="57">
        <f>'BAR BB| Open rates'!AL21*0.87*0.85</f>
        <v>31576.649999999998</v>
      </c>
      <c r="AM21" s="57">
        <f>'BAR BB| Open rates'!AM21*0.87*0.85</f>
        <v>30097.649999999998</v>
      </c>
      <c r="AN21" s="57">
        <f>'BAR BB| Open rates'!AN21*0.87*0.85</f>
        <v>31576.649999999998</v>
      </c>
      <c r="AO21" s="57">
        <f>'BAR BB| Open rates'!AO21*0.87*0.85</f>
        <v>30097.649999999998</v>
      </c>
      <c r="AP21" s="57">
        <f>'BAR BB| Open rates'!AP21*0.87*0.85</f>
        <v>31576.649999999998</v>
      </c>
      <c r="AQ21" s="57">
        <f>'BAR BB| Open rates'!AQ21*0.87*0.85</f>
        <v>30097.649999999998</v>
      </c>
      <c r="AR21" s="57">
        <f>'BAR BB| Open rates'!AR21*0.87*0.85</f>
        <v>31576.649999999998</v>
      </c>
      <c r="AS21" s="57">
        <f>'BAR BB| Open rates'!AS21*0.87*0.85</f>
        <v>26991.75</v>
      </c>
      <c r="AT21" s="57">
        <f>'BAR BB| Open rates'!AT21*0.87*0.85</f>
        <v>28618.649999999998</v>
      </c>
      <c r="AU21" s="57">
        <f>'BAR BB| Open rates'!AU21*0.87*0.85</f>
        <v>26991.75</v>
      </c>
      <c r="AV21" s="57">
        <f>'BAR BB| Open rates'!AV21*0.87*0.85</f>
        <v>28618.649999999998</v>
      </c>
      <c r="AW21" s="57">
        <f>'BAR BB| Open rates'!AW21*0.87*0.85</f>
        <v>28618.649999999998</v>
      </c>
      <c r="AX21" s="57">
        <f>'BAR BB| Open rates'!AX21*0.87*0.85</f>
        <v>26991.75</v>
      </c>
      <c r="AY21" s="57">
        <f>'BAR BB| Open rates'!AY21*0.87*0.85</f>
        <v>28618.649999999998</v>
      </c>
      <c r="AZ21" s="57">
        <f>'BAR BB| Open rates'!AZ21*0.87*0.85</f>
        <v>26991.75</v>
      </c>
      <c r="BA21" s="57">
        <f>'BAR BB| Open rates'!BA21*0.87*0.85</f>
        <v>28618.649999999998</v>
      </c>
      <c r="BB21" s="57">
        <f>'BAR BB| Open rates'!BB21*0.87*0.85</f>
        <v>26991.75</v>
      </c>
      <c r="BC21" s="57">
        <f>'BAR BB| Open rates'!BC21*0.87*0.85</f>
        <v>28618.649999999998</v>
      </c>
      <c r="BD21" s="57">
        <f>'BAR BB| Open rates'!BD21*0.87*0.85</f>
        <v>26991.75</v>
      </c>
      <c r="BE21" s="57">
        <f>'BAR BB| Open rates'!BE21*0.87*0.85</f>
        <v>23959.8</v>
      </c>
      <c r="BF21" s="57">
        <f>'BAR BB| Open rates'!BF21*0.87*0.85</f>
        <v>22480.799999999999</v>
      </c>
      <c r="BG21" s="57">
        <f>'BAR BB| Open rates'!BG21*0.87*0.85</f>
        <v>23959.8</v>
      </c>
      <c r="BH21" s="57">
        <f>'BAR BB| Open rates'!BH21*0.87*0.85</f>
        <v>22480.799999999999</v>
      </c>
      <c r="BI21" s="57">
        <f>'BAR BB| Open rates'!BI21*0.87*0.85</f>
        <v>23959.8</v>
      </c>
      <c r="BJ21" s="57">
        <f>'BAR BB| Open rates'!BJ21*0.87*0.85</f>
        <v>22480.799999999999</v>
      </c>
      <c r="BK21" s="57">
        <f>'BAR BB| Open rates'!BK21*0.87*0.85</f>
        <v>23959.8</v>
      </c>
      <c r="BL21" s="57">
        <f>'BAR BB| Open rates'!BL21*0.87*0.85</f>
        <v>22480.799999999999</v>
      </c>
      <c r="BM21" s="57">
        <f>'BAR BB| Open rates'!BM21*0.87*0.85</f>
        <v>23959.8</v>
      </c>
      <c r="BN21" s="57">
        <f>'BAR BB| Open rates'!BN21*0.87*0.85</f>
        <v>25216.95</v>
      </c>
      <c r="BO21" s="57">
        <f>'BAR BB| Open rates'!BO21*0.87*0.85</f>
        <v>26843.85</v>
      </c>
      <c r="BP21" s="57">
        <f>'BAR BB| Open rates'!BP21*0.87*0.85</f>
        <v>21741.3</v>
      </c>
      <c r="BQ21" s="57">
        <f>'BAR BB| Open rates'!BQ21*0.87*0.85</f>
        <v>20262.3</v>
      </c>
      <c r="BR21" s="57">
        <f>'BAR BB| Open rates'!BR21*0.87*0.85</f>
        <v>21001.8</v>
      </c>
      <c r="BS21" s="57">
        <f>'BAR BB| Open rates'!BS21*0.87*0.85</f>
        <v>20262.3</v>
      </c>
      <c r="BT21" s="57">
        <f>'BAR BB| Open rates'!BT21*0.87*0.85</f>
        <v>21001.8</v>
      </c>
      <c r="BU21" s="57">
        <f>'BAR BB| Open rates'!BU21*0.87*0.85</f>
        <v>20262.3</v>
      </c>
      <c r="BV21" s="57">
        <f>'BAR BB| Open rates'!BV21*0.87*0.85</f>
        <v>21001.8</v>
      </c>
      <c r="BW21" s="57">
        <f>'BAR BB| Open rates'!BW21*0.87*0.85</f>
        <v>20262.3</v>
      </c>
      <c r="BX21" s="57">
        <f>'BAR BB| Open rates'!BX21*0.87*0.85</f>
        <v>20262.3</v>
      </c>
      <c r="BY21" s="57">
        <f>'BAR BB| Open rates'!BY21*0.87*0.85</f>
        <v>21001.8</v>
      </c>
      <c r="BZ21" s="57">
        <f>'BAR BB| Open rates'!BZ21*0.87*0.85</f>
        <v>20262.3</v>
      </c>
      <c r="CA21" s="57">
        <f>'BAR BB| Open rates'!CA21*0.87*0.85</f>
        <v>21001.8</v>
      </c>
      <c r="CB21" s="57">
        <f>'BAR BB| Open rates'!CB21*0.87*0.85</f>
        <v>20262.3</v>
      </c>
      <c r="CC21" s="57">
        <f>'BAR BB| Open rates'!CC21*0.87*0.85</f>
        <v>21001.8</v>
      </c>
      <c r="CD21" s="57">
        <f>'BAR BB| Open rates'!CD21*0.87*0.85</f>
        <v>23737.95</v>
      </c>
      <c r="CE21" s="57">
        <f>'BAR BB| Open rates'!CE21*0.87*0.85</f>
        <v>25364.85</v>
      </c>
    </row>
    <row r="22" spans="1:83" s="36" customFormat="1" ht="12" customHeight="1" x14ac:dyDescent="0.2">
      <c r="A22" s="237">
        <v>2</v>
      </c>
      <c r="B22" s="57">
        <f>'BAR BB| Open rates'!B22*0.87*0.85</f>
        <v>24995.1</v>
      </c>
      <c r="C22" s="57">
        <f>'BAR BB| Open rates'!C22*0.87*0.85</f>
        <v>29358.149999999998</v>
      </c>
      <c r="D22" s="57">
        <f>'BAR BB| Open rates'!D22*0.87*0.85</f>
        <v>26252.25</v>
      </c>
      <c r="E22" s="57">
        <f>'BAR BB| Open rates'!E22*0.87*0.85</f>
        <v>25216.95</v>
      </c>
      <c r="F22" s="57">
        <f>'BAR BB| Open rates'!F22*0.87*0.85</f>
        <v>23959.8</v>
      </c>
      <c r="G22" s="57">
        <f>'BAR BB| Open rates'!G22*0.87*0.85</f>
        <v>22480.799999999999</v>
      </c>
      <c r="H22" s="57">
        <f>'BAR BB| Open rates'!H22*0.87*0.85</f>
        <v>22480.799999999999</v>
      </c>
      <c r="I22" s="57">
        <f>'BAR BB| Open rates'!I22*0.87*0.85</f>
        <v>21741.3</v>
      </c>
      <c r="J22" s="57">
        <f>'BAR BB| Open rates'!J22*0.87*0.85</f>
        <v>22480.799999999999</v>
      </c>
      <c r="K22" s="57">
        <f>'BAR BB| Open rates'!K22*0.87*0.85</f>
        <v>22480.799999999999</v>
      </c>
      <c r="L22" s="57">
        <f>'BAR BB| Open rates'!L22*0.87*0.85</f>
        <v>22480.799999999999</v>
      </c>
      <c r="M22" s="57">
        <f>'BAR BB| Open rates'!M22*0.87*0.85</f>
        <v>29062.35</v>
      </c>
      <c r="N22" s="57">
        <f>'BAR BB| Open rates'!N22*0.87*0.85</f>
        <v>25216.95</v>
      </c>
      <c r="O22" s="57">
        <f>'BAR BB| Open rates'!O22*0.87*0.85</f>
        <v>29062.35</v>
      </c>
      <c r="P22" s="57">
        <f>'BAR BB| Open rates'!P22*0.87*0.85</f>
        <v>26843.85</v>
      </c>
      <c r="Q22" s="57">
        <f>'BAR BB| Open rates'!Q22*0.87*0.85</f>
        <v>23959.8</v>
      </c>
      <c r="R22" s="57">
        <f>'BAR BB| Open rates'!R22*0.87*0.85</f>
        <v>25216.95</v>
      </c>
      <c r="S22" s="57">
        <f>'BAR BB| Open rates'!S22*0.87*0.85</f>
        <v>23959.8</v>
      </c>
      <c r="T22" s="57">
        <f>'BAR BB| Open rates'!T22*0.87*0.85</f>
        <v>25216.95</v>
      </c>
      <c r="U22" s="57">
        <f>'BAR BB| Open rates'!U22*0.87*0.85</f>
        <v>23959.8</v>
      </c>
      <c r="V22" s="57">
        <f>'BAR BB| Open rates'!V22*0.87*0.85</f>
        <v>25216.95</v>
      </c>
      <c r="W22" s="57">
        <f>'BAR BB| Open rates'!W22*0.87*0.85</f>
        <v>29210.25</v>
      </c>
      <c r="X22" s="57">
        <f>'BAR BB| Open rates'!X22*0.87*0.85</f>
        <v>32316.149999999998</v>
      </c>
      <c r="Y22" s="57">
        <f>'BAR BB| Open rates'!Y22*0.87*0.85</f>
        <v>46440.6</v>
      </c>
      <c r="Z22" s="57">
        <f>'BAR BB| Open rates'!Z22*0.87*0.85</f>
        <v>29210.25</v>
      </c>
      <c r="AA22" s="57">
        <f>'BAR BB| Open rates'!AA22*0.87*0.85</f>
        <v>30837.149999999998</v>
      </c>
      <c r="AB22" s="57">
        <f>'BAR BB| Open rates'!AB22*0.87*0.85</f>
        <v>29210.25</v>
      </c>
      <c r="AC22" s="57">
        <f>'BAR BB| Open rates'!AC22*0.87*0.85</f>
        <v>32316.149999999998</v>
      </c>
      <c r="AD22" s="57">
        <f>'BAR BB| Open rates'!AD22*0.87*0.85</f>
        <v>33795.15</v>
      </c>
      <c r="AE22" s="57">
        <f>'BAR BB| Open rates'!AE22*0.87*0.85</f>
        <v>32316.149999999998</v>
      </c>
      <c r="AF22" s="57">
        <f>'BAR BB| Open rates'!AF22*0.87*0.85</f>
        <v>33795.15</v>
      </c>
      <c r="AG22" s="57">
        <f>'BAR BB| Open rates'!AG22*0.87*0.85</f>
        <v>32316.149999999998</v>
      </c>
      <c r="AH22" s="57">
        <f>'BAR BB| Open rates'!AH22*0.87*0.85</f>
        <v>33795.15</v>
      </c>
      <c r="AI22" s="57">
        <f>'BAR BB| Open rates'!AI22*0.87*0.85</f>
        <v>32316.149999999998</v>
      </c>
      <c r="AJ22" s="57">
        <f>'BAR BB| Open rates'!AJ22*0.87*0.85</f>
        <v>33795.15</v>
      </c>
      <c r="AK22" s="57">
        <f>'BAR BB| Open rates'!AK22*0.87*0.85</f>
        <v>32316.149999999998</v>
      </c>
      <c r="AL22" s="57">
        <f>'BAR BB| Open rates'!AL22*0.87*0.85</f>
        <v>33795.15</v>
      </c>
      <c r="AM22" s="57">
        <f>'BAR BB| Open rates'!AM22*0.87*0.85</f>
        <v>32316.149999999998</v>
      </c>
      <c r="AN22" s="57">
        <f>'BAR BB| Open rates'!AN22*0.87*0.85</f>
        <v>33795.15</v>
      </c>
      <c r="AO22" s="57">
        <f>'BAR BB| Open rates'!AO22*0.87*0.85</f>
        <v>32316.149999999998</v>
      </c>
      <c r="AP22" s="57">
        <f>'BAR BB| Open rates'!AP22*0.87*0.85</f>
        <v>33795.15</v>
      </c>
      <c r="AQ22" s="57">
        <f>'BAR BB| Open rates'!AQ22*0.87*0.85</f>
        <v>32316.149999999998</v>
      </c>
      <c r="AR22" s="57">
        <f>'BAR BB| Open rates'!AR22*0.87*0.85</f>
        <v>33795.15</v>
      </c>
      <c r="AS22" s="57">
        <f>'BAR BB| Open rates'!AS22*0.87*0.85</f>
        <v>29210.25</v>
      </c>
      <c r="AT22" s="57">
        <f>'BAR BB| Open rates'!AT22*0.87*0.85</f>
        <v>30837.149999999998</v>
      </c>
      <c r="AU22" s="57">
        <f>'BAR BB| Open rates'!AU22*0.87*0.85</f>
        <v>29210.25</v>
      </c>
      <c r="AV22" s="57">
        <f>'BAR BB| Open rates'!AV22*0.87*0.85</f>
        <v>30837.149999999998</v>
      </c>
      <c r="AW22" s="57">
        <f>'BAR BB| Open rates'!AW22*0.87*0.85</f>
        <v>30837.149999999998</v>
      </c>
      <c r="AX22" s="57">
        <f>'BAR BB| Open rates'!AX22*0.87*0.85</f>
        <v>29210.25</v>
      </c>
      <c r="AY22" s="57">
        <f>'BAR BB| Open rates'!AY22*0.87*0.85</f>
        <v>30837.149999999998</v>
      </c>
      <c r="AZ22" s="57">
        <f>'BAR BB| Open rates'!AZ22*0.87*0.85</f>
        <v>29210.25</v>
      </c>
      <c r="BA22" s="57">
        <f>'BAR BB| Open rates'!BA22*0.87*0.85</f>
        <v>30837.149999999998</v>
      </c>
      <c r="BB22" s="57">
        <f>'BAR BB| Open rates'!BB22*0.87*0.85</f>
        <v>29210.25</v>
      </c>
      <c r="BC22" s="57">
        <f>'BAR BB| Open rates'!BC22*0.87*0.85</f>
        <v>30837.149999999998</v>
      </c>
      <c r="BD22" s="57">
        <f>'BAR BB| Open rates'!BD22*0.87*0.85</f>
        <v>29210.25</v>
      </c>
      <c r="BE22" s="57">
        <f>'BAR BB| Open rates'!BE22*0.87*0.85</f>
        <v>26178.3</v>
      </c>
      <c r="BF22" s="57">
        <f>'BAR BB| Open rates'!BF22*0.87*0.85</f>
        <v>24699.3</v>
      </c>
      <c r="BG22" s="57">
        <f>'BAR BB| Open rates'!BG22*0.87*0.85</f>
        <v>26178.3</v>
      </c>
      <c r="BH22" s="57">
        <f>'BAR BB| Open rates'!BH22*0.87*0.85</f>
        <v>24699.3</v>
      </c>
      <c r="BI22" s="57">
        <f>'BAR BB| Open rates'!BI22*0.87*0.85</f>
        <v>26178.3</v>
      </c>
      <c r="BJ22" s="57">
        <f>'BAR BB| Open rates'!BJ22*0.87*0.85</f>
        <v>24699.3</v>
      </c>
      <c r="BK22" s="57">
        <f>'BAR BB| Open rates'!BK22*0.87*0.85</f>
        <v>26178.3</v>
      </c>
      <c r="BL22" s="57">
        <f>'BAR BB| Open rates'!BL22*0.87*0.85</f>
        <v>24699.3</v>
      </c>
      <c r="BM22" s="57">
        <f>'BAR BB| Open rates'!BM22*0.87*0.85</f>
        <v>26178.3</v>
      </c>
      <c r="BN22" s="57">
        <f>'BAR BB| Open rates'!BN22*0.87*0.85</f>
        <v>27435.45</v>
      </c>
      <c r="BO22" s="57">
        <f>'BAR BB| Open rates'!BO22*0.87*0.85</f>
        <v>29062.35</v>
      </c>
      <c r="BP22" s="57">
        <f>'BAR BB| Open rates'!BP22*0.87*0.85</f>
        <v>23959.8</v>
      </c>
      <c r="BQ22" s="57">
        <f>'BAR BB| Open rates'!BQ22*0.87*0.85</f>
        <v>22480.799999999999</v>
      </c>
      <c r="BR22" s="57">
        <f>'BAR BB| Open rates'!BR22*0.87*0.85</f>
        <v>23220.3</v>
      </c>
      <c r="BS22" s="57">
        <f>'BAR BB| Open rates'!BS22*0.87*0.85</f>
        <v>22480.799999999999</v>
      </c>
      <c r="BT22" s="57">
        <f>'BAR BB| Open rates'!BT22*0.87*0.85</f>
        <v>23220.3</v>
      </c>
      <c r="BU22" s="57">
        <f>'BAR BB| Open rates'!BU22*0.87*0.85</f>
        <v>22480.799999999999</v>
      </c>
      <c r="BV22" s="57">
        <f>'BAR BB| Open rates'!BV22*0.87*0.85</f>
        <v>23220.3</v>
      </c>
      <c r="BW22" s="57">
        <f>'BAR BB| Open rates'!BW22*0.87*0.85</f>
        <v>22480.799999999999</v>
      </c>
      <c r="BX22" s="57">
        <f>'BAR BB| Open rates'!BX22*0.87*0.85</f>
        <v>22480.799999999999</v>
      </c>
      <c r="BY22" s="57">
        <f>'BAR BB| Open rates'!BY22*0.87*0.85</f>
        <v>23220.3</v>
      </c>
      <c r="BZ22" s="57">
        <f>'BAR BB| Open rates'!BZ22*0.87*0.85</f>
        <v>22480.799999999999</v>
      </c>
      <c r="CA22" s="57">
        <f>'BAR BB| Open rates'!CA22*0.87*0.85</f>
        <v>23220.3</v>
      </c>
      <c r="CB22" s="57">
        <f>'BAR BB| Open rates'!CB22*0.87*0.85</f>
        <v>22480.799999999999</v>
      </c>
      <c r="CC22" s="57">
        <f>'BAR BB| Open rates'!CC22*0.87*0.85</f>
        <v>23220.3</v>
      </c>
      <c r="CD22" s="57">
        <f>'BAR BB| Open rates'!CD22*0.87*0.85</f>
        <v>25956.45</v>
      </c>
      <c r="CE22" s="57">
        <f>'BAR BB| Open rates'!CE22*0.87*0.85</f>
        <v>27583.35</v>
      </c>
    </row>
    <row r="23" spans="1:83"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row>
    <row r="24" spans="1:83" s="36" customFormat="1" ht="12" customHeight="1" x14ac:dyDescent="0.2">
      <c r="A24" s="237">
        <v>1</v>
      </c>
      <c r="B24" s="57">
        <f>'BAR BB| Open rates'!B24*0.87*0.85</f>
        <v>33869.1</v>
      </c>
      <c r="C24" s="57">
        <f>'BAR BB| Open rates'!C24*0.87*0.85</f>
        <v>38232.15</v>
      </c>
      <c r="D24" s="57">
        <f>'BAR BB| Open rates'!D24*0.87*0.85</f>
        <v>35126.25</v>
      </c>
      <c r="E24" s="57">
        <f>'BAR BB| Open rates'!E24*0.87*0.85</f>
        <v>29210.25</v>
      </c>
      <c r="F24" s="57">
        <f>'BAR BB| Open rates'!F24*0.87*0.85</f>
        <v>27953.1</v>
      </c>
      <c r="G24" s="57">
        <f>'BAR BB| Open rates'!G24*0.87*0.85</f>
        <v>26474.1</v>
      </c>
      <c r="H24" s="57">
        <f>'BAR BB| Open rates'!H24*0.87*0.85</f>
        <v>26474.1</v>
      </c>
      <c r="I24" s="57">
        <f>'BAR BB| Open rates'!I24*0.87*0.85</f>
        <v>25734.6</v>
      </c>
      <c r="J24" s="57">
        <f>'BAR BB| Open rates'!J24*0.87*0.85</f>
        <v>26474.1</v>
      </c>
      <c r="K24" s="57">
        <f>'BAR BB| Open rates'!K24*0.87*0.85</f>
        <v>26474.1</v>
      </c>
      <c r="L24" s="57">
        <f>'BAR BB| Open rates'!L24*0.87*0.85</f>
        <v>26474.1</v>
      </c>
      <c r="M24" s="57">
        <f>'BAR BB| Open rates'!M24*0.87*0.85</f>
        <v>33055.65</v>
      </c>
      <c r="N24" s="57">
        <f>'BAR BB| Open rates'!N24*0.87*0.85</f>
        <v>29210.25</v>
      </c>
      <c r="O24" s="57">
        <f>'BAR BB| Open rates'!O24*0.87*0.85</f>
        <v>33055.65</v>
      </c>
      <c r="P24" s="57">
        <f>'BAR BB| Open rates'!P24*0.87*0.85</f>
        <v>30837.149999999998</v>
      </c>
      <c r="Q24" s="57">
        <f>'BAR BB| Open rates'!Q24*0.87*0.85</f>
        <v>27953.1</v>
      </c>
      <c r="R24" s="57">
        <f>'BAR BB| Open rates'!R24*0.87*0.85</f>
        <v>29210.25</v>
      </c>
      <c r="S24" s="57">
        <f>'BAR BB| Open rates'!S24*0.87*0.85</f>
        <v>27953.1</v>
      </c>
      <c r="T24" s="57">
        <f>'BAR BB| Open rates'!T24*0.87*0.85</f>
        <v>29210.25</v>
      </c>
      <c r="U24" s="57">
        <f>'BAR BB| Open rates'!U24*0.87*0.85</f>
        <v>27953.1</v>
      </c>
      <c r="V24" s="57">
        <f>'BAR BB| Open rates'!V24*0.87*0.85</f>
        <v>29210.25</v>
      </c>
      <c r="W24" s="57">
        <f>'BAR BB| Open rates'!W24*0.87*0.85</f>
        <v>35126.25</v>
      </c>
      <c r="X24" s="57">
        <f>'BAR BB| Open rates'!X24*0.87*0.85</f>
        <v>38232.15</v>
      </c>
      <c r="Y24" s="57">
        <f>'BAR BB| Open rates'!Y24*0.87*0.85</f>
        <v>52356.6</v>
      </c>
      <c r="Z24" s="57">
        <f>'BAR BB| Open rates'!Z24*0.87*0.85</f>
        <v>35126.25</v>
      </c>
      <c r="AA24" s="57">
        <f>'BAR BB| Open rates'!AA24*0.87*0.85</f>
        <v>36753.15</v>
      </c>
      <c r="AB24" s="57">
        <f>'BAR BB| Open rates'!AB24*0.87*0.85</f>
        <v>35126.25</v>
      </c>
      <c r="AC24" s="57">
        <f>'BAR BB| Open rates'!AC24*0.87*0.85</f>
        <v>38232.15</v>
      </c>
      <c r="AD24" s="57">
        <f>'BAR BB| Open rates'!AD24*0.87*0.85</f>
        <v>39711.15</v>
      </c>
      <c r="AE24" s="57">
        <f>'BAR BB| Open rates'!AE24*0.87*0.85</f>
        <v>38232.15</v>
      </c>
      <c r="AF24" s="57">
        <f>'BAR BB| Open rates'!AF24*0.87*0.85</f>
        <v>39711.15</v>
      </c>
      <c r="AG24" s="57">
        <f>'BAR BB| Open rates'!AG24*0.87*0.85</f>
        <v>38232.15</v>
      </c>
      <c r="AH24" s="57">
        <f>'BAR BB| Open rates'!AH24*0.87*0.85</f>
        <v>39711.15</v>
      </c>
      <c r="AI24" s="57">
        <f>'BAR BB| Open rates'!AI24*0.87*0.85</f>
        <v>38232.15</v>
      </c>
      <c r="AJ24" s="57">
        <f>'BAR BB| Open rates'!AJ24*0.87*0.85</f>
        <v>39711.15</v>
      </c>
      <c r="AK24" s="57">
        <f>'BAR BB| Open rates'!AK24*0.87*0.85</f>
        <v>38232.15</v>
      </c>
      <c r="AL24" s="57">
        <f>'BAR BB| Open rates'!AL24*0.87*0.85</f>
        <v>39711.15</v>
      </c>
      <c r="AM24" s="57">
        <f>'BAR BB| Open rates'!AM24*0.87*0.85</f>
        <v>38232.15</v>
      </c>
      <c r="AN24" s="57">
        <f>'BAR BB| Open rates'!AN24*0.87*0.85</f>
        <v>39711.15</v>
      </c>
      <c r="AO24" s="57">
        <f>'BAR BB| Open rates'!AO24*0.87*0.85</f>
        <v>38232.15</v>
      </c>
      <c r="AP24" s="57">
        <f>'BAR BB| Open rates'!AP24*0.87*0.85</f>
        <v>39711.15</v>
      </c>
      <c r="AQ24" s="57">
        <f>'BAR BB| Open rates'!AQ24*0.87*0.85</f>
        <v>38232.15</v>
      </c>
      <c r="AR24" s="57">
        <f>'BAR BB| Open rates'!AR24*0.87*0.85</f>
        <v>39711.15</v>
      </c>
      <c r="AS24" s="57">
        <f>'BAR BB| Open rates'!AS24*0.87*0.85</f>
        <v>35126.25</v>
      </c>
      <c r="AT24" s="57">
        <f>'BAR BB| Open rates'!AT24*0.87*0.85</f>
        <v>36753.15</v>
      </c>
      <c r="AU24" s="57">
        <f>'BAR BB| Open rates'!AU24*0.87*0.85</f>
        <v>35126.25</v>
      </c>
      <c r="AV24" s="57">
        <f>'BAR BB| Open rates'!AV24*0.87*0.85</f>
        <v>32316.149999999998</v>
      </c>
      <c r="AW24" s="57">
        <f>'BAR BB| Open rates'!AW24*0.87*0.85</f>
        <v>32316.149999999998</v>
      </c>
      <c r="AX24" s="57">
        <f>'BAR BB| Open rates'!AX24*0.87*0.85</f>
        <v>30689.25</v>
      </c>
      <c r="AY24" s="57">
        <f>'BAR BB| Open rates'!AY24*0.87*0.85</f>
        <v>32316.149999999998</v>
      </c>
      <c r="AZ24" s="57">
        <f>'BAR BB| Open rates'!AZ24*0.87*0.85</f>
        <v>30689.25</v>
      </c>
      <c r="BA24" s="57">
        <f>'BAR BB| Open rates'!BA24*0.87*0.85</f>
        <v>32316.149999999998</v>
      </c>
      <c r="BB24" s="57">
        <f>'BAR BB| Open rates'!BB24*0.87*0.85</f>
        <v>30689.25</v>
      </c>
      <c r="BC24" s="57">
        <f>'BAR BB| Open rates'!BC24*0.87*0.85</f>
        <v>32316.149999999998</v>
      </c>
      <c r="BD24" s="57">
        <f>'BAR BB| Open rates'!BD24*0.87*0.85</f>
        <v>30689.25</v>
      </c>
      <c r="BE24" s="57">
        <f>'BAR BB| Open rates'!BE24*0.87*0.85</f>
        <v>29432.1</v>
      </c>
      <c r="BF24" s="57">
        <f>'BAR BB| Open rates'!BF24*0.87*0.85</f>
        <v>27953.1</v>
      </c>
      <c r="BG24" s="57">
        <f>'BAR BB| Open rates'!BG24*0.87*0.85</f>
        <v>29432.1</v>
      </c>
      <c r="BH24" s="57">
        <f>'BAR BB| Open rates'!BH24*0.87*0.85</f>
        <v>27953.1</v>
      </c>
      <c r="BI24" s="57">
        <f>'BAR BB| Open rates'!BI24*0.87*0.85</f>
        <v>29432.1</v>
      </c>
      <c r="BJ24" s="57">
        <f>'BAR BB| Open rates'!BJ24*0.87*0.85</f>
        <v>27953.1</v>
      </c>
      <c r="BK24" s="57">
        <f>'BAR BB| Open rates'!BK24*0.87*0.85</f>
        <v>29432.1</v>
      </c>
      <c r="BL24" s="57">
        <f>'BAR BB| Open rates'!BL24*0.87*0.85</f>
        <v>27953.1</v>
      </c>
      <c r="BM24" s="57">
        <f>'BAR BB| Open rates'!BM24*0.87*0.85</f>
        <v>29432.1</v>
      </c>
      <c r="BN24" s="57">
        <f>'BAR BB| Open rates'!BN24*0.87*0.85</f>
        <v>30689.25</v>
      </c>
      <c r="BO24" s="57">
        <f>'BAR BB| Open rates'!BO24*0.87*0.85</f>
        <v>32316.149999999998</v>
      </c>
      <c r="BP24" s="57">
        <f>'BAR BB| Open rates'!BP24*0.87*0.85</f>
        <v>27213.599999999999</v>
      </c>
      <c r="BQ24" s="57">
        <f>'BAR BB| Open rates'!BQ24*0.87*0.85</f>
        <v>25734.6</v>
      </c>
      <c r="BR24" s="57">
        <f>'BAR BB| Open rates'!BR24*0.87*0.85</f>
        <v>26474.1</v>
      </c>
      <c r="BS24" s="57">
        <f>'BAR BB| Open rates'!BS24*0.87*0.85</f>
        <v>25734.6</v>
      </c>
      <c r="BT24" s="57">
        <f>'BAR BB| Open rates'!BT24*0.87*0.85</f>
        <v>26474.1</v>
      </c>
      <c r="BU24" s="57">
        <f>'BAR BB| Open rates'!BU24*0.87*0.85</f>
        <v>25734.6</v>
      </c>
      <c r="BV24" s="57">
        <f>'BAR BB| Open rates'!BV24*0.87*0.85</f>
        <v>26474.1</v>
      </c>
      <c r="BW24" s="57">
        <f>'BAR BB| Open rates'!BW24*0.87*0.85</f>
        <v>25734.6</v>
      </c>
      <c r="BX24" s="57">
        <f>'BAR BB| Open rates'!BX24*0.87*0.85</f>
        <v>25734.6</v>
      </c>
      <c r="BY24" s="57">
        <f>'BAR BB| Open rates'!BY24*0.87*0.85</f>
        <v>26474.1</v>
      </c>
      <c r="BZ24" s="57">
        <f>'BAR BB| Open rates'!BZ24*0.87*0.85</f>
        <v>25734.6</v>
      </c>
      <c r="CA24" s="57">
        <f>'BAR BB| Open rates'!CA24*0.87*0.85</f>
        <v>26474.1</v>
      </c>
      <c r="CB24" s="57">
        <f>'BAR BB| Open rates'!CB24*0.87*0.85</f>
        <v>25734.6</v>
      </c>
      <c r="CC24" s="57">
        <f>'BAR BB| Open rates'!CC24*0.87*0.85</f>
        <v>26474.1</v>
      </c>
      <c r="CD24" s="57">
        <f>'BAR BB| Open rates'!CD24*0.87*0.85</f>
        <v>29210.25</v>
      </c>
      <c r="CE24" s="57">
        <f>'BAR BB| Open rates'!CE24*0.87*0.85</f>
        <v>30837.149999999998</v>
      </c>
    </row>
    <row r="25" spans="1:83" s="36" customFormat="1" ht="12" customHeight="1" x14ac:dyDescent="0.2">
      <c r="A25" s="237">
        <v>2</v>
      </c>
      <c r="B25" s="57">
        <f>'BAR BB| Open rates'!B25*0.87*0.85</f>
        <v>36087.599999999999</v>
      </c>
      <c r="C25" s="57">
        <f>'BAR BB| Open rates'!C25*0.87*0.85</f>
        <v>40450.65</v>
      </c>
      <c r="D25" s="57">
        <f>'BAR BB| Open rates'!D25*0.87*0.85</f>
        <v>37344.75</v>
      </c>
      <c r="E25" s="57">
        <f>'BAR BB| Open rates'!E25*0.87*0.85</f>
        <v>31428.75</v>
      </c>
      <c r="F25" s="57">
        <f>'BAR BB| Open rates'!F25*0.87*0.85</f>
        <v>30171.599999999999</v>
      </c>
      <c r="G25" s="57">
        <f>'BAR BB| Open rates'!G25*0.87*0.85</f>
        <v>28692.6</v>
      </c>
      <c r="H25" s="57">
        <f>'BAR BB| Open rates'!H25*0.87*0.85</f>
        <v>28692.6</v>
      </c>
      <c r="I25" s="57">
        <f>'BAR BB| Open rates'!I25*0.87*0.85</f>
        <v>27953.1</v>
      </c>
      <c r="J25" s="57">
        <f>'BAR BB| Open rates'!J25*0.87*0.85</f>
        <v>28692.6</v>
      </c>
      <c r="K25" s="57">
        <f>'BAR BB| Open rates'!K25*0.87*0.85</f>
        <v>28692.6</v>
      </c>
      <c r="L25" s="57">
        <f>'BAR BB| Open rates'!L25*0.87*0.85</f>
        <v>28692.6</v>
      </c>
      <c r="M25" s="57">
        <f>'BAR BB| Open rates'!M25*0.87*0.85</f>
        <v>35274.15</v>
      </c>
      <c r="N25" s="57">
        <f>'BAR BB| Open rates'!N25*0.87*0.85</f>
        <v>31428.75</v>
      </c>
      <c r="O25" s="57">
        <f>'BAR BB| Open rates'!O25*0.87*0.85</f>
        <v>35274.15</v>
      </c>
      <c r="P25" s="57">
        <f>'BAR BB| Open rates'!P25*0.87*0.85</f>
        <v>33055.65</v>
      </c>
      <c r="Q25" s="57">
        <f>'BAR BB| Open rates'!Q25*0.87*0.85</f>
        <v>30171.599999999999</v>
      </c>
      <c r="R25" s="57">
        <f>'BAR BB| Open rates'!R25*0.87*0.85</f>
        <v>31428.75</v>
      </c>
      <c r="S25" s="57">
        <f>'BAR BB| Open rates'!S25*0.87*0.85</f>
        <v>30171.599999999999</v>
      </c>
      <c r="T25" s="57">
        <f>'BAR BB| Open rates'!T25*0.87*0.85</f>
        <v>31428.75</v>
      </c>
      <c r="U25" s="57">
        <f>'BAR BB| Open rates'!U25*0.87*0.85</f>
        <v>30171.599999999999</v>
      </c>
      <c r="V25" s="57">
        <f>'BAR BB| Open rates'!V25*0.87*0.85</f>
        <v>31428.75</v>
      </c>
      <c r="W25" s="57">
        <f>'BAR BB| Open rates'!W25*0.87*0.85</f>
        <v>37344.75</v>
      </c>
      <c r="X25" s="57">
        <f>'BAR BB| Open rates'!X25*0.87*0.85</f>
        <v>40450.65</v>
      </c>
      <c r="Y25" s="57">
        <f>'BAR BB| Open rates'!Y25*0.87*0.85</f>
        <v>54575.1</v>
      </c>
      <c r="Z25" s="57">
        <f>'BAR BB| Open rates'!Z25*0.87*0.85</f>
        <v>37344.75</v>
      </c>
      <c r="AA25" s="57">
        <f>'BAR BB| Open rates'!AA25*0.87*0.85</f>
        <v>38971.65</v>
      </c>
      <c r="AB25" s="57">
        <f>'BAR BB| Open rates'!AB25*0.87*0.85</f>
        <v>37344.75</v>
      </c>
      <c r="AC25" s="57">
        <f>'BAR BB| Open rates'!AC25*0.87*0.85</f>
        <v>40450.65</v>
      </c>
      <c r="AD25" s="57">
        <f>'BAR BB| Open rates'!AD25*0.87*0.85</f>
        <v>41929.65</v>
      </c>
      <c r="AE25" s="57">
        <f>'BAR BB| Open rates'!AE25*0.87*0.85</f>
        <v>40450.65</v>
      </c>
      <c r="AF25" s="57">
        <f>'BAR BB| Open rates'!AF25*0.87*0.85</f>
        <v>41929.65</v>
      </c>
      <c r="AG25" s="57">
        <f>'BAR BB| Open rates'!AG25*0.87*0.85</f>
        <v>40450.65</v>
      </c>
      <c r="AH25" s="57">
        <f>'BAR BB| Open rates'!AH25*0.87*0.85</f>
        <v>41929.65</v>
      </c>
      <c r="AI25" s="57">
        <f>'BAR BB| Open rates'!AI25*0.87*0.85</f>
        <v>40450.65</v>
      </c>
      <c r="AJ25" s="57">
        <f>'BAR BB| Open rates'!AJ25*0.87*0.85</f>
        <v>41929.65</v>
      </c>
      <c r="AK25" s="57">
        <f>'BAR BB| Open rates'!AK25*0.87*0.85</f>
        <v>40450.65</v>
      </c>
      <c r="AL25" s="57">
        <f>'BAR BB| Open rates'!AL25*0.87*0.85</f>
        <v>41929.65</v>
      </c>
      <c r="AM25" s="57">
        <f>'BAR BB| Open rates'!AM25*0.87*0.85</f>
        <v>40450.65</v>
      </c>
      <c r="AN25" s="57">
        <f>'BAR BB| Open rates'!AN25*0.87*0.85</f>
        <v>41929.65</v>
      </c>
      <c r="AO25" s="57">
        <f>'BAR BB| Open rates'!AO25*0.87*0.85</f>
        <v>40450.65</v>
      </c>
      <c r="AP25" s="57">
        <f>'BAR BB| Open rates'!AP25*0.87*0.85</f>
        <v>41929.65</v>
      </c>
      <c r="AQ25" s="57">
        <f>'BAR BB| Open rates'!AQ25*0.87*0.85</f>
        <v>40450.65</v>
      </c>
      <c r="AR25" s="57">
        <f>'BAR BB| Open rates'!AR25*0.87*0.85</f>
        <v>41929.65</v>
      </c>
      <c r="AS25" s="57">
        <f>'BAR BB| Open rates'!AS25*0.87*0.85</f>
        <v>37344.75</v>
      </c>
      <c r="AT25" s="57">
        <f>'BAR BB| Open rates'!AT25*0.87*0.85</f>
        <v>38971.65</v>
      </c>
      <c r="AU25" s="57">
        <f>'BAR BB| Open rates'!AU25*0.87*0.85</f>
        <v>37344.75</v>
      </c>
      <c r="AV25" s="57">
        <f>'BAR BB| Open rates'!AV25*0.87*0.85</f>
        <v>34534.65</v>
      </c>
      <c r="AW25" s="57">
        <f>'BAR BB| Open rates'!AW25*0.87*0.85</f>
        <v>34534.65</v>
      </c>
      <c r="AX25" s="57">
        <f>'BAR BB| Open rates'!AX25*0.87*0.85</f>
        <v>32907.75</v>
      </c>
      <c r="AY25" s="57">
        <f>'BAR BB| Open rates'!AY25*0.87*0.85</f>
        <v>34534.65</v>
      </c>
      <c r="AZ25" s="57">
        <f>'BAR BB| Open rates'!AZ25*0.87*0.85</f>
        <v>32907.75</v>
      </c>
      <c r="BA25" s="57">
        <f>'BAR BB| Open rates'!BA25*0.87*0.85</f>
        <v>34534.65</v>
      </c>
      <c r="BB25" s="57">
        <f>'BAR BB| Open rates'!BB25*0.87*0.85</f>
        <v>32907.75</v>
      </c>
      <c r="BC25" s="57">
        <f>'BAR BB| Open rates'!BC25*0.87*0.85</f>
        <v>34534.65</v>
      </c>
      <c r="BD25" s="57">
        <f>'BAR BB| Open rates'!BD25*0.87*0.85</f>
        <v>32907.75</v>
      </c>
      <c r="BE25" s="57">
        <f>'BAR BB| Open rates'!BE25*0.87*0.85</f>
        <v>31650.6</v>
      </c>
      <c r="BF25" s="57">
        <f>'BAR BB| Open rates'!BF25*0.87*0.85</f>
        <v>30171.599999999999</v>
      </c>
      <c r="BG25" s="57">
        <f>'BAR BB| Open rates'!BG25*0.87*0.85</f>
        <v>31650.6</v>
      </c>
      <c r="BH25" s="57">
        <f>'BAR BB| Open rates'!BH25*0.87*0.85</f>
        <v>30171.599999999999</v>
      </c>
      <c r="BI25" s="57">
        <f>'BAR BB| Open rates'!BI25*0.87*0.85</f>
        <v>31650.6</v>
      </c>
      <c r="BJ25" s="57">
        <f>'BAR BB| Open rates'!BJ25*0.87*0.85</f>
        <v>30171.599999999999</v>
      </c>
      <c r="BK25" s="57">
        <f>'BAR BB| Open rates'!BK25*0.87*0.85</f>
        <v>31650.6</v>
      </c>
      <c r="BL25" s="57">
        <f>'BAR BB| Open rates'!BL25*0.87*0.85</f>
        <v>30171.599999999999</v>
      </c>
      <c r="BM25" s="57">
        <f>'BAR BB| Open rates'!BM25*0.87*0.85</f>
        <v>31650.6</v>
      </c>
      <c r="BN25" s="57">
        <f>'BAR BB| Open rates'!BN25*0.87*0.85</f>
        <v>32907.75</v>
      </c>
      <c r="BO25" s="57">
        <f>'BAR BB| Open rates'!BO25*0.87*0.85</f>
        <v>34534.65</v>
      </c>
      <c r="BP25" s="57">
        <f>'BAR BB| Open rates'!BP25*0.87*0.85</f>
        <v>29432.1</v>
      </c>
      <c r="BQ25" s="57">
        <f>'BAR BB| Open rates'!BQ25*0.87*0.85</f>
        <v>27953.1</v>
      </c>
      <c r="BR25" s="57">
        <f>'BAR BB| Open rates'!BR25*0.87*0.85</f>
        <v>28692.6</v>
      </c>
      <c r="BS25" s="57">
        <f>'BAR BB| Open rates'!BS25*0.87*0.85</f>
        <v>27953.1</v>
      </c>
      <c r="BT25" s="57">
        <f>'BAR BB| Open rates'!BT25*0.87*0.85</f>
        <v>28692.6</v>
      </c>
      <c r="BU25" s="57">
        <f>'BAR BB| Open rates'!BU25*0.87*0.85</f>
        <v>27953.1</v>
      </c>
      <c r="BV25" s="57">
        <f>'BAR BB| Open rates'!BV25*0.87*0.85</f>
        <v>28692.6</v>
      </c>
      <c r="BW25" s="57">
        <f>'BAR BB| Open rates'!BW25*0.87*0.85</f>
        <v>27953.1</v>
      </c>
      <c r="BX25" s="57">
        <f>'BAR BB| Open rates'!BX25*0.87*0.85</f>
        <v>27953.1</v>
      </c>
      <c r="BY25" s="57">
        <f>'BAR BB| Open rates'!BY25*0.87*0.85</f>
        <v>28692.6</v>
      </c>
      <c r="BZ25" s="57">
        <f>'BAR BB| Open rates'!BZ25*0.87*0.85</f>
        <v>27953.1</v>
      </c>
      <c r="CA25" s="57">
        <f>'BAR BB| Open rates'!CA25*0.87*0.85</f>
        <v>28692.6</v>
      </c>
      <c r="CB25" s="57">
        <f>'BAR BB| Open rates'!CB25*0.87*0.85</f>
        <v>27953.1</v>
      </c>
      <c r="CC25" s="57">
        <f>'BAR BB| Open rates'!CC25*0.87*0.85</f>
        <v>28692.6</v>
      </c>
      <c r="CD25" s="57">
        <f>'BAR BB| Open rates'!CD25*0.87*0.85</f>
        <v>31428.75</v>
      </c>
      <c r="CE25" s="57">
        <f>'BAR BB| Open rates'!CE25*0.87*0.85</f>
        <v>33055.65</v>
      </c>
    </row>
    <row r="26" spans="1:83" s="36" customFormat="1" ht="12" customHeight="1" x14ac:dyDescent="0.2">
      <c r="A26" s="237">
        <v>3</v>
      </c>
      <c r="B26" s="57">
        <f>'BAR BB| Open rates'!B26*0.87*0.85</f>
        <v>38306.1</v>
      </c>
      <c r="C26" s="57">
        <f>'BAR BB| Open rates'!C26*0.87*0.85</f>
        <v>42669.15</v>
      </c>
      <c r="D26" s="57">
        <f>'BAR BB| Open rates'!D26*0.87*0.85</f>
        <v>39563.25</v>
      </c>
      <c r="E26" s="57">
        <f>'BAR BB| Open rates'!E26*0.87*0.85</f>
        <v>33647.25</v>
      </c>
      <c r="F26" s="57">
        <f>'BAR BB| Open rates'!F26*0.87*0.85</f>
        <v>32390.1</v>
      </c>
      <c r="G26" s="57">
        <f>'BAR BB| Open rates'!G26*0.87*0.85</f>
        <v>30911.1</v>
      </c>
      <c r="H26" s="57">
        <f>'BAR BB| Open rates'!H26*0.87*0.85</f>
        <v>30911.1</v>
      </c>
      <c r="I26" s="57">
        <f>'BAR BB| Open rates'!I26*0.87*0.85</f>
        <v>30171.599999999999</v>
      </c>
      <c r="J26" s="57">
        <f>'BAR BB| Open rates'!J26*0.87*0.85</f>
        <v>30911.1</v>
      </c>
      <c r="K26" s="57">
        <f>'BAR BB| Open rates'!K26*0.87*0.85</f>
        <v>30911.1</v>
      </c>
      <c r="L26" s="57">
        <f>'BAR BB| Open rates'!L26*0.87*0.85</f>
        <v>30911.1</v>
      </c>
      <c r="M26" s="57">
        <f>'BAR BB| Open rates'!M26*0.87*0.85</f>
        <v>37492.65</v>
      </c>
      <c r="N26" s="57">
        <f>'BAR BB| Open rates'!N26*0.87*0.85</f>
        <v>33647.25</v>
      </c>
      <c r="O26" s="57">
        <f>'BAR BB| Open rates'!O26*0.87*0.85</f>
        <v>37492.65</v>
      </c>
      <c r="P26" s="57">
        <f>'BAR BB| Open rates'!P26*0.87*0.85</f>
        <v>35274.15</v>
      </c>
      <c r="Q26" s="57">
        <f>'BAR BB| Open rates'!Q26*0.87*0.85</f>
        <v>32390.1</v>
      </c>
      <c r="R26" s="57">
        <f>'BAR BB| Open rates'!R26*0.87*0.85</f>
        <v>33647.25</v>
      </c>
      <c r="S26" s="57">
        <f>'BAR BB| Open rates'!S26*0.87*0.85</f>
        <v>32390.1</v>
      </c>
      <c r="T26" s="57">
        <f>'BAR BB| Open rates'!T26*0.87*0.85</f>
        <v>33647.25</v>
      </c>
      <c r="U26" s="57">
        <f>'BAR BB| Open rates'!U26*0.87*0.85</f>
        <v>32390.1</v>
      </c>
      <c r="V26" s="57">
        <f>'BAR BB| Open rates'!V26*0.87*0.85</f>
        <v>33647.25</v>
      </c>
      <c r="W26" s="57">
        <f>'BAR BB| Open rates'!W26*0.87*0.85</f>
        <v>39563.25</v>
      </c>
      <c r="X26" s="57">
        <f>'BAR BB| Open rates'!X26*0.87*0.85</f>
        <v>42669.15</v>
      </c>
      <c r="Y26" s="57">
        <f>'BAR BB| Open rates'!Y26*0.87*0.85</f>
        <v>56793.599999999999</v>
      </c>
      <c r="Z26" s="57">
        <f>'BAR BB| Open rates'!Z26*0.87*0.85</f>
        <v>39563.25</v>
      </c>
      <c r="AA26" s="57">
        <f>'BAR BB| Open rates'!AA26*0.87*0.85</f>
        <v>41190.15</v>
      </c>
      <c r="AB26" s="57">
        <f>'BAR BB| Open rates'!AB26*0.87*0.85</f>
        <v>39563.25</v>
      </c>
      <c r="AC26" s="57">
        <f>'BAR BB| Open rates'!AC26*0.87*0.85</f>
        <v>42669.15</v>
      </c>
      <c r="AD26" s="57">
        <f>'BAR BB| Open rates'!AD26*0.87*0.85</f>
        <v>44148.15</v>
      </c>
      <c r="AE26" s="57">
        <f>'BAR BB| Open rates'!AE26*0.87*0.85</f>
        <v>42669.15</v>
      </c>
      <c r="AF26" s="57">
        <f>'BAR BB| Open rates'!AF26*0.87*0.85</f>
        <v>44148.15</v>
      </c>
      <c r="AG26" s="57">
        <f>'BAR BB| Open rates'!AG26*0.87*0.85</f>
        <v>42669.15</v>
      </c>
      <c r="AH26" s="57">
        <f>'BAR BB| Open rates'!AH26*0.87*0.85</f>
        <v>44148.15</v>
      </c>
      <c r="AI26" s="57">
        <f>'BAR BB| Open rates'!AI26*0.87*0.85</f>
        <v>42669.15</v>
      </c>
      <c r="AJ26" s="57">
        <f>'BAR BB| Open rates'!AJ26*0.87*0.85</f>
        <v>44148.15</v>
      </c>
      <c r="AK26" s="57">
        <f>'BAR BB| Open rates'!AK26*0.87*0.85</f>
        <v>42669.15</v>
      </c>
      <c r="AL26" s="57">
        <f>'BAR BB| Open rates'!AL26*0.87*0.85</f>
        <v>44148.15</v>
      </c>
      <c r="AM26" s="57">
        <f>'BAR BB| Open rates'!AM26*0.87*0.85</f>
        <v>42669.15</v>
      </c>
      <c r="AN26" s="57">
        <f>'BAR BB| Open rates'!AN26*0.87*0.85</f>
        <v>44148.15</v>
      </c>
      <c r="AO26" s="57">
        <f>'BAR BB| Open rates'!AO26*0.87*0.85</f>
        <v>42669.15</v>
      </c>
      <c r="AP26" s="57">
        <f>'BAR BB| Open rates'!AP26*0.87*0.85</f>
        <v>44148.15</v>
      </c>
      <c r="AQ26" s="57">
        <f>'BAR BB| Open rates'!AQ26*0.87*0.85</f>
        <v>42669.15</v>
      </c>
      <c r="AR26" s="57">
        <f>'BAR BB| Open rates'!AR26*0.87*0.85</f>
        <v>44148.15</v>
      </c>
      <c r="AS26" s="57">
        <f>'BAR BB| Open rates'!AS26*0.87*0.85</f>
        <v>39563.25</v>
      </c>
      <c r="AT26" s="57">
        <f>'BAR BB| Open rates'!AT26*0.87*0.85</f>
        <v>41190.15</v>
      </c>
      <c r="AU26" s="57">
        <f>'BAR BB| Open rates'!AU26*0.87*0.85</f>
        <v>39563.25</v>
      </c>
      <c r="AV26" s="57">
        <f>'BAR BB| Open rates'!AV26*0.87*0.85</f>
        <v>36753.15</v>
      </c>
      <c r="AW26" s="57">
        <f>'BAR BB| Open rates'!AW26*0.87*0.85</f>
        <v>36753.15</v>
      </c>
      <c r="AX26" s="57">
        <f>'BAR BB| Open rates'!AX26*0.87*0.85</f>
        <v>35126.25</v>
      </c>
      <c r="AY26" s="57">
        <f>'BAR BB| Open rates'!AY26*0.87*0.85</f>
        <v>36753.15</v>
      </c>
      <c r="AZ26" s="57">
        <f>'BAR BB| Open rates'!AZ26*0.87*0.85</f>
        <v>35126.25</v>
      </c>
      <c r="BA26" s="57">
        <f>'BAR BB| Open rates'!BA26*0.87*0.85</f>
        <v>36753.15</v>
      </c>
      <c r="BB26" s="57">
        <f>'BAR BB| Open rates'!BB26*0.87*0.85</f>
        <v>35126.25</v>
      </c>
      <c r="BC26" s="57">
        <f>'BAR BB| Open rates'!BC26*0.87*0.85</f>
        <v>36753.15</v>
      </c>
      <c r="BD26" s="57">
        <f>'BAR BB| Open rates'!BD26*0.87*0.85</f>
        <v>35126.25</v>
      </c>
      <c r="BE26" s="57">
        <f>'BAR BB| Open rates'!BE26*0.87*0.85</f>
        <v>33869.1</v>
      </c>
      <c r="BF26" s="57">
        <f>'BAR BB| Open rates'!BF26*0.87*0.85</f>
        <v>32390.1</v>
      </c>
      <c r="BG26" s="57">
        <f>'BAR BB| Open rates'!BG26*0.87*0.85</f>
        <v>33869.1</v>
      </c>
      <c r="BH26" s="57">
        <f>'BAR BB| Open rates'!BH26*0.87*0.85</f>
        <v>32390.1</v>
      </c>
      <c r="BI26" s="57">
        <f>'BAR BB| Open rates'!BI26*0.87*0.85</f>
        <v>33869.1</v>
      </c>
      <c r="BJ26" s="57">
        <f>'BAR BB| Open rates'!BJ26*0.87*0.85</f>
        <v>32390.1</v>
      </c>
      <c r="BK26" s="57">
        <f>'BAR BB| Open rates'!BK26*0.87*0.85</f>
        <v>33869.1</v>
      </c>
      <c r="BL26" s="57">
        <f>'BAR BB| Open rates'!BL26*0.87*0.85</f>
        <v>32390.1</v>
      </c>
      <c r="BM26" s="57">
        <f>'BAR BB| Open rates'!BM26*0.87*0.85</f>
        <v>33869.1</v>
      </c>
      <c r="BN26" s="57">
        <f>'BAR BB| Open rates'!BN26*0.87*0.85</f>
        <v>35126.25</v>
      </c>
      <c r="BO26" s="57">
        <f>'BAR BB| Open rates'!BO26*0.87*0.85</f>
        <v>36753.15</v>
      </c>
      <c r="BP26" s="57">
        <f>'BAR BB| Open rates'!BP26*0.87*0.85</f>
        <v>31650.6</v>
      </c>
      <c r="BQ26" s="57">
        <f>'BAR BB| Open rates'!BQ26*0.87*0.85</f>
        <v>30171.599999999999</v>
      </c>
      <c r="BR26" s="57">
        <f>'BAR BB| Open rates'!BR26*0.87*0.85</f>
        <v>30911.1</v>
      </c>
      <c r="BS26" s="57">
        <f>'BAR BB| Open rates'!BS26*0.87*0.85</f>
        <v>30171.599999999999</v>
      </c>
      <c r="BT26" s="57">
        <f>'BAR BB| Open rates'!BT26*0.87*0.85</f>
        <v>30911.1</v>
      </c>
      <c r="BU26" s="57">
        <f>'BAR BB| Open rates'!BU26*0.87*0.85</f>
        <v>30171.599999999999</v>
      </c>
      <c r="BV26" s="57">
        <f>'BAR BB| Open rates'!BV26*0.87*0.85</f>
        <v>30911.1</v>
      </c>
      <c r="BW26" s="57">
        <f>'BAR BB| Open rates'!BW26*0.87*0.85</f>
        <v>30171.599999999999</v>
      </c>
      <c r="BX26" s="57">
        <f>'BAR BB| Open rates'!BX26*0.87*0.85</f>
        <v>30171.599999999999</v>
      </c>
      <c r="BY26" s="57">
        <f>'BAR BB| Open rates'!BY26*0.87*0.85</f>
        <v>30911.1</v>
      </c>
      <c r="BZ26" s="57">
        <f>'BAR BB| Open rates'!BZ26*0.87*0.85</f>
        <v>30171.599999999999</v>
      </c>
      <c r="CA26" s="57">
        <f>'BAR BB| Open rates'!CA26*0.87*0.85</f>
        <v>30911.1</v>
      </c>
      <c r="CB26" s="57">
        <f>'BAR BB| Open rates'!CB26*0.87*0.85</f>
        <v>30171.599999999999</v>
      </c>
      <c r="CC26" s="57">
        <f>'BAR BB| Open rates'!CC26*0.87*0.85</f>
        <v>30911.1</v>
      </c>
      <c r="CD26" s="57">
        <f>'BAR BB| Open rates'!CD26*0.87*0.85</f>
        <v>33647.25</v>
      </c>
      <c r="CE26" s="57">
        <f>'BAR BB| Open rates'!CE26*0.87*0.85</f>
        <v>35274.15</v>
      </c>
    </row>
    <row r="27" spans="1:83" s="36" customFormat="1" ht="12" customHeight="1" x14ac:dyDescent="0.2">
      <c r="A27" s="237">
        <v>4</v>
      </c>
      <c r="B27" s="57">
        <f>'BAR BB| Open rates'!B27*0.87*0.85</f>
        <v>40524.6</v>
      </c>
      <c r="C27" s="57">
        <f>'BAR BB| Open rates'!C27*0.87*0.85</f>
        <v>44887.65</v>
      </c>
      <c r="D27" s="57">
        <f>'BAR BB| Open rates'!D27*0.87*0.85</f>
        <v>41781.75</v>
      </c>
      <c r="E27" s="57">
        <f>'BAR BB| Open rates'!E27*0.87*0.85</f>
        <v>35865.75</v>
      </c>
      <c r="F27" s="57">
        <f>'BAR BB| Open rates'!F27*0.87*0.85</f>
        <v>34608.6</v>
      </c>
      <c r="G27" s="57">
        <f>'BAR BB| Open rates'!G27*0.87*0.85</f>
        <v>33129.599999999999</v>
      </c>
      <c r="H27" s="57">
        <f>'BAR BB| Open rates'!H27*0.87*0.85</f>
        <v>33129.599999999999</v>
      </c>
      <c r="I27" s="57">
        <f>'BAR BB| Open rates'!I27*0.87*0.85</f>
        <v>32390.1</v>
      </c>
      <c r="J27" s="57">
        <f>'BAR BB| Open rates'!J27*0.87*0.85</f>
        <v>33129.599999999999</v>
      </c>
      <c r="K27" s="57">
        <f>'BAR BB| Open rates'!K27*0.87*0.85</f>
        <v>33129.599999999999</v>
      </c>
      <c r="L27" s="57">
        <f>'BAR BB| Open rates'!L27*0.87*0.85</f>
        <v>33129.599999999999</v>
      </c>
      <c r="M27" s="57">
        <f>'BAR BB| Open rates'!M27*0.87*0.85</f>
        <v>39711.15</v>
      </c>
      <c r="N27" s="57">
        <f>'BAR BB| Open rates'!N27*0.87*0.85</f>
        <v>35865.75</v>
      </c>
      <c r="O27" s="57">
        <f>'BAR BB| Open rates'!O27*0.87*0.85</f>
        <v>39711.15</v>
      </c>
      <c r="P27" s="57">
        <f>'BAR BB| Open rates'!P27*0.87*0.85</f>
        <v>37492.65</v>
      </c>
      <c r="Q27" s="57">
        <f>'BAR BB| Open rates'!Q27*0.87*0.85</f>
        <v>34608.6</v>
      </c>
      <c r="R27" s="57">
        <f>'BAR BB| Open rates'!R27*0.87*0.85</f>
        <v>35865.75</v>
      </c>
      <c r="S27" s="57">
        <f>'BAR BB| Open rates'!S27*0.87*0.85</f>
        <v>34608.6</v>
      </c>
      <c r="T27" s="57">
        <f>'BAR BB| Open rates'!T27*0.87*0.85</f>
        <v>35865.75</v>
      </c>
      <c r="U27" s="57">
        <f>'BAR BB| Open rates'!U27*0.87*0.85</f>
        <v>34608.6</v>
      </c>
      <c r="V27" s="57">
        <f>'BAR BB| Open rates'!V27*0.87*0.85</f>
        <v>35865.75</v>
      </c>
      <c r="W27" s="57">
        <f>'BAR BB| Open rates'!W27*0.87*0.85</f>
        <v>41781.75</v>
      </c>
      <c r="X27" s="57">
        <f>'BAR BB| Open rates'!X27*0.87*0.85</f>
        <v>44887.65</v>
      </c>
      <c r="Y27" s="57">
        <f>'BAR BB| Open rates'!Y27*0.87*0.85</f>
        <v>59012.1</v>
      </c>
      <c r="Z27" s="57">
        <f>'BAR BB| Open rates'!Z27*0.87*0.85</f>
        <v>41781.75</v>
      </c>
      <c r="AA27" s="57">
        <f>'BAR BB| Open rates'!AA27*0.87*0.85</f>
        <v>43408.65</v>
      </c>
      <c r="AB27" s="57">
        <f>'BAR BB| Open rates'!AB27*0.87*0.85</f>
        <v>41781.75</v>
      </c>
      <c r="AC27" s="57">
        <f>'BAR BB| Open rates'!AC27*0.87*0.85</f>
        <v>44887.65</v>
      </c>
      <c r="AD27" s="57">
        <f>'BAR BB| Open rates'!AD27*0.87*0.85</f>
        <v>46366.65</v>
      </c>
      <c r="AE27" s="57">
        <f>'BAR BB| Open rates'!AE27*0.87*0.85</f>
        <v>44887.65</v>
      </c>
      <c r="AF27" s="57">
        <f>'BAR BB| Open rates'!AF27*0.87*0.85</f>
        <v>46366.65</v>
      </c>
      <c r="AG27" s="57">
        <f>'BAR BB| Open rates'!AG27*0.87*0.85</f>
        <v>44887.65</v>
      </c>
      <c r="AH27" s="57">
        <f>'BAR BB| Open rates'!AH27*0.87*0.85</f>
        <v>46366.65</v>
      </c>
      <c r="AI27" s="57">
        <f>'BAR BB| Open rates'!AI27*0.87*0.85</f>
        <v>44887.65</v>
      </c>
      <c r="AJ27" s="57">
        <f>'BAR BB| Open rates'!AJ27*0.87*0.85</f>
        <v>46366.65</v>
      </c>
      <c r="AK27" s="57">
        <f>'BAR BB| Open rates'!AK27*0.87*0.85</f>
        <v>44887.65</v>
      </c>
      <c r="AL27" s="57">
        <f>'BAR BB| Open rates'!AL27*0.87*0.85</f>
        <v>46366.65</v>
      </c>
      <c r="AM27" s="57">
        <f>'BAR BB| Open rates'!AM27*0.87*0.85</f>
        <v>44887.65</v>
      </c>
      <c r="AN27" s="57">
        <f>'BAR BB| Open rates'!AN27*0.87*0.85</f>
        <v>46366.65</v>
      </c>
      <c r="AO27" s="57">
        <f>'BAR BB| Open rates'!AO27*0.87*0.85</f>
        <v>44887.65</v>
      </c>
      <c r="AP27" s="57">
        <f>'BAR BB| Open rates'!AP27*0.87*0.85</f>
        <v>46366.65</v>
      </c>
      <c r="AQ27" s="57">
        <f>'BAR BB| Open rates'!AQ27*0.87*0.85</f>
        <v>44887.65</v>
      </c>
      <c r="AR27" s="57">
        <f>'BAR BB| Open rates'!AR27*0.87*0.85</f>
        <v>46366.65</v>
      </c>
      <c r="AS27" s="57">
        <f>'BAR BB| Open rates'!AS27*0.87*0.85</f>
        <v>41781.75</v>
      </c>
      <c r="AT27" s="57">
        <f>'BAR BB| Open rates'!AT27*0.87*0.85</f>
        <v>43408.65</v>
      </c>
      <c r="AU27" s="57">
        <f>'BAR BB| Open rates'!AU27*0.87*0.85</f>
        <v>41781.75</v>
      </c>
      <c r="AV27" s="57">
        <f>'BAR BB| Open rates'!AV27*0.87*0.85</f>
        <v>38971.65</v>
      </c>
      <c r="AW27" s="57">
        <f>'BAR BB| Open rates'!AW27*0.87*0.85</f>
        <v>38971.65</v>
      </c>
      <c r="AX27" s="57">
        <f>'BAR BB| Open rates'!AX27*0.87*0.85</f>
        <v>37344.75</v>
      </c>
      <c r="AY27" s="57">
        <f>'BAR BB| Open rates'!AY27*0.87*0.85</f>
        <v>38971.65</v>
      </c>
      <c r="AZ27" s="57">
        <f>'BAR BB| Open rates'!AZ27*0.87*0.85</f>
        <v>37344.75</v>
      </c>
      <c r="BA27" s="57">
        <f>'BAR BB| Open rates'!BA27*0.87*0.85</f>
        <v>38971.65</v>
      </c>
      <c r="BB27" s="57">
        <f>'BAR BB| Open rates'!BB27*0.87*0.85</f>
        <v>37344.75</v>
      </c>
      <c r="BC27" s="57">
        <f>'BAR BB| Open rates'!BC27*0.87*0.85</f>
        <v>38971.65</v>
      </c>
      <c r="BD27" s="57">
        <f>'BAR BB| Open rates'!BD27*0.87*0.85</f>
        <v>37344.75</v>
      </c>
      <c r="BE27" s="57">
        <f>'BAR BB| Open rates'!BE27*0.87*0.85</f>
        <v>36087.599999999999</v>
      </c>
      <c r="BF27" s="57">
        <f>'BAR BB| Open rates'!BF27*0.87*0.85</f>
        <v>34608.6</v>
      </c>
      <c r="BG27" s="57">
        <f>'BAR BB| Open rates'!BG27*0.87*0.85</f>
        <v>36087.599999999999</v>
      </c>
      <c r="BH27" s="57">
        <f>'BAR BB| Open rates'!BH27*0.87*0.85</f>
        <v>34608.6</v>
      </c>
      <c r="BI27" s="57">
        <f>'BAR BB| Open rates'!BI27*0.87*0.85</f>
        <v>36087.599999999999</v>
      </c>
      <c r="BJ27" s="57">
        <f>'BAR BB| Open rates'!BJ27*0.87*0.85</f>
        <v>34608.6</v>
      </c>
      <c r="BK27" s="57">
        <f>'BAR BB| Open rates'!BK27*0.87*0.85</f>
        <v>36087.599999999999</v>
      </c>
      <c r="BL27" s="57">
        <f>'BAR BB| Open rates'!BL27*0.87*0.85</f>
        <v>34608.6</v>
      </c>
      <c r="BM27" s="57">
        <f>'BAR BB| Open rates'!BM27*0.87*0.85</f>
        <v>36087.599999999999</v>
      </c>
      <c r="BN27" s="57">
        <f>'BAR BB| Open rates'!BN27*0.87*0.85</f>
        <v>37344.75</v>
      </c>
      <c r="BO27" s="57">
        <f>'BAR BB| Open rates'!BO27*0.87*0.85</f>
        <v>38971.65</v>
      </c>
      <c r="BP27" s="57">
        <f>'BAR BB| Open rates'!BP27*0.87*0.85</f>
        <v>33869.1</v>
      </c>
      <c r="BQ27" s="57">
        <f>'BAR BB| Open rates'!BQ27*0.87*0.85</f>
        <v>32390.1</v>
      </c>
      <c r="BR27" s="57">
        <f>'BAR BB| Open rates'!BR27*0.87*0.85</f>
        <v>33129.599999999999</v>
      </c>
      <c r="BS27" s="57">
        <f>'BAR BB| Open rates'!BS27*0.87*0.85</f>
        <v>32390.1</v>
      </c>
      <c r="BT27" s="57">
        <f>'BAR BB| Open rates'!BT27*0.87*0.85</f>
        <v>33129.599999999999</v>
      </c>
      <c r="BU27" s="57">
        <f>'BAR BB| Open rates'!BU27*0.87*0.85</f>
        <v>32390.1</v>
      </c>
      <c r="BV27" s="57">
        <f>'BAR BB| Open rates'!BV27*0.87*0.85</f>
        <v>33129.599999999999</v>
      </c>
      <c r="BW27" s="57">
        <f>'BAR BB| Open rates'!BW27*0.87*0.85</f>
        <v>32390.1</v>
      </c>
      <c r="BX27" s="57">
        <f>'BAR BB| Open rates'!BX27*0.87*0.85</f>
        <v>32390.1</v>
      </c>
      <c r="BY27" s="57">
        <f>'BAR BB| Open rates'!BY27*0.87*0.85</f>
        <v>33129.599999999999</v>
      </c>
      <c r="BZ27" s="57">
        <f>'BAR BB| Open rates'!BZ27*0.87*0.85</f>
        <v>32390.1</v>
      </c>
      <c r="CA27" s="57">
        <f>'BAR BB| Open rates'!CA27*0.87*0.85</f>
        <v>33129.599999999999</v>
      </c>
      <c r="CB27" s="57">
        <f>'BAR BB| Open rates'!CB27*0.87*0.85</f>
        <v>32390.1</v>
      </c>
      <c r="CC27" s="57">
        <f>'BAR BB| Open rates'!CC27*0.87*0.85</f>
        <v>33129.599999999999</v>
      </c>
      <c r="CD27" s="57">
        <f>'BAR BB| Open rates'!CD27*0.87*0.85</f>
        <v>35865.75</v>
      </c>
      <c r="CE27" s="57">
        <f>'BAR BB| Open rates'!CE27*0.87*0.85</f>
        <v>37492.65</v>
      </c>
    </row>
    <row r="28" spans="1:83"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row>
    <row r="29" spans="1:83" s="36" customFormat="1" ht="12" customHeight="1" x14ac:dyDescent="0.2">
      <c r="A29" s="237">
        <v>1</v>
      </c>
      <c r="B29" s="57">
        <f>'BAR BB| Open rates'!B29*0.87*0.85</f>
        <v>35348.1</v>
      </c>
      <c r="C29" s="57">
        <f>'BAR BB| Open rates'!C29*0.87*0.85</f>
        <v>39711.15</v>
      </c>
      <c r="D29" s="57">
        <f>'BAR BB| Open rates'!D29*0.87*0.85</f>
        <v>36605.25</v>
      </c>
      <c r="E29" s="57">
        <f>'BAR BB| Open rates'!E29*0.87*0.85</f>
        <v>31428.75</v>
      </c>
      <c r="F29" s="57">
        <f>'BAR BB| Open rates'!F29*0.87*0.85</f>
        <v>30171.599999999999</v>
      </c>
      <c r="G29" s="57">
        <f>'BAR BB| Open rates'!G29*0.87*0.85</f>
        <v>28692.6</v>
      </c>
      <c r="H29" s="57">
        <f>'BAR BB| Open rates'!H29*0.87*0.85</f>
        <v>28692.6</v>
      </c>
      <c r="I29" s="57">
        <f>'BAR BB| Open rates'!I29*0.87*0.85</f>
        <v>27953.1</v>
      </c>
      <c r="J29" s="57">
        <f>'BAR BB| Open rates'!J29*0.87*0.85</f>
        <v>28692.6</v>
      </c>
      <c r="K29" s="57">
        <f>'BAR BB| Open rates'!K29*0.87*0.85</f>
        <v>28692.6</v>
      </c>
      <c r="L29" s="57">
        <f>'BAR BB| Open rates'!L29*0.87*0.85</f>
        <v>28692.6</v>
      </c>
      <c r="M29" s="57">
        <f>'BAR BB| Open rates'!M29*0.87*0.85</f>
        <v>35274.15</v>
      </c>
      <c r="N29" s="57">
        <f>'BAR BB| Open rates'!N29*0.87*0.85</f>
        <v>31428.75</v>
      </c>
      <c r="O29" s="57">
        <f>'BAR BB| Open rates'!O29*0.87*0.85</f>
        <v>35274.15</v>
      </c>
      <c r="P29" s="57">
        <f>'BAR BB| Open rates'!P29*0.87*0.85</f>
        <v>33055.65</v>
      </c>
      <c r="Q29" s="57">
        <f>'BAR BB| Open rates'!Q29*0.87*0.85</f>
        <v>30171.599999999999</v>
      </c>
      <c r="R29" s="57">
        <f>'BAR BB| Open rates'!R29*0.87*0.85</f>
        <v>31428.75</v>
      </c>
      <c r="S29" s="57">
        <f>'BAR BB| Open rates'!S29*0.87*0.85</f>
        <v>30171.599999999999</v>
      </c>
      <c r="T29" s="57">
        <f>'BAR BB| Open rates'!T29*0.87*0.85</f>
        <v>31428.75</v>
      </c>
      <c r="U29" s="57">
        <f>'BAR BB| Open rates'!U29*0.87*0.85</f>
        <v>30171.599999999999</v>
      </c>
      <c r="V29" s="57">
        <f>'BAR BB| Open rates'!V29*0.87*0.85</f>
        <v>31428.75</v>
      </c>
      <c r="W29" s="57">
        <f>'BAR BB| Open rates'!W29*0.87*0.85</f>
        <v>36605.25</v>
      </c>
      <c r="X29" s="57">
        <f>'BAR BB| Open rates'!X29*0.87*0.85</f>
        <v>39711.15</v>
      </c>
      <c r="Y29" s="57">
        <f>'BAR BB| Open rates'!Y29*0.87*0.85</f>
        <v>53835.6</v>
      </c>
      <c r="Z29" s="57">
        <f>'BAR BB| Open rates'!Z29*0.87*0.85</f>
        <v>36605.25</v>
      </c>
      <c r="AA29" s="57">
        <f>'BAR BB| Open rates'!AA29*0.87*0.85</f>
        <v>38232.15</v>
      </c>
      <c r="AB29" s="57">
        <f>'BAR BB| Open rates'!AB29*0.87*0.85</f>
        <v>36605.25</v>
      </c>
      <c r="AC29" s="57">
        <f>'BAR BB| Open rates'!AC29*0.87*0.85</f>
        <v>39711.15</v>
      </c>
      <c r="AD29" s="57">
        <f>'BAR BB| Open rates'!AD29*0.87*0.85</f>
        <v>41190.15</v>
      </c>
      <c r="AE29" s="57">
        <f>'BAR BB| Open rates'!AE29*0.87*0.85</f>
        <v>39711.15</v>
      </c>
      <c r="AF29" s="57">
        <f>'BAR BB| Open rates'!AF29*0.87*0.85</f>
        <v>41190.15</v>
      </c>
      <c r="AG29" s="57">
        <f>'BAR BB| Open rates'!AG29*0.87*0.85</f>
        <v>39711.15</v>
      </c>
      <c r="AH29" s="57">
        <f>'BAR BB| Open rates'!AH29*0.87*0.85</f>
        <v>41190.15</v>
      </c>
      <c r="AI29" s="57">
        <f>'BAR BB| Open rates'!AI29*0.87*0.85</f>
        <v>39711.15</v>
      </c>
      <c r="AJ29" s="57">
        <f>'BAR BB| Open rates'!AJ29*0.87*0.85</f>
        <v>41190.15</v>
      </c>
      <c r="AK29" s="57">
        <f>'BAR BB| Open rates'!AK29*0.87*0.85</f>
        <v>39711.15</v>
      </c>
      <c r="AL29" s="57">
        <f>'BAR BB| Open rates'!AL29*0.87*0.85</f>
        <v>41190.15</v>
      </c>
      <c r="AM29" s="57">
        <f>'BAR BB| Open rates'!AM29*0.87*0.85</f>
        <v>39711.15</v>
      </c>
      <c r="AN29" s="57">
        <f>'BAR BB| Open rates'!AN29*0.87*0.85</f>
        <v>41190.15</v>
      </c>
      <c r="AO29" s="57">
        <f>'BAR BB| Open rates'!AO29*0.87*0.85</f>
        <v>39711.15</v>
      </c>
      <c r="AP29" s="57">
        <f>'BAR BB| Open rates'!AP29*0.87*0.85</f>
        <v>41190.15</v>
      </c>
      <c r="AQ29" s="57">
        <f>'BAR BB| Open rates'!AQ29*0.87*0.85</f>
        <v>39711.15</v>
      </c>
      <c r="AR29" s="57">
        <f>'BAR BB| Open rates'!AR29*0.87*0.85</f>
        <v>41190.15</v>
      </c>
      <c r="AS29" s="57">
        <f>'BAR BB| Open rates'!AS29*0.87*0.85</f>
        <v>36605.25</v>
      </c>
      <c r="AT29" s="57">
        <f>'BAR BB| Open rates'!AT29*0.87*0.85</f>
        <v>38232.15</v>
      </c>
      <c r="AU29" s="57">
        <f>'BAR BB| Open rates'!AU29*0.87*0.85</f>
        <v>36605.25</v>
      </c>
      <c r="AV29" s="57">
        <f>'BAR BB| Open rates'!AV29*0.87*0.85</f>
        <v>35274.15</v>
      </c>
      <c r="AW29" s="57">
        <f>'BAR BB| Open rates'!AW29*0.87*0.85</f>
        <v>35274.15</v>
      </c>
      <c r="AX29" s="57">
        <f>'BAR BB| Open rates'!AX29*0.87*0.85</f>
        <v>33647.25</v>
      </c>
      <c r="AY29" s="57">
        <f>'BAR BB| Open rates'!AY29*0.87*0.85</f>
        <v>35274.15</v>
      </c>
      <c r="AZ29" s="57">
        <f>'BAR BB| Open rates'!AZ29*0.87*0.85</f>
        <v>33647.25</v>
      </c>
      <c r="BA29" s="57">
        <f>'BAR BB| Open rates'!BA29*0.87*0.85</f>
        <v>35274.15</v>
      </c>
      <c r="BB29" s="57">
        <f>'BAR BB| Open rates'!BB29*0.87*0.85</f>
        <v>33647.25</v>
      </c>
      <c r="BC29" s="57">
        <f>'BAR BB| Open rates'!BC29*0.87*0.85</f>
        <v>35274.15</v>
      </c>
      <c r="BD29" s="57">
        <f>'BAR BB| Open rates'!BD29*0.87*0.85</f>
        <v>33647.25</v>
      </c>
      <c r="BE29" s="57">
        <f>'BAR BB| Open rates'!BE29*0.87*0.85</f>
        <v>30911.1</v>
      </c>
      <c r="BF29" s="57">
        <f>'BAR BB| Open rates'!BF29*0.87*0.85</f>
        <v>29432.1</v>
      </c>
      <c r="BG29" s="57">
        <f>'BAR BB| Open rates'!BG29*0.87*0.85</f>
        <v>30911.1</v>
      </c>
      <c r="BH29" s="57">
        <f>'BAR BB| Open rates'!BH29*0.87*0.85</f>
        <v>29432.1</v>
      </c>
      <c r="BI29" s="57">
        <f>'BAR BB| Open rates'!BI29*0.87*0.85</f>
        <v>30911.1</v>
      </c>
      <c r="BJ29" s="57">
        <f>'BAR BB| Open rates'!BJ29*0.87*0.85</f>
        <v>29432.1</v>
      </c>
      <c r="BK29" s="57">
        <f>'BAR BB| Open rates'!BK29*0.87*0.85</f>
        <v>30911.1</v>
      </c>
      <c r="BL29" s="57">
        <f>'BAR BB| Open rates'!BL29*0.87*0.85</f>
        <v>29432.1</v>
      </c>
      <c r="BM29" s="57">
        <f>'BAR BB| Open rates'!BM29*0.87*0.85</f>
        <v>30911.1</v>
      </c>
      <c r="BN29" s="57">
        <f>'BAR BB| Open rates'!BN29*0.87*0.85</f>
        <v>32168.25</v>
      </c>
      <c r="BO29" s="57">
        <f>'BAR BB| Open rates'!BO29*0.87*0.85</f>
        <v>33795.15</v>
      </c>
      <c r="BP29" s="57">
        <f>'BAR BB| Open rates'!BP29*0.87*0.85</f>
        <v>28692.6</v>
      </c>
      <c r="BQ29" s="57">
        <f>'BAR BB| Open rates'!BQ29*0.87*0.85</f>
        <v>27953.1</v>
      </c>
      <c r="BR29" s="57">
        <f>'BAR BB| Open rates'!BR29*0.87*0.85</f>
        <v>28692.6</v>
      </c>
      <c r="BS29" s="57">
        <f>'BAR BB| Open rates'!BS29*0.87*0.85</f>
        <v>27953.1</v>
      </c>
      <c r="BT29" s="57">
        <f>'BAR BB| Open rates'!BT29*0.87*0.85</f>
        <v>28692.6</v>
      </c>
      <c r="BU29" s="57">
        <f>'BAR BB| Open rates'!BU29*0.87*0.85</f>
        <v>27953.1</v>
      </c>
      <c r="BV29" s="57">
        <f>'BAR BB| Open rates'!BV29*0.87*0.85</f>
        <v>28692.6</v>
      </c>
      <c r="BW29" s="57">
        <f>'BAR BB| Open rates'!BW29*0.87*0.85</f>
        <v>27953.1</v>
      </c>
      <c r="BX29" s="57">
        <f>'BAR BB| Open rates'!BX29*0.87*0.85</f>
        <v>27953.1</v>
      </c>
      <c r="BY29" s="57">
        <f>'BAR BB| Open rates'!BY29*0.87*0.85</f>
        <v>28692.6</v>
      </c>
      <c r="BZ29" s="57">
        <f>'BAR BB| Open rates'!BZ29*0.87*0.85</f>
        <v>27953.1</v>
      </c>
      <c r="CA29" s="57">
        <f>'BAR BB| Open rates'!CA29*0.87*0.85</f>
        <v>28692.6</v>
      </c>
      <c r="CB29" s="57">
        <f>'BAR BB| Open rates'!CB29*0.87*0.85</f>
        <v>27953.1</v>
      </c>
      <c r="CC29" s="57">
        <f>'BAR BB| Open rates'!CC29*0.87*0.85</f>
        <v>28692.6</v>
      </c>
      <c r="CD29" s="57">
        <f>'BAR BB| Open rates'!CD29*0.87*0.85</f>
        <v>31428.75</v>
      </c>
      <c r="CE29" s="57">
        <f>'BAR BB| Open rates'!CE29*0.87*0.85</f>
        <v>33055.65</v>
      </c>
    </row>
    <row r="30" spans="1:83" s="36" customFormat="1" ht="12" customHeight="1" x14ac:dyDescent="0.2">
      <c r="A30" s="237">
        <v>2</v>
      </c>
      <c r="B30" s="57">
        <f>'BAR BB| Open rates'!B30*0.87*0.85</f>
        <v>37566.6</v>
      </c>
      <c r="C30" s="57">
        <f>'BAR BB| Open rates'!C30*0.87*0.85</f>
        <v>41929.65</v>
      </c>
      <c r="D30" s="57">
        <f>'BAR BB| Open rates'!D30*0.87*0.85</f>
        <v>38823.75</v>
      </c>
      <c r="E30" s="57">
        <f>'BAR BB| Open rates'!E30*0.87*0.85</f>
        <v>33647.25</v>
      </c>
      <c r="F30" s="57">
        <f>'BAR BB| Open rates'!F30*0.87*0.85</f>
        <v>32390.1</v>
      </c>
      <c r="G30" s="57">
        <f>'BAR BB| Open rates'!G30*0.87*0.85</f>
        <v>30911.1</v>
      </c>
      <c r="H30" s="57">
        <f>'BAR BB| Open rates'!H30*0.87*0.85</f>
        <v>30911.1</v>
      </c>
      <c r="I30" s="57">
        <f>'BAR BB| Open rates'!I30*0.87*0.85</f>
        <v>30171.599999999999</v>
      </c>
      <c r="J30" s="57">
        <f>'BAR BB| Open rates'!J30*0.87*0.85</f>
        <v>30911.1</v>
      </c>
      <c r="K30" s="57">
        <f>'BAR BB| Open rates'!K30*0.87*0.85</f>
        <v>30911.1</v>
      </c>
      <c r="L30" s="57">
        <f>'BAR BB| Open rates'!L30*0.87*0.85</f>
        <v>30911.1</v>
      </c>
      <c r="M30" s="57">
        <f>'BAR BB| Open rates'!M30*0.87*0.85</f>
        <v>37492.65</v>
      </c>
      <c r="N30" s="57">
        <f>'BAR BB| Open rates'!N30*0.87*0.85</f>
        <v>33647.25</v>
      </c>
      <c r="O30" s="57">
        <f>'BAR BB| Open rates'!O30*0.87*0.85</f>
        <v>37492.65</v>
      </c>
      <c r="P30" s="57">
        <f>'BAR BB| Open rates'!P30*0.87*0.85</f>
        <v>35274.15</v>
      </c>
      <c r="Q30" s="57">
        <f>'BAR BB| Open rates'!Q30*0.87*0.85</f>
        <v>32390.1</v>
      </c>
      <c r="R30" s="57">
        <f>'BAR BB| Open rates'!R30*0.87*0.85</f>
        <v>33647.25</v>
      </c>
      <c r="S30" s="57">
        <f>'BAR BB| Open rates'!S30*0.87*0.85</f>
        <v>32390.1</v>
      </c>
      <c r="T30" s="57">
        <f>'BAR BB| Open rates'!T30*0.87*0.85</f>
        <v>33647.25</v>
      </c>
      <c r="U30" s="57">
        <f>'BAR BB| Open rates'!U30*0.87*0.85</f>
        <v>32390.1</v>
      </c>
      <c r="V30" s="57">
        <f>'BAR BB| Open rates'!V30*0.87*0.85</f>
        <v>33647.25</v>
      </c>
      <c r="W30" s="57">
        <f>'BAR BB| Open rates'!W30*0.87*0.85</f>
        <v>38823.75</v>
      </c>
      <c r="X30" s="57">
        <f>'BAR BB| Open rates'!X30*0.87*0.85</f>
        <v>41929.65</v>
      </c>
      <c r="Y30" s="57">
        <f>'BAR BB| Open rates'!Y30*0.87*0.85</f>
        <v>56054.1</v>
      </c>
      <c r="Z30" s="57">
        <f>'BAR BB| Open rates'!Z30*0.87*0.85</f>
        <v>38823.75</v>
      </c>
      <c r="AA30" s="57">
        <f>'BAR BB| Open rates'!AA30*0.87*0.85</f>
        <v>40450.65</v>
      </c>
      <c r="AB30" s="57">
        <f>'BAR BB| Open rates'!AB30*0.87*0.85</f>
        <v>38823.75</v>
      </c>
      <c r="AC30" s="57">
        <f>'BAR BB| Open rates'!AC30*0.87*0.85</f>
        <v>41929.65</v>
      </c>
      <c r="AD30" s="57">
        <f>'BAR BB| Open rates'!AD30*0.87*0.85</f>
        <v>43408.65</v>
      </c>
      <c r="AE30" s="57">
        <f>'BAR BB| Open rates'!AE30*0.87*0.85</f>
        <v>41929.65</v>
      </c>
      <c r="AF30" s="57">
        <f>'BAR BB| Open rates'!AF30*0.87*0.85</f>
        <v>43408.65</v>
      </c>
      <c r="AG30" s="57">
        <f>'BAR BB| Open rates'!AG30*0.87*0.85</f>
        <v>41929.65</v>
      </c>
      <c r="AH30" s="57">
        <f>'BAR BB| Open rates'!AH30*0.87*0.85</f>
        <v>43408.65</v>
      </c>
      <c r="AI30" s="57">
        <f>'BAR BB| Open rates'!AI30*0.87*0.85</f>
        <v>41929.65</v>
      </c>
      <c r="AJ30" s="57">
        <f>'BAR BB| Open rates'!AJ30*0.87*0.85</f>
        <v>43408.65</v>
      </c>
      <c r="AK30" s="57">
        <f>'BAR BB| Open rates'!AK30*0.87*0.85</f>
        <v>41929.65</v>
      </c>
      <c r="AL30" s="57">
        <f>'BAR BB| Open rates'!AL30*0.87*0.85</f>
        <v>43408.65</v>
      </c>
      <c r="AM30" s="57">
        <f>'BAR BB| Open rates'!AM30*0.87*0.85</f>
        <v>41929.65</v>
      </c>
      <c r="AN30" s="57">
        <f>'BAR BB| Open rates'!AN30*0.87*0.85</f>
        <v>43408.65</v>
      </c>
      <c r="AO30" s="57">
        <f>'BAR BB| Open rates'!AO30*0.87*0.85</f>
        <v>41929.65</v>
      </c>
      <c r="AP30" s="57">
        <f>'BAR BB| Open rates'!AP30*0.87*0.85</f>
        <v>43408.65</v>
      </c>
      <c r="AQ30" s="57">
        <f>'BAR BB| Open rates'!AQ30*0.87*0.85</f>
        <v>41929.65</v>
      </c>
      <c r="AR30" s="57">
        <f>'BAR BB| Open rates'!AR30*0.87*0.85</f>
        <v>43408.65</v>
      </c>
      <c r="AS30" s="57">
        <f>'BAR BB| Open rates'!AS30*0.87*0.85</f>
        <v>38823.75</v>
      </c>
      <c r="AT30" s="57">
        <f>'BAR BB| Open rates'!AT30*0.87*0.85</f>
        <v>40450.65</v>
      </c>
      <c r="AU30" s="57">
        <f>'BAR BB| Open rates'!AU30*0.87*0.85</f>
        <v>38823.75</v>
      </c>
      <c r="AV30" s="57">
        <f>'BAR BB| Open rates'!AV30*0.87*0.85</f>
        <v>37492.65</v>
      </c>
      <c r="AW30" s="57">
        <f>'BAR BB| Open rates'!AW30*0.87*0.85</f>
        <v>37492.65</v>
      </c>
      <c r="AX30" s="57">
        <f>'BAR BB| Open rates'!AX30*0.87*0.85</f>
        <v>35865.75</v>
      </c>
      <c r="AY30" s="57">
        <f>'BAR BB| Open rates'!AY30*0.87*0.85</f>
        <v>37492.65</v>
      </c>
      <c r="AZ30" s="57">
        <f>'BAR BB| Open rates'!AZ30*0.87*0.85</f>
        <v>35865.75</v>
      </c>
      <c r="BA30" s="57">
        <f>'BAR BB| Open rates'!BA30*0.87*0.85</f>
        <v>37492.65</v>
      </c>
      <c r="BB30" s="57">
        <f>'BAR BB| Open rates'!BB30*0.87*0.85</f>
        <v>35865.75</v>
      </c>
      <c r="BC30" s="57">
        <f>'BAR BB| Open rates'!BC30*0.87*0.85</f>
        <v>37492.65</v>
      </c>
      <c r="BD30" s="57">
        <f>'BAR BB| Open rates'!BD30*0.87*0.85</f>
        <v>35865.75</v>
      </c>
      <c r="BE30" s="57">
        <f>'BAR BB| Open rates'!BE30*0.87*0.85</f>
        <v>33129.599999999999</v>
      </c>
      <c r="BF30" s="57">
        <f>'BAR BB| Open rates'!BF30*0.87*0.85</f>
        <v>31650.6</v>
      </c>
      <c r="BG30" s="57">
        <f>'BAR BB| Open rates'!BG30*0.87*0.85</f>
        <v>33129.599999999999</v>
      </c>
      <c r="BH30" s="57">
        <f>'BAR BB| Open rates'!BH30*0.87*0.85</f>
        <v>31650.6</v>
      </c>
      <c r="BI30" s="57">
        <f>'BAR BB| Open rates'!BI30*0.87*0.85</f>
        <v>33129.599999999999</v>
      </c>
      <c r="BJ30" s="57">
        <f>'BAR BB| Open rates'!BJ30*0.87*0.85</f>
        <v>31650.6</v>
      </c>
      <c r="BK30" s="57">
        <f>'BAR BB| Open rates'!BK30*0.87*0.85</f>
        <v>33129.599999999999</v>
      </c>
      <c r="BL30" s="57">
        <f>'BAR BB| Open rates'!BL30*0.87*0.85</f>
        <v>31650.6</v>
      </c>
      <c r="BM30" s="57">
        <f>'BAR BB| Open rates'!BM30*0.87*0.85</f>
        <v>33129.599999999999</v>
      </c>
      <c r="BN30" s="57">
        <f>'BAR BB| Open rates'!BN30*0.87*0.85</f>
        <v>34386.75</v>
      </c>
      <c r="BO30" s="57">
        <f>'BAR BB| Open rates'!BO30*0.87*0.85</f>
        <v>36013.65</v>
      </c>
      <c r="BP30" s="57">
        <f>'BAR BB| Open rates'!BP30*0.87*0.85</f>
        <v>30911.1</v>
      </c>
      <c r="BQ30" s="57">
        <f>'BAR BB| Open rates'!BQ30*0.87*0.85</f>
        <v>30171.599999999999</v>
      </c>
      <c r="BR30" s="57">
        <f>'BAR BB| Open rates'!BR30*0.87*0.85</f>
        <v>30911.1</v>
      </c>
      <c r="BS30" s="57">
        <f>'BAR BB| Open rates'!BS30*0.87*0.85</f>
        <v>30171.599999999999</v>
      </c>
      <c r="BT30" s="57">
        <f>'BAR BB| Open rates'!BT30*0.87*0.85</f>
        <v>30911.1</v>
      </c>
      <c r="BU30" s="57">
        <f>'BAR BB| Open rates'!BU30*0.87*0.85</f>
        <v>30171.599999999999</v>
      </c>
      <c r="BV30" s="57">
        <f>'BAR BB| Open rates'!BV30*0.87*0.85</f>
        <v>30911.1</v>
      </c>
      <c r="BW30" s="57">
        <f>'BAR BB| Open rates'!BW30*0.87*0.85</f>
        <v>30171.599999999999</v>
      </c>
      <c r="BX30" s="57">
        <f>'BAR BB| Open rates'!BX30*0.87*0.85</f>
        <v>30171.599999999999</v>
      </c>
      <c r="BY30" s="57">
        <f>'BAR BB| Open rates'!BY30*0.87*0.85</f>
        <v>30911.1</v>
      </c>
      <c r="BZ30" s="57">
        <f>'BAR BB| Open rates'!BZ30*0.87*0.85</f>
        <v>30171.599999999999</v>
      </c>
      <c r="CA30" s="57">
        <f>'BAR BB| Open rates'!CA30*0.87*0.85</f>
        <v>30911.1</v>
      </c>
      <c r="CB30" s="57">
        <f>'BAR BB| Open rates'!CB30*0.87*0.85</f>
        <v>30171.599999999999</v>
      </c>
      <c r="CC30" s="57">
        <f>'BAR BB| Open rates'!CC30*0.87*0.85</f>
        <v>30911.1</v>
      </c>
      <c r="CD30" s="57">
        <f>'BAR BB| Open rates'!CD30*0.87*0.85</f>
        <v>33647.25</v>
      </c>
      <c r="CE30" s="57">
        <f>'BAR BB| Open rates'!CE30*0.87*0.85</f>
        <v>35274.15</v>
      </c>
    </row>
    <row r="31" spans="1:83" s="36" customFormat="1" ht="12" customHeight="1" x14ac:dyDescent="0.2">
      <c r="A31" s="237">
        <v>3</v>
      </c>
      <c r="B31" s="57">
        <f>'BAR BB| Open rates'!B31*0.87*0.85</f>
        <v>39785.1</v>
      </c>
      <c r="C31" s="57">
        <f>'BAR BB| Open rates'!C31*0.87*0.85</f>
        <v>44148.15</v>
      </c>
      <c r="D31" s="57">
        <f>'BAR BB| Open rates'!D31*0.87*0.85</f>
        <v>41042.25</v>
      </c>
      <c r="E31" s="57">
        <f>'BAR BB| Open rates'!E31*0.87*0.85</f>
        <v>35865.75</v>
      </c>
      <c r="F31" s="57">
        <f>'BAR BB| Open rates'!F31*0.87*0.85</f>
        <v>34608.6</v>
      </c>
      <c r="G31" s="57">
        <f>'BAR BB| Open rates'!G31*0.87*0.85</f>
        <v>33129.599999999999</v>
      </c>
      <c r="H31" s="57">
        <f>'BAR BB| Open rates'!H31*0.87*0.85</f>
        <v>33129.599999999999</v>
      </c>
      <c r="I31" s="57">
        <f>'BAR BB| Open rates'!I31*0.87*0.85</f>
        <v>32390.1</v>
      </c>
      <c r="J31" s="57">
        <f>'BAR BB| Open rates'!J31*0.87*0.85</f>
        <v>33129.599999999999</v>
      </c>
      <c r="K31" s="57">
        <f>'BAR BB| Open rates'!K31*0.87*0.85</f>
        <v>33129.599999999999</v>
      </c>
      <c r="L31" s="57">
        <f>'BAR BB| Open rates'!L31*0.87*0.85</f>
        <v>33129.599999999999</v>
      </c>
      <c r="M31" s="57">
        <f>'BAR BB| Open rates'!M31*0.87*0.85</f>
        <v>39711.15</v>
      </c>
      <c r="N31" s="57">
        <f>'BAR BB| Open rates'!N31*0.87*0.85</f>
        <v>35865.75</v>
      </c>
      <c r="O31" s="57">
        <f>'BAR BB| Open rates'!O31*0.87*0.85</f>
        <v>39711.15</v>
      </c>
      <c r="P31" s="57">
        <f>'BAR BB| Open rates'!P31*0.87*0.85</f>
        <v>37492.65</v>
      </c>
      <c r="Q31" s="57">
        <f>'BAR BB| Open rates'!Q31*0.87*0.85</f>
        <v>34608.6</v>
      </c>
      <c r="R31" s="57">
        <f>'BAR BB| Open rates'!R31*0.87*0.85</f>
        <v>35865.75</v>
      </c>
      <c r="S31" s="57">
        <f>'BAR BB| Open rates'!S31*0.87*0.85</f>
        <v>34608.6</v>
      </c>
      <c r="T31" s="57">
        <f>'BAR BB| Open rates'!T31*0.87*0.85</f>
        <v>35865.75</v>
      </c>
      <c r="U31" s="57">
        <f>'BAR BB| Open rates'!U31*0.87*0.85</f>
        <v>34608.6</v>
      </c>
      <c r="V31" s="57">
        <f>'BAR BB| Open rates'!V31*0.87*0.85</f>
        <v>35865.75</v>
      </c>
      <c r="W31" s="57">
        <f>'BAR BB| Open rates'!W31*0.87*0.85</f>
        <v>41042.25</v>
      </c>
      <c r="X31" s="57">
        <f>'BAR BB| Open rates'!X31*0.87*0.85</f>
        <v>44148.15</v>
      </c>
      <c r="Y31" s="57">
        <f>'BAR BB| Open rates'!Y31*0.87*0.85</f>
        <v>58272.6</v>
      </c>
      <c r="Z31" s="57">
        <f>'BAR BB| Open rates'!Z31*0.87*0.85</f>
        <v>41042.25</v>
      </c>
      <c r="AA31" s="57">
        <f>'BAR BB| Open rates'!AA31*0.87*0.85</f>
        <v>42669.15</v>
      </c>
      <c r="AB31" s="57">
        <f>'BAR BB| Open rates'!AB31*0.87*0.85</f>
        <v>41042.25</v>
      </c>
      <c r="AC31" s="57">
        <f>'BAR BB| Open rates'!AC31*0.87*0.85</f>
        <v>44148.15</v>
      </c>
      <c r="AD31" s="57">
        <f>'BAR BB| Open rates'!AD31*0.87*0.85</f>
        <v>45627.15</v>
      </c>
      <c r="AE31" s="57">
        <f>'BAR BB| Open rates'!AE31*0.87*0.85</f>
        <v>44148.15</v>
      </c>
      <c r="AF31" s="57">
        <f>'BAR BB| Open rates'!AF31*0.87*0.85</f>
        <v>45627.15</v>
      </c>
      <c r="AG31" s="57">
        <f>'BAR BB| Open rates'!AG31*0.87*0.85</f>
        <v>44148.15</v>
      </c>
      <c r="AH31" s="57">
        <f>'BAR BB| Open rates'!AH31*0.87*0.85</f>
        <v>45627.15</v>
      </c>
      <c r="AI31" s="57">
        <f>'BAR BB| Open rates'!AI31*0.87*0.85</f>
        <v>44148.15</v>
      </c>
      <c r="AJ31" s="57">
        <f>'BAR BB| Open rates'!AJ31*0.87*0.85</f>
        <v>45627.15</v>
      </c>
      <c r="AK31" s="57">
        <f>'BAR BB| Open rates'!AK31*0.87*0.85</f>
        <v>44148.15</v>
      </c>
      <c r="AL31" s="57">
        <f>'BAR BB| Open rates'!AL31*0.87*0.85</f>
        <v>45627.15</v>
      </c>
      <c r="AM31" s="57">
        <f>'BAR BB| Open rates'!AM31*0.87*0.85</f>
        <v>44148.15</v>
      </c>
      <c r="AN31" s="57">
        <f>'BAR BB| Open rates'!AN31*0.87*0.85</f>
        <v>45627.15</v>
      </c>
      <c r="AO31" s="57">
        <f>'BAR BB| Open rates'!AO31*0.87*0.85</f>
        <v>44148.15</v>
      </c>
      <c r="AP31" s="57">
        <f>'BAR BB| Open rates'!AP31*0.87*0.85</f>
        <v>45627.15</v>
      </c>
      <c r="AQ31" s="57">
        <f>'BAR BB| Open rates'!AQ31*0.87*0.85</f>
        <v>44148.15</v>
      </c>
      <c r="AR31" s="57">
        <f>'BAR BB| Open rates'!AR31*0.87*0.85</f>
        <v>45627.15</v>
      </c>
      <c r="AS31" s="57">
        <f>'BAR BB| Open rates'!AS31*0.87*0.85</f>
        <v>41042.25</v>
      </c>
      <c r="AT31" s="57">
        <f>'BAR BB| Open rates'!AT31*0.87*0.85</f>
        <v>42669.15</v>
      </c>
      <c r="AU31" s="57">
        <f>'BAR BB| Open rates'!AU31*0.87*0.85</f>
        <v>41042.25</v>
      </c>
      <c r="AV31" s="57">
        <f>'BAR BB| Open rates'!AV31*0.87*0.85</f>
        <v>39711.15</v>
      </c>
      <c r="AW31" s="57">
        <f>'BAR BB| Open rates'!AW31*0.87*0.85</f>
        <v>39711.15</v>
      </c>
      <c r="AX31" s="57">
        <f>'BAR BB| Open rates'!AX31*0.87*0.85</f>
        <v>38084.25</v>
      </c>
      <c r="AY31" s="57">
        <f>'BAR BB| Open rates'!AY31*0.87*0.85</f>
        <v>39711.15</v>
      </c>
      <c r="AZ31" s="57">
        <f>'BAR BB| Open rates'!AZ31*0.87*0.85</f>
        <v>38084.25</v>
      </c>
      <c r="BA31" s="57">
        <f>'BAR BB| Open rates'!BA31*0.87*0.85</f>
        <v>39711.15</v>
      </c>
      <c r="BB31" s="57">
        <f>'BAR BB| Open rates'!BB31*0.87*0.85</f>
        <v>38084.25</v>
      </c>
      <c r="BC31" s="57">
        <f>'BAR BB| Open rates'!BC31*0.87*0.85</f>
        <v>39711.15</v>
      </c>
      <c r="BD31" s="57">
        <f>'BAR BB| Open rates'!BD31*0.87*0.85</f>
        <v>38084.25</v>
      </c>
      <c r="BE31" s="57">
        <f>'BAR BB| Open rates'!BE31*0.87*0.85</f>
        <v>35348.1</v>
      </c>
      <c r="BF31" s="57">
        <f>'BAR BB| Open rates'!BF31*0.87*0.85</f>
        <v>33869.1</v>
      </c>
      <c r="BG31" s="57">
        <f>'BAR BB| Open rates'!BG31*0.87*0.85</f>
        <v>35348.1</v>
      </c>
      <c r="BH31" s="57">
        <f>'BAR BB| Open rates'!BH31*0.87*0.85</f>
        <v>33869.1</v>
      </c>
      <c r="BI31" s="57">
        <f>'BAR BB| Open rates'!BI31*0.87*0.85</f>
        <v>35348.1</v>
      </c>
      <c r="BJ31" s="57">
        <f>'BAR BB| Open rates'!BJ31*0.87*0.85</f>
        <v>33869.1</v>
      </c>
      <c r="BK31" s="57">
        <f>'BAR BB| Open rates'!BK31*0.87*0.85</f>
        <v>35348.1</v>
      </c>
      <c r="BL31" s="57">
        <f>'BAR BB| Open rates'!BL31*0.87*0.85</f>
        <v>33869.1</v>
      </c>
      <c r="BM31" s="57">
        <f>'BAR BB| Open rates'!BM31*0.87*0.85</f>
        <v>35348.1</v>
      </c>
      <c r="BN31" s="57">
        <f>'BAR BB| Open rates'!BN31*0.87*0.85</f>
        <v>36605.25</v>
      </c>
      <c r="BO31" s="57">
        <f>'BAR BB| Open rates'!BO31*0.87*0.85</f>
        <v>38232.15</v>
      </c>
      <c r="BP31" s="57">
        <f>'BAR BB| Open rates'!BP31*0.87*0.85</f>
        <v>33129.599999999999</v>
      </c>
      <c r="BQ31" s="57">
        <f>'BAR BB| Open rates'!BQ31*0.87*0.85</f>
        <v>32390.1</v>
      </c>
      <c r="BR31" s="57">
        <f>'BAR BB| Open rates'!BR31*0.87*0.85</f>
        <v>33129.599999999999</v>
      </c>
      <c r="BS31" s="57">
        <f>'BAR BB| Open rates'!BS31*0.87*0.85</f>
        <v>32390.1</v>
      </c>
      <c r="BT31" s="57">
        <f>'BAR BB| Open rates'!BT31*0.87*0.85</f>
        <v>33129.599999999999</v>
      </c>
      <c r="BU31" s="57">
        <f>'BAR BB| Open rates'!BU31*0.87*0.85</f>
        <v>32390.1</v>
      </c>
      <c r="BV31" s="57">
        <f>'BAR BB| Open rates'!BV31*0.87*0.85</f>
        <v>33129.599999999999</v>
      </c>
      <c r="BW31" s="57">
        <f>'BAR BB| Open rates'!BW31*0.87*0.85</f>
        <v>32390.1</v>
      </c>
      <c r="BX31" s="57">
        <f>'BAR BB| Open rates'!BX31*0.87*0.85</f>
        <v>32390.1</v>
      </c>
      <c r="BY31" s="57">
        <f>'BAR BB| Open rates'!BY31*0.87*0.85</f>
        <v>33129.599999999999</v>
      </c>
      <c r="BZ31" s="57">
        <f>'BAR BB| Open rates'!BZ31*0.87*0.85</f>
        <v>32390.1</v>
      </c>
      <c r="CA31" s="57">
        <f>'BAR BB| Open rates'!CA31*0.87*0.85</f>
        <v>33129.599999999999</v>
      </c>
      <c r="CB31" s="57">
        <f>'BAR BB| Open rates'!CB31*0.87*0.85</f>
        <v>32390.1</v>
      </c>
      <c r="CC31" s="57">
        <f>'BAR BB| Open rates'!CC31*0.87*0.85</f>
        <v>33129.599999999999</v>
      </c>
      <c r="CD31" s="57">
        <f>'BAR BB| Open rates'!CD31*0.87*0.85</f>
        <v>35865.75</v>
      </c>
      <c r="CE31" s="57">
        <f>'BAR BB| Open rates'!CE31*0.87*0.85</f>
        <v>37492.65</v>
      </c>
    </row>
    <row r="32" spans="1:83" s="36" customFormat="1" ht="12" customHeight="1" x14ac:dyDescent="0.2">
      <c r="A32" s="237">
        <v>4</v>
      </c>
      <c r="B32" s="57">
        <f>'BAR BB| Open rates'!B32*0.87*0.85</f>
        <v>42003.6</v>
      </c>
      <c r="C32" s="57">
        <f>'BAR BB| Open rates'!C32*0.87*0.85</f>
        <v>46366.65</v>
      </c>
      <c r="D32" s="57">
        <f>'BAR BB| Open rates'!D32*0.87*0.85</f>
        <v>43260.75</v>
      </c>
      <c r="E32" s="57">
        <f>'BAR BB| Open rates'!E32*0.87*0.85</f>
        <v>38084.25</v>
      </c>
      <c r="F32" s="57">
        <f>'BAR BB| Open rates'!F32*0.87*0.85</f>
        <v>36827.1</v>
      </c>
      <c r="G32" s="57">
        <f>'BAR BB| Open rates'!G32*0.87*0.85</f>
        <v>35348.1</v>
      </c>
      <c r="H32" s="57">
        <f>'BAR BB| Open rates'!H32*0.87*0.85</f>
        <v>35348.1</v>
      </c>
      <c r="I32" s="57">
        <f>'BAR BB| Open rates'!I32*0.87*0.85</f>
        <v>34608.6</v>
      </c>
      <c r="J32" s="57">
        <f>'BAR BB| Open rates'!J32*0.87*0.85</f>
        <v>35348.1</v>
      </c>
      <c r="K32" s="57">
        <f>'BAR BB| Open rates'!K32*0.87*0.85</f>
        <v>35348.1</v>
      </c>
      <c r="L32" s="57">
        <f>'BAR BB| Open rates'!L32*0.87*0.85</f>
        <v>35348.1</v>
      </c>
      <c r="M32" s="57">
        <f>'BAR BB| Open rates'!M32*0.87*0.85</f>
        <v>41929.65</v>
      </c>
      <c r="N32" s="57">
        <f>'BAR BB| Open rates'!N32*0.87*0.85</f>
        <v>38084.25</v>
      </c>
      <c r="O32" s="57">
        <f>'BAR BB| Open rates'!O32*0.87*0.85</f>
        <v>41929.65</v>
      </c>
      <c r="P32" s="57">
        <f>'BAR BB| Open rates'!P32*0.87*0.85</f>
        <v>39711.15</v>
      </c>
      <c r="Q32" s="57">
        <f>'BAR BB| Open rates'!Q32*0.87*0.85</f>
        <v>36827.1</v>
      </c>
      <c r="R32" s="57">
        <f>'BAR BB| Open rates'!R32*0.87*0.85</f>
        <v>38084.25</v>
      </c>
      <c r="S32" s="57">
        <f>'BAR BB| Open rates'!S32*0.87*0.85</f>
        <v>36827.1</v>
      </c>
      <c r="T32" s="57">
        <f>'BAR BB| Open rates'!T32*0.87*0.85</f>
        <v>38084.25</v>
      </c>
      <c r="U32" s="57">
        <f>'BAR BB| Open rates'!U32*0.87*0.85</f>
        <v>36827.1</v>
      </c>
      <c r="V32" s="57">
        <f>'BAR BB| Open rates'!V32*0.87*0.85</f>
        <v>38084.25</v>
      </c>
      <c r="W32" s="57">
        <f>'BAR BB| Open rates'!W32*0.87*0.85</f>
        <v>43260.75</v>
      </c>
      <c r="X32" s="57">
        <f>'BAR BB| Open rates'!X32*0.87*0.85</f>
        <v>46366.65</v>
      </c>
      <c r="Y32" s="57">
        <f>'BAR BB| Open rates'!Y32*0.87*0.85</f>
        <v>60491.1</v>
      </c>
      <c r="Z32" s="57">
        <f>'BAR BB| Open rates'!Z32*0.87*0.85</f>
        <v>43260.75</v>
      </c>
      <c r="AA32" s="57">
        <f>'BAR BB| Open rates'!AA32*0.87*0.85</f>
        <v>44887.65</v>
      </c>
      <c r="AB32" s="57">
        <f>'BAR BB| Open rates'!AB32*0.87*0.85</f>
        <v>43260.75</v>
      </c>
      <c r="AC32" s="57">
        <f>'BAR BB| Open rates'!AC32*0.87*0.85</f>
        <v>46366.65</v>
      </c>
      <c r="AD32" s="57">
        <f>'BAR BB| Open rates'!AD32*0.87*0.85</f>
        <v>47845.65</v>
      </c>
      <c r="AE32" s="57">
        <f>'BAR BB| Open rates'!AE32*0.87*0.85</f>
        <v>46366.65</v>
      </c>
      <c r="AF32" s="57">
        <f>'BAR BB| Open rates'!AF32*0.87*0.85</f>
        <v>47845.65</v>
      </c>
      <c r="AG32" s="57">
        <f>'BAR BB| Open rates'!AG32*0.87*0.85</f>
        <v>46366.65</v>
      </c>
      <c r="AH32" s="57">
        <f>'BAR BB| Open rates'!AH32*0.87*0.85</f>
        <v>47845.65</v>
      </c>
      <c r="AI32" s="57">
        <f>'BAR BB| Open rates'!AI32*0.87*0.85</f>
        <v>46366.65</v>
      </c>
      <c r="AJ32" s="57">
        <f>'BAR BB| Open rates'!AJ32*0.87*0.85</f>
        <v>47845.65</v>
      </c>
      <c r="AK32" s="57">
        <f>'BAR BB| Open rates'!AK32*0.87*0.85</f>
        <v>46366.65</v>
      </c>
      <c r="AL32" s="57">
        <f>'BAR BB| Open rates'!AL32*0.87*0.85</f>
        <v>47845.65</v>
      </c>
      <c r="AM32" s="57">
        <f>'BAR BB| Open rates'!AM32*0.87*0.85</f>
        <v>46366.65</v>
      </c>
      <c r="AN32" s="57">
        <f>'BAR BB| Open rates'!AN32*0.87*0.85</f>
        <v>47845.65</v>
      </c>
      <c r="AO32" s="57">
        <f>'BAR BB| Open rates'!AO32*0.87*0.85</f>
        <v>46366.65</v>
      </c>
      <c r="AP32" s="57">
        <f>'BAR BB| Open rates'!AP32*0.87*0.85</f>
        <v>47845.65</v>
      </c>
      <c r="AQ32" s="57">
        <f>'BAR BB| Open rates'!AQ32*0.87*0.85</f>
        <v>46366.65</v>
      </c>
      <c r="AR32" s="57">
        <f>'BAR BB| Open rates'!AR32*0.87*0.85</f>
        <v>47845.65</v>
      </c>
      <c r="AS32" s="57">
        <f>'BAR BB| Open rates'!AS32*0.87*0.85</f>
        <v>43260.75</v>
      </c>
      <c r="AT32" s="57">
        <f>'BAR BB| Open rates'!AT32*0.87*0.85</f>
        <v>44887.65</v>
      </c>
      <c r="AU32" s="57">
        <f>'BAR BB| Open rates'!AU32*0.87*0.85</f>
        <v>43260.75</v>
      </c>
      <c r="AV32" s="57">
        <f>'BAR BB| Open rates'!AV32*0.87*0.85</f>
        <v>41929.65</v>
      </c>
      <c r="AW32" s="57">
        <f>'BAR BB| Open rates'!AW32*0.87*0.85</f>
        <v>41929.65</v>
      </c>
      <c r="AX32" s="57">
        <f>'BAR BB| Open rates'!AX32*0.87*0.85</f>
        <v>40302.75</v>
      </c>
      <c r="AY32" s="57">
        <f>'BAR BB| Open rates'!AY32*0.87*0.85</f>
        <v>41929.65</v>
      </c>
      <c r="AZ32" s="57">
        <f>'BAR BB| Open rates'!AZ32*0.87*0.85</f>
        <v>40302.75</v>
      </c>
      <c r="BA32" s="57">
        <f>'BAR BB| Open rates'!BA32*0.87*0.85</f>
        <v>41929.65</v>
      </c>
      <c r="BB32" s="57">
        <f>'BAR BB| Open rates'!BB32*0.87*0.85</f>
        <v>40302.75</v>
      </c>
      <c r="BC32" s="57">
        <f>'BAR BB| Open rates'!BC32*0.87*0.85</f>
        <v>41929.65</v>
      </c>
      <c r="BD32" s="57">
        <f>'BAR BB| Open rates'!BD32*0.87*0.85</f>
        <v>40302.75</v>
      </c>
      <c r="BE32" s="57">
        <f>'BAR BB| Open rates'!BE32*0.87*0.85</f>
        <v>37566.6</v>
      </c>
      <c r="BF32" s="57">
        <f>'BAR BB| Open rates'!BF32*0.87*0.85</f>
        <v>36087.599999999999</v>
      </c>
      <c r="BG32" s="57">
        <f>'BAR BB| Open rates'!BG32*0.87*0.85</f>
        <v>37566.6</v>
      </c>
      <c r="BH32" s="57">
        <f>'BAR BB| Open rates'!BH32*0.87*0.85</f>
        <v>36087.599999999999</v>
      </c>
      <c r="BI32" s="57">
        <f>'BAR BB| Open rates'!BI32*0.87*0.85</f>
        <v>37566.6</v>
      </c>
      <c r="BJ32" s="57">
        <f>'BAR BB| Open rates'!BJ32*0.87*0.85</f>
        <v>36087.599999999999</v>
      </c>
      <c r="BK32" s="57">
        <f>'BAR BB| Open rates'!BK32*0.87*0.85</f>
        <v>37566.6</v>
      </c>
      <c r="BL32" s="57">
        <f>'BAR BB| Open rates'!BL32*0.87*0.85</f>
        <v>36087.599999999999</v>
      </c>
      <c r="BM32" s="57">
        <f>'BAR BB| Open rates'!BM32*0.87*0.85</f>
        <v>37566.6</v>
      </c>
      <c r="BN32" s="57">
        <f>'BAR BB| Open rates'!BN32*0.87*0.85</f>
        <v>38823.75</v>
      </c>
      <c r="BO32" s="57">
        <f>'BAR BB| Open rates'!BO32*0.87*0.85</f>
        <v>40450.65</v>
      </c>
      <c r="BP32" s="57">
        <f>'BAR BB| Open rates'!BP32*0.87*0.85</f>
        <v>35348.1</v>
      </c>
      <c r="BQ32" s="57">
        <f>'BAR BB| Open rates'!BQ32*0.87*0.85</f>
        <v>34608.6</v>
      </c>
      <c r="BR32" s="57">
        <f>'BAR BB| Open rates'!BR32*0.87*0.85</f>
        <v>35348.1</v>
      </c>
      <c r="BS32" s="57">
        <f>'BAR BB| Open rates'!BS32*0.87*0.85</f>
        <v>34608.6</v>
      </c>
      <c r="BT32" s="57">
        <f>'BAR BB| Open rates'!BT32*0.87*0.85</f>
        <v>35348.1</v>
      </c>
      <c r="BU32" s="57">
        <f>'BAR BB| Open rates'!BU32*0.87*0.85</f>
        <v>34608.6</v>
      </c>
      <c r="BV32" s="57">
        <f>'BAR BB| Open rates'!BV32*0.87*0.85</f>
        <v>35348.1</v>
      </c>
      <c r="BW32" s="57">
        <f>'BAR BB| Open rates'!BW32*0.87*0.85</f>
        <v>34608.6</v>
      </c>
      <c r="BX32" s="57">
        <f>'BAR BB| Open rates'!BX32*0.87*0.85</f>
        <v>34608.6</v>
      </c>
      <c r="BY32" s="57">
        <f>'BAR BB| Open rates'!BY32*0.87*0.85</f>
        <v>35348.1</v>
      </c>
      <c r="BZ32" s="57">
        <f>'BAR BB| Open rates'!BZ32*0.87*0.85</f>
        <v>34608.6</v>
      </c>
      <c r="CA32" s="57">
        <f>'BAR BB| Open rates'!CA32*0.87*0.85</f>
        <v>35348.1</v>
      </c>
      <c r="CB32" s="57">
        <f>'BAR BB| Open rates'!CB32*0.87*0.85</f>
        <v>34608.6</v>
      </c>
      <c r="CC32" s="57">
        <f>'BAR BB| Open rates'!CC32*0.87*0.85</f>
        <v>35348.1</v>
      </c>
      <c r="CD32" s="57">
        <f>'BAR BB| Open rates'!CD32*0.87*0.85</f>
        <v>38084.25</v>
      </c>
      <c r="CE32" s="57">
        <f>'BAR BB| Open rates'!CE32*0.87*0.85</f>
        <v>39711.15</v>
      </c>
    </row>
    <row r="33" spans="1:83"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row>
    <row r="34" spans="1:83" s="36" customFormat="1" ht="12" customHeight="1" x14ac:dyDescent="0.2">
      <c r="A34" s="237">
        <v>1</v>
      </c>
      <c r="B34" s="57">
        <f>'BAR BB| Open rates'!B34*0.87*0.85</f>
        <v>51691.049999999996</v>
      </c>
      <c r="C34" s="57">
        <f>'BAR BB| Open rates'!C34*0.87*0.85</f>
        <v>56054.1</v>
      </c>
      <c r="D34" s="57">
        <f>'BAR BB| Open rates'!D34*0.87*0.85</f>
        <v>52948.2</v>
      </c>
      <c r="E34" s="57">
        <f>'BAR BB| Open rates'!E34*0.87*0.85</f>
        <v>35126.25</v>
      </c>
      <c r="F34" s="57">
        <f>'BAR BB| Open rates'!F34*0.87*0.85</f>
        <v>33869.1</v>
      </c>
      <c r="G34" s="57">
        <f>'BAR BB| Open rates'!G34*0.87*0.85</f>
        <v>32390.1</v>
      </c>
      <c r="H34" s="57">
        <f>'BAR BB| Open rates'!H34*0.87*0.85</f>
        <v>32390.1</v>
      </c>
      <c r="I34" s="57">
        <f>'BAR BB| Open rates'!I34*0.87*0.85</f>
        <v>31650.6</v>
      </c>
      <c r="J34" s="57">
        <f>'BAR BB| Open rates'!J34*0.87*0.85</f>
        <v>32390.1</v>
      </c>
      <c r="K34" s="57">
        <f>'BAR BB| Open rates'!K34*0.87*0.85</f>
        <v>32390.1</v>
      </c>
      <c r="L34" s="57">
        <f>'BAR BB| Open rates'!L34*0.87*0.85</f>
        <v>32390.1</v>
      </c>
      <c r="M34" s="57">
        <f>'BAR BB| Open rates'!M34*0.87*0.85</f>
        <v>42669.15</v>
      </c>
      <c r="N34" s="57">
        <f>'BAR BB| Open rates'!N34*0.87*0.85</f>
        <v>38823.75</v>
      </c>
      <c r="O34" s="57">
        <f>'BAR BB| Open rates'!O34*0.87*0.85</f>
        <v>42669.15</v>
      </c>
      <c r="P34" s="57">
        <f>'BAR BB| Open rates'!P34*0.87*0.85</f>
        <v>40450.65</v>
      </c>
      <c r="Q34" s="57">
        <f>'BAR BB| Open rates'!Q34*0.87*0.85</f>
        <v>37566.6</v>
      </c>
      <c r="R34" s="57">
        <f>'BAR BB| Open rates'!R34*0.87*0.85</f>
        <v>38823.75</v>
      </c>
      <c r="S34" s="57">
        <f>'BAR BB| Open rates'!S34*0.87*0.85</f>
        <v>37566.6</v>
      </c>
      <c r="T34" s="57">
        <f>'BAR BB| Open rates'!T34*0.87*0.85</f>
        <v>38823.75</v>
      </c>
      <c r="U34" s="57">
        <f>'BAR BB| Open rates'!U34*0.87*0.85</f>
        <v>37566.6</v>
      </c>
      <c r="V34" s="57">
        <f>'BAR BB| Open rates'!V34*0.87*0.85</f>
        <v>38823.75</v>
      </c>
      <c r="W34" s="57">
        <f>'BAR BB| Open rates'!W34*0.87*0.85</f>
        <v>52948.2</v>
      </c>
      <c r="X34" s="57">
        <f>'BAR BB| Open rates'!X34*0.87*0.85</f>
        <v>56054.1</v>
      </c>
      <c r="Y34" s="57">
        <f>'BAR BB| Open rates'!Y34*0.87*0.85</f>
        <v>70178.55</v>
      </c>
      <c r="Z34" s="57">
        <f>'BAR BB| Open rates'!Z34*0.87*0.85</f>
        <v>52948.2</v>
      </c>
      <c r="AA34" s="57">
        <f>'BAR BB| Open rates'!AA34*0.87*0.85</f>
        <v>54575.1</v>
      </c>
      <c r="AB34" s="57">
        <f>'BAR BB| Open rates'!AB34*0.87*0.85</f>
        <v>52948.2</v>
      </c>
      <c r="AC34" s="57">
        <f>'BAR BB| Open rates'!AC34*0.87*0.85</f>
        <v>56054.1</v>
      </c>
      <c r="AD34" s="57">
        <f>'BAR BB| Open rates'!AD34*0.87*0.85</f>
        <v>57533.1</v>
      </c>
      <c r="AE34" s="57">
        <f>'BAR BB| Open rates'!AE34*0.87*0.85</f>
        <v>56054.1</v>
      </c>
      <c r="AF34" s="57">
        <f>'BAR BB| Open rates'!AF34*0.87*0.85</f>
        <v>57533.1</v>
      </c>
      <c r="AG34" s="57">
        <f>'BAR BB| Open rates'!AG34*0.87*0.85</f>
        <v>56054.1</v>
      </c>
      <c r="AH34" s="57">
        <f>'BAR BB| Open rates'!AH34*0.87*0.85</f>
        <v>57533.1</v>
      </c>
      <c r="AI34" s="57">
        <f>'BAR BB| Open rates'!AI34*0.87*0.85</f>
        <v>56054.1</v>
      </c>
      <c r="AJ34" s="57">
        <f>'BAR BB| Open rates'!AJ34*0.87*0.85</f>
        <v>57533.1</v>
      </c>
      <c r="AK34" s="57">
        <f>'BAR BB| Open rates'!AK34*0.87*0.85</f>
        <v>56054.1</v>
      </c>
      <c r="AL34" s="57">
        <f>'BAR BB| Open rates'!AL34*0.87*0.85</f>
        <v>57533.1</v>
      </c>
      <c r="AM34" s="57">
        <f>'BAR BB| Open rates'!AM34*0.87*0.85</f>
        <v>56054.1</v>
      </c>
      <c r="AN34" s="57">
        <f>'BAR BB| Open rates'!AN34*0.87*0.85</f>
        <v>57533.1</v>
      </c>
      <c r="AO34" s="57">
        <f>'BAR BB| Open rates'!AO34*0.87*0.85</f>
        <v>56054.1</v>
      </c>
      <c r="AP34" s="57">
        <f>'BAR BB| Open rates'!AP34*0.87*0.85</f>
        <v>57533.1</v>
      </c>
      <c r="AQ34" s="57">
        <f>'BAR BB| Open rates'!AQ34*0.87*0.85</f>
        <v>56054.1</v>
      </c>
      <c r="AR34" s="57">
        <f>'BAR BB| Open rates'!AR34*0.87*0.85</f>
        <v>57533.1</v>
      </c>
      <c r="AS34" s="57">
        <f>'BAR BB| Open rates'!AS34*0.87*0.85</f>
        <v>52948.2</v>
      </c>
      <c r="AT34" s="57">
        <f>'BAR BB| Open rates'!AT34*0.87*0.85</f>
        <v>54575.1</v>
      </c>
      <c r="AU34" s="57">
        <f>'BAR BB| Open rates'!AU34*0.87*0.85</f>
        <v>52948.2</v>
      </c>
      <c r="AV34" s="57">
        <f>'BAR BB| Open rates'!AV34*0.87*0.85</f>
        <v>40450.65</v>
      </c>
      <c r="AW34" s="57">
        <f>'BAR BB| Open rates'!AW34*0.87*0.85</f>
        <v>40450.65</v>
      </c>
      <c r="AX34" s="57">
        <f>'BAR BB| Open rates'!AX34*0.87*0.85</f>
        <v>38823.75</v>
      </c>
      <c r="AY34" s="57">
        <f>'BAR BB| Open rates'!AY34*0.87*0.85</f>
        <v>40450.65</v>
      </c>
      <c r="AZ34" s="57">
        <f>'BAR BB| Open rates'!AZ34*0.87*0.85</f>
        <v>38823.75</v>
      </c>
      <c r="BA34" s="57">
        <f>'BAR BB| Open rates'!BA34*0.87*0.85</f>
        <v>40450.65</v>
      </c>
      <c r="BB34" s="57">
        <f>'BAR BB| Open rates'!BB34*0.87*0.85</f>
        <v>38823.75</v>
      </c>
      <c r="BC34" s="57">
        <f>'BAR BB| Open rates'!BC34*0.87*0.85</f>
        <v>40450.65</v>
      </c>
      <c r="BD34" s="57">
        <f>'BAR BB| Open rates'!BD34*0.87*0.85</f>
        <v>38823.75</v>
      </c>
      <c r="BE34" s="57">
        <f>'BAR BB| Open rates'!BE34*0.87*0.85</f>
        <v>37566.6</v>
      </c>
      <c r="BF34" s="57">
        <f>'BAR BB| Open rates'!BF34*0.87*0.85</f>
        <v>36087.599999999999</v>
      </c>
      <c r="BG34" s="57">
        <f>'BAR BB| Open rates'!BG34*0.87*0.85</f>
        <v>37566.6</v>
      </c>
      <c r="BH34" s="57">
        <f>'BAR BB| Open rates'!BH34*0.87*0.85</f>
        <v>36087.599999999999</v>
      </c>
      <c r="BI34" s="57">
        <f>'BAR BB| Open rates'!BI34*0.87*0.85</f>
        <v>37566.6</v>
      </c>
      <c r="BJ34" s="57">
        <f>'BAR BB| Open rates'!BJ34*0.87*0.85</f>
        <v>36087.599999999999</v>
      </c>
      <c r="BK34" s="57">
        <f>'BAR BB| Open rates'!BK34*0.87*0.85</f>
        <v>37566.6</v>
      </c>
      <c r="BL34" s="57">
        <f>'BAR BB| Open rates'!BL34*0.87*0.85</f>
        <v>36087.599999999999</v>
      </c>
      <c r="BM34" s="57">
        <f>'BAR BB| Open rates'!BM34*0.87*0.85</f>
        <v>37566.6</v>
      </c>
      <c r="BN34" s="57">
        <f>'BAR BB| Open rates'!BN34*0.87*0.85</f>
        <v>38823.75</v>
      </c>
      <c r="BO34" s="57">
        <f>'BAR BB| Open rates'!BO34*0.87*0.85</f>
        <v>40450.65</v>
      </c>
      <c r="BP34" s="57">
        <f>'BAR BB| Open rates'!BP34*0.87*0.85</f>
        <v>35348.1</v>
      </c>
      <c r="BQ34" s="57">
        <f>'BAR BB| Open rates'!BQ34*0.87*0.85</f>
        <v>31650.6</v>
      </c>
      <c r="BR34" s="57">
        <f>'BAR BB| Open rates'!BR34*0.87*0.85</f>
        <v>32390.1</v>
      </c>
      <c r="BS34" s="57">
        <f>'BAR BB| Open rates'!BS34*0.87*0.85</f>
        <v>31650.6</v>
      </c>
      <c r="BT34" s="57">
        <f>'BAR BB| Open rates'!BT34*0.87*0.85</f>
        <v>32390.1</v>
      </c>
      <c r="BU34" s="57">
        <f>'BAR BB| Open rates'!BU34*0.87*0.85</f>
        <v>31650.6</v>
      </c>
      <c r="BV34" s="57">
        <f>'BAR BB| Open rates'!BV34*0.87*0.85</f>
        <v>32390.1</v>
      </c>
      <c r="BW34" s="57">
        <f>'BAR BB| Open rates'!BW34*0.87*0.85</f>
        <v>31650.6</v>
      </c>
      <c r="BX34" s="57">
        <f>'BAR BB| Open rates'!BX34*0.87*0.85</f>
        <v>31650.6</v>
      </c>
      <c r="BY34" s="57">
        <f>'BAR BB| Open rates'!BY34*0.87*0.85</f>
        <v>32390.1</v>
      </c>
      <c r="BZ34" s="57">
        <f>'BAR BB| Open rates'!BZ34*0.87*0.85</f>
        <v>31650.6</v>
      </c>
      <c r="CA34" s="57">
        <f>'BAR BB| Open rates'!CA34*0.87*0.85</f>
        <v>32390.1</v>
      </c>
      <c r="CB34" s="57">
        <f>'BAR BB| Open rates'!CB34*0.87*0.85</f>
        <v>31650.6</v>
      </c>
      <c r="CC34" s="57">
        <f>'BAR BB| Open rates'!CC34*0.87*0.85</f>
        <v>32390.1</v>
      </c>
      <c r="CD34" s="57">
        <f>'BAR BB| Open rates'!CD34*0.87*0.85</f>
        <v>35126.25</v>
      </c>
      <c r="CE34" s="57">
        <f>'BAR BB| Open rates'!CE34*0.87*0.85</f>
        <v>36753.15</v>
      </c>
    </row>
    <row r="35" spans="1:83" s="36" customFormat="1" ht="12" customHeight="1" x14ac:dyDescent="0.2">
      <c r="A35" s="237">
        <v>2</v>
      </c>
      <c r="B35" s="57">
        <f>'BAR BB| Open rates'!B35*0.87*0.85</f>
        <v>53909.549999999996</v>
      </c>
      <c r="C35" s="57">
        <f>'BAR BB| Open rates'!C35*0.87*0.85</f>
        <v>58272.6</v>
      </c>
      <c r="D35" s="57">
        <f>'BAR BB| Open rates'!D35*0.87*0.85</f>
        <v>55166.7</v>
      </c>
      <c r="E35" s="57">
        <f>'BAR BB| Open rates'!E35*0.87*0.85</f>
        <v>37344.75</v>
      </c>
      <c r="F35" s="57">
        <f>'BAR BB| Open rates'!F35*0.87*0.85</f>
        <v>36087.599999999999</v>
      </c>
      <c r="G35" s="57">
        <f>'BAR BB| Open rates'!G35*0.87*0.85</f>
        <v>34608.6</v>
      </c>
      <c r="H35" s="57">
        <f>'BAR BB| Open rates'!H35*0.87*0.85</f>
        <v>34608.6</v>
      </c>
      <c r="I35" s="57">
        <f>'BAR BB| Open rates'!I35*0.87*0.85</f>
        <v>33869.1</v>
      </c>
      <c r="J35" s="57">
        <f>'BAR BB| Open rates'!J35*0.87*0.85</f>
        <v>34608.6</v>
      </c>
      <c r="K35" s="57">
        <f>'BAR BB| Open rates'!K35*0.87*0.85</f>
        <v>34608.6</v>
      </c>
      <c r="L35" s="57">
        <f>'BAR BB| Open rates'!L35*0.87*0.85</f>
        <v>34608.6</v>
      </c>
      <c r="M35" s="57">
        <f>'BAR BB| Open rates'!M35*0.87*0.85</f>
        <v>44887.65</v>
      </c>
      <c r="N35" s="57">
        <f>'BAR BB| Open rates'!N35*0.87*0.85</f>
        <v>41042.25</v>
      </c>
      <c r="O35" s="57">
        <f>'BAR BB| Open rates'!O35*0.87*0.85</f>
        <v>44887.65</v>
      </c>
      <c r="P35" s="57">
        <f>'BAR BB| Open rates'!P35*0.87*0.85</f>
        <v>42669.15</v>
      </c>
      <c r="Q35" s="57">
        <f>'BAR BB| Open rates'!Q35*0.87*0.85</f>
        <v>39785.1</v>
      </c>
      <c r="R35" s="57">
        <f>'BAR BB| Open rates'!R35*0.87*0.85</f>
        <v>41042.25</v>
      </c>
      <c r="S35" s="57">
        <f>'BAR BB| Open rates'!S35*0.87*0.85</f>
        <v>39785.1</v>
      </c>
      <c r="T35" s="57">
        <f>'BAR BB| Open rates'!T35*0.87*0.85</f>
        <v>41042.25</v>
      </c>
      <c r="U35" s="57">
        <f>'BAR BB| Open rates'!U35*0.87*0.85</f>
        <v>39785.1</v>
      </c>
      <c r="V35" s="57">
        <f>'BAR BB| Open rates'!V35*0.87*0.85</f>
        <v>41042.25</v>
      </c>
      <c r="W35" s="57">
        <f>'BAR BB| Open rates'!W35*0.87*0.85</f>
        <v>55166.7</v>
      </c>
      <c r="X35" s="57">
        <f>'BAR BB| Open rates'!X35*0.87*0.85</f>
        <v>58272.6</v>
      </c>
      <c r="Y35" s="57">
        <f>'BAR BB| Open rates'!Y35*0.87*0.85</f>
        <v>72397.05</v>
      </c>
      <c r="Z35" s="57">
        <f>'BAR BB| Open rates'!Z35*0.87*0.85</f>
        <v>55166.7</v>
      </c>
      <c r="AA35" s="57">
        <f>'BAR BB| Open rates'!AA35*0.87*0.85</f>
        <v>56793.599999999999</v>
      </c>
      <c r="AB35" s="57">
        <f>'BAR BB| Open rates'!AB35*0.87*0.85</f>
        <v>55166.7</v>
      </c>
      <c r="AC35" s="57">
        <f>'BAR BB| Open rates'!AC35*0.87*0.85</f>
        <v>58272.6</v>
      </c>
      <c r="AD35" s="57">
        <f>'BAR BB| Open rates'!AD35*0.87*0.85</f>
        <v>59751.6</v>
      </c>
      <c r="AE35" s="57">
        <f>'BAR BB| Open rates'!AE35*0.87*0.85</f>
        <v>58272.6</v>
      </c>
      <c r="AF35" s="57">
        <f>'BAR BB| Open rates'!AF35*0.87*0.85</f>
        <v>59751.6</v>
      </c>
      <c r="AG35" s="57">
        <f>'BAR BB| Open rates'!AG35*0.87*0.85</f>
        <v>58272.6</v>
      </c>
      <c r="AH35" s="57">
        <f>'BAR BB| Open rates'!AH35*0.87*0.85</f>
        <v>59751.6</v>
      </c>
      <c r="AI35" s="57">
        <f>'BAR BB| Open rates'!AI35*0.87*0.85</f>
        <v>58272.6</v>
      </c>
      <c r="AJ35" s="57">
        <f>'BAR BB| Open rates'!AJ35*0.87*0.85</f>
        <v>59751.6</v>
      </c>
      <c r="AK35" s="57">
        <f>'BAR BB| Open rates'!AK35*0.87*0.85</f>
        <v>58272.6</v>
      </c>
      <c r="AL35" s="57">
        <f>'BAR BB| Open rates'!AL35*0.87*0.85</f>
        <v>59751.6</v>
      </c>
      <c r="AM35" s="57">
        <f>'BAR BB| Open rates'!AM35*0.87*0.85</f>
        <v>58272.6</v>
      </c>
      <c r="AN35" s="57">
        <f>'BAR BB| Open rates'!AN35*0.87*0.85</f>
        <v>59751.6</v>
      </c>
      <c r="AO35" s="57">
        <f>'BAR BB| Open rates'!AO35*0.87*0.85</f>
        <v>58272.6</v>
      </c>
      <c r="AP35" s="57">
        <f>'BAR BB| Open rates'!AP35*0.87*0.85</f>
        <v>59751.6</v>
      </c>
      <c r="AQ35" s="57">
        <f>'BAR BB| Open rates'!AQ35*0.87*0.85</f>
        <v>58272.6</v>
      </c>
      <c r="AR35" s="57">
        <f>'BAR BB| Open rates'!AR35*0.87*0.85</f>
        <v>59751.6</v>
      </c>
      <c r="AS35" s="57">
        <f>'BAR BB| Open rates'!AS35*0.87*0.85</f>
        <v>55166.7</v>
      </c>
      <c r="AT35" s="57">
        <f>'BAR BB| Open rates'!AT35*0.87*0.85</f>
        <v>56793.599999999999</v>
      </c>
      <c r="AU35" s="57">
        <f>'BAR BB| Open rates'!AU35*0.87*0.85</f>
        <v>55166.7</v>
      </c>
      <c r="AV35" s="57">
        <f>'BAR BB| Open rates'!AV35*0.87*0.85</f>
        <v>42669.15</v>
      </c>
      <c r="AW35" s="57">
        <f>'BAR BB| Open rates'!AW35*0.87*0.85</f>
        <v>42669.15</v>
      </c>
      <c r="AX35" s="57">
        <f>'BAR BB| Open rates'!AX35*0.87*0.85</f>
        <v>41042.25</v>
      </c>
      <c r="AY35" s="57">
        <f>'BAR BB| Open rates'!AY35*0.87*0.85</f>
        <v>42669.15</v>
      </c>
      <c r="AZ35" s="57">
        <f>'BAR BB| Open rates'!AZ35*0.87*0.85</f>
        <v>41042.25</v>
      </c>
      <c r="BA35" s="57">
        <f>'BAR BB| Open rates'!BA35*0.87*0.85</f>
        <v>42669.15</v>
      </c>
      <c r="BB35" s="57">
        <f>'BAR BB| Open rates'!BB35*0.87*0.85</f>
        <v>41042.25</v>
      </c>
      <c r="BC35" s="57">
        <f>'BAR BB| Open rates'!BC35*0.87*0.85</f>
        <v>42669.15</v>
      </c>
      <c r="BD35" s="57">
        <f>'BAR BB| Open rates'!BD35*0.87*0.85</f>
        <v>41042.25</v>
      </c>
      <c r="BE35" s="57">
        <f>'BAR BB| Open rates'!BE35*0.87*0.85</f>
        <v>39785.1</v>
      </c>
      <c r="BF35" s="57">
        <f>'BAR BB| Open rates'!BF35*0.87*0.85</f>
        <v>38306.1</v>
      </c>
      <c r="BG35" s="57">
        <f>'BAR BB| Open rates'!BG35*0.87*0.85</f>
        <v>39785.1</v>
      </c>
      <c r="BH35" s="57">
        <f>'BAR BB| Open rates'!BH35*0.87*0.85</f>
        <v>38306.1</v>
      </c>
      <c r="BI35" s="57">
        <f>'BAR BB| Open rates'!BI35*0.87*0.85</f>
        <v>39785.1</v>
      </c>
      <c r="BJ35" s="57">
        <f>'BAR BB| Open rates'!BJ35*0.87*0.85</f>
        <v>38306.1</v>
      </c>
      <c r="BK35" s="57">
        <f>'BAR BB| Open rates'!BK35*0.87*0.85</f>
        <v>39785.1</v>
      </c>
      <c r="BL35" s="57">
        <f>'BAR BB| Open rates'!BL35*0.87*0.85</f>
        <v>38306.1</v>
      </c>
      <c r="BM35" s="57">
        <f>'BAR BB| Open rates'!BM35*0.87*0.85</f>
        <v>39785.1</v>
      </c>
      <c r="BN35" s="57">
        <f>'BAR BB| Open rates'!BN35*0.87*0.85</f>
        <v>41042.25</v>
      </c>
      <c r="BO35" s="57">
        <f>'BAR BB| Open rates'!BO35*0.87*0.85</f>
        <v>42669.15</v>
      </c>
      <c r="BP35" s="57">
        <f>'BAR BB| Open rates'!BP35*0.87*0.85</f>
        <v>37566.6</v>
      </c>
      <c r="BQ35" s="57">
        <f>'BAR BB| Open rates'!BQ35*0.87*0.85</f>
        <v>33869.1</v>
      </c>
      <c r="BR35" s="57">
        <f>'BAR BB| Open rates'!BR35*0.87*0.85</f>
        <v>34608.6</v>
      </c>
      <c r="BS35" s="57">
        <f>'BAR BB| Open rates'!BS35*0.87*0.85</f>
        <v>33869.1</v>
      </c>
      <c r="BT35" s="57">
        <f>'BAR BB| Open rates'!BT35*0.87*0.85</f>
        <v>34608.6</v>
      </c>
      <c r="BU35" s="57">
        <f>'BAR BB| Open rates'!BU35*0.87*0.85</f>
        <v>33869.1</v>
      </c>
      <c r="BV35" s="57">
        <f>'BAR BB| Open rates'!BV35*0.87*0.85</f>
        <v>34608.6</v>
      </c>
      <c r="BW35" s="57">
        <f>'BAR BB| Open rates'!BW35*0.87*0.85</f>
        <v>33869.1</v>
      </c>
      <c r="BX35" s="57">
        <f>'BAR BB| Open rates'!BX35*0.87*0.85</f>
        <v>33869.1</v>
      </c>
      <c r="BY35" s="57">
        <f>'BAR BB| Open rates'!BY35*0.87*0.85</f>
        <v>34608.6</v>
      </c>
      <c r="BZ35" s="57">
        <f>'BAR BB| Open rates'!BZ35*0.87*0.85</f>
        <v>33869.1</v>
      </c>
      <c r="CA35" s="57">
        <f>'BAR BB| Open rates'!CA35*0.87*0.85</f>
        <v>34608.6</v>
      </c>
      <c r="CB35" s="57">
        <f>'BAR BB| Open rates'!CB35*0.87*0.85</f>
        <v>33869.1</v>
      </c>
      <c r="CC35" s="57">
        <f>'BAR BB| Open rates'!CC35*0.87*0.85</f>
        <v>34608.6</v>
      </c>
      <c r="CD35" s="57">
        <f>'BAR BB| Open rates'!CD35*0.87*0.85</f>
        <v>37344.75</v>
      </c>
      <c r="CE35" s="57">
        <f>'BAR BB| Open rates'!CE35*0.87*0.85</f>
        <v>38971.65</v>
      </c>
    </row>
    <row r="36" spans="1:83" s="36" customFormat="1" ht="12" customHeight="1" x14ac:dyDescent="0.2">
      <c r="A36" s="237">
        <v>3</v>
      </c>
      <c r="B36" s="57">
        <f>'BAR BB| Open rates'!B36*0.87*0.85</f>
        <v>56128.049999999996</v>
      </c>
      <c r="C36" s="57">
        <f>'BAR BB| Open rates'!C36*0.87*0.85</f>
        <v>60491.1</v>
      </c>
      <c r="D36" s="57">
        <f>'BAR BB| Open rates'!D36*0.87*0.85</f>
        <v>57385.2</v>
      </c>
      <c r="E36" s="57">
        <f>'BAR BB| Open rates'!E36*0.87*0.85</f>
        <v>39563.25</v>
      </c>
      <c r="F36" s="57">
        <f>'BAR BB| Open rates'!F36*0.87*0.85</f>
        <v>38306.1</v>
      </c>
      <c r="G36" s="57">
        <f>'BAR BB| Open rates'!G36*0.87*0.85</f>
        <v>36827.1</v>
      </c>
      <c r="H36" s="57">
        <f>'BAR BB| Open rates'!H36*0.87*0.85</f>
        <v>36827.1</v>
      </c>
      <c r="I36" s="57">
        <f>'BAR BB| Open rates'!I36*0.87*0.85</f>
        <v>36087.599999999999</v>
      </c>
      <c r="J36" s="57">
        <f>'BAR BB| Open rates'!J36*0.87*0.85</f>
        <v>36827.1</v>
      </c>
      <c r="K36" s="57">
        <f>'BAR BB| Open rates'!K36*0.87*0.85</f>
        <v>36827.1</v>
      </c>
      <c r="L36" s="57">
        <f>'BAR BB| Open rates'!L36*0.87*0.85</f>
        <v>36827.1</v>
      </c>
      <c r="M36" s="57">
        <f>'BAR BB| Open rates'!M36*0.87*0.85</f>
        <v>47106.15</v>
      </c>
      <c r="N36" s="57">
        <f>'BAR BB| Open rates'!N36*0.87*0.85</f>
        <v>43260.75</v>
      </c>
      <c r="O36" s="57">
        <f>'BAR BB| Open rates'!O36*0.87*0.85</f>
        <v>47106.15</v>
      </c>
      <c r="P36" s="57">
        <f>'BAR BB| Open rates'!P36*0.87*0.85</f>
        <v>44887.65</v>
      </c>
      <c r="Q36" s="57">
        <f>'BAR BB| Open rates'!Q36*0.87*0.85</f>
        <v>42003.6</v>
      </c>
      <c r="R36" s="57">
        <f>'BAR BB| Open rates'!R36*0.87*0.85</f>
        <v>43260.75</v>
      </c>
      <c r="S36" s="57">
        <f>'BAR BB| Open rates'!S36*0.87*0.85</f>
        <v>42003.6</v>
      </c>
      <c r="T36" s="57">
        <f>'BAR BB| Open rates'!T36*0.87*0.85</f>
        <v>43260.75</v>
      </c>
      <c r="U36" s="57">
        <f>'BAR BB| Open rates'!U36*0.87*0.85</f>
        <v>42003.6</v>
      </c>
      <c r="V36" s="57">
        <f>'BAR BB| Open rates'!V36*0.87*0.85</f>
        <v>43260.75</v>
      </c>
      <c r="W36" s="57">
        <f>'BAR BB| Open rates'!W36*0.87*0.85</f>
        <v>57385.2</v>
      </c>
      <c r="X36" s="57">
        <f>'BAR BB| Open rates'!X36*0.87*0.85</f>
        <v>60491.1</v>
      </c>
      <c r="Y36" s="57">
        <f>'BAR BB| Open rates'!Y36*0.87*0.85</f>
        <v>74615.55</v>
      </c>
      <c r="Z36" s="57">
        <f>'BAR BB| Open rates'!Z36*0.87*0.85</f>
        <v>57385.2</v>
      </c>
      <c r="AA36" s="57">
        <f>'BAR BB| Open rates'!AA36*0.87*0.85</f>
        <v>59012.1</v>
      </c>
      <c r="AB36" s="57">
        <f>'BAR BB| Open rates'!AB36*0.87*0.85</f>
        <v>57385.2</v>
      </c>
      <c r="AC36" s="57">
        <f>'BAR BB| Open rates'!AC36*0.87*0.85</f>
        <v>60491.1</v>
      </c>
      <c r="AD36" s="57">
        <f>'BAR BB| Open rates'!AD36*0.87*0.85</f>
        <v>61970.1</v>
      </c>
      <c r="AE36" s="57">
        <f>'BAR BB| Open rates'!AE36*0.87*0.85</f>
        <v>60491.1</v>
      </c>
      <c r="AF36" s="57">
        <f>'BAR BB| Open rates'!AF36*0.87*0.85</f>
        <v>61970.1</v>
      </c>
      <c r="AG36" s="57">
        <f>'BAR BB| Open rates'!AG36*0.87*0.85</f>
        <v>60491.1</v>
      </c>
      <c r="AH36" s="57">
        <f>'BAR BB| Open rates'!AH36*0.87*0.85</f>
        <v>61970.1</v>
      </c>
      <c r="AI36" s="57">
        <f>'BAR BB| Open rates'!AI36*0.87*0.85</f>
        <v>60491.1</v>
      </c>
      <c r="AJ36" s="57">
        <f>'BAR BB| Open rates'!AJ36*0.87*0.85</f>
        <v>61970.1</v>
      </c>
      <c r="AK36" s="57">
        <f>'BAR BB| Open rates'!AK36*0.87*0.85</f>
        <v>60491.1</v>
      </c>
      <c r="AL36" s="57">
        <f>'BAR BB| Open rates'!AL36*0.87*0.85</f>
        <v>61970.1</v>
      </c>
      <c r="AM36" s="57">
        <f>'BAR BB| Open rates'!AM36*0.87*0.85</f>
        <v>60491.1</v>
      </c>
      <c r="AN36" s="57">
        <f>'BAR BB| Open rates'!AN36*0.87*0.85</f>
        <v>61970.1</v>
      </c>
      <c r="AO36" s="57">
        <f>'BAR BB| Open rates'!AO36*0.87*0.85</f>
        <v>60491.1</v>
      </c>
      <c r="AP36" s="57">
        <f>'BAR BB| Open rates'!AP36*0.87*0.85</f>
        <v>61970.1</v>
      </c>
      <c r="AQ36" s="57">
        <f>'BAR BB| Open rates'!AQ36*0.87*0.85</f>
        <v>60491.1</v>
      </c>
      <c r="AR36" s="57">
        <f>'BAR BB| Open rates'!AR36*0.87*0.85</f>
        <v>61970.1</v>
      </c>
      <c r="AS36" s="57">
        <f>'BAR BB| Open rates'!AS36*0.87*0.85</f>
        <v>57385.2</v>
      </c>
      <c r="AT36" s="57">
        <f>'BAR BB| Open rates'!AT36*0.87*0.85</f>
        <v>59012.1</v>
      </c>
      <c r="AU36" s="57">
        <f>'BAR BB| Open rates'!AU36*0.87*0.85</f>
        <v>57385.2</v>
      </c>
      <c r="AV36" s="57">
        <f>'BAR BB| Open rates'!AV36*0.87*0.85</f>
        <v>44887.65</v>
      </c>
      <c r="AW36" s="57">
        <f>'BAR BB| Open rates'!AW36*0.87*0.85</f>
        <v>44887.65</v>
      </c>
      <c r="AX36" s="57">
        <f>'BAR BB| Open rates'!AX36*0.87*0.85</f>
        <v>43260.75</v>
      </c>
      <c r="AY36" s="57">
        <f>'BAR BB| Open rates'!AY36*0.87*0.85</f>
        <v>44887.65</v>
      </c>
      <c r="AZ36" s="57">
        <f>'BAR BB| Open rates'!AZ36*0.87*0.85</f>
        <v>43260.75</v>
      </c>
      <c r="BA36" s="57">
        <f>'BAR BB| Open rates'!BA36*0.87*0.85</f>
        <v>44887.65</v>
      </c>
      <c r="BB36" s="57">
        <f>'BAR BB| Open rates'!BB36*0.87*0.85</f>
        <v>43260.75</v>
      </c>
      <c r="BC36" s="57">
        <f>'BAR BB| Open rates'!BC36*0.87*0.85</f>
        <v>44887.65</v>
      </c>
      <c r="BD36" s="57">
        <f>'BAR BB| Open rates'!BD36*0.87*0.85</f>
        <v>43260.75</v>
      </c>
      <c r="BE36" s="57">
        <f>'BAR BB| Open rates'!BE36*0.87*0.85</f>
        <v>42003.6</v>
      </c>
      <c r="BF36" s="57">
        <f>'BAR BB| Open rates'!BF36*0.87*0.85</f>
        <v>40524.6</v>
      </c>
      <c r="BG36" s="57">
        <f>'BAR BB| Open rates'!BG36*0.87*0.85</f>
        <v>42003.6</v>
      </c>
      <c r="BH36" s="57">
        <f>'BAR BB| Open rates'!BH36*0.87*0.85</f>
        <v>40524.6</v>
      </c>
      <c r="BI36" s="57">
        <f>'BAR BB| Open rates'!BI36*0.87*0.85</f>
        <v>42003.6</v>
      </c>
      <c r="BJ36" s="57">
        <f>'BAR BB| Open rates'!BJ36*0.87*0.85</f>
        <v>40524.6</v>
      </c>
      <c r="BK36" s="57">
        <f>'BAR BB| Open rates'!BK36*0.87*0.85</f>
        <v>42003.6</v>
      </c>
      <c r="BL36" s="57">
        <f>'BAR BB| Open rates'!BL36*0.87*0.85</f>
        <v>40524.6</v>
      </c>
      <c r="BM36" s="57">
        <f>'BAR BB| Open rates'!BM36*0.87*0.85</f>
        <v>42003.6</v>
      </c>
      <c r="BN36" s="57">
        <f>'BAR BB| Open rates'!BN36*0.87*0.85</f>
        <v>43260.75</v>
      </c>
      <c r="BO36" s="57">
        <f>'BAR BB| Open rates'!BO36*0.87*0.85</f>
        <v>44887.65</v>
      </c>
      <c r="BP36" s="57">
        <f>'BAR BB| Open rates'!BP36*0.87*0.85</f>
        <v>39785.1</v>
      </c>
      <c r="BQ36" s="57">
        <f>'BAR BB| Open rates'!BQ36*0.87*0.85</f>
        <v>36087.599999999999</v>
      </c>
      <c r="BR36" s="57">
        <f>'BAR BB| Open rates'!BR36*0.87*0.85</f>
        <v>36827.1</v>
      </c>
      <c r="BS36" s="57">
        <f>'BAR BB| Open rates'!BS36*0.87*0.85</f>
        <v>36087.599999999999</v>
      </c>
      <c r="BT36" s="57">
        <f>'BAR BB| Open rates'!BT36*0.87*0.85</f>
        <v>36827.1</v>
      </c>
      <c r="BU36" s="57">
        <f>'BAR BB| Open rates'!BU36*0.87*0.85</f>
        <v>36087.599999999999</v>
      </c>
      <c r="BV36" s="57">
        <f>'BAR BB| Open rates'!BV36*0.87*0.85</f>
        <v>36827.1</v>
      </c>
      <c r="BW36" s="57">
        <f>'BAR BB| Open rates'!BW36*0.87*0.85</f>
        <v>36087.599999999999</v>
      </c>
      <c r="BX36" s="57">
        <f>'BAR BB| Open rates'!BX36*0.87*0.85</f>
        <v>36087.599999999999</v>
      </c>
      <c r="BY36" s="57">
        <f>'BAR BB| Open rates'!BY36*0.87*0.85</f>
        <v>36827.1</v>
      </c>
      <c r="BZ36" s="57">
        <f>'BAR BB| Open rates'!BZ36*0.87*0.85</f>
        <v>36087.599999999999</v>
      </c>
      <c r="CA36" s="57">
        <f>'BAR BB| Open rates'!CA36*0.87*0.85</f>
        <v>36827.1</v>
      </c>
      <c r="CB36" s="57">
        <f>'BAR BB| Open rates'!CB36*0.87*0.85</f>
        <v>36087.599999999999</v>
      </c>
      <c r="CC36" s="57">
        <f>'BAR BB| Open rates'!CC36*0.87*0.85</f>
        <v>36827.1</v>
      </c>
      <c r="CD36" s="57">
        <f>'BAR BB| Open rates'!CD36*0.87*0.85</f>
        <v>39563.25</v>
      </c>
      <c r="CE36" s="57">
        <f>'BAR BB| Open rates'!CE36*0.87*0.85</f>
        <v>41190.15</v>
      </c>
    </row>
    <row r="37" spans="1:83" s="36" customFormat="1" ht="12" customHeight="1" x14ac:dyDescent="0.2">
      <c r="A37" s="237">
        <v>4</v>
      </c>
      <c r="B37" s="57">
        <f>'BAR BB| Open rates'!B37*0.87*0.85</f>
        <v>58346.549999999996</v>
      </c>
      <c r="C37" s="57">
        <f>'BAR BB| Open rates'!C37*0.87*0.85</f>
        <v>62709.599999999999</v>
      </c>
      <c r="D37" s="57">
        <f>'BAR BB| Open rates'!D37*0.87*0.85</f>
        <v>59603.7</v>
      </c>
      <c r="E37" s="57">
        <f>'BAR BB| Open rates'!E37*0.87*0.85</f>
        <v>41781.75</v>
      </c>
      <c r="F37" s="57">
        <f>'BAR BB| Open rates'!F37*0.87*0.85</f>
        <v>40524.6</v>
      </c>
      <c r="G37" s="57">
        <f>'BAR BB| Open rates'!G37*0.87*0.85</f>
        <v>39045.599999999999</v>
      </c>
      <c r="H37" s="57">
        <f>'BAR BB| Open rates'!H37*0.87*0.85</f>
        <v>39045.599999999999</v>
      </c>
      <c r="I37" s="57">
        <f>'BAR BB| Open rates'!I37*0.87*0.85</f>
        <v>38306.1</v>
      </c>
      <c r="J37" s="57">
        <f>'BAR BB| Open rates'!J37*0.87*0.85</f>
        <v>39045.599999999999</v>
      </c>
      <c r="K37" s="57">
        <f>'BAR BB| Open rates'!K37*0.87*0.85</f>
        <v>39045.599999999999</v>
      </c>
      <c r="L37" s="57">
        <f>'BAR BB| Open rates'!L37*0.87*0.85</f>
        <v>39045.599999999999</v>
      </c>
      <c r="M37" s="57">
        <f>'BAR BB| Open rates'!M37*0.87*0.85</f>
        <v>49324.65</v>
      </c>
      <c r="N37" s="57">
        <f>'BAR BB| Open rates'!N37*0.87*0.85</f>
        <v>45479.25</v>
      </c>
      <c r="O37" s="57">
        <f>'BAR BB| Open rates'!O37*0.87*0.85</f>
        <v>49324.65</v>
      </c>
      <c r="P37" s="57">
        <f>'BAR BB| Open rates'!P37*0.87*0.85</f>
        <v>47106.15</v>
      </c>
      <c r="Q37" s="57">
        <f>'BAR BB| Open rates'!Q37*0.87*0.85</f>
        <v>44222.1</v>
      </c>
      <c r="R37" s="57">
        <f>'BAR BB| Open rates'!R37*0.87*0.85</f>
        <v>45479.25</v>
      </c>
      <c r="S37" s="57">
        <f>'BAR BB| Open rates'!S37*0.87*0.85</f>
        <v>44222.1</v>
      </c>
      <c r="T37" s="57">
        <f>'BAR BB| Open rates'!T37*0.87*0.85</f>
        <v>45479.25</v>
      </c>
      <c r="U37" s="57">
        <f>'BAR BB| Open rates'!U37*0.87*0.85</f>
        <v>44222.1</v>
      </c>
      <c r="V37" s="57">
        <f>'BAR BB| Open rates'!V37*0.87*0.85</f>
        <v>45479.25</v>
      </c>
      <c r="W37" s="57">
        <f>'BAR BB| Open rates'!W37*0.87*0.85</f>
        <v>59603.7</v>
      </c>
      <c r="X37" s="57">
        <f>'BAR BB| Open rates'!X37*0.87*0.85</f>
        <v>62709.599999999999</v>
      </c>
      <c r="Y37" s="57">
        <f>'BAR BB| Open rates'!Y37*0.87*0.85</f>
        <v>76834.05</v>
      </c>
      <c r="Z37" s="57">
        <f>'BAR BB| Open rates'!Z37*0.87*0.85</f>
        <v>59603.7</v>
      </c>
      <c r="AA37" s="57">
        <f>'BAR BB| Open rates'!AA37*0.87*0.85</f>
        <v>61230.6</v>
      </c>
      <c r="AB37" s="57">
        <f>'BAR BB| Open rates'!AB37*0.87*0.85</f>
        <v>59603.7</v>
      </c>
      <c r="AC37" s="57">
        <f>'BAR BB| Open rates'!AC37*0.87*0.85</f>
        <v>62709.599999999999</v>
      </c>
      <c r="AD37" s="57">
        <f>'BAR BB| Open rates'!AD37*0.87*0.85</f>
        <v>64188.6</v>
      </c>
      <c r="AE37" s="57">
        <f>'BAR BB| Open rates'!AE37*0.87*0.85</f>
        <v>62709.599999999999</v>
      </c>
      <c r="AF37" s="57">
        <f>'BAR BB| Open rates'!AF37*0.87*0.85</f>
        <v>64188.6</v>
      </c>
      <c r="AG37" s="57">
        <f>'BAR BB| Open rates'!AG37*0.87*0.85</f>
        <v>62709.599999999999</v>
      </c>
      <c r="AH37" s="57">
        <f>'BAR BB| Open rates'!AH37*0.87*0.85</f>
        <v>64188.6</v>
      </c>
      <c r="AI37" s="57">
        <f>'BAR BB| Open rates'!AI37*0.87*0.85</f>
        <v>62709.599999999999</v>
      </c>
      <c r="AJ37" s="57">
        <f>'BAR BB| Open rates'!AJ37*0.87*0.85</f>
        <v>64188.6</v>
      </c>
      <c r="AK37" s="57">
        <f>'BAR BB| Open rates'!AK37*0.87*0.85</f>
        <v>62709.599999999999</v>
      </c>
      <c r="AL37" s="57">
        <f>'BAR BB| Open rates'!AL37*0.87*0.85</f>
        <v>64188.6</v>
      </c>
      <c r="AM37" s="57">
        <f>'BAR BB| Open rates'!AM37*0.87*0.85</f>
        <v>62709.599999999999</v>
      </c>
      <c r="AN37" s="57">
        <f>'BAR BB| Open rates'!AN37*0.87*0.85</f>
        <v>64188.6</v>
      </c>
      <c r="AO37" s="57">
        <f>'BAR BB| Open rates'!AO37*0.87*0.85</f>
        <v>62709.599999999999</v>
      </c>
      <c r="AP37" s="57">
        <f>'BAR BB| Open rates'!AP37*0.87*0.85</f>
        <v>64188.6</v>
      </c>
      <c r="AQ37" s="57">
        <f>'BAR BB| Open rates'!AQ37*0.87*0.85</f>
        <v>62709.599999999999</v>
      </c>
      <c r="AR37" s="57">
        <f>'BAR BB| Open rates'!AR37*0.87*0.85</f>
        <v>64188.6</v>
      </c>
      <c r="AS37" s="57">
        <f>'BAR BB| Open rates'!AS37*0.87*0.85</f>
        <v>59603.7</v>
      </c>
      <c r="AT37" s="57">
        <f>'BAR BB| Open rates'!AT37*0.87*0.85</f>
        <v>61230.6</v>
      </c>
      <c r="AU37" s="57">
        <f>'BAR BB| Open rates'!AU37*0.87*0.85</f>
        <v>59603.7</v>
      </c>
      <c r="AV37" s="57">
        <f>'BAR BB| Open rates'!AV37*0.87*0.85</f>
        <v>47106.15</v>
      </c>
      <c r="AW37" s="57">
        <f>'BAR BB| Open rates'!AW37*0.87*0.85</f>
        <v>47106.15</v>
      </c>
      <c r="AX37" s="57">
        <f>'BAR BB| Open rates'!AX37*0.87*0.85</f>
        <v>45479.25</v>
      </c>
      <c r="AY37" s="57">
        <f>'BAR BB| Open rates'!AY37*0.87*0.85</f>
        <v>47106.15</v>
      </c>
      <c r="AZ37" s="57">
        <f>'BAR BB| Open rates'!AZ37*0.87*0.85</f>
        <v>45479.25</v>
      </c>
      <c r="BA37" s="57">
        <f>'BAR BB| Open rates'!BA37*0.87*0.85</f>
        <v>47106.15</v>
      </c>
      <c r="BB37" s="57">
        <f>'BAR BB| Open rates'!BB37*0.87*0.85</f>
        <v>45479.25</v>
      </c>
      <c r="BC37" s="57">
        <f>'BAR BB| Open rates'!BC37*0.87*0.85</f>
        <v>47106.15</v>
      </c>
      <c r="BD37" s="57">
        <f>'BAR BB| Open rates'!BD37*0.87*0.85</f>
        <v>45479.25</v>
      </c>
      <c r="BE37" s="57">
        <f>'BAR BB| Open rates'!BE37*0.87*0.85</f>
        <v>44222.1</v>
      </c>
      <c r="BF37" s="57">
        <f>'BAR BB| Open rates'!BF37*0.87*0.85</f>
        <v>42743.1</v>
      </c>
      <c r="BG37" s="57">
        <f>'BAR BB| Open rates'!BG37*0.87*0.85</f>
        <v>44222.1</v>
      </c>
      <c r="BH37" s="57">
        <f>'BAR BB| Open rates'!BH37*0.87*0.85</f>
        <v>42743.1</v>
      </c>
      <c r="BI37" s="57">
        <f>'BAR BB| Open rates'!BI37*0.87*0.85</f>
        <v>44222.1</v>
      </c>
      <c r="BJ37" s="57">
        <f>'BAR BB| Open rates'!BJ37*0.87*0.85</f>
        <v>42743.1</v>
      </c>
      <c r="BK37" s="57">
        <f>'BAR BB| Open rates'!BK37*0.87*0.85</f>
        <v>44222.1</v>
      </c>
      <c r="BL37" s="57">
        <f>'BAR BB| Open rates'!BL37*0.87*0.85</f>
        <v>42743.1</v>
      </c>
      <c r="BM37" s="57">
        <f>'BAR BB| Open rates'!BM37*0.87*0.85</f>
        <v>44222.1</v>
      </c>
      <c r="BN37" s="57">
        <f>'BAR BB| Open rates'!BN37*0.87*0.85</f>
        <v>45479.25</v>
      </c>
      <c r="BO37" s="57">
        <f>'BAR BB| Open rates'!BO37*0.87*0.85</f>
        <v>47106.15</v>
      </c>
      <c r="BP37" s="57">
        <f>'BAR BB| Open rates'!BP37*0.87*0.85</f>
        <v>42003.6</v>
      </c>
      <c r="BQ37" s="57">
        <f>'BAR BB| Open rates'!BQ37*0.87*0.85</f>
        <v>38306.1</v>
      </c>
      <c r="BR37" s="57">
        <f>'BAR BB| Open rates'!BR37*0.87*0.85</f>
        <v>39045.599999999999</v>
      </c>
      <c r="BS37" s="57">
        <f>'BAR BB| Open rates'!BS37*0.87*0.85</f>
        <v>38306.1</v>
      </c>
      <c r="BT37" s="57">
        <f>'BAR BB| Open rates'!BT37*0.87*0.85</f>
        <v>39045.599999999999</v>
      </c>
      <c r="BU37" s="57">
        <f>'BAR BB| Open rates'!BU37*0.87*0.85</f>
        <v>38306.1</v>
      </c>
      <c r="BV37" s="57">
        <f>'BAR BB| Open rates'!BV37*0.87*0.85</f>
        <v>39045.599999999999</v>
      </c>
      <c r="BW37" s="57">
        <f>'BAR BB| Open rates'!BW37*0.87*0.85</f>
        <v>38306.1</v>
      </c>
      <c r="BX37" s="57">
        <f>'BAR BB| Open rates'!BX37*0.87*0.85</f>
        <v>38306.1</v>
      </c>
      <c r="BY37" s="57">
        <f>'BAR BB| Open rates'!BY37*0.87*0.85</f>
        <v>39045.599999999999</v>
      </c>
      <c r="BZ37" s="57">
        <f>'BAR BB| Open rates'!BZ37*0.87*0.85</f>
        <v>38306.1</v>
      </c>
      <c r="CA37" s="57">
        <f>'BAR BB| Open rates'!CA37*0.87*0.85</f>
        <v>39045.599999999999</v>
      </c>
      <c r="CB37" s="57">
        <f>'BAR BB| Open rates'!CB37*0.87*0.85</f>
        <v>38306.1</v>
      </c>
      <c r="CC37" s="57">
        <f>'BAR BB| Open rates'!CC37*0.87*0.85</f>
        <v>39045.599999999999</v>
      </c>
      <c r="CD37" s="57">
        <f>'BAR BB| Open rates'!CD37*0.87*0.85</f>
        <v>41781.75</v>
      </c>
      <c r="CE37" s="57">
        <f>'BAR BB| Open rates'!CE37*0.87*0.85</f>
        <v>43408.65</v>
      </c>
    </row>
    <row r="38" spans="1:83" s="36" customFormat="1" ht="12" customHeight="1" x14ac:dyDescent="0.2">
      <c r="A38" s="237">
        <v>5</v>
      </c>
      <c r="B38" s="57">
        <f>'BAR BB| Open rates'!B38*0.87*0.85</f>
        <v>60565.049999999996</v>
      </c>
      <c r="C38" s="57">
        <f>'BAR BB| Open rates'!C38*0.87*0.85</f>
        <v>64928.1</v>
      </c>
      <c r="D38" s="57">
        <f>'BAR BB| Open rates'!D38*0.87*0.85</f>
        <v>61822.2</v>
      </c>
      <c r="E38" s="57">
        <f>'BAR BB| Open rates'!E38*0.87*0.85</f>
        <v>44000.25</v>
      </c>
      <c r="F38" s="57">
        <f>'BAR BB| Open rates'!F38*0.87*0.85</f>
        <v>42743.1</v>
      </c>
      <c r="G38" s="57">
        <f>'BAR BB| Open rates'!G38*0.87*0.85</f>
        <v>41264.1</v>
      </c>
      <c r="H38" s="57">
        <f>'BAR BB| Open rates'!H38*0.87*0.85</f>
        <v>41264.1</v>
      </c>
      <c r="I38" s="57">
        <f>'BAR BB| Open rates'!I38*0.87*0.85</f>
        <v>40524.6</v>
      </c>
      <c r="J38" s="57">
        <f>'BAR BB| Open rates'!J38*0.87*0.85</f>
        <v>41264.1</v>
      </c>
      <c r="K38" s="57">
        <f>'BAR BB| Open rates'!K38*0.87*0.85</f>
        <v>41264.1</v>
      </c>
      <c r="L38" s="57">
        <f>'BAR BB| Open rates'!L38*0.87*0.85</f>
        <v>41264.1</v>
      </c>
      <c r="M38" s="57">
        <f>'BAR BB| Open rates'!M38*0.87*0.85</f>
        <v>51543.15</v>
      </c>
      <c r="N38" s="57">
        <f>'BAR BB| Open rates'!N38*0.87*0.85</f>
        <v>47697.75</v>
      </c>
      <c r="O38" s="57">
        <f>'BAR BB| Open rates'!O38*0.87*0.85</f>
        <v>51543.15</v>
      </c>
      <c r="P38" s="57">
        <f>'BAR BB| Open rates'!P38*0.87*0.85</f>
        <v>49324.65</v>
      </c>
      <c r="Q38" s="57">
        <f>'BAR BB| Open rates'!Q38*0.87*0.85</f>
        <v>46440.6</v>
      </c>
      <c r="R38" s="57">
        <f>'BAR BB| Open rates'!R38*0.87*0.85</f>
        <v>47697.75</v>
      </c>
      <c r="S38" s="57">
        <f>'BAR BB| Open rates'!S38*0.87*0.85</f>
        <v>46440.6</v>
      </c>
      <c r="T38" s="57">
        <f>'BAR BB| Open rates'!T38*0.87*0.85</f>
        <v>47697.75</v>
      </c>
      <c r="U38" s="57">
        <f>'BAR BB| Open rates'!U38*0.87*0.85</f>
        <v>46440.6</v>
      </c>
      <c r="V38" s="57">
        <f>'BAR BB| Open rates'!V38*0.87*0.85</f>
        <v>47697.75</v>
      </c>
      <c r="W38" s="57">
        <f>'BAR BB| Open rates'!W38*0.87*0.85</f>
        <v>61822.2</v>
      </c>
      <c r="X38" s="57">
        <f>'BAR BB| Open rates'!X38*0.87*0.85</f>
        <v>64928.1</v>
      </c>
      <c r="Y38" s="57">
        <f>'BAR BB| Open rates'!Y38*0.87*0.85</f>
        <v>79052.55</v>
      </c>
      <c r="Z38" s="57">
        <f>'BAR BB| Open rates'!Z38*0.87*0.85</f>
        <v>61822.2</v>
      </c>
      <c r="AA38" s="57">
        <f>'BAR BB| Open rates'!AA38*0.87*0.85</f>
        <v>63449.1</v>
      </c>
      <c r="AB38" s="57">
        <f>'BAR BB| Open rates'!AB38*0.87*0.85</f>
        <v>61822.2</v>
      </c>
      <c r="AC38" s="57">
        <f>'BAR BB| Open rates'!AC38*0.87*0.85</f>
        <v>64928.1</v>
      </c>
      <c r="AD38" s="57">
        <f>'BAR BB| Open rates'!AD38*0.87*0.85</f>
        <v>66407.099999999991</v>
      </c>
      <c r="AE38" s="57">
        <f>'BAR BB| Open rates'!AE38*0.87*0.85</f>
        <v>64928.1</v>
      </c>
      <c r="AF38" s="57">
        <f>'BAR BB| Open rates'!AF38*0.87*0.85</f>
        <v>66407.099999999991</v>
      </c>
      <c r="AG38" s="57">
        <f>'BAR BB| Open rates'!AG38*0.87*0.85</f>
        <v>64928.1</v>
      </c>
      <c r="AH38" s="57">
        <f>'BAR BB| Open rates'!AH38*0.87*0.85</f>
        <v>66407.099999999991</v>
      </c>
      <c r="AI38" s="57">
        <f>'BAR BB| Open rates'!AI38*0.87*0.85</f>
        <v>64928.1</v>
      </c>
      <c r="AJ38" s="57">
        <f>'BAR BB| Open rates'!AJ38*0.87*0.85</f>
        <v>66407.099999999991</v>
      </c>
      <c r="AK38" s="57">
        <f>'BAR BB| Open rates'!AK38*0.87*0.85</f>
        <v>64928.1</v>
      </c>
      <c r="AL38" s="57">
        <f>'BAR BB| Open rates'!AL38*0.87*0.85</f>
        <v>66407.099999999991</v>
      </c>
      <c r="AM38" s="57">
        <f>'BAR BB| Open rates'!AM38*0.87*0.85</f>
        <v>64928.1</v>
      </c>
      <c r="AN38" s="57">
        <f>'BAR BB| Open rates'!AN38*0.87*0.85</f>
        <v>66407.099999999991</v>
      </c>
      <c r="AO38" s="57">
        <f>'BAR BB| Open rates'!AO38*0.87*0.85</f>
        <v>64928.1</v>
      </c>
      <c r="AP38" s="57">
        <f>'BAR BB| Open rates'!AP38*0.87*0.85</f>
        <v>66407.099999999991</v>
      </c>
      <c r="AQ38" s="57">
        <f>'BAR BB| Open rates'!AQ38*0.87*0.85</f>
        <v>64928.1</v>
      </c>
      <c r="AR38" s="57">
        <f>'BAR BB| Open rates'!AR38*0.87*0.85</f>
        <v>66407.099999999991</v>
      </c>
      <c r="AS38" s="57">
        <f>'BAR BB| Open rates'!AS38*0.87*0.85</f>
        <v>61822.2</v>
      </c>
      <c r="AT38" s="57">
        <f>'BAR BB| Open rates'!AT38*0.87*0.85</f>
        <v>63449.1</v>
      </c>
      <c r="AU38" s="57">
        <f>'BAR BB| Open rates'!AU38*0.87*0.85</f>
        <v>61822.2</v>
      </c>
      <c r="AV38" s="57">
        <f>'BAR BB| Open rates'!AV38*0.87*0.85</f>
        <v>49324.65</v>
      </c>
      <c r="AW38" s="57">
        <f>'BAR BB| Open rates'!AW38*0.87*0.85</f>
        <v>49324.65</v>
      </c>
      <c r="AX38" s="57">
        <f>'BAR BB| Open rates'!AX38*0.87*0.85</f>
        <v>47697.75</v>
      </c>
      <c r="AY38" s="57">
        <f>'BAR BB| Open rates'!AY38*0.87*0.85</f>
        <v>49324.65</v>
      </c>
      <c r="AZ38" s="57">
        <f>'BAR BB| Open rates'!AZ38*0.87*0.85</f>
        <v>47697.75</v>
      </c>
      <c r="BA38" s="57">
        <f>'BAR BB| Open rates'!BA38*0.87*0.85</f>
        <v>49324.65</v>
      </c>
      <c r="BB38" s="57">
        <f>'BAR BB| Open rates'!BB38*0.87*0.85</f>
        <v>47697.75</v>
      </c>
      <c r="BC38" s="57">
        <f>'BAR BB| Open rates'!BC38*0.87*0.85</f>
        <v>49324.65</v>
      </c>
      <c r="BD38" s="57">
        <f>'BAR BB| Open rates'!BD38*0.87*0.85</f>
        <v>47697.75</v>
      </c>
      <c r="BE38" s="57">
        <f>'BAR BB| Open rates'!BE38*0.87*0.85</f>
        <v>46440.6</v>
      </c>
      <c r="BF38" s="57">
        <f>'BAR BB| Open rates'!BF38*0.87*0.85</f>
        <v>44961.599999999999</v>
      </c>
      <c r="BG38" s="57">
        <f>'BAR BB| Open rates'!BG38*0.87*0.85</f>
        <v>46440.6</v>
      </c>
      <c r="BH38" s="57">
        <f>'BAR BB| Open rates'!BH38*0.87*0.85</f>
        <v>44961.599999999999</v>
      </c>
      <c r="BI38" s="57">
        <f>'BAR BB| Open rates'!BI38*0.87*0.85</f>
        <v>46440.6</v>
      </c>
      <c r="BJ38" s="57">
        <f>'BAR BB| Open rates'!BJ38*0.87*0.85</f>
        <v>44961.599999999999</v>
      </c>
      <c r="BK38" s="57">
        <f>'BAR BB| Open rates'!BK38*0.87*0.85</f>
        <v>46440.6</v>
      </c>
      <c r="BL38" s="57">
        <f>'BAR BB| Open rates'!BL38*0.87*0.85</f>
        <v>44961.599999999999</v>
      </c>
      <c r="BM38" s="57">
        <f>'BAR BB| Open rates'!BM38*0.87*0.85</f>
        <v>46440.6</v>
      </c>
      <c r="BN38" s="57">
        <f>'BAR BB| Open rates'!BN38*0.87*0.85</f>
        <v>47697.75</v>
      </c>
      <c r="BO38" s="57">
        <f>'BAR BB| Open rates'!BO38*0.87*0.85</f>
        <v>49324.65</v>
      </c>
      <c r="BP38" s="57">
        <f>'BAR BB| Open rates'!BP38*0.87*0.85</f>
        <v>44222.1</v>
      </c>
      <c r="BQ38" s="57">
        <f>'BAR BB| Open rates'!BQ38*0.87*0.85</f>
        <v>40524.6</v>
      </c>
      <c r="BR38" s="57">
        <f>'BAR BB| Open rates'!BR38*0.87*0.85</f>
        <v>41264.1</v>
      </c>
      <c r="BS38" s="57">
        <f>'BAR BB| Open rates'!BS38*0.87*0.85</f>
        <v>40524.6</v>
      </c>
      <c r="BT38" s="57">
        <f>'BAR BB| Open rates'!BT38*0.87*0.85</f>
        <v>41264.1</v>
      </c>
      <c r="BU38" s="57">
        <f>'BAR BB| Open rates'!BU38*0.87*0.85</f>
        <v>40524.6</v>
      </c>
      <c r="BV38" s="57">
        <f>'BAR BB| Open rates'!BV38*0.87*0.85</f>
        <v>41264.1</v>
      </c>
      <c r="BW38" s="57">
        <f>'BAR BB| Open rates'!BW38*0.87*0.85</f>
        <v>40524.6</v>
      </c>
      <c r="BX38" s="57">
        <f>'BAR BB| Open rates'!BX38*0.87*0.85</f>
        <v>40524.6</v>
      </c>
      <c r="BY38" s="57">
        <f>'BAR BB| Open rates'!BY38*0.87*0.85</f>
        <v>41264.1</v>
      </c>
      <c r="BZ38" s="57">
        <f>'BAR BB| Open rates'!BZ38*0.87*0.85</f>
        <v>40524.6</v>
      </c>
      <c r="CA38" s="57">
        <f>'BAR BB| Open rates'!CA38*0.87*0.85</f>
        <v>41264.1</v>
      </c>
      <c r="CB38" s="57">
        <f>'BAR BB| Open rates'!CB38*0.87*0.85</f>
        <v>40524.6</v>
      </c>
      <c r="CC38" s="57">
        <f>'BAR BB| Open rates'!CC38*0.87*0.85</f>
        <v>41264.1</v>
      </c>
      <c r="CD38" s="57">
        <f>'BAR BB| Open rates'!CD38*0.87*0.85</f>
        <v>44000.25</v>
      </c>
      <c r="CE38" s="57">
        <f>'BAR BB| Open rates'!CE38*0.87*0.85</f>
        <v>45627.15</v>
      </c>
    </row>
    <row r="39" spans="1:83" s="36" customFormat="1" ht="12" customHeight="1" x14ac:dyDescent="0.2">
      <c r="A39" s="237">
        <v>6</v>
      </c>
      <c r="B39" s="57">
        <f>'BAR BB| Open rates'!B39*0.87*0.85</f>
        <v>62783.549999999996</v>
      </c>
      <c r="C39" s="57">
        <f>'BAR BB| Open rates'!C39*0.87*0.85</f>
        <v>67146.599999999991</v>
      </c>
      <c r="D39" s="57">
        <f>'BAR BB| Open rates'!D39*0.87*0.85</f>
        <v>64040.7</v>
      </c>
      <c r="E39" s="57">
        <f>'BAR BB| Open rates'!E39*0.87*0.85</f>
        <v>46218.75</v>
      </c>
      <c r="F39" s="57">
        <f>'BAR BB| Open rates'!F39*0.87*0.85</f>
        <v>44961.599999999999</v>
      </c>
      <c r="G39" s="57">
        <f>'BAR BB| Open rates'!G39*0.87*0.85</f>
        <v>43482.6</v>
      </c>
      <c r="H39" s="57">
        <f>'BAR BB| Open rates'!H39*0.87*0.85</f>
        <v>43482.6</v>
      </c>
      <c r="I39" s="57">
        <f>'BAR BB| Open rates'!I39*0.87*0.85</f>
        <v>42743.1</v>
      </c>
      <c r="J39" s="57">
        <f>'BAR BB| Open rates'!J39*0.87*0.85</f>
        <v>43482.6</v>
      </c>
      <c r="K39" s="57">
        <f>'BAR BB| Open rates'!K39*0.87*0.85</f>
        <v>43482.6</v>
      </c>
      <c r="L39" s="57">
        <f>'BAR BB| Open rates'!L39*0.87*0.85</f>
        <v>43482.6</v>
      </c>
      <c r="M39" s="57">
        <f>'BAR BB| Open rates'!M39*0.87*0.85</f>
        <v>53761.65</v>
      </c>
      <c r="N39" s="57">
        <f>'BAR BB| Open rates'!N39*0.87*0.85</f>
        <v>49916.25</v>
      </c>
      <c r="O39" s="57">
        <f>'BAR BB| Open rates'!O39*0.87*0.85</f>
        <v>53761.65</v>
      </c>
      <c r="P39" s="57">
        <f>'BAR BB| Open rates'!P39*0.87*0.85</f>
        <v>51543.15</v>
      </c>
      <c r="Q39" s="57">
        <f>'BAR BB| Open rates'!Q39*0.87*0.85</f>
        <v>48659.1</v>
      </c>
      <c r="R39" s="57">
        <f>'BAR BB| Open rates'!R39*0.87*0.85</f>
        <v>49916.25</v>
      </c>
      <c r="S39" s="57">
        <f>'BAR BB| Open rates'!S39*0.87*0.85</f>
        <v>48659.1</v>
      </c>
      <c r="T39" s="57">
        <f>'BAR BB| Open rates'!T39*0.87*0.85</f>
        <v>49916.25</v>
      </c>
      <c r="U39" s="57">
        <f>'BAR BB| Open rates'!U39*0.87*0.85</f>
        <v>48659.1</v>
      </c>
      <c r="V39" s="57">
        <f>'BAR BB| Open rates'!V39*0.87*0.85</f>
        <v>49916.25</v>
      </c>
      <c r="W39" s="57">
        <f>'BAR BB| Open rates'!W39*0.87*0.85</f>
        <v>64040.7</v>
      </c>
      <c r="X39" s="57">
        <f>'BAR BB| Open rates'!X39*0.87*0.85</f>
        <v>67146.599999999991</v>
      </c>
      <c r="Y39" s="57">
        <f>'BAR BB| Open rates'!Y39*0.87*0.85</f>
        <v>81271.05</v>
      </c>
      <c r="Z39" s="57">
        <f>'BAR BB| Open rates'!Z39*0.87*0.85</f>
        <v>64040.7</v>
      </c>
      <c r="AA39" s="57">
        <f>'BAR BB| Open rates'!AA39*0.87*0.85</f>
        <v>65667.599999999991</v>
      </c>
      <c r="AB39" s="57">
        <f>'BAR BB| Open rates'!AB39*0.87*0.85</f>
        <v>64040.7</v>
      </c>
      <c r="AC39" s="57">
        <f>'BAR BB| Open rates'!AC39*0.87*0.85</f>
        <v>67146.599999999991</v>
      </c>
      <c r="AD39" s="57">
        <f>'BAR BB| Open rates'!AD39*0.87*0.85</f>
        <v>68625.599999999991</v>
      </c>
      <c r="AE39" s="57">
        <f>'BAR BB| Open rates'!AE39*0.87*0.85</f>
        <v>67146.599999999991</v>
      </c>
      <c r="AF39" s="57">
        <f>'BAR BB| Open rates'!AF39*0.87*0.85</f>
        <v>68625.599999999991</v>
      </c>
      <c r="AG39" s="57">
        <f>'BAR BB| Open rates'!AG39*0.87*0.85</f>
        <v>67146.599999999991</v>
      </c>
      <c r="AH39" s="57">
        <f>'BAR BB| Open rates'!AH39*0.87*0.85</f>
        <v>68625.599999999991</v>
      </c>
      <c r="AI39" s="57">
        <f>'BAR BB| Open rates'!AI39*0.87*0.85</f>
        <v>67146.599999999991</v>
      </c>
      <c r="AJ39" s="57">
        <f>'BAR BB| Open rates'!AJ39*0.87*0.85</f>
        <v>68625.599999999991</v>
      </c>
      <c r="AK39" s="57">
        <f>'BAR BB| Open rates'!AK39*0.87*0.85</f>
        <v>67146.599999999991</v>
      </c>
      <c r="AL39" s="57">
        <f>'BAR BB| Open rates'!AL39*0.87*0.85</f>
        <v>68625.599999999991</v>
      </c>
      <c r="AM39" s="57">
        <f>'BAR BB| Open rates'!AM39*0.87*0.85</f>
        <v>67146.599999999991</v>
      </c>
      <c r="AN39" s="57">
        <f>'BAR BB| Open rates'!AN39*0.87*0.85</f>
        <v>68625.599999999991</v>
      </c>
      <c r="AO39" s="57">
        <f>'BAR BB| Open rates'!AO39*0.87*0.85</f>
        <v>67146.599999999991</v>
      </c>
      <c r="AP39" s="57">
        <f>'BAR BB| Open rates'!AP39*0.87*0.85</f>
        <v>68625.599999999991</v>
      </c>
      <c r="AQ39" s="57">
        <f>'BAR BB| Open rates'!AQ39*0.87*0.85</f>
        <v>67146.599999999991</v>
      </c>
      <c r="AR39" s="57">
        <f>'BAR BB| Open rates'!AR39*0.87*0.85</f>
        <v>68625.599999999991</v>
      </c>
      <c r="AS39" s="57">
        <f>'BAR BB| Open rates'!AS39*0.87*0.85</f>
        <v>64040.7</v>
      </c>
      <c r="AT39" s="57">
        <f>'BAR BB| Open rates'!AT39*0.87*0.85</f>
        <v>65667.599999999991</v>
      </c>
      <c r="AU39" s="57">
        <f>'BAR BB| Open rates'!AU39*0.87*0.85</f>
        <v>64040.7</v>
      </c>
      <c r="AV39" s="57">
        <f>'BAR BB| Open rates'!AV39*0.87*0.85</f>
        <v>51543.15</v>
      </c>
      <c r="AW39" s="57">
        <f>'BAR BB| Open rates'!AW39*0.87*0.85</f>
        <v>51543.15</v>
      </c>
      <c r="AX39" s="57">
        <f>'BAR BB| Open rates'!AX39*0.87*0.85</f>
        <v>49916.25</v>
      </c>
      <c r="AY39" s="57">
        <f>'BAR BB| Open rates'!AY39*0.87*0.85</f>
        <v>51543.15</v>
      </c>
      <c r="AZ39" s="57">
        <f>'BAR BB| Open rates'!AZ39*0.87*0.85</f>
        <v>49916.25</v>
      </c>
      <c r="BA39" s="57">
        <f>'BAR BB| Open rates'!BA39*0.87*0.85</f>
        <v>51543.15</v>
      </c>
      <c r="BB39" s="57">
        <f>'BAR BB| Open rates'!BB39*0.87*0.85</f>
        <v>49916.25</v>
      </c>
      <c r="BC39" s="57">
        <f>'BAR BB| Open rates'!BC39*0.87*0.85</f>
        <v>51543.15</v>
      </c>
      <c r="BD39" s="57">
        <f>'BAR BB| Open rates'!BD39*0.87*0.85</f>
        <v>49916.25</v>
      </c>
      <c r="BE39" s="57">
        <f>'BAR BB| Open rates'!BE39*0.87*0.85</f>
        <v>48659.1</v>
      </c>
      <c r="BF39" s="57">
        <f>'BAR BB| Open rates'!BF39*0.87*0.85</f>
        <v>47180.1</v>
      </c>
      <c r="BG39" s="57">
        <f>'BAR BB| Open rates'!BG39*0.87*0.85</f>
        <v>48659.1</v>
      </c>
      <c r="BH39" s="57">
        <f>'BAR BB| Open rates'!BH39*0.87*0.85</f>
        <v>47180.1</v>
      </c>
      <c r="BI39" s="57">
        <f>'BAR BB| Open rates'!BI39*0.87*0.85</f>
        <v>48659.1</v>
      </c>
      <c r="BJ39" s="57">
        <f>'BAR BB| Open rates'!BJ39*0.87*0.85</f>
        <v>47180.1</v>
      </c>
      <c r="BK39" s="57">
        <f>'BAR BB| Open rates'!BK39*0.87*0.85</f>
        <v>48659.1</v>
      </c>
      <c r="BL39" s="57">
        <f>'BAR BB| Open rates'!BL39*0.87*0.85</f>
        <v>47180.1</v>
      </c>
      <c r="BM39" s="57">
        <f>'BAR BB| Open rates'!BM39*0.87*0.85</f>
        <v>48659.1</v>
      </c>
      <c r="BN39" s="57">
        <f>'BAR BB| Open rates'!BN39*0.87*0.85</f>
        <v>49916.25</v>
      </c>
      <c r="BO39" s="57">
        <f>'BAR BB| Open rates'!BO39*0.87*0.85</f>
        <v>51543.15</v>
      </c>
      <c r="BP39" s="57">
        <f>'BAR BB| Open rates'!BP39*0.87*0.85</f>
        <v>46440.6</v>
      </c>
      <c r="BQ39" s="57">
        <f>'BAR BB| Open rates'!BQ39*0.87*0.85</f>
        <v>42743.1</v>
      </c>
      <c r="BR39" s="57">
        <f>'BAR BB| Open rates'!BR39*0.87*0.85</f>
        <v>43482.6</v>
      </c>
      <c r="BS39" s="57">
        <f>'BAR BB| Open rates'!BS39*0.87*0.85</f>
        <v>42743.1</v>
      </c>
      <c r="BT39" s="57">
        <f>'BAR BB| Open rates'!BT39*0.87*0.85</f>
        <v>43482.6</v>
      </c>
      <c r="BU39" s="57">
        <f>'BAR BB| Open rates'!BU39*0.87*0.85</f>
        <v>42743.1</v>
      </c>
      <c r="BV39" s="57">
        <f>'BAR BB| Open rates'!BV39*0.87*0.85</f>
        <v>43482.6</v>
      </c>
      <c r="BW39" s="57">
        <f>'BAR BB| Open rates'!BW39*0.87*0.85</f>
        <v>42743.1</v>
      </c>
      <c r="BX39" s="57">
        <f>'BAR BB| Open rates'!BX39*0.87*0.85</f>
        <v>42743.1</v>
      </c>
      <c r="BY39" s="57">
        <f>'BAR BB| Open rates'!BY39*0.87*0.85</f>
        <v>43482.6</v>
      </c>
      <c r="BZ39" s="57">
        <f>'BAR BB| Open rates'!BZ39*0.87*0.85</f>
        <v>42743.1</v>
      </c>
      <c r="CA39" s="57">
        <f>'BAR BB| Open rates'!CA39*0.87*0.85</f>
        <v>43482.6</v>
      </c>
      <c r="CB39" s="57">
        <f>'BAR BB| Open rates'!CB39*0.87*0.85</f>
        <v>42743.1</v>
      </c>
      <c r="CC39" s="57">
        <f>'BAR BB| Open rates'!CC39*0.87*0.85</f>
        <v>43482.6</v>
      </c>
      <c r="CD39" s="57">
        <f>'BAR BB| Open rates'!CD39*0.87*0.85</f>
        <v>46218.75</v>
      </c>
      <c r="CE39" s="57">
        <f>'BAR BB| Open rates'!CE39*0.87*0.85</f>
        <v>47845.65</v>
      </c>
    </row>
    <row r="40" spans="1:83" s="33" customFormat="1" x14ac:dyDescent="0.2">
      <c r="A40" s="250"/>
    </row>
    <row r="41" spans="1:83" s="33" customFormat="1" x14ac:dyDescent="0.2">
      <c r="A41" s="371" t="s">
        <v>172</v>
      </c>
    </row>
    <row r="42" spans="1:83" s="33" customFormat="1" x14ac:dyDescent="0.2">
      <c r="A42" s="371"/>
    </row>
    <row r="43" spans="1:83" s="31" customFormat="1" ht="13.5" customHeight="1" x14ac:dyDescent="0.2"/>
    <row r="44" spans="1:83" s="6" customFormat="1" ht="12.75" customHeight="1" x14ac:dyDescent="0.2">
      <c r="A44" s="174" t="s">
        <v>74</v>
      </c>
    </row>
    <row r="45" spans="1:83" s="6" customFormat="1" ht="12.75" customHeight="1" x14ac:dyDescent="0.2">
      <c r="A45" s="172" t="s">
        <v>75</v>
      </c>
    </row>
    <row r="46" spans="1:83" s="6" customFormat="1" ht="21" customHeight="1" x14ac:dyDescent="0.2">
      <c r="A46" s="260" t="s">
        <v>380</v>
      </c>
    </row>
    <row r="47" spans="1:83" s="6" customFormat="1" ht="21" customHeight="1" x14ac:dyDescent="0.2">
      <c r="A47" s="173" t="s">
        <v>76</v>
      </c>
    </row>
    <row r="48" spans="1:83" s="6" customFormat="1" ht="21" customHeight="1" x14ac:dyDescent="0.2">
      <c r="A48" s="173" t="s">
        <v>77</v>
      </c>
    </row>
    <row r="49" spans="1:1" s="6" customFormat="1" ht="21" customHeight="1" x14ac:dyDescent="0.2">
      <c r="A49" s="173" t="s">
        <v>78</v>
      </c>
    </row>
    <row r="50" spans="1:1" s="36" customFormat="1" ht="21" customHeight="1" x14ac:dyDescent="0.2">
      <c r="A50" s="175" t="s">
        <v>79</v>
      </c>
    </row>
    <row r="51" spans="1:1" s="36" customFormat="1" ht="21" customHeight="1" x14ac:dyDescent="0.2">
      <c r="A51" s="175" t="s">
        <v>187</v>
      </c>
    </row>
    <row r="52" spans="1:1" s="33" customFormat="1" x14ac:dyDescent="0.2">
      <c r="A52" s="89"/>
    </row>
    <row r="53" spans="1:1" s="33" customFormat="1" x14ac:dyDescent="0.2">
      <c r="A53" s="171" t="s">
        <v>81</v>
      </c>
    </row>
    <row r="54" spans="1:1" s="33" customFormat="1" ht="96" x14ac:dyDescent="0.2">
      <c r="A54" s="176" t="s">
        <v>96</v>
      </c>
    </row>
    <row r="55" spans="1:1" s="33" customFormat="1" x14ac:dyDescent="0.2"/>
    <row r="56" spans="1:1" s="33" customFormat="1" x14ac:dyDescent="0.2">
      <c r="A56" s="171" t="s">
        <v>83</v>
      </c>
    </row>
    <row r="57" spans="1:1" s="33" customFormat="1" ht="30" customHeight="1" x14ac:dyDescent="0.2">
      <c r="A57" s="261" t="s">
        <v>451</v>
      </c>
    </row>
    <row r="58" spans="1:1" s="33" customFormat="1" ht="24" x14ac:dyDescent="0.2">
      <c r="A58" s="213" t="s">
        <v>452</v>
      </c>
    </row>
    <row r="59" spans="1:1" s="33" customFormat="1" x14ac:dyDescent="0.2"/>
    <row r="60" spans="1:1" s="33" customFormat="1" ht="24" x14ac:dyDescent="0.2">
      <c r="A60" s="272" t="s">
        <v>446</v>
      </c>
    </row>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sheetData>
  <mergeCells count="1">
    <mergeCell ref="A41:A4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41"/>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6"/>
    </sheetView>
  </sheetViews>
  <sheetFormatPr defaultColWidth="9.140625" defaultRowHeight="12.75" x14ac:dyDescent="0.2"/>
  <cols>
    <col min="1" max="1" width="27" style="1" customWidth="1"/>
    <col min="2" max="2" width="10.140625" style="1" customWidth="1"/>
    <col min="3" max="3" width="10" style="1" customWidth="1"/>
    <col min="4" max="4" width="9.85546875" style="1" customWidth="1"/>
    <col min="5" max="16384" width="9.140625" style="1"/>
  </cols>
  <sheetData>
    <row r="1" spans="1:20" x14ac:dyDescent="0.2">
      <c r="A1" s="10" t="s">
        <v>12</v>
      </c>
    </row>
    <row r="2" spans="1:20" hidden="1" x14ac:dyDescent="0.2">
      <c r="A2" s="11" t="s">
        <v>45</v>
      </c>
    </row>
    <row r="3" spans="1:20" s="2" customFormat="1" ht="26.25" hidden="1" customHeight="1" x14ac:dyDescent="0.2">
      <c r="A3" s="12" t="s">
        <v>0</v>
      </c>
      <c r="B3" s="38" t="e">
        <f>'BAR BB| Open rates'!#REF!</f>
        <v>#REF!</v>
      </c>
      <c r="C3" s="38" t="e">
        <f>'BAR BB| Open rates'!#REF!</f>
        <v>#REF!</v>
      </c>
      <c r="D3" s="38" t="s">
        <v>59</v>
      </c>
    </row>
    <row r="4" spans="1:20" s="7" customFormat="1" ht="12" hidden="1" customHeight="1" x14ac:dyDescent="0.2">
      <c r="A4" s="4" t="s">
        <v>26</v>
      </c>
      <c r="B4" s="35"/>
      <c r="C4" s="35"/>
      <c r="D4" s="35"/>
      <c r="E4" s="1"/>
      <c r="F4" s="1"/>
      <c r="G4" s="1"/>
      <c r="H4" s="1"/>
      <c r="I4" s="1"/>
      <c r="J4" s="1"/>
      <c r="K4" s="1"/>
      <c r="L4" s="1"/>
      <c r="M4" s="6"/>
      <c r="N4" s="6"/>
      <c r="O4" s="6"/>
      <c r="P4" s="6"/>
      <c r="Q4" s="6"/>
      <c r="R4" s="6"/>
      <c r="S4" s="6"/>
      <c r="T4" s="6"/>
    </row>
    <row r="5" spans="1:20" s="36" customFormat="1" ht="12" hidden="1" customHeight="1" x14ac:dyDescent="0.2">
      <c r="A5" s="52">
        <v>1</v>
      </c>
      <c r="B5" s="34" t="e">
        <f>'BAR BB| Open rates'!#REF!*0.95</f>
        <v>#REF!</v>
      </c>
      <c r="C5" s="34" t="e">
        <f>'BAR BB| Open rates'!#REF!*0.95</f>
        <v>#REF!</v>
      </c>
      <c r="D5" s="34" t="e">
        <f>'BAR BB| Open rates'!#REF!*0.95</f>
        <v>#REF!</v>
      </c>
      <c r="E5" s="33"/>
      <c r="F5" s="33"/>
      <c r="G5" s="33"/>
      <c r="H5" s="33"/>
      <c r="I5" s="33"/>
      <c r="J5" s="33"/>
      <c r="K5" s="33"/>
      <c r="L5" s="33"/>
    </row>
    <row r="6" spans="1:20" s="36" customFormat="1" ht="12" hidden="1" customHeight="1" x14ac:dyDescent="0.2">
      <c r="A6" s="52">
        <v>2</v>
      </c>
      <c r="B6" s="43" t="e">
        <f>'BAR BB| Open rates'!#REF!*0.95</f>
        <v>#REF!</v>
      </c>
      <c r="C6" s="43" t="e">
        <f>'BAR BB| Open rates'!#REF!*0.95</f>
        <v>#REF!</v>
      </c>
      <c r="D6" s="43" t="e">
        <f>'BAR BB| Open rates'!#REF!*0.95</f>
        <v>#REF!</v>
      </c>
      <c r="E6" s="33"/>
      <c r="F6" s="33"/>
      <c r="G6" s="33"/>
      <c r="H6" s="33"/>
      <c r="I6" s="33"/>
      <c r="J6" s="33"/>
      <c r="K6" s="33"/>
      <c r="L6" s="33"/>
    </row>
    <row r="7" spans="1:20" s="7" customFormat="1" ht="12" hidden="1" customHeight="1" x14ac:dyDescent="0.2">
      <c r="A7" s="4" t="s">
        <v>27</v>
      </c>
      <c r="B7" s="35"/>
      <c r="C7" s="35"/>
      <c r="D7" s="35"/>
      <c r="E7" s="1"/>
      <c r="F7" s="1"/>
      <c r="G7" s="1"/>
      <c r="H7" s="1"/>
      <c r="I7" s="1"/>
      <c r="J7" s="1"/>
      <c r="K7" s="1"/>
      <c r="L7" s="1"/>
      <c r="M7" s="6"/>
      <c r="N7" s="6"/>
      <c r="O7" s="6"/>
      <c r="P7" s="6"/>
      <c r="Q7" s="6"/>
      <c r="R7" s="6"/>
      <c r="S7" s="6"/>
      <c r="T7" s="6"/>
    </row>
    <row r="8" spans="1:20" s="9" customFormat="1" ht="12" hidden="1" customHeight="1" x14ac:dyDescent="0.2">
      <c r="A8" s="8">
        <v>1</v>
      </c>
      <c r="B8" s="34" t="e">
        <f>'BAR BB| Open rates'!#REF!*0.95</f>
        <v>#REF!</v>
      </c>
      <c r="C8" s="34" t="e">
        <f>'BAR BB| Open rates'!#REF!*0.95</f>
        <v>#REF!</v>
      </c>
      <c r="D8" s="34" t="e">
        <f>'BAR BB| Open rates'!#REF!*0.95</f>
        <v>#REF!</v>
      </c>
      <c r="E8" s="1"/>
      <c r="F8" s="1"/>
      <c r="G8" s="1"/>
      <c r="H8" s="1"/>
      <c r="I8" s="1"/>
      <c r="J8" s="1"/>
      <c r="K8" s="1"/>
      <c r="L8" s="1"/>
      <c r="M8" s="6"/>
      <c r="N8" s="6"/>
      <c r="O8" s="6"/>
      <c r="P8" s="6"/>
      <c r="Q8" s="6"/>
      <c r="R8" s="6"/>
      <c r="S8" s="6"/>
      <c r="T8" s="6"/>
    </row>
    <row r="9" spans="1:20" s="9" customFormat="1" ht="12" hidden="1" customHeight="1" x14ac:dyDescent="0.2">
      <c r="A9" s="8">
        <v>2</v>
      </c>
      <c r="B9" s="34" t="e">
        <f>'BAR BB| Open rates'!#REF!*0.95</f>
        <v>#REF!</v>
      </c>
      <c r="C9" s="34" t="e">
        <f>'BAR BB| Open rates'!#REF!*0.95</f>
        <v>#REF!</v>
      </c>
      <c r="D9" s="34" t="e">
        <f>'BAR BB| Open rates'!#REF!*0.95</f>
        <v>#REF!</v>
      </c>
      <c r="E9" s="1"/>
      <c r="F9" s="1"/>
      <c r="G9" s="1"/>
      <c r="H9" s="1"/>
      <c r="I9" s="1"/>
      <c r="J9" s="1"/>
      <c r="K9" s="1"/>
      <c r="L9" s="1"/>
      <c r="M9" s="6"/>
      <c r="N9" s="6"/>
      <c r="O9" s="6"/>
      <c r="P9" s="6"/>
      <c r="Q9" s="6"/>
      <c r="R9" s="6"/>
      <c r="S9" s="6"/>
      <c r="T9" s="6"/>
    </row>
    <row r="10" spans="1:20" s="7" customFormat="1" ht="12" hidden="1" customHeight="1" x14ac:dyDescent="0.2">
      <c r="A10" s="4" t="s">
        <v>3</v>
      </c>
      <c r="B10" s="35"/>
      <c r="C10" s="35"/>
      <c r="D10" s="35"/>
      <c r="E10" s="1"/>
      <c r="F10" s="1"/>
      <c r="G10" s="1"/>
      <c r="H10" s="1"/>
      <c r="I10" s="1"/>
      <c r="J10" s="1"/>
      <c r="K10" s="1"/>
      <c r="L10" s="1"/>
      <c r="M10" s="6"/>
      <c r="N10" s="6"/>
      <c r="O10" s="6"/>
      <c r="P10" s="6"/>
      <c r="Q10" s="6"/>
      <c r="R10" s="6"/>
      <c r="S10" s="6"/>
      <c r="T10" s="6"/>
    </row>
    <row r="11" spans="1:20" s="9" customFormat="1" ht="12" hidden="1" customHeight="1" x14ac:dyDescent="0.2">
      <c r="A11" s="8">
        <v>1</v>
      </c>
      <c r="B11" s="34" t="e">
        <f>'BAR BB| Open rates'!#REF!*0.95</f>
        <v>#REF!</v>
      </c>
      <c r="C11" s="34" t="e">
        <f>'BAR BB| Open rates'!#REF!*0.95</f>
        <v>#REF!</v>
      </c>
      <c r="D11" s="34" t="e">
        <f>'BAR BB| Open rates'!#REF!*0.95</f>
        <v>#REF!</v>
      </c>
      <c r="E11" s="1"/>
      <c r="F11" s="1"/>
      <c r="G11" s="1"/>
      <c r="H11" s="1"/>
      <c r="I11" s="1"/>
      <c r="J11" s="1"/>
      <c r="K11" s="1"/>
      <c r="L11" s="1"/>
      <c r="M11" s="6"/>
      <c r="N11" s="6"/>
      <c r="O11" s="6"/>
      <c r="P11" s="6"/>
      <c r="Q11" s="6"/>
      <c r="R11" s="6"/>
      <c r="S11" s="6"/>
      <c r="T11" s="6"/>
    </row>
    <row r="12" spans="1:20" s="9" customFormat="1" ht="12" hidden="1" customHeight="1" x14ac:dyDescent="0.2">
      <c r="A12" s="8">
        <v>2</v>
      </c>
      <c r="B12" s="34" t="e">
        <f>'BAR BB| Open rates'!#REF!*0.95</f>
        <v>#REF!</v>
      </c>
      <c r="C12" s="34" t="e">
        <f>'BAR BB| Open rates'!#REF!*0.95</f>
        <v>#REF!</v>
      </c>
      <c r="D12" s="34" t="e">
        <f>'BAR BB| Open rates'!#REF!*0.95</f>
        <v>#REF!</v>
      </c>
      <c r="E12" s="1"/>
      <c r="F12" s="1"/>
      <c r="G12" s="1"/>
      <c r="H12" s="1"/>
      <c r="I12" s="1"/>
      <c r="J12" s="1"/>
      <c r="K12" s="1"/>
      <c r="L12" s="1"/>
      <c r="M12" s="6"/>
      <c r="N12" s="6"/>
      <c r="O12" s="6"/>
      <c r="P12" s="6"/>
      <c r="Q12" s="6"/>
      <c r="R12" s="6"/>
      <c r="S12" s="6"/>
      <c r="T12" s="6"/>
    </row>
    <row r="13" spans="1:20" hidden="1" x14ac:dyDescent="0.2">
      <c r="B13" s="32"/>
      <c r="C13" s="32"/>
      <c r="D13" s="32"/>
    </row>
    <row r="14" spans="1:20" hidden="1" x14ac:dyDescent="0.2">
      <c r="B14" s="32"/>
      <c r="C14" s="32"/>
      <c r="D14" s="32"/>
    </row>
    <row r="15" spans="1:20" x14ac:dyDescent="0.2">
      <c r="A15" s="11" t="s">
        <v>46</v>
      </c>
      <c r="B15" s="39"/>
      <c r="C15" s="39"/>
      <c r="D15" s="39"/>
    </row>
    <row r="16" spans="1:20" s="33" customFormat="1" ht="26.25" customHeight="1" x14ac:dyDescent="0.2">
      <c r="A16" s="40" t="s">
        <v>0</v>
      </c>
      <c r="B16" s="50" t="e">
        <f>B3</f>
        <v>#REF!</v>
      </c>
      <c r="C16" s="50" t="e">
        <f>C3</f>
        <v>#REF!</v>
      </c>
      <c r="D16" s="50" t="str">
        <f>D3</f>
        <v>29.11.2020-30.11.2020</v>
      </c>
    </row>
    <row r="17" spans="1:20" s="36" customFormat="1" ht="12" customHeight="1" x14ac:dyDescent="0.2">
      <c r="A17" s="43" t="s">
        <v>26</v>
      </c>
      <c r="E17" s="33"/>
      <c r="F17" s="33"/>
      <c r="G17" s="33"/>
      <c r="H17" s="33"/>
      <c r="I17" s="33"/>
      <c r="J17" s="33"/>
      <c r="K17" s="33"/>
      <c r="L17" s="33"/>
    </row>
    <row r="18" spans="1:20" s="9" customFormat="1" ht="12" customHeight="1" x14ac:dyDescent="0.2">
      <c r="A18" s="8">
        <v>1</v>
      </c>
      <c r="B18" s="57" t="e">
        <f t="shared" ref="B18:D19" si="0">B5*0.85</f>
        <v>#REF!</v>
      </c>
      <c r="C18" s="19" t="e">
        <f t="shared" si="0"/>
        <v>#REF!</v>
      </c>
      <c r="D18" s="19" t="e">
        <f t="shared" si="0"/>
        <v>#REF!</v>
      </c>
      <c r="E18" s="1"/>
      <c r="F18" s="1"/>
      <c r="G18" s="1"/>
      <c r="H18" s="1"/>
      <c r="I18" s="1"/>
      <c r="J18" s="1"/>
      <c r="K18" s="1"/>
      <c r="L18" s="1"/>
      <c r="M18" s="6"/>
      <c r="N18" s="6"/>
      <c r="O18" s="6"/>
      <c r="P18" s="6"/>
      <c r="Q18" s="6"/>
      <c r="R18" s="6"/>
      <c r="S18" s="6"/>
      <c r="T18" s="6"/>
    </row>
    <row r="19" spans="1:20" s="9" customFormat="1" ht="12" customHeight="1" x14ac:dyDescent="0.2">
      <c r="A19" s="8">
        <v>2</v>
      </c>
      <c r="B19" s="19" t="e">
        <f t="shared" si="0"/>
        <v>#REF!</v>
      </c>
      <c r="C19" s="19" t="e">
        <f t="shared" si="0"/>
        <v>#REF!</v>
      </c>
      <c r="D19" s="19" t="e">
        <f t="shared" si="0"/>
        <v>#REF!</v>
      </c>
      <c r="E19" s="1"/>
      <c r="F19" s="1"/>
      <c r="G19" s="1"/>
      <c r="H19" s="1"/>
      <c r="I19" s="1"/>
      <c r="J19" s="1"/>
      <c r="K19" s="1"/>
      <c r="L19" s="1"/>
      <c r="M19" s="6"/>
      <c r="N19" s="6"/>
      <c r="O19" s="6"/>
      <c r="P19" s="6"/>
      <c r="Q19" s="6"/>
      <c r="R19" s="6"/>
      <c r="S19" s="6"/>
      <c r="T19" s="6"/>
    </row>
    <row r="20" spans="1:20" s="7" customFormat="1" ht="12" customHeight="1" x14ac:dyDescent="0.2">
      <c r="A20" s="4" t="s">
        <v>27</v>
      </c>
      <c r="B20" s="19"/>
      <c r="C20" s="19"/>
      <c r="D20" s="19"/>
      <c r="E20" s="1"/>
      <c r="F20" s="1"/>
      <c r="G20" s="1"/>
      <c r="H20" s="1"/>
      <c r="I20" s="1"/>
      <c r="J20" s="1"/>
      <c r="K20" s="1"/>
      <c r="L20" s="1"/>
      <c r="M20" s="6"/>
      <c r="N20" s="6"/>
      <c r="O20" s="6"/>
      <c r="P20" s="6"/>
      <c r="Q20" s="6"/>
      <c r="R20" s="6"/>
      <c r="S20" s="6"/>
      <c r="T20" s="6"/>
    </row>
    <row r="21" spans="1:20" s="9" customFormat="1" ht="12" customHeight="1" x14ac:dyDescent="0.2">
      <c r="A21" s="8">
        <v>1</v>
      </c>
      <c r="B21" s="19" t="e">
        <f t="shared" ref="B21:D22" si="1">B8*0.85</f>
        <v>#REF!</v>
      </c>
      <c r="C21" s="19" t="e">
        <f t="shared" si="1"/>
        <v>#REF!</v>
      </c>
      <c r="D21" s="19" t="e">
        <f t="shared" si="1"/>
        <v>#REF!</v>
      </c>
      <c r="E21" s="1"/>
      <c r="F21" s="1"/>
      <c r="G21" s="1"/>
      <c r="H21" s="1"/>
      <c r="I21" s="1"/>
      <c r="J21" s="1"/>
      <c r="K21" s="1"/>
      <c r="L21" s="1"/>
      <c r="M21" s="6"/>
      <c r="N21" s="6"/>
      <c r="O21" s="6"/>
      <c r="P21" s="6"/>
      <c r="Q21" s="6"/>
      <c r="R21" s="6"/>
      <c r="S21" s="6"/>
      <c r="T21" s="6"/>
    </row>
    <row r="22" spans="1:20" s="9" customFormat="1" ht="12" customHeight="1" x14ac:dyDescent="0.2">
      <c r="A22" s="8">
        <v>2</v>
      </c>
      <c r="B22" s="19" t="e">
        <f t="shared" si="1"/>
        <v>#REF!</v>
      </c>
      <c r="C22" s="19" t="e">
        <f t="shared" si="1"/>
        <v>#REF!</v>
      </c>
      <c r="D22" s="19" t="e">
        <f t="shared" si="1"/>
        <v>#REF!</v>
      </c>
      <c r="E22" s="1"/>
      <c r="F22" s="1"/>
      <c r="G22" s="1"/>
      <c r="H22" s="1"/>
      <c r="I22" s="1"/>
      <c r="J22" s="1"/>
      <c r="K22" s="1"/>
      <c r="L22" s="1"/>
      <c r="M22" s="6"/>
      <c r="N22" s="6"/>
      <c r="O22" s="6"/>
      <c r="P22" s="6"/>
      <c r="Q22" s="6"/>
      <c r="R22" s="6"/>
      <c r="S22" s="6"/>
      <c r="T22" s="6"/>
    </row>
    <row r="23" spans="1:20" s="7" customFormat="1" ht="12" customHeight="1" x14ac:dyDescent="0.2">
      <c r="A23" s="4" t="s">
        <v>3</v>
      </c>
      <c r="B23" s="19"/>
      <c r="C23" s="19"/>
      <c r="D23" s="19"/>
      <c r="E23" s="1"/>
      <c r="F23" s="1"/>
      <c r="G23" s="1"/>
      <c r="H23" s="1"/>
      <c r="I23" s="1"/>
      <c r="J23" s="1"/>
      <c r="K23" s="1"/>
      <c r="L23" s="1"/>
      <c r="M23" s="6"/>
      <c r="N23" s="6"/>
      <c r="O23" s="6"/>
      <c r="P23" s="6"/>
      <c r="Q23" s="6"/>
      <c r="R23" s="6"/>
      <c r="S23" s="6"/>
      <c r="T23" s="6"/>
    </row>
    <row r="24" spans="1:20" s="9" customFormat="1" ht="12" customHeight="1" x14ac:dyDescent="0.2">
      <c r="A24" s="8">
        <v>1</v>
      </c>
      <c r="B24" s="19" t="e">
        <f t="shared" ref="B24:D25" si="2">B11*0.85</f>
        <v>#REF!</v>
      </c>
      <c r="C24" s="19" t="e">
        <f t="shared" si="2"/>
        <v>#REF!</v>
      </c>
      <c r="D24" s="19" t="e">
        <f t="shared" si="2"/>
        <v>#REF!</v>
      </c>
      <c r="E24" s="1"/>
      <c r="F24" s="1"/>
      <c r="G24" s="1"/>
      <c r="H24" s="1"/>
      <c r="I24" s="1"/>
      <c r="J24" s="1"/>
      <c r="K24" s="1"/>
      <c r="L24" s="1"/>
      <c r="M24" s="6"/>
      <c r="N24" s="6"/>
      <c r="O24" s="6"/>
      <c r="P24" s="6"/>
      <c r="Q24" s="6"/>
      <c r="R24" s="6"/>
      <c r="S24" s="6"/>
      <c r="T24" s="6"/>
    </row>
    <row r="25" spans="1:20" s="9" customFormat="1" ht="12" customHeight="1" x14ac:dyDescent="0.2">
      <c r="A25" s="8">
        <v>2</v>
      </c>
      <c r="B25" s="19" t="e">
        <f t="shared" si="2"/>
        <v>#REF!</v>
      </c>
      <c r="C25" s="19" t="e">
        <f t="shared" si="2"/>
        <v>#REF!</v>
      </c>
      <c r="D25" s="19" t="e">
        <f t="shared" si="2"/>
        <v>#REF!</v>
      </c>
      <c r="E25" s="1"/>
      <c r="F25" s="1"/>
      <c r="G25" s="1"/>
      <c r="H25" s="1"/>
      <c r="I25" s="1"/>
      <c r="J25" s="1"/>
      <c r="K25" s="1"/>
      <c r="L25" s="1"/>
      <c r="M25" s="6"/>
      <c r="N25" s="6"/>
      <c r="O25" s="6"/>
      <c r="P25" s="6"/>
      <c r="Q25" s="6"/>
      <c r="R25" s="6"/>
      <c r="S25" s="6"/>
      <c r="T25" s="6"/>
    </row>
    <row r="26" spans="1:20" ht="13.5" thickBot="1" x14ac:dyDescent="0.25"/>
    <row r="27" spans="1:20" s="45" customFormat="1" ht="23.25" customHeight="1" x14ac:dyDescent="0.2">
      <c r="A27" s="358" t="s">
        <v>54</v>
      </c>
      <c r="B27" s="359"/>
    </row>
    <row r="28" spans="1:20" customFormat="1" ht="15" customHeight="1" x14ac:dyDescent="0.2">
      <c r="A28" s="360"/>
      <c r="B28" s="361"/>
    </row>
    <row r="29" spans="1:20" s="31" customFormat="1" ht="54.75" customHeight="1" thickBot="1" x14ac:dyDescent="0.25">
      <c r="A29" s="362"/>
      <c r="B29" s="363"/>
    </row>
    <row r="30" spans="1:20" customFormat="1" ht="12.75" customHeight="1" x14ac:dyDescent="0.2">
      <c r="A30" s="48" t="s">
        <v>47</v>
      </c>
    </row>
    <row r="31" spans="1:20" customFormat="1" ht="12.75" customHeight="1" x14ac:dyDescent="0.2">
      <c r="A31" s="48" t="s">
        <v>48</v>
      </c>
    </row>
    <row r="32" spans="1:20" customFormat="1" ht="13.5" customHeight="1" x14ac:dyDescent="0.25">
      <c r="A32" s="46"/>
    </row>
    <row r="33" spans="1:3" customFormat="1" ht="15" customHeight="1" x14ac:dyDescent="0.2"/>
    <row r="34" spans="1:3" customFormat="1" x14ac:dyDescent="0.2">
      <c r="A34" s="356" t="s">
        <v>50</v>
      </c>
      <c r="B34" s="357"/>
      <c r="C34" s="357"/>
    </row>
    <row r="35" spans="1:3" customFormat="1" x14ac:dyDescent="0.2">
      <c r="A35" s="357"/>
      <c r="B35" s="357"/>
      <c r="C35" s="357"/>
    </row>
    <row r="36" spans="1:3" customFormat="1" x14ac:dyDescent="0.2">
      <c r="A36" s="357"/>
      <c r="B36" s="357"/>
      <c r="C36" s="357"/>
    </row>
    <row r="37" spans="1:3" customFormat="1" x14ac:dyDescent="0.2">
      <c r="A37" s="357"/>
      <c r="B37" s="357"/>
      <c r="C37" s="357"/>
    </row>
    <row r="38" spans="1:3" customFormat="1" x14ac:dyDescent="0.2">
      <c r="A38" s="357"/>
      <c r="B38" s="357"/>
      <c r="C38" s="357"/>
    </row>
    <row r="39" spans="1:3" customFormat="1" x14ac:dyDescent="0.2">
      <c r="A39" s="357"/>
      <c r="B39" s="357"/>
      <c r="C39" s="357"/>
    </row>
    <row r="40" spans="1:3" customFormat="1" x14ac:dyDescent="0.2">
      <c r="A40" s="357"/>
      <c r="B40" s="357"/>
      <c r="C40" s="357"/>
    </row>
    <row r="41" spans="1:3" customFormat="1" ht="270.75" customHeight="1" x14ac:dyDescent="0.2">
      <c r="A41" s="357"/>
      <c r="B41" s="357"/>
      <c r="C41" s="357"/>
    </row>
  </sheetData>
  <mergeCells count="2">
    <mergeCell ref="A34:C41"/>
    <mergeCell ref="A27:B29"/>
  </mergeCells>
  <pageMargins left="0.75" right="0.75" top="1" bottom="1" header="0.5" footer="0.5"/>
  <pageSetup paperSize="9" orientation="portrait" horizontalDpi="4294967295" verticalDpi="4294967295"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CE74"/>
  <sheetViews>
    <sheetView workbookViewId="0">
      <pane xSplit="1" ySplit="4" topLeftCell="BT44" activePane="bottomRight" state="frozen"/>
      <selection pane="topRight" activeCell="B1" sqref="B1"/>
      <selection pane="bottomLeft" activeCell="A5" sqref="A5"/>
      <selection pane="bottomRight" activeCell="B3" sqref="B3:CE39"/>
    </sheetView>
  </sheetViews>
  <sheetFormatPr defaultColWidth="9.85546875" defaultRowHeight="12.75" x14ac:dyDescent="0.2"/>
  <cols>
    <col min="1" max="1" width="37" style="32" customWidth="1"/>
    <col min="2" max="16384" width="9.85546875" style="32"/>
  </cols>
  <sheetData>
    <row r="1" spans="1:83" x14ac:dyDescent="0.2">
      <c r="A1" s="63" t="s">
        <v>61</v>
      </c>
    </row>
    <row r="2" spans="1:83" x14ac:dyDescent="0.2">
      <c r="A2" s="11" t="s">
        <v>185</v>
      </c>
    </row>
    <row r="3" spans="1:83" s="33" customFormat="1" ht="26.25" customHeight="1" x14ac:dyDescent="0.2">
      <c r="A3" s="64" t="s">
        <v>97</v>
      </c>
      <c r="B3" s="113">
        <f>'BAR BB| Open rates'!B3</f>
        <v>46105</v>
      </c>
      <c r="C3" s="113">
        <f>'BAR BB| Open rates'!C3</f>
        <v>46108</v>
      </c>
      <c r="D3" s="113">
        <f>'BAR BB| Open rates'!D3</f>
        <v>46110</v>
      </c>
      <c r="E3" s="113">
        <f>'BAR BB| Open rates'!E3</f>
        <v>46113</v>
      </c>
      <c r="F3" s="113">
        <f>'BAR BB| Open rates'!F3</f>
        <v>46118</v>
      </c>
      <c r="G3" s="113">
        <f>'BAR BB| Open rates'!G3</f>
        <v>46124</v>
      </c>
      <c r="H3" s="113">
        <f>'BAR BB| Open rates'!H3</f>
        <v>46125</v>
      </c>
      <c r="I3" s="113">
        <f>'BAR BB| Open rates'!I3</f>
        <v>46131</v>
      </c>
      <c r="J3" s="113">
        <f>'BAR BB| Open rates'!J3</f>
        <v>46136</v>
      </c>
      <c r="K3" s="113">
        <f>'BAR BB| Open rates'!K3</f>
        <v>46138</v>
      </c>
      <c r="L3" s="113">
        <f>'BAR BB| Open rates'!L3</f>
        <v>46142</v>
      </c>
      <c r="M3" s="113">
        <f>'BAR BB| Open rates'!M3</f>
        <v>46143</v>
      </c>
      <c r="N3" s="113">
        <f>'BAR BB| Open rates'!N3</f>
        <v>46146</v>
      </c>
      <c r="O3" s="113">
        <f>'BAR BB| Open rates'!O3</f>
        <v>46150</v>
      </c>
      <c r="P3" s="113">
        <f>'BAR BB| Open rates'!P3</f>
        <v>46153</v>
      </c>
      <c r="Q3" s="113">
        <f>'BAR BB| Open rates'!Q3</f>
        <v>46154</v>
      </c>
      <c r="R3" s="113">
        <f>'BAR BB| Open rates'!R3</f>
        <v>46157</v>
      </c>
      <c r="S3" s="113">
        <f>'BAR BB| Open rates'!S3</f>
        <v>46159</v>
      </c>
      <c r="T3" s="113">
        <f>'BAR BB| Open rates'!T3</f>
        <v>46164</v>
      </c>
      <c r="U3" s="113">
        <f>'BAR BB| Open rates'!U3</f>
        <v>46166</v>
      </c>
      <c r="V3" s="113">
        <f>'BAR BB| Open rates'!V3</f>
        <v>46171</v>
      </c>
      <c r="W3" s="113">
        <f>'BAR BB| Open rates'!W3</f>
        <v>46174</v>
      </c>
      <c r="X3" s="113">
        <f>'BAR BB| Open rates'!X3</f>
        <v>46178</v>
      </c>
      <c r="Y3" s="113">
        <f>'BAR BB| Open rates'!Y3</f>
        <v>46188</v>
      </c>
      <c r="Z3" s="113">
        <f>'BAR BB| Open rates'!Z3</f>
        <v>46194</v>
      </c>
      <c r="AA3" s="113">
        <f>'BAR BB| Open rates'!AA3</f>
        <v>46199</v>
      </c>
      <c r="AB3" s="113">
        <f>'BAR BB| Open rates'!AB3</f>
        <v>46201</v>
      </c>
      <c r="AC3" s="113">
        <f>'BAR BB| Open rates'!AC3</f>
        <v>46204</v>
      </c>
      <c r="AD3" s="113">
        <f>'BAR BB| Open rates'!AD3</f>
        <v>46206</v>
      </c>
      <c r="AE3" s="113">
        <f>'BAR BB| Open rates'!AE3</f>
        <v>46208</v>
      </c>
      <c r="AF3" s="113">
        <f>'BAR BB| Open rates'!AF3</f>
        <v>46213</v>
      </c>
      <c r="AG3" s="113">
        <f>'BAR BB| Open rates'!AG3</f>
        <v>46215</v>
      </c>
      <c r="AH3" s="113">
        <f>'BAR BB| Open rates'!AH3</f>
        <v>46220</v>
      </c>
      <c r="AI3" s="113">
        <f>'BAR BB| Open rates'!AI3</f>
        <v>46222</v>
      </c>
      <c r="AJ3" s="113">
        <f>'BAR BB| Open rates'!AJ3</f>
        <v>46227</v>
      </c>
      <c r="AK3" s="113">
        <f>'BAR BB| Open rates'!AK3</f>
        <v>46229</v>
      </c>
      <c r="AL3" s="113">
        <f>'BAR BB| Open rates'!AL3</f>
        <v>46234</v>
      </c>
      <c r="AM3" s="113">
        <f>'BAR BB| Open rates'!AM3</f>
        <v>46236</v>
      </c>
      <c r="AN3" s="113">
        <f>'BAR BB| Open rates'!AN3</f>
        <v>46241</v>
      </c>
      <c r="AO3" s="113">
        <f>'BAR BB| Open rates'!AO3</f>
        <v>46243</v>
      </c>
      <c r="AP3" s="113">
        <f>'BAR BB| Open rates'!AP3</f>
        <v>46248</v>
      </c>
      <c r="AQ3" s="113">
        <f>'BAR BB| Open rates'!AQ3</f>
        <v>46250</v>
      </c>
      <c r="AR3" s="113">
        <f>'BAR BB| Open rates'!AR3</f>
        <v>46255</v>
      </c>
      <c r="AS3" s="113">
        <f>'BAR BB| Open rates'!AS3</f>
        <v>46257</v>
      </c>
      <c r="AT3" s="113">
        <f>'BAR BB| Open rates'!AT3</f>
        <v>46262</v>
      </c>
      <c r="AU3" s="113">
        <f>'BAR BB| Open rates'!AU3</f>
        <v>46264</v>
      </c>
      <c r="AV3" s="113">
        <f>'BAR BB| Open rates'!AV3</f>
        <v>46266</v>
      </c>
      <c r="AW3" s="113">
        <f>'BAR BB| Open rates'!AW3</f>
        <v>46269</v>
      </c>
      <c r="AX3" s="113">
        <f>'BAR BB| Open rates'!AX3</f>
        <v>46271</v>
      </c>
      <c r="AY3" s="113">
        <f>'BAR BB| Open rates'!AY3</f>
        <v>46276</v>
      </c>
      <c r="AZ3" s="113">
        <f>'BAR BB| Open rates'!AZ3</f>
        <v>46278</v>
      </c>
      <c r="BA3" s="113">
        <f>'BAR BB| Open rates'!BA3</f>
        <v>46283</v>
      </c>
      <c r="BB3" s="113">
        <f>'BAR BB| Open rates'!BB3</f>
        <v>46285</v>
      </c>
      <c r="BC3" s="113">
        <f>'BAR BB| Open rates'!BC3</f>
        <v>46290</v>
      </c>
      <c r="BD3" s="113">
        <f>'BAR BB| Open rates'!BD3</f>
        <v>46292</v>
      </c>
      <c r="BE3" s="113">
        <f>'BAR BB| Open rates'!BE3</f>
        <v>46296</v>
      </c>
      <c r="BF3" s="113">
        <f>'BAR BB| Open rates'!BF3</f>
        <v>46299</v>
      </c>
      <c r="BG3" s="113">
        <f>'BAR BB| Open rates'!BG3</f>
        <v>46304</v>
      </c>
      <c r="BH3" s="113">
        <f>'BAR BB| Open rates'!BH3</f>
        <v>46306</v>
      </c>
      <c r="BI3" s="113">
        <f>'BAR BB| Open rates'!BI3</f>
        <v>46311</v>
      </c>
      <c r="BJ3" s="113">
        <f>'BAR BB| Open rates'!BJ3</f>
        <v>46313</v>
      </c>
      <c r="BK3" s="113">
        <f>'BAR BB| Open rates'!BK3</f>
        <v>46318</v>
      </c>
      <c r="BL3" s="113">
        <f>'BAR BB| Open rates'!BL3</f>
        <v>46320</v>
      </c>
      <c r="BM3" s="113">
        <f>'BAR BB| Open rates'!BM3</f>
        <v>46325</v>
      </c>
      <c r="BN3" s="113">
        <f>'BAR BB| Open rates'!BN3</f>
        <v>46327</v>
      </c>
      <c r="BO3" s="113">
        <f>'BAR BB| Open rates'!BO3</f>
        <v>46330</v>
      </c>
      <c r="BP3" s="113">
        <f>'BAR BB| Open rates'!BP3</f>
        <v>46334</v>
      </c>
      <c r="BQ3" s="113">
        <f>'BAR BB| Open rates'!BQ3</f>
        <v>46335</v>
      </c>
      <c r="BR3" s="113">
        <f>'BAR BB| Open rates'!BR3</f>
        <v>46339</v>
      </c>
      <c r="BS3" s="113">
        <f>'BAR BB| Open rates'!BS3</f>
        <v>46341</v>
      </c>
      <c r="BT3" s="113">
        <f>'BAR BB| Open rates'!BT3</f>
        <v>46346</v>
      </c>
      <c r="BU3" s="113">
        <f>'BAR BB| Open rates'!BU3</f>
        <v>46348</v>
      </c>
      <c r="BV3" s="113">
        <f>'BAR BB| Open rates'!BV3</f>
        <v>46353</v>
      </c>
      <c r="BW3" s="113">
        <f>'BAR BB| Open rates'!BW3</f>
        <v>46355</v>
      </c>
      <c r="BX3" s="113">
        <f>'BAR BB| Open rates'!BX3</f>
        <v>46357</v>
      </c>
      <c r="BY3" s="113">
        <f>'BAR BB| Open rates'!BY3</f>
        <v>46360</v>
      </c>
      <c r="BZ3" s="113">
        <f>'BAR BB| Open rates'!BZ3</f>
        <v>46362</v>
      </c>
      <c r="CA3" s="113">
        <f>'BAR BB| Open rates'!CA3</f>
        <v>46367</v>
      </c>
      <c r="CB3" s="113">
        <f>'BAR BB| Open rates'!CB3</f>
        <v>46369</v>
      </c>
      <c r="CC3" s="113">
        <f>'BAR BB| Open rates'!CC3</f>
        <v>46374</v>
      </c>
      <c r="CD3" s="113">
        <f>'BAR BB| Open rates'!CD3</f>
        <v>46376</v>
      </c>
      <c r="CE3" s="113">
        <f>'BAR BB| Open rates'!CE3</f>
        <v>46381</v>
      </c>
    </row>
    <row r="4" spans="1:83" s="33" customFormat="1" ht="26.25" customHeight="1" x14ac:dyDescent="0.2">
      <c r="A4" s="104"/>
      <c r="B4" s="115">
        <f>'BAR BB| Open rates'!B4</f>
        <v>46107</v>
      </c>
      <c r="C4" s="115">
        <f>'BAR BB| Open rates'!C4</f>
        <v>46109</v>
      </c>
      <c r="D4" s="115">
        <f>'BAR BB| Open rates'!D4</f>
        <v>46112</v>
      </c>
      <c r="E4" s="115">
        <f>'BAR BB| Open rates'!E4</f>
        <v>46117</v>
      </c>
      <c r="F4" s="115">
        <f>'BAR BB| Open rates'!F4</f>
        <v>46123</v>
      </c>
      <c r="G4" s="115">
        <f>'BAR BB| Open rates'!G4</f>
        <v>46124</v>
      </c>
      <c r="H4" s="115">
        <f>'BAR BB| Open rates'!H4</f>
        <v>46130</v>
      </c>
      <c r="I4" s="115">
        <f>'BAR BB| Open rates'!I4</f>
        <v>46135</v>
      </c>
      <c r="J4" s="115">
        <f>'BAR BB| Open rates'!J4</f>
        <v>46137</v>
      </c>
      <c r="K4" s="115">
        <f>'BAR BB| Open rates'!K4</f>
        <v>46141</v>
      </c>
      <c r="L4" s="115">
        <f>'BAR BB| Open rates'!L4</f>
        <v>46142</v>
      </c>
      <c r="M4" s="115">
        <f>'BAR BB| Open rates'!M4</f>
        <v>46145</v>
      </c>
      <c r="N4" s="115">
        <f>'BAR BB| Open rates'!N4</f>
        <v>46149</v>
      </c>
      <c r="O4" s="115">
        <f>'BAR BB| Open rates'!O4</f>
        <v>46152</v>
      </c>
      <c r="P4" s="115">
        <f>'BAR BB| Open rates'!P4</f>
        <v>46153</v>
      </c>
      <c r="Q4" s="115">
        <f>'BAR BB| Open rates'!Q4</f>
        <v>46156</v>
      </c>
      <c r="R4" s="115">
        <f>'BAR BB| Open rates'!R4</f>
        <v>46158</v>
      </c>
      <c r="S4" s="115">
        <f>'BAR BB| Open rates'!S4</f>
        <v>46163</v>
      </c>
      <c r="T4" s="115">
        <f>'BAR BB| Open rates'!T4</f>
        <v>46165</v>
      </c>
      <c r="U4" s="115">
        <f>'BAR BB| Open rates'!U4</f>
        <v>46170</v>
      </c>
      <c r="V4" s="115">
        <f>'BAR BB| Open rates'!V4</f>
        <v>46173</v>
      </c>
      <c r="W4" s="115">
        <f>'BAR BB| Open rates'!W4</f>
        <v>46177</v>
      </c>
      <c r="X4" s="115">
        <f>'BAR BB| Open rates'!X4</f>
        <v>46187</v>
      </c>
      <c r="Y4" s="115">
        <f>'BAR BB| Open rates'!Y4</f>
        <v>46193</v>
      </c>
      <c r="Z4" s="115">
        <f>'BAR BB| Open rates'!Z4</f>
        <v>46198</v>
      </c>
      <c r="AA4" s="115">
        <f>'BAR BB| Open rates'!AA4</f>
        <v>46200</v>
      </c>
      <c r="AB4" s="115">
        <f>'BAR BB| Open rates'!AB4</f>
        <v>46203</v>
      </c>
      <c r="AC4" s="115">
        <f>'BAR BB| Open rates'!AC4</f>
        <v>46205</v>
      </c>
      <c r="AD4" s="115">
        <f>'BAR BB| Open rates'!AD4</f>
        <v>46207</v>
      </c>
      <c r="AE4" s="115">
        <f>'BAR BB| Open rates'!AE4</f>
        <v>46212</v>
      </c>
      <c r="AF4" s="115">
        <f>'BAR BB| Open rates'!AF4</f>
        <v>46214</v>
      </c>
      <c r="AG4" s="115">
        <f>'BAR BB| Open rates'!AG4</f>
        <v>46219</v>
      </c>
      <c r="AH4" s="115">
        <f>'BAR BB| Open rates'!AH4</f>
        <v>46221</v>
      </c>
      <c r="AI4" s="115">
        <f>'BAR BB| Open rates'!AI4</f>
        <v>46226</v>
      </c>
      <c r="AJ4" s="115">
        <f>'BAR BB| Open rates'!AJ4</f>
        <v>46228</v>
      </c>
      <c r="AK4" s="115">
        <f>'BAR BB| Open rates'!AK4</f>
        <v>46233</v>
      </c>
      <c r="AL4" s="115">
        <f>'BAR BB| Open rates'!AL4</f>
        <v>46235</v>
      </c>
      <c r="AM4" s="115">
        <f>'BAR BB| Open rates'!AM4</f>
        <v>46240</v>
      </c>
      <c r="AN4" s="115">
        <f>'BAR BB| Open rates'!AN4</f>
        <v>46242</v>
      </c>
      <c r="AO4" s="115">
        <f>'BAR BB| Open rates'!AO4</f>
        <v>46247</v>
      </c>
      <c r="AP4" s="115">
        <f>'BAR BB| Open rates'!AP4</f>
        <v>46249</v>
      </c>
      <c r="AQ4" s="115">
        <f>'BAR BB| Open rates'!AQ4</f>
        <v>46254</v>
      </c>
      <c r="AR4" s="115">
        <f>'BAR BB| Open rates'!AR4</f>
        <v>46256</v>
      </c>
      <c r="AS4" s="115">
        <f>'BAR BB| Open rates'!AS4</f>
        <v>46261</v>
      </c>
      <c r="AT4" s="115">
        <f>'BAR BB| Open rates'!AT4</f>
        <v>46263</v>
      </c>
      <c r="AU4" s="115">
        <f>'BAR BB| Open rates'!AU4</f>
        <v>46265</v>
      </c>
      <c r="AV4" s="115">
        <f>'BAR BB| Open rates'!AV4</f>
        <v>46268</v>
      </c>
      <c r="AW4" s="115">
        <f>'BAR BB| Open rates'!AW4</f>
        <v>46270</v>
      </c>
      <c r="AX4" s="115">
        <f>'BAR BB| Open rates'!AX4</f>
        <v>46275</v>
      </c>
      <c r="AY4" s="115">
        <f>'BAR BB| Open rates'!AY4</f>
        <v>46277</v>
      </c>
      <c r="AZ4" s="115">
        <f>'BAR BB| Open rates'!AZ4</f>
        <v>46282</v>
      </c>
      <c r="BA4" s="115">
        <f>'BAR BB| Open rates'!BA4</f>
        <v>46284</v>
      </c>
      <c r="BB4" s="115">
        <f>'BAR BB| Open rates'!BB4</f>
        <v>46289</v>
      </c>
      <c r="BC4" s="115">
        <f>'BAR BB| Open rates'!BC4</f>
        <v>46291</v>
      </c>
      <c r="BD4" s="115">
        <f>'BAR BB| Open rates'!BD4</f>
        <v>46295</v>
      </c>
      <c r="BE4" s="115">
        <f>'BAR BB| Open rates'!BE4</f>
        <v>46298</v>
      </c>
      <c r="BF4" s="115">
        <f>'BAR BB| Open rates'!BF4</f>
        <v>46303</v>
      </c>
      <c r="BG4" s="115">
        <f>'BAR BB| Open rates'!BG4</f>
        <v>46305</v>
      </c>
      <c r="BH4" s="115">
        <f>'BAR BB| Open rates'!BH4</f>
        <v>46310</v>
      </c>
      <c r="BI4" s="115">
        <f>'BAR BB| Open rates'!BI4</f>
        <v>46312</v>
      </c>
      <c r="BJ4" s="115">
        <f>'BAR BB| Open rates'!BJ4</f>
        <v>46317</v>
      </c>
      <c r="BK4" s="115">
        <f>'BAR BB| Open rates'!BK4</f>
        <v>46319</v>
      </c>
      <c r="BL4" s="115">
        <f>'BAR BB| Open rates'!BL4</f>
        <v>46324</v>
      </c>
      <c r="BM4" s="115">
        <f>'BAR BB| Open rates'!BM4</f>
        <v>46326</v>
      </c>
      <c r="BN4" s="115">
        <f>'BAR BB| Open rates'!BN4</f>
        <v>46329</v>
      </c>
      <c r="BO4" s="115">
        <f>'BAR BB| Open rates'!BO4</f>
        <v>46333</v>
      </c>
      <c r="BP4" s="115">
        <f>'BAR BB| Open rates'!BP4</f>
        <v>46334</v>
      </c>
      <c r="BQ4" s="115">
        <f>'BAR BB| Open rates'!BQ4</f>
        <v>46338</v>
      </c>
      <c r="BR4" s="115">
        <f>'BAR BB| Open rates'!BR4</f>
        <v>46340</v>
      </c>
      <c r="BS4" s="115">
        <f>'BAR BB| Open rates'!BS4</f>
        <v>46345</v>
      </c>
      <c r="BT4" s="115">
        <f>'BAR BB| Open rates'!BT4</f>
        <v>46347</v>
      </c>
      <c r="BU4" s="115">
        <f>'BAR BB| Open rates'!BU4</f>
        <v>46352</v>
      </c>
      <c r="BV4" s="115">
        <f>'BAR BB| Open rates'!BV4</f>
        <v>46354</v>
      </c>
      <c r="BW4" s="115">
        <f>'BAR BB| Open rates'!BW4</f>
        <v>46356</v>
      </c>
      <c r="BX4" s="115">
        <f>'BAR BB| Open rates'!BX4</f>
        <v>46359</v>
      </c>
      <c r="BY4" s="115">
        <f>'BAR BB| Open rates'!BY4</f>
        <v>46361</v>
      </c>
      <c r="BZ4" s="115">
        <f>'BAR BB| Open rates'!BZ4</f>
        <v>46366</v>
      </c>
      <c r="CA4" s="115">
        <f>'BAR BB| Open rates'!CA4</f>
        <v>46368</v>
      </c>
      <c r="CB4" s="115">
        <f>'BAR BB| Open rates'!CB4</f>
        <v>46373</v>
      </c>
      <c r="CC4" s="115">
        <f>'BAR BB| Open rates'!CC4</f>
        <v>46375</v>
      </c>
      <c r="CD4" s="115">
        <f>'BAR BB| Open rates'!CD4</f>
        <v>46380</v>
      </c>
      <c r="CE4" s="115">
        <f>'BAR BB| Open rates'!CE4</f>
        <v>46384</v>
      </c>
    </row>
    <row r="5" spans="1:83" s="36" customFormat="1" ht="12" customHeight="1" x14ac:dyDescent="0.2">
      <c r="A5" s="184" t="s">
        <v>63</v>
      </c>
    </row>
    <row r="6" spans="1:83" s="36" customFormat="1" ht="12" customHeight="1" x14ac:dyDescent="0.2">
      <c r="A6" s="183">
        <v>1</v>
      </c>
      <c r="B6" s="57">
        <f>'BAR BB| Open rates'!B6*0.87*0.85+25</f>
        <v>11043.55</v>
      </c>
      <c r="C6" s="57">
        <f>'BAR BB| Open rates'!C6*0.87*0.85+25</f>
        <v>15406.6</v>
      </c>
      <c r="D6" s="57">
        <f>'BAR BB| Open rates'!D6*0.87*0.85+25</f>
        <v>12300.699999999999</v>
      </c>
      <c r="E6" s="57">
        <f>'BAR BB| Open rates'!E6*0.87*0.85+25</f>
        <v>12300.699999999999</v>
      </c>
      <c r="F6" s="57">
        <f>'BAR BB| Open rates'!F6*0.87*0.85+25</f>
        <v>11043.55</v>
      </c>
      <c r="G6" s="57">
        <f>'BAR BB| Open rates'!G6*0.87*0.85+25</f>
        <v>9564.5499999999993</v>
      </c>
      <c r="H6" s="57">
        <f>'BAR BB| Open rates'!H6*0.87*0.85+25</f>
        <v>9564.5499999999993</v>
      </c>
      <c r="I6" s="57">
        <f>'BAR BB| Open rates'!I6*0.87*0.85+25</f>
        <v>8825.0499999999993</v>
      </c>
      <c r="J6" s="57">
        <f>'BAR BB| Open rates'!J6*0.87*0.85+25</f>
        <v>9564.5499999999993</v>
      </c>
      <c r="K6" s="57">
        <f>'BAR BB| Open rates'!K6*0.87*0.85+25</f>
        <v>9564.5499999999993</v>
      </c>
      <c r="L6" s="57">
        <f>'BAR BB| Open rates'!L6*0.87*0.85+25</f>
        <v>9564.5499999999993</v>
      </c>
      <c r="M6" s="57">
        <f>'BAR BB| Open rates'!M6*0.87*0.85+25</f>
        <v>16146.1</v>
      </c>
      <c r="N6" s="57">
        <f>'BAR BB| Open rates'!N6*0.87*0.85+25</f>
        <v>12300.699999999999</v>
      </c>
      <c r="O6" s="57">
        <f>'BAR BB| Open rates'!O6*0.87*0.85+25</f>
        <v>16146.1</v>
      </c>
      <c r="P6" s="57">
        <f>'BAR BB| Open rates'!P6*0.87*0.85+25</f>
        <v>13927.6</v>
      </c>
      <c r="Q6" s="57">
        <f>'BAR BB| Open rates'!Q6*0.87*0.85+25</f>
        <v>11043.55</v>
      </c>
      <c r="R6" s="57">
        <f>'BAR BB| Open rates'!R6*0.87*0.85+25</f>
        <v>12300.699999999999</v>
      </c>
      <c r="S6" s="57">
        <f>'BAR BB| Open rates'!S6*0.87*0.85+25</f>
        <v>11043.55</v>
      </c>
      <c r="T6" s="57">
        <f>'BAR BB| Open rates'!T6*0.87*0.85+25</f>
        <v>12300.699999999999</v>
      </c>
      <c r="U6" s="57">
        <f>'BAR BB| Open rates'!U6*0.87*0.85+25</f>
        <v>11043.55</v>
      </c>
      <c r="V6" s="57">
        <f>'BAR BB| Open rates'!V6*0.87*0.85+25</f>
        <v>12300.699999999999</v>
      </c>
      <c r="W6" s="57">
        <f>'BAR BB| Open rates'!W6*0.87*0.85+25</f>
        <v>12300.699999999999</v>
      </c>
      <c r="X6" s="57">
        <f>'BAR BB| Open rates'!X6*0.87*0.85+25</f>
        <v>15406.6</v>
      </c>
      <c r="Y6" s="57">
        <f>'BAR BB| Open rates'!Y6*0.87*0.85+25</f>
        <v>29531.05</v>
      </c>
      <c r="Z6" s="57">
        <f>'BAR BB| Open rates'!Z6*0.87*0.85+25</f>
        <v>12300.699999999999</v>
      </c>
      <c r="AA6" s="57">
        <f>'BAR BB| Open rates'!AA6*0.87*0.85+25</f>
        <v>13927.6</v>
      </c>
      <c r="AB6" s="57">
        <f>'BAR BB| Open rates'!AB6*0.87*0.85+25</f>
        <v>12300.699999999999</v>
      </c>
      <c r="AC6" s="57">
        <f>'BAR BB| Open rates'!AC6*0.87*0.85+25</f>
        <v>15406.6</v>
      </c>
      <c r="AD6" s="57">
        <f>'BAR BB| Open rates'!AD6*0.87*0.85+25</f>
        <v>16885.599999999999</v>
      </c>
      <c r="AE6" s="57">
        <f>'BAR BB| Open rates'!AE6*0.87*0.85+25</f>
        <v>15406.6</v>
      </c>
      <c r="AF6" s="57">
        <f>'BAR BB| Open rates'!AF6*0.87*0.85+25</f>
        <v>16885.599999999999</v>
      </c>
      <c r="AG6" s="57">
        <f>'BAR BB| Open rates'!AG6*0.87*0.85+25</f>
        <v>15406.6</v>
      </c>
      <c r="AH6" s="57">
        <f>'BAR BB| Open rates'!AH6*0.87*0.85+25</f>
        <v>16885.599999999999</v>
      </c>
      <c r="AI6" s="57">
        <f>'BAR BB| Open rates'!AI6*0.87*0.85+25</f>
        <v>15406.6</v>
      </c>
      <c r="AJ6" s="57">
        <f>'BAR BB| Open rates'!AJ6*0.87*0.85+25</f>
        <v>16885.599999999999</v>
      </c>
      <c r="AK6" s="57">
        <f>'BAR BB| Open rates'!AK6*0.87*0.85+25</f>
        <v>15406.6</v>
      </c>
      <c r="AL6" s="57">
        <f>'BAR BB| Open rates'!AL6*0.87*0.85+25</f>
        <v>16885.599999999999</v>
      </c>
      <c r="AM6" s="57">
        <f>'BAR BB| Open rates'!AM6*0.87*0.85+25</f>
        <v>15406.6</v>
      </c>
      <c r="AN6" s="57">
        <f>'BAR BB| Open rates'!AN6*0.87*0.85+25</f>
        <v>16885.599999999999</v>
      </c>
      <c r="AO6" s="57">
        <f>'BAR BB| Open rates'!AO6*0.87*0.85+25</f>
        <v>15406.6</v>
      </c>
      <c r="AP6" s="57">
        <f>'BAR BB| Open rates'!AP6*0.87*0.85+25</f>
        <v>16885.599999999999</v>
      </c>
      <c r="AQ6" s="57">
        <f>'BAR BB| Open rates'!AQ6*0.87*0.85+25</f>
        <v>15406.6</v>
      </c>
      <c r="AR6" s="57">
        <f>'BAR BB| Open rates'!AR6*0.87*0.85+25</f>
        <v>16885.599999999999</v>
      </c>
      <c r="AS6" s="57">
        <f>'BAR BB| Open rates'!AS6*0.87*0.85+25</f>
        <v>12300.699999999999</v>
      </c>
      <c r="AT6" s="57">
        <f>'BAR BB| Open rates'!AT6*0.87*0.85+25</f>
        <v>13927.6</v>
      </c>
      <c r="AU6" s="57">
        <f>'BAR BB| Open rates'!AU6*0.87*0.85+25</f>
        <v>12300.699999999999</v>
      </c>
      <c r="AV6" s="57">
        <f>'BAR BB| Open rates'!AV6*0.87*0.85+25</f>
        <v>13927.6</v>
      </c>
      <c r="AW6" s="57">
        <f>'BAR BB| Open rates'!AW6*0.87*0.85+25</f>
        <v>13927.6</v>
      </c>
      <c r="AX6" s="57">
        <f>'BAR BB| Open rates'!AX6*0.87*0.85+25</f>
        <v>12300.699999999999</v>
      </c>
      <c r="AY6" s="57">
        <f>'BAR BB| Open rates'!AY6*0.87*0.85+25</f>
        <v>13927.6</v>
      </c>
      <c r="AZ6" s="57">
        <f>'BAR BB| Open rates'!AZ6*0.87*0.85+25</f>
        <v>12300.699999999999</v>
      </c>
      <c r="BA6" s="57">
        <f>'BAR BB| Open rates'!BA6*0.87*0.85+25</f>
        <v>13927.6</v>
      </c>
      <c r="BB6" s="57">
        <f>'BAR BB| Open rates'!BB6*0.87*0.85+25</f>
        <v>12300.699999999999</v>
      </c>
      <c r="BC6" s="57">
        <f>'BAR BB| Open rates'!BC6*0.87*0.85+25</f>
        <v>13927.6</v>
      </c>
      <c r="BD6" s="57">
        <f>'BAR BB| Open rates'!BD6*0.87*0.85+25</f>
        <v>12300.699999999999</v>
      </c>
      <c r="BE6" s="57">
        <f>'BAR BB| Open rates'!BE6*0.87*0.85+25</f>
        <v>11043.55</v>
      </c>
      <c r="BF6" s="57">
        <f>'BAR BB| Open rates'!BF6*0.87*0.85+25</f>
        <v>9564.5499999999993</v>
      </c>
      <c r="BG6" s="57">
        <f>'BAR BB| Open rates'!BG6*0.87*0.85+25</f>
        <v>11043.55</v>
      </c>
      <c r="BH6" s="57">
        <f>'BAR BB| Open rates'!BH6*0.87*0.85+25</f>
        <v>9564.5499999999993</v>
      </c>
      <c r="BI6" s="57">
        <f>'BAR BB| Open rates'!BI6*0.87*0.85+25</f>
        <v>11043.55</v>
      </c>
      <c r="BJ6" s="57">
        <f>'BAR BB| Open rates'!BJ6*0.87*0.85+25</f>
        <v>9564.5499999999993</v>
      </c>
      <c r="BK6" s="57">
        <f>'BAR BB| Open rates'!BK6*0.87*0.85+25</f>
        <v>11043.55</v>
      </c>
      <c r="BL6" s="57">
        <f>'BAR BB| Open rates'!BL6*0.87*0.85+25</f>
        <v>9564.5499999999993</v>
      </c>
      <c r="BM6" s="57">
        <f>'BAR BB| Open rates'!BM6*0.87*0.85+25</f>
        <v>11043.55</v>
      </c>
      <c r="BN6" s="57">
        <f>'BAR BB| Open rates'!BN6*0.87*0.85+25</f>
        <v>12300.699999999999</v>
      </c>
      <c r="BO6" s="57">
        <f>'BAR BB| Open rates'!BO6*0.87*0.85+25</f>
        <v>13927.6</v>
      </c>
      <c r="BP6" s="57">
        <f>'BAR BB| Open rates'!BP6*0.87*0.85+25</f>
        <v>8825.0499999999993</v>
      </c>
      <c r="BQ6" s="57">
        <f>'BAR BB| Open rates'!BQ6*0.87*0.85+25</f>
        <v>8825.0499999999993</v>
      </c>
      <c r="BR6" s="57">
        <f>'BAR BB| Open rates'!BR6*0.87*0.85+25</f>
        <v>9564.5499999999993</v>
      </c>
      <c r="BS6" s="57">
        <f>'BAR BB| Open rates'!BS6*0.87*0.85+25</f>
        <v>8825.0499999999993</v>
      </c>
      <c r="BT6" s="57">
        <f>'BAR BB| Open rates'!BT6*0.87*0.85+25</f>
        <v>9564.5499999999993</v>
      </c>
      <c r="BU6" s="57">
        <f>'BAR BB| Open rates'!BU6*0.87*0.85+25</f>
        <v>8825.0499999999993</v>
      </c>
      <c r="BV6" s="57">
        <f>'BAR BB| Open rates'!BV6*0.87*0.85+25</f>
        <v>9564.5499999999993</v>
      </c>
      <c r="BW6" s="57">
        <f>'BAR BB| Open rates'!BW6*0.87*0.85+25</f>
        <v>8825.0499999999993</v>
      </c>
      <c r="BX6" s="57">
        <f>'BAR BB| Open rates'!BX6*0.87*0.85+25</f>
        <v>8825.0499999999993</v>
      </c>
      <c r="BY6" s="57">
        <f>'BAR BB| Open rates'!BY6*0.87*0.85+25</f>
        <v>9564.5499999999993</v>
      </c>
      <c r="BZ6" s="57">
        <f>'BAR BB| Open rates'!BZ6*0.87*0.85+25</f>
        <v>8825.0499999999993</v>
      </c>
      <c r="CA6" s="57">
        <f>'BAR BB| Open rates'!CA6*0.87*0.85+25</f>
        <v>9564.5499999999993</v>
      </c>
      <c r="CB6" s="57">
        <f>'BAR BB| Open rates'!CB6*0.87*0.85+25</f>
        <v>8825.0499999999993</v>
      </c>
      <c r="CC6" s="57">
        <f>'BAR BB| Open rates'!CC6*0.87*0.85+25</f>
        <v>9564.5499999999993</v>
      </c>
      <c r="CD6" s="57">
        <f>'BAR BB| Open rates'!CD6*0.87*0.85+25</f>
        <v>12300.699999999999</v>
      </c>
      <c r="CE6" s="57">
        <f>'BAR BB| Open rates'!CE6*0.87*0.85+25</f>
        <v>13927.6</v>
      </c>
    </row>
    <row r="7" spans="1:83" s="36" customFormat="1" ht="12" customHeight="1" x14ac:dyDescent="0.2">
      <c r="A7" s="183">
        <v>2</v>
      </c>
      <c r="B7" s="57">
        <f>'BAR BB| Open rates'!B7*0.87*0.85+25</f>
        <v>13262.05</v>
      </c>
      <c r="C7" s="57">
        <f>'BAR BB| Open rates'!C7*0.87*0.85+25</f>
        <v>17625.099999999999</v>
      </c>
      <c r="D7" s="57">
        <f>'BAR BB| Open rates'!D7*0.87*0.85+25</f>
        <v>14519.199999999999</v>
      </c>
      <c r="E7" s="57">
        <f>'BAR BB| Open rates'!E7*0.87*0.85+25</f>
        <v>14519.199999999999</v>
      </c>
      <c r="F7" s="57">
        <f>'BAR BB| Open rates'!F7*0.87*0.85+25</f>
        <v>13262.05</v>
      </c>
      <c r="G7" s="57">
        <f>'BAR BB| Open rates'!G7*0.87*0.85+25</f>
        <v>11783.05</v>
      </c>
      <c r="H7" s="57">
        <f>'BAR BB| Open rates'!H7*0.87*0.85+25</f>
        <v>11783.05</v>
      </c>
      <c r="I7" s="57">
        <f>'BAR BB| Open rates'!I7*0.87*0.85+25</f>
        <v>11043.55</v>
      </c>
      <c r="J7" s="57">
        <f>'BAR BB| Open rates'!J7*0.87*0.85+25</f>
        <v>11783.05</v>
      </c>
      <c r="K7" s="57">
        <f>'BAR BB| Open rates'!K7*0.87*0.85+25</f>
        <v>11783.05</v>
      </c>
      <c r="L7" s="57">
        <f>'BAR BB| Open rates'!L7*0.87*0.85+25</f>
        <v>11783.05</v>
      </c>
      <c r="M7" s="57">
        <f>'BAR BB| Open rates'!M7*0.87*0.85+25</f>
        <v>18364.599999999999</v>
      </c>
      <c r="N7" s="57">
        <f>'BAR BB| Open rates'!N7*0.87*0.85+25</f>
        <v>14519.199999999999</v>
      </c>
      <c r="O7" s="57">
        <f>'BAR BB| Open rates'!O7*0.87*0.85+25</f>
        <v>18364.599999999999</v>
      </c>
      <c r="P7" s="57">
        <f>'BAR BB| Open rates'!P7*0.87*0.85+25</f>
        <v>16146.1</v>
      </c>
      <c r="Q7" s="57">
        <f>'BAR BB| Open rates'!Q7*0.87*0.85+25</f>
        <v>13262.05</v>
      </c>
      <c r="R7" s="57">
        <f>'BAR BB| Open rates'!R7*0.87*0.85+25</f>
        <v>14519.199999999999</v>
      </c>
      <c r="S7" s="57">
        <f>'BAR BB| Open rates'!S7*0.87*0.85+25</f>
        <v>13262.05</v>
      </c>
      <c r="T7" s="57">
        <f>'BAR BB| Open rates'!T7*0.87*0.85+25</f>
        <v>14519.199999999999</v>
      </c>
      <c r="U7" s="57">
        <f>'BAR BB| Open rates'!U7*0.87*0.85+25</f>
        <v>13262.05</v>
      </c>
      <c r="V7" s="57">
        <f>'BAR BB| Open rates'!V7*0.87*0.85+25</f>
        <v>14519.199999999999</v>
      </c>
      <c r="W7" s="57">
        <f>'BAR BB| Open rates'!W7*0.87*0.85+25</f>
        <v>14519.199999999999</v>
      </c>
      <c r="X7" s="57">
        <f>'BAR BB| Open rates'!X7*0.87*0.85+25</f>
        <v>17625.099999999999</v>
      </c>
      <c r="Y7" s="57">
        <f>'BAR BB| Open rates'!Y7*0.87*0.85+25</f>
        <v>31749.55</v>
      </c>
      <c r="Z7" s="57">
        <f>'BAR BB| Open rates'!Z7*0.87*0.85+25</f>
        <v>14519.199999999999</v>
      </c>
      <c r="AA7" s="57">
        <f>'BAR BB| Open rates'!AA7*0.87*0.85+25</f>
        <v>16146.1</v>
      </c>
      <c r="AB7" s="57">
        <f>'BAR BB| Open rates'!AB7*0.87*0.85+25</f>
        <v>14519.199999999999</v>
      </c>
      <c r="AC7" s="57">
        <f>'BAR BB| Open rates'!AC7*0.87*0.85+25</f>
        <v>17625.099999999999</v>
      </c>
      <c r="AD7" s="57">
        <f>'BAR BB| Open rates'!AD7*0.87*0.85+25</f>
        <v>19104.099999999999</v>
      </c>
      <c r="AE7" s="57">
        <f>'BAR BB| Open rates'!AE7*0.87*0.85+25</f>
        <v>17625.099999999999</v>
      </c>
      <c r="AF7" s="57">
        <f>'BAR BB| Open rates'!AF7*0.87*0.85+25</f>
        <v>19104.099999999999</v>
      </c>
      <c r="AG7" s="57">
        <f>'BAR BB| Open rates'!AG7*0.87*0.85+25</f>
        <v>17625.099999999999</v>
      </c>
      <c r="AH7" s="57">
        <f>'BAR BB| Open rates'!AH7*0.87*0.85+25</f>
        <v>19104.099999999999</v>
      </c>
      <c r="AI7" s="57">
        <f>'BAR BB| Open rates'!AI7*0.87*0.85+25</f>
        <v>17625.099999999999</v>
      </c>
      <c r="AJ7" s="57">
        <f>'BAR BB| Open rates'!AJ7*0.87*0.85+25</f>
        <v>19104.099999999999</v>
      </c>
      <c r="AK7" s="57">
        <f>'BAR BB| Open rates'!AK7*0.87*0.85+25</f>
        <v>17625.099999999999</v>
      </c>
      <c r="AL7" s="57">
        <f>'BAR BB| Open rates'!AL7*0.87*0.85+25</f>
        <v>19104.099999999999</v>
      </c>
      <c r="AM7" s="57">
        <f>'BAR BB| Open rates'!AM7*0.87*0.85+25</f>
        <v>17625.099999999999</v>
      </c>
      <c r="AN7" s="57">
        <f>'BAR BB| Open rates'!AN7*0.87*0.85+25</f>
        <v>19104.099999999999</v>
      </c>
      <c r="AO7" s="57">
        <f>'BAR BB| Open rates'!AO7*0.87*0.85+25</f>
        <v>17625.099999999999</v>
      </c>
      <c r="AP7" s="57">
        <f>'BAR BB| Open rates'!AP7*0.87*0.85+25</f>
        <v>19104.099999999999</v>
      </c>
      <c r="AQ7" s="57">
        <f>'BAR BB| Open rates'!AQ7*0.87*0.85+25</f>
        <v>17625.099999999999</v>
      </c>
      <c r="AR7" s="57">
        <f>'BAR BB| Open rates'!AR7*0.87*0.85+25</f>
        <v>19104.099999999999</v>
      </c>
      <c r="AS7" s="57">
        <f>'BAR BB| Open rates'!AS7*0.87*0.85+25</f>
        <v>14519.199999999999</v>
      </c>
      <c r="AT7" s="57">
        <f>'BAR BB| Open rates'!AT7*0.87*0.85+25</f>
        <v>16146.1</v>
      </c>
      <c r="AU7" s="57">
        <f>'BAR BB| Open rates'!AU7*0.87*0.85+25</f>
        <v>14519.199999999999</v>
      </c>
      <c r="AV7" s="57">
        <f>'BAR BB| Open rates'!AV7*0.87*0.85+25</f>
        <v>16146.1</v>
      </c>
      <c r="AW7" s="57">
        <f>'BAR BB| Open rates'!AW7*0.87*0.85+25</f>
        <v>16146.1</v>
      </c>
      <c r="AX7" s="57">
        <f>'BAR BB| Open rates'!AX7*0.87*0.85+25</f>
        <v>14519.199999999999</v>
      </c>
      <c r="AY7" s="57">
        <f>'BAR BB| Open rates'!AY7*0.87*0.85+25</f>
        <v>16146.1</v>
      </c>
      <c r="AZ7" s="57">
        <f>'BAR BB| Open rates'!AZ7*0.87*0.85+25</f>
        <v>14519.199999999999</v>
      </c>
      <c r="BA7" s="57">
        <f>'BAR BB| Open rates'!BA7*0.87*0.85+25</f>
        <v>16146.1</v>
      </c>
      <c r="BB7" s="57">
        <f>'BAR BB| Open rates'!BB7*0.87*0.85+25</f>
        <v>14519.199999999999</v>
      </c>
      <c r="BC7" s="57">
        <f>'BAR BB| Open rates'!BC7*0.87*0.85+25</f>
        <v>16146.1</v>
      </c>
      <c r="BD7" s="57">
        <f>'BAR BB| Open rates'!BD7*0.87*0.85+25</f>
        <v>14519.199999999999</v>
      </c>
      <c r="BE7" s="57">
        <f>'BAR BB| Open rates'!BE7*0.87*0.85+25</f>
        <v>13262.05</v>
      </c>
      <c r="BF7" s="57">
        <f>'BAR BB| Open rates'!BF7*0.87*0.85+25</f>
        <v>11783.05</v>
      </c>
      <c r="BG7" s="57">
        <f>'BAR BB| Open rates'!BG7*0.87*0.85+25</f>
        <v>13262.05</v>
      </c>
      <c r="BH7" s="57">
        <f>'BAR BB| Open rates'!BH7*0.87*0.85+25</f>
        <v>11783.05</v>
      </c>
      <c r="BI7" s="57">
        <f>'BAR BB| Open rates'!BI7*0.87*0.85+25</f>
        <v>13262.05</v>
      </c>
      <c r="BJ7" s="57">
        <f>'BAR BB| Open rates'!BJ7*0.87*0.85+25</f>
        <v>11783.05</v>
      </c>
      <c r="BK7" s="57">
        <f>'BAR BB| Open rates'!BK7*0.87*0.85+25</f>
        <v>13262.05</v>
      </c>
      <c r="BL7" s="57">
        <f>'BAR BB| Open rates'!BL7*0.87*0.85+25</f>
        <v>11783.05</v>
      </c>
      <c r="BM7" s="57">
        <f>'BAR BB| Open rates'!BM7*0.87*0.85+25</f>
        <v>13262.05</v>
      </c>
      <c r="BN7" s="57">
        <f>'BAR BB| Open rates'!BN7*0.87*0.85+25</f>
        <v>14519.199999999999</v>
      </c>
      <c r="BO7" s="57">
        <f>'BAR BB| Open rates'!BO7*0.87*0.85+25</f>
        <v>16146.1</v>
      </c>
      <c r="BP7" s="57">
        <f>'BAR BB| Open rates'!BP7*0.87*0.85+25</f>
        <v>11043.55</v>
      </c>
      <c r="BQ7" s="57">
        <f>'BAR BB| Open rates'!BQ7*0.87*0.85+25</f>
        <v>11043.55</v>
      </c>
      <c r="BR7" s="57">
        <f>'BAR BB| Open rates'!BR7*0.87*0.85+25</f>
        <v>11783.05</v>
      </c>
      <c r="BS7" s="57">
        <f>'BAR BB| Open rates'!BS7*0.87*0.85+25</f>
        <v>11043.55</v>
      </c>
      <c r="BT7" s="57">
        <f>'BAR BB| Open rates'!BT7*0.87*0.85+25</f>
        <v>11783.05</v>
      </c>
      <c r="BU7" s="57">
        <f>'BAR BB| Open rates'!BU7*0.87*0.85+25</f>
        <v>11043.55</v>
      </c>
      <c r="BV7" s="57">
        <f>'BAR BB| Open rates'!BV7*0.87*0.85+25</f>
        <v>11783.05</v>
      </c>
      <c r="BW7" s="57">
        <f>'BAR BB| Open rates'!BW7*0.87*0.85+25</f>
        <v>11043.55</v>
      </c>
      <c r="BX7" s="57">
        <f>'BAR BB| Open rates'!BX7*0.87*0.85+25</f>
        <v>11043.55</v>
      </c>
      <c r="BY7" s="57">
        <f>'BAR BB| Open rates'!BY7*0.87*0.85+25</f>
        <v>11783.05</v>
      </c>
      <c r="BZ7" s="57">
        <f>'BAR BB| Open rates'!BZ7*0.87*0.85+25</f>
        <v>11043.55</v>
      </c>
      <c r="CA7" s="57">
        <f>'BAR BB| Open rates'!CA7*0.87*0.85+25</f>
        <v>11783.05</v>
      </c>
      <c r="CB7" s="57">
        <f>'BAR BB| Open rates'!CB7*0.87*0.85+25</f>
        <v>11043.55</v>
      </c>
      <c r="CC7" s="57">
        <f>'BAR BB| Open rates'!CC7*0.87*0.85+25</f>
        <v>11783.05</v>
      </c>
      <c r="CD7" s="57">
        <f>'BAR BB| Open rates'!CD7*0.87*0.85+25</f>
        <v>14519.199999999999</v>
      </c>
      <c r="CE7" s="57">
        <f>'BAR BB| Open rates'!CE7*0.87*0.85+25</f>
        <v>16146.1</v>
      </c>
    </row>
    <row r="8" spans="1:83"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row>
    <row r="9" spans="1:83" s="36" customFormat="1" ht="12" customHeight="1" x14ac:dyDescent="0.2">
      <c r="A9" s="237">
        <v>1</v>
      </c>
      <c r="B9" s="57">
        <f>'BAR BB| Open rates'!B9*0.87*0.85+25</f>
        <v>13262.05</v>
      </c>
      <c r="C9" s="57">
        <f>'BAR BB| Open rates'!C9*0.87*0.85+25</f>
        <v>17625.099999999999</v>
      </c>
      <c r="D9" s="57">
        <f>'BAR BB| Open rates'!D9*0.87*0.85+25</f>
        <v>14519.199999999999</v>
      </c>
      <c r="E9" s="57">
        <f>'BAR BB| Open rates'!E9*0.87*0.85+25</f>
        <v>13779.699999999999</v>
      </c>
      <c r="F9" s="57">
        <f>'BAR BB| Open rates'!F9*0.87*0.85+25</f>
        <v>12522.55</v>
      </c>
      <c r="G9" s="57">
        <f>'BAR BB| Open rates'!G9*0.87*0.85+25</f>
        <v>11043.55</v>
      </c>
      <c r="H9" s="57">
        <f>'BAR BB| Open rates'!H9*0.87*0.85+25</f>
        <v>11043.55</v>
      </c>
      <c r="I9" s="57">
        <f>'BAR BB| Open rates'!I9*0.87*0.85+25</f>
        <v>10304.049999999999</v>
      </c>
      <c r="J9" s="57">
        <f>'BAR BB| Open rates'!J9*0.87*0.85+25</f>
        <v>11043.55</v>
      </c>
      <c r="K9" s="57">
        <f>'BAR BB| Open rates'!K9*0.87*0.85+25</f>
        <v>11043.55</v>
      </c>
      <c r="L9" s="57">
        <f>'BAR BB| Open rates'!L9*0.87*0.85+25</f>
        <v>11043.55</v>
      </c>
      <c r="M9" s="57">
        <f>'BAR BB| Open rates'!M9*0.87*0.85+25</f>
        <v>17625.099999999999</v>
      </c>
      <c r="N9" s="57">
        <f>'BAR BB| Open rates'!N9*0.87*0.85+25</f>
        <v>13779.699999999999</v>
      </c>
      <c r="O9" s="57">
        <f>'BAR BB| Open rates'!O9*0.87*0.85+25</f>
        <v>17625.099999999999</v>
      </c>
      <c r="P9" s="57">
        <f>'BAR BB| Open rates'!P9*0.87*0.85+25</f>
        <v>15406.6</v>
      </c>
      <c r="Q9" s="57">
        <f>'BAR BB| Open rates'!Q9*0.87*0.85+25</f>
        <v>12522.55</v>
      </c>
      <c r="R9" s="57">
        <f>'BAR BB| Open rates'!R9*0.87*0.85+25</f>
        <v>13779.699999999999</v>
      </c>
      <c r="S9" s="57">
        <f>'BAR BB| Open rates'!S9*0.87*0.85+25</f>
        <v>12522.55</v>
      </c>
      <c r="T9" s="57">
        <f>'BAR BB| Open rates'!T9*0.87*0.85+25</f>
        <v>13779.699999999999</v>
      </c>
      <c r="U9" s="57">
        <f>'BAR BB| Open rates'!U9*0.87*0.85+25</f>
        <v>12522.55</v>
      </c>
      <c r="V9" s="57">
        <f>'BAR BB| Open rates'!V9*0.87*0.85+25</f>
        <v>13779.699999999999</v>
      </c>
      <c r="W9" s="57">
        <f>'BAR BB| Open rates'!W9*0.87*0.85+25</f>
        <v>14519.199999999999</v>
      </c>
      <c r="X9" s="57">
        <f>'BAR BB| Open rates'!X9*0.87*0.85+25</f>
        <v>17625.099999999999</v>
      </c>
      <c r="Y9" s="57">
        <f>'BAR BB| Open rates'!Y9*0.87*0.85+25</f>
        <v>31749.55</v>
      </c>
      <c r="Z9" s="57">
        <f>'BAR BB| Open rates'!Z9*0.87*0.85+25</f>
        <v>14519.199999999999</v>
      </c>
      <c r="AA9" s="57">
        <f>'BAR BB| Open rates'!AA9*0.87*0.85+25</f>
        <v>16146.1</v>
      </c>
      <c r="AB9" s="57">
        <f>'BAR BB| Open rates'!AB9*0.87*0.85+25</f>
        <v>14519.199999999999</v>
      </c>
      <c r="AC9" s="57">
        <f>'BAR BB| Open rates'!AC9*0.87*0.85+25</f>
        <v>17625.099999999999</v>
      </c>
      <c r="AD9" s="57">
        <f>'BAR BB| Open rates'!AD9*0.87*0.85+25</f>
        <v>19104.099999999999</v>
      </c>
      <c r="AE9" s="57">
        <f>'BAR BB| Open rates'!AE9*0.87*0.85+25</f>
        <v>17625.099999999999</v>
      </c>
      <c r="AF9" s="57">
        <f>'BAR BB| Open rates'!AF9*0.87*0.85+25</f>
        <v>19104.099999999999</v>
      </c>
      <c r="AG9" s="57">
        <f>'BAR BB| Open rates'!AG9*0.87*0.85+25</f>
        <v>17625.099999999999</v>
      </c>
      <c r="AH9" s="57">
        <f>'BAR BB| Open rates'!AH9*0.87*0.85+25</f>
        <v>19104.099999999999</v>
      </c>
      <c r="AI9" s="57">
        <f>'BAR BB| Open rates'!AI9*0.87*0.85+25</f>
        <v>17625.099999999999</v>
      </c>
      <c r="AJ9" s="57">
        <f>'BAR BB| Open rates'!AJ9*0.87*0.85+25</f>
        <v>19104.099999999999</v>
      </c>
      <c r="AK9" s="57">
        <f>'BAR BB| Open rates'!AK9*0.87*0.85+25</f>
        <v>17625.099999999999</v>
      </c>
      <c r="AL9" s="57">
        <f>'BAR BB| Open rates'!AL9*0.87*0.85+25</f>
        <v>19104.099999999999</v>
      </c>
      <c r="AM9" s="57">
        <f>'BAR BB| Open rates'!AM9*0.87*0.85+25</f>
        <v>17625.099999999999</v>
      </c>
      <c r="AN9" s="57">
        <f>'BAR BB| Open rates'!AN9*0.87*0.85+25</f>
        <v>19104.099999999999</v>
      </c>
      <c r="AO9" s="57">
        <f>'BAR BB| Open rates'!AO9*0.87*0.85+25</f>
        <v>17625.099999999999</v>
      </c>
      <c r="AP9" s="57">
        <f>'BAR BB| Open rates'!AP9*0.87*0.85+25</f>
        <v>19104.099999999999</v>
      </c>
      <c r="AQ9" s="57">
        <f>'BAR BB| Open rates'!AQ9*0.87*0.85+25</f>
        <v>17625.099999999999</v>
      </c>
      <c r="AR9" s="57">
        <f>'BAR BB| Open rates'!AR9*0.87*0.85+25</f>
        <v>19104.099999999999</v>
      </c>
      <c r="AS9" s="57">
        <f>'BAR BB| Open rates'!AS9*0.87*0.85+25</f>
        <v>14519.199999999999</v>
      </c>
      <c r="AT9" s="57">
        <f>'BAR BB| Open rates'!AT9*0.87*0.85+25</f>
        <v>16146.1</v>
      </c>
      <c r="AU9" s="57">
        <f>'BAR BB| Open rates'!AU9*0.87*0.85+25</f>
        <v>14519.199999999999</v>
      </c>
      <c r="AV9" s="57">
        <f>'BAR BB| Open rates'!AV9*0.87*0.85+25</f>
        <v>16146.1</v>
      </c>
      <c r="AW9" s="57">
        <f>'BAR BB| Open rates'!AW9*0.87*0.85+25</f>
        <v>16146.1</v>
      </c>
      <c r="AX9" s="57">
        <f>'BAR BB| Open rates'!AX9*0.87*0.85+25</f>
        <v>14519.199999999999</v>
      </c>
      <c r="AY9" s="57">
        <f>'BAR BB| Open rates'!AY9*0.87*0.85+25</f>
        <v>16146.1</v>
      </c>
      <c r="AZ9" s="57">
        <f>'BAR BB| Open rates'!AZ9*0.87*0.85+25</f>
        <v>14519.199999999999</v>
      </c>
      <c r="BA9" s="57">
        <f>'BAR BB| Open rates'!BA9*0.87*0.85+25</f>
        <v>16146.1</v>
      </c>
      <c r="BB9" s="57">
        <f>'BAR BB| Open rates'!BB9*0.87*0.85+25</f>
        <v>14519.199999999999</v>
      </c>
      <c r="BC9" s="57">
        <f>'BAR BB| Open rates'!BC9*0.87*0.85+25</f>
        <v>16146.1</v>
      </c>
      <c r="BD9" s="57">
        <f>'BAR BB| Open rates'!BD9*0.87*0.85+25</f>
        <v>14519.199999999999</v>
      </c>
      <c r="BE9" s="57">
        <f>'BAR BB| Open rates'!BE9*0.87*0.85+25</f>
        <v>13262.05</v>
      </c>
      <c r="BF9" s="57">
        <f>'BAR BB| Open rates'!BF9*0.87*0.85+25</f>
        <v>11783.05</v>
      </c>
      <c r="BG9" s="57">
        <f>'BAR BB| Open rates'!BG9*0.87*0.85+25</f>
        <v>13262.05</v>
      </c>
      <c r="BH9" s="57">
        <f>'BAR BB| Open rates'!BH9*0.87*0.85+25</f>
        <v>11783.05</v>
      </c>
      <c r="BI9" s="57">
        <f>'BAR BB| Open rates'!BI9*0.87*0.85+25</f>
        <v>13262.05</v>
      </c>
      <c r="BJ9" s="57">
        <f>'BAR BB| Open rates'!BJ9*0.87*0.85+25</f>
        <v>11783.05</v>
      </c>
      <c r="BK9" s="57">
        <f>'BAR BB| Open rates'!BK9*0.87*0.85+25</f>
        <v>13262.05</v>
      </c>
      <c r="BL9" s="57">
        <f>'BAR BB| Open rates'!BL9*0.87*0.85+25</f>
        <v>11783.05</v>
      </c>
      <c r="BM9" s="57">
        <f>'BAR BB| Open rates'!BM9*0.87*0.85+25</f>
        <v>13262.05</v>
      </c>
      <c r="BN9" s="57">
        <f>'BAR BB| Open rates'!BN9*0.87*0.85+25</f>
        <v>14519.199999999999</v>
      </c>
      <c r="BO9" s="57">
        <f>'BAR BB| Open rates'!BO9*0.87*0.85+25</f>
        <v>16146.1</v>
      </c>
      <c r="BP9" s="57">
        <f>'BAR BB| Open rates'!BP9*0.87*0.85+25</f>
        <v>11043.55</v>
      </c>
      <c r="BQ9" s="57">
        <f>'BAR BB| Open rates'!BQ9*0.87*0.85+25</f>
        <v>10304.049999999999</v>
      </c>
      <c r="BR9" s="57">
        <f>'BAR BB| Open rates'!BR9*0.87*0.85+25</f>
        <v>11043.55</v>
      </c>
      <c r="BS9" s="57">
        <f>'BAR BB| Open rates'!BS9*0.87*0.85+25</f>
        <v>10304.049999999999</v>
      </c>
      <c r="BT9" s="57">
        <f>'BAR BB| Open rates'!BT9*0.87*0.85+25</f>
        <v>11043.55</v>
      </c>
      <c r="BU9" s="57">
        <f>'BAR BB| Open rates'!BU9*0.87*0.85+25</f>
        <v>10304.049999999999</v>
      </c>
      <c r="BV9" s="57">
        <f>'BAR BB| Open rates'!BV9*0.87*0.85+25</f>
        <v>11043.55</v>
      </c>
      <c r="BW9" s="57">
        <f>'BAR BB| Open rates'!BW9*0.87*0.85+25</f>
        <v>10304.049999999999</v>
      </c>
      <c r="BX9" s="57">
        <f>'BAR BB| Open rates'!BX9*0.87*0.85+25</f>
        <v>10304.049999999999</v>
      </c>
      <c r="BY9" s="57">
        <f>'BAR BB| Open rates'!BY9*0.87*0.85+25</f>
        <v>11043.55</v>
      </c>
      <c r="BZ9" s="57">
        <f>'BAR BB| Open rates'!BZ9*0.87*0.85+25</f>
        <v>10304.049999999999</v>
      </c>
      <c r="CA9" s="57">
        <f>'BAR BB| Open rates'!CA9*0.87*0.85+25</f>
        <v>11043.55</v>
      </c>
      <c r="CB9" s="57">
        <f>'BAR BB| Open rates'!CB9*0.87*0.85+25</f>
        <v>10304.049999999999</v>
      </c>
      <c r="CC9" s="57">
        <f>'BAR BB| Open rates'!CC9*0.87*0.85+25</f>
        <v>11043.55</v>
      </c>
      <c r="CD9" s="57">
        <f>'BAR BB| Open rates'!CD9*0.87*0.85+25</f>
        <v>13779.699999999999</v>
      </c>
      <c r="CE9" s="57">
        <f>'BAR BB| Open rates'!CE9*0.87*0.85+25</f>
        <v>15406.6</v>
      </c>
    </row>
    <row r="10" spans="1:83" s="36" customFormat="1" ht="12" customHeight="1" x14ac:dyDescent="0.2">
      <c r="A10" s="237">
        <v>2</v>
      </c>
      <c r="B10" s="57">
        <f>'BAR BB| Open rates'!B10*0.87*0.85+25</f>
        <v>15480.55</v>
      </c>
      <c r="C10" s="57">
        <f>'BAR BB| Open rates'!C10*0.87*0.85+25</f>
        <v>19843.599999999999</v>
      </c>
      <c r="D10" s="57">
        <f>'BAR BB| Open rates'!D10*0.87*0.85+25</f>
        <v>16737.7</v>
      </c>
      <c r="E10" s="57">
        <f>'BAR BB| Open rates'!E10*0.87*0.85+25</f>
        <v>15998.199999999999</v>
      </c>
      <c r="F10" s="57">
        <f>'BAR BB| Open rates'!F10*0.87*0.85+25</f>
        <v>14741.05</v>
      </c>
      <c r="G10" s="57">
        <f>'BAR BB| Open rates'!G10*0.87*0.85+25</f>
        <v>13262.05</v>
      </c>
      <c r="H10" s="57">
        <f>'BAR BB| Open rates'!H10*0.87*0.85+25</f>
        <v>13262.05</v>
      </c>
      <c r="I10" s="57">
        <f>'BAR BB| Open rates'!I10*0.87*0.85+25</f>
        <v>12522.55</v>
      </c>
      <c r="J10" s="57">
        <f>'BAR BB| Open rates'!J10*0.87*0.85+25</f>
        <v>13262.05</v>
      </c>
      <c r="K10" s="57">
        <f>'BAR BB| Open rates'!K10*0.87*0.85+25</f>
        <v>13262.05</v>
      </c>
      <c r="L10" s="57">
        <f>'BAR BB| Open rates'!L10*0.87*0.85+25</f>
        <v>13262.05</v>
      </c>
      <c r="M10" s="57">
        <f>'BAR BB| Open rates'!M10*0.87*0.85+25</f>
        <v>19843.599999999999</v>
      </c>
      <c r="N10" s="57">
        <f>'BAR BB| Open rates'!N10*0.87*0.85+25</f>
        <v>15998.199999999999</v>
      </c>
      <c r="O10" s="57">
        <f>'BAR BB| Open rates'!O10*0.87*0.85+25</f>
        <v>19843.599999999999</v>
      </c>
      <c r="P10" s="57">
        <f>'BAR BB| Open rates'!P10*0.87*0.85+25</f>
        <v>17625.099999999999</v>
      </c>
      <c r="Q10" s="57">
        <f>'BAR BB| Open rates'!Q10*0.87*0.85+25</f>
        <v>14741.05</v>
      </c>
      <c r="R10" s="57">
        <f>'BAR BB| Open rates'!R10*0.87*0.85+25</f>
        <v>15998.199999999999</v>
      </c>
      <c r="S10" s="57">
        <f>'BAR BB| Open rates'!S10*0.87*0.85+25</f>
        <v>14741.05</v>
      </c>
      <c r="T10" s="57">
        <f>'BAR BB| Open rates'!T10*0.87*0.85+25</f>
        <v>15998.199999999999</v>
      </c>
      <c r="U10" s="57">
        <f>'BAR BB| Open rates'!U10*0.87*0.85+25</f>
        <v>14741.05</v>
      </c>
      <c r="V10" s="57">
        <f>'BAR BB| Open rates'!V10*0.87*0.85+25</f>
        <v>15998.199999999999</v>
      </c>
      <c r="W10" s="57">
        <f>'BAR BB| Open rates'!W10*0.87*0.85+25</f>
        <v>16737.7</v>
      </c>
      <c r="X10" s="57">
        <f>'BAR BB| Open rates'!X10*0.87*0.85+25</f>
        <v>19843.599999999999</v>
      </c>
      <c r="Y10" s="57">
        <f>'BAR BB| Open rates'!Y10*0.87*0.85+25</f>
        <v>33968.049999999996</v>
      </c>
      <c r="Z10" s="57">
        <f>'BAR BB| Open rates'!Z10*0.87*0.85+25</f>
        <v>16737.7</v>
      </c>
      <c r="AA10" s="57">
        <f>'BAR BB| Open rates'!AA10*0.87*0.85+25</f>
        <v>18364.599999999999</v>
      </c>
      <c r="AB10" s="57">
        <f>'BAR BB| Open rates'!AB10*0.87*0.85+25</f>
        <v>16737.7</v>
      </c>
      <c r="AC10" s="57">
        <f>'BAR BB| Open rates'!AC10*0.87*0.85+25</f>
        <v>19843.599999999999</v>
      </c>
      <c r="AD10" s="57">
        <f>'BAR BB| Open rates'!AD10*0.87*0.85+25</f>
        <v>21322.6</v>
      </c>
      <c r="AE10" s="57">
        <f>'BAR BB| Open rates'!AE10*0.87*0.85+25</f>
        <v>19843.599999999999</v>
      </c>
      <c r="AF10" s="57">
        <f>'BAR BB| Open rates'!AF10*0.87*0.85+25</f>
        <v>21322.6</v>
      </c>
      <c r="AG10" s="57">
        <f>'BAR BB| Open rates'!AG10*0.87*0.85+25</f>
        <v>19843.599999999999</v>
      </c>
      <c r="AH10" s="57">
        <f>'BAR BB| Open rates'!AH10*0.87*0.85+25</f>
        <v>21322.6</v>
      </c>
      <c r="AI10" s="57">
        <f>'BAR BB| Open rates'!AI10*0.87*0.85+25</f>
        <v>19843.599999999999</v>
      </c>
      <c r="AJ10" s="57">
        <f>'BAR BB| Open rates'!AJ10*0.87*0.85+25</f>
        <v>21322.6</v>
      </c>
      <c r="AK10" s="57">
        <f>'BAR BB| Open rates'!AK10*0.87*0.85+25</f>
        <v>19843.599999999999</v>
      </c>
      <c r="AL10" s="57">
        <f>'BAR BB| Open rates'!AL10*0.87*0.85+25</f>
        <v>21322.6</v>
      </c>
      <c r="AM10" s="57">
        <f>'BAR BB| Open rates'!AM10*0.87*0.85+25</f>
        <v>19843.599999999999</v>
      </c>
      <c r="AN10" s="57">
        <f>'BAR BB| Open rates'!AN10*0.87*0.85+25</f>
        <v>21322.6</v>
      </c>
      <c r="AO10" s="57">
        <f>'BAR BB| Open rates'!AO10*0.87*0.85+25</f>
        <v>19843.599999999999</v>
      </c>
      <c r="AP10" s="57">
        <f>'BAR BB| Open rates'!AP10*0.87*0.85+25</f>
        <v>21322.6</v>
      </c>
      <c r="AQ10" s="57">
        <f>'BAR BB| Open rates'!AQ10*0.87*0.85+25</f>
        <v>19843.599999999999</v>
      </c>
      <c r="AR10" s="57">
        <f>'BAR BB| Open rates'!AR10*0.87*0.85+25</f>
        <v>21322.6</v>
      </c>
      <c r="AS10" s="57">
        <f>'BAR BB| Open rates'!AS10*0.87*0.85+25</f>
        <v>16737.7</v>
      </c>
      <c r="AT10" s="57">
        <f>'BAR BB| Open rates'!AT10*0.87*0.85+25</f>
        <v>18364.599999999999</v>
      </c>
      <c r="AU10" s="57">
        <f>'BAR BB| Open rates'!AU10*0.87*0.85+25</f>
        <v>16737.7</v>
      </c>
      <c r="AV10" s="57">
        <f>'BAR BB| Open rates'!AV10*0.87*0.85+25</f>
        <v>18364.599999999999</v>
      </c>
      <c r="AW10" s="57">
        <f>'BAR BB| Open rates'!AW10*0.87*0.85+25</f>
        <v>18364.599999999999</v>
      </c>
      <c r="AX10" s="57">
        <f>'BAR BB| Open rates'!AX10*0.87*0.85+25</f>
        <v>16737.7</v>
      </c>
      <c r="AY10" s="57">
        <f>'BAR BB| Open rates'!AY10*0.87*0.85+25</f>
        <v>18364.599999999999</v>
      </c>
      <c r="AZ10" s="57">
        <f>'BAR BB| Open rates'!AZ10*0.87*0.85+25</f>
        <v>16737.7</v>
      </c>
      <c r="BA10" s="57">
        <f>'BAR BB| Open rates'!BA10*0.87*0.85+25</f>
        <v>18364.599999999999</v>
      </c>
      <c r="BB10" s="57">
        <f>'BAR BB| Open rates'!BB10*0.87*0.85+25</f>
        <v>16737.7</v>
      </c>
      <c r="BC10" s="57">
        <f>'BAR BB| Open rates'!BC10*0.87*0.85+25</f>
        <v>18364.599999999999</v>
      </c>
      <c r="BD10" s="57">
        <f>'BAR BB| Open rates'!BD10*0.87*0.85+25</f>
        <v>16737.7</v>
      </c>
      <c r="BE10" s="57">
        <f>'BAR BB| Open rates'!BE10*0.87*0.85+25</f>
        <v>15480.55</v>
      </c>
      <c r="BF10" s="57">
        <f>'BAR BB| Open rates'!BF10*0.87*0.85+25</f>
        <v>14001.55</v>
      </c>
      <c r="BG10" s="57">
        <f>'BAR BB| Open rates'!BG10*0.87*0.85+25</f>
        <v>15480.55</v>
      </c>
      <c r="BH10" s="57">
        <f>'BAR BB| Open rates'!BH10*0.87*0.85+25</f>
        <v>14001.55</v>
      </c>
      <c r="BI10" s="57">
        <f>'BAR BB| Open rates'!BI10*0.87*0.85+25</f>
        <v>15480.55</v>
      </c>
      <c r="BJ10" s="57">
        <f>'BAR BB| Open rates'!BJ10*0.87*0.85+25</f>
        <v>14001.55</v>
      </c>
      <c r="BK10" s="57">
        <f>'BAR BB| Open rates'!BK10*0.87*0.85+25</f>
        <v>15480.55</v>
      </c>
      <c r="BL10" s="57">
        <f>'BAR BB| Open rates'!BL10*0.87*0.85+25</f>
        <v>14001.55</v>
      </c>
      <c r="BM10" s="57">
        <f>'BAR BB| Open rates'!BM10*0.87*0.85+25</f>
        <v>15480.55</v>
      </c>
      <c r="BN10" s="57">
        <f>'BAR BB| Open rates'!BN10*0.87*0.85+25</f>
        <v>16737.7</v>
      </c>
      <c r="BO10" s="57">
        <f>'BAR BB| Open rates'!BO10*0.87*0.85+25</f>
        <v>18364.599999999999</v>
      </c>
      <c r="BP10" s="57">
        <f>'BAR BB| Open rates'!BP10*0.87*0.85+25</f>
        <v>13262.05</v>
      </c>
      <c r="BQ10" s="57">
        <f>'BAR BB| Open rates'!BQ10*0.87*0.85+25</f>
        <v>12522.55</v>
      </c>
      <c r="BR10" s="57">
        <f>'BAR BB| Open rates'!BR10*0.87*0.85+25</f>
        <v>13262.05</v>
      </c>
      <c r="BS10" s="57">
        <f>'BAR BB| Open rates'!BS10*0.87*0.85+25</f>
        <v>12522.55</v>
      </c>
      <c r="BT10" s="57">
        <f>'BAR BB| Open rates'!BT10*0.87*0.85+25</f>
        <v>13262.05</v>
      </c>
      <c r="BU10" s="57">
        <f>'BAR BB| Open rates'!BU10*0.87*0.85+25</f>
        <v>12522.55</v>
      </c>
      <c r="BV10" s="57">
        <f>'BAR BB| Open rates'!BV10*0.87*0.85+25</f>
        <v>13262.05</v>
      </c>
      <c r="BW10" s="57">
        <f>'BAR BB| Open rates'!BW10*0.87*0.85+25</f>
        <v>12522.55</v>
      </c>
      <c r="BX10" s="57">
        <f>'BAR BB| Open rates'!BX10*0.87*0.85+25</f>
        <v>12522.55</v>
      </c>
      <c r="BY10" s="57">
        <f>'BAR BB| Open rates'!BY10*0.87*0.85+25</f>
        <v>13262.05</v>
      </c>
      <c r="BZ10" s="57">
        <f>'BAR BB| Open rates'!BZ10*0.87*0.85+25</f>
        <v>12522.55</v>
      </c>
      <c r="CA10" s="57">
        <f>'BAR BB| Open rates'!CA10*0.87*0.85+25</f>
        <v>13262.05</v>
      </c>
      <c r="CB10" s="57">
        <f>'BAR BB| Open rates'!CB10*0.87*0.85+25</f>
        <v>12522.55</v>
      </c>
      <c r="CC10" s="57">
        <f>'BAR BB| Open rates'!CC10*0.87*0.85+25</f>
        <v>13262.05</v>
      </c>
      <c r="CD10" s="57">
        <f>'BAR BB| Open rates'!CD10*0.87*0.85+25</f>
        <v>15998.199999999999</v>
      </c>
      <c r="CE10" s="57">
        <f>'BAR BB| Open rates'!CE10*0.87*0.85+25</f>
        <v>17625.099999999999</v>
      </c>
    </row>
    <row r="11" spans="1:83"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row>
    <row r="12" spans="1:83" s="36" customFormat="1" ht="12" customHeight="1" x14ac:dyDescent="0.2">
      <c r="A12" s="237">
        <v>1</v>
      </c>
      <c r="B12" s="57">
        <f>'BAR BB| Open rates'!B12*0.87*0.85+25</f>
        <v>16146.1</v>
      </c>
      <c r="C12" s="57">
        <f>'BAR BB| Open rates'!C12*0.87*0.85+25</f>
        <v>20509.149999999998</v>
      </c>
      <c r="D12" s="57">
        <f>'BAR BB| Open rates'!D12*0.87*0.85+25</f>
        <v>17403.25</v>
      </c>
      <c r="E12" s="57">
        <f>'BAR BB| Open rates'!E12*0.87*0.85+25</f>
        <v>16663.75</v>
      </c>
      <c r="F12" s="57">
        <f>'BAR BB| Open rates'!F12*0.87*0.85+25</f>
        <v>15406.6</v>
      </c>
      <c r="G12" s="57">
        <f>'BAR BB| Open rates'!G12*0.87*0.85+25</f>
        <v>13927.6</v>
      </c>
      <c r="H12" s="57">
        <f>'BAR BB| Open rates'!H12*0.87*0.85+25</f>
        <v>13927.6</v>
      </c>
      <c r="I12" s="57">
        <f>'BAR BB| Open rates'!I12*0.87*0.85+25</f>
        <v>13188.1</v>
      </c>
      <c r="J12" s="57">
        <f>'BAR BB| Open rates'!J12*0.87*0.85+25</f>
        <v>13927.6</v>
      </c>
      <c r="K12" s="57">
        <f>'BAR BB| Open rates'!K12*0.87*0.85+25</f>
        <v>13927.6</v>
      </c>
      <c r="L12" s="57">
        <f>'BAR BB| Open rates'!L12*0.87*0.85+25</f>
        <v>13927.6</v>
      </c>
      <c r="M12" s="57">
        <f>'BAR BB| Open rates'!M12*0.87*0.85+25</f>
        <v>21248.649999999998</v>
      </c>
      <c r="N12" s="57">
        <f>'BAR BB| Open rates'!N12*0.87*0.85+25</f>
        <v>17403.25</v>
      </c>
      <c r="O12" s="57">
        <f>'BAR BB| Open rates'!O12*0.87*0.85+25</f>
        <v>21248.649999999998</v>
      </c>
      <c r="P12" s="57">
        <f>'BAR BB| Open rates'!P12*0.87*0.85+25</f>
        <v>19030.149999999998</v>
      </c>
      <c r="Q12" s="57">
        <f>'BAR BB| Open rates'!Q12*0.87*0.85+25</f>
        <v>16146.1</v>
      </c>
      <c r="R12" s="57">
        <f>'BAR BB| Open rates'!R12*0.87*0.85+25</f>
        <v>17403.25</v>
      </c>
      <c r="S12" s="57">
        <f>'BAR BB| Open rates'!S12*0.87*0.85+25</f>
        <v>16146.1</v>
      </c>
      <c r="T12" s="57">
        <f>'BAR BB| Open rates'!T12*0.87*0.85+25</f>
        <v>17403.25</v>
      </c>
      <c r="U12" s="57">
        <f>'BAR BB| Open rates'!U12*0.87*0.85+25</f>
        <v>16146.1</v>
      </c>
      <c r="V12" s="57">
        <f>'BAR BB| Open rates'!V12*0.87*0.85+25</f>
        <v>17403.25</v>
      </c>
      <c r="W12" s="57">
        <f>'BAR BB| Open rates'!W12*0.87*0.85+25</f>
        <v>17403.25</v>
      </c>
      <c r="X12" s="57">
        <f>'BAR BB| Open rates'!X12*0.87*0.85+25</f>
        <v>20509.149999999998</v>
      </c>
      <c r="Y12" s="57">
        <f>'BAR BB| Open rates'!Y12*0.87*0.85+25</f>
        <v>34633.599999999999</v>
      </c>
      <c r="Z12" s="57">
        <f>'BAR BB| Open rates'!Z12*0.87*0.85+25</f>
        <v>17403.25</v>
      </c>
      <c r="AA12" s="57">
        <f>'BAR BB| Open rates'!AA12*0.87*0.85+25</f>
        <v>19030.149999999998</v>
      </c>
      <c r="AB12" s="57">
        <f>'BAR BB| Open rates'!AB12*0.87*0.85+25</f>
        <v>17403.25</v>
      </c>
      <c r="AC12" s="57">
        <f>'BAR BB| Open rates'!AC12*0.87*0.85+25</f>
        <v>20509.149999999998</v>
      </c>
      <c r="AD12" s="57">
        <f>'BAR BB| Open rates'!AD12*0.87*0.85+25</f>
        <v>21988.149999999998</v>
      </c>
      <c r="AE12" s="57">
        <f>'BAR BB| Open rates'!AE12*0.87*0.85+25</f>
        <v>20509.149999999998</v>
      </c>
      <c r="AF12" s="57">
        <f>'BAR BB| Open rates'!AF12*0.87*0.85+25</f>
        <v>21988.149999999998</v>
      </c>
      <c r="AG12" s="57">
        <f>'BAR BB| Open rates'!AG12*0.87*0.85+25</f>
        <v>20509.149999999998</v>
      </c>
      <c r="AH12" s="57">
        <f>'BAR BB| Open rates'!AH12*0.87*0.85+25</f>
        <v>21988.149999999998</v>
      </c>
      <c r="AI12" s="57">
        <f>'BAR BB| Open rates'!AI12*0.87*0.85+25</f>
        <v>20509.149999999998</v>
      </c>
      <c r="AJ12" s="57">
        <f>'BAR BB| Open rates'!AJ12*0.87*0.85+25</f>
        <v>21988.149999999998</v>
      </c>
      <c r="AK12" s="57">
        <f>'BAR BB| Open rates'!AK12*0.87*0.85+25</f>
        <v>20509.149999999998</v>
      </c>
      <c r="AL12" s="57">
        <f>'BAR BB| Open rates'!AL12*0.87*0.85+25</f>
        <v>21988.149999999998</v>
      </c>
      <c r="AM12" s="57">
        <f>'BAR BB| Open rates'!AM12*0.87*0.85+25</f>
        <v>20509.149999999998</v>
      </c>
      <c r="AN12" s="57">
        <f>'BAR BB| Open rates'!AN12*0.87*0.85+25</f>
        <v>21988.149999999998</v>
      </c>
      <c r="AO12" s="57">
        <f>'BAR BB| Open rates'!AO12*0.87*0.85+25</f>
        <v>20509.149999999998</v>
      </c>
      <c r="AP12" s="57">
        <f>'BAR BB| Open rates'!AP12*0.87*0.85+25</f>
        <v>21988.149999999998</v>
      </c>
      <c r="AQ12" s="57">
        <f>'BAR BB| Open rates'!AQ12*0.87*0.85+25</f>
        <v>20509.149999999998</v>
      </c>
      <c r="AR12" s="57">
        <f>'BAR BB| Open rates'!AR12*0.87*0.85+25</f>
        <v>21988.149999999998</v>
      </c>
      <c r="AS12" s="57">
        <f>'BAR BB| Open rates'!AS12*0.87*0.85+25</f>
        <v>17403.25</v>
      </c>
      <c r="AT12" s="57">
        <f>'BAR BB| Open rates'!AT12*0.87*0.85+25</f>
        <v>19030.149999999998</v>
      </c>
      <c r="AU12" s="57">
        <f>'BAR BB| Open rates'!AU12*0.87*0.85+25</f>
        <v>17403.25</v>
      </c>
      <c r="AV12" s="57">
        <f>'BAR BB| Open rates'!AV12*0.87*0.85+25</f>
        <v>19030.149999999998</v>
      </c>
      <c r="AW12" s="57">
        <f>'BAR BB| Open rates'!AW12*0.87*0.85+25</f>
        <v>19030.149999999998</v>
      </c>
      <c r="AX12" s="57">
        <f>'BAR BB| Open rates'!AX12*0.87*0.85+25</f>
        <v>17403.25</v>
      </c>
      <c r="AY12" s="57">
        <f>'BAR BB| Open rates'!AY12*0.87*0.85+25</f>
        <v>19030.149999999998</v>
      </c>
      <c r="AZ12" s="57">
        <f>'BAR BB| Open rates'!AZ12*0.87*0.85+25</f>
        <v>17403.25</v>
      </c>
      <c r="BA12" s="57">
        <f>'BAR BB| Open rates'!BA12*0.87*0.85+25</f>
        <v>19030.149999999998</v>
      </c>
      <c r="BB12" s="57">
        <f>'BAR BB| Open rates'!BB12*0.87*0.85+25</f>
        <v>17403.25</v>
      </c>
      <c r="BC12" s="57">
        <f>'BAR BB| Open rates'!BC12*0.87*0.85+25</f>
        <v>19030.149999999998</v>
      </c>
      <c r="BD12" s="57">
        <f>'BAR BB| Open rates'!BD12*0.87*0.85+25</f>
        <v>17403.25</v>
      </c>
      <c r="BE12" s="57">
        <f>'BAR BB| Open rates'!BE12*0.87*0.85+25</f>
        <v>16146.1</v>
      </c>
      <c r="BF12" s="57">
        <f>'BAR BB| Open rates'!BF12*0.87*0.85+25</f>
        <v>14667.1</v>
      </c>
      <c r="BG12" s="57">
        <f>'BAR BB| Open rates'!BG12*0.87*0.85+25</f>
        <v>16146.1</v>
      </c>
      <c r="BH12" s="57">
        <f>'BAR BB| Open rates'!BH12*0.87*0.85+25</f>
        <v>14667.1</v>
      </c>
      <c r="BI12" s="57">
        <f>'BAR BB| Open rates'!BI12*0.87*0.85+25</f>
        <v>16146.1</v>
      </c>
      <c r="BJ12" s="57">
        <f>'BAR BB| Open rates'!BJ12*0.87*0.85+25</f>
        <v>14667.1</v>
      </c>
      <c r="BK12" s="57">
        <f>'BAR BB| Open rates'!BK12*0.87*0.85+25</f>
        <v>16146.1</v>
      </c>
      <c r="BL12" s="57">
        <f>'BAR BB| Open rates'!BL12*0.87*0.85+25</f>
        <v>14667.1</v>
      </c>
      <c r="BM12" s="57">
        <f>'BAR BB| Open rates'!BM12*0.87*0.85+25</f>
        <v>16146.1</v>
      </c>
      <c r="BN12" s="57">
        <f>'BAR BB| Open rates'!BN12*0.87*0.85+25</f>
        <v>17403.25</v>
      </c>
      <c r="BO12" s="57">
        <f>'BAR BB| Open rates'!BO12*0.87*0.85+25</f>
        <v>19030.149999999998</v>
      </c>
      <c r="BP12" s="57">
        <f>'BAR BB| Open rates'!BP12*0.87*0.85+25</f>
        <v>13927.6</v>
      </c>
      <c r="BQ12" s="57">
        <f>'BAR BB| Open rates'!BQ12*0.87*0.85+25</f>
        <v>13188.1</v>
      </c>
      <c r="BR12" s="57">
        <f>'BAR BB| Open rates'!BR12*0.87*0.85+25</f>
        <v>13927.6</v>
      </c>
      <c r="BS12" s="57">
        <f>'BAR BB| Open rates'!BS12*0.87*0.85+25</f>
        <v>13188.1</v>
      </c>
      <c r="BT12" s="57">
        <f>'BAR BB| Open rates'!BT12*0.87*0.85+25</f>
        <v>13927.6</v>
      </c>
      <c r="BU12" s="57">
        <f>'BAR BB| Open rates'!BU12*0.87*0.85+25</f>
        <v>13188.1</v>
      </c>
      <c r="BV12" s="57">
        <f>'BAR BB| Open rates'!BV12*0.87*0.85+25</f>
        <v>13927.6</v>
      </c>
      <c r="BW12" s="57">
        <f>'BAR BB| Open rates'!BW12*0.87*0.85+25</f>
        <v>13188.1</v>
      </c>
      <c r="BX12" s="57">
        <f>'BAR BB| Open rates'!BX12*0.87*0.85+25</f>
        <v>13188.1</v>
      </c>
      <c r="BY12" s="57">
        <f>'BAR BB| Open rates'!BY12*0.87*0.85+25</f>
        <v>13927.6</v>
      </c>
      <c r="BZ12" s="57">
        <f>'BAR BB| Open rates'!BZ12*0.87*0.85+25</f>
        <v>13188.1</v>
      </c>
      <c r="CA12" s="57">
        <f>'BAR BB| Open rates'!CA12*0.87*0.85+25</f>
        <v>13927.6</v>
      </c>
      <c r="CB12" s="57">
        <f>'BAR BB| Open rates'!CB12*0.87*0.85+25</f>
        <v>13188.1</v>
      </c>
      <c r="CC12" s="57">
        <f>'BAR BB| Open rates'!CC12*0.87*0.85+25</f>
        <v>13927.6</v>
      </c>
      <c r="CD12" s="57">
        <f>'BAR BB| Open rates'!CD12*0.87*0.85+25</f>
        <v>16663.75</v>
      </c>
      <c r="CE12" s="57">
        <f>'BAR BB| Open rates'!CE12*0.87*0.85+25</f>
        <v>18290.649999999998</v>
      </c>
    </row>
    <row r="13" spans="1:83" s="36" customFormat="1" ht="12" customHeight="1" x14ac:dyDescent="0.2">
      <c r="A13" s="237">
        <v>2</v>
      </c>
      <c r="B13" s="57">
        <f>'BAR BB| Open rates'!B13*0.87*0.85+25</f>
        <v>18364.599999999999</v>
      </c>
      <c r="C13" s="57">
        <f>'BAR BB| Open rates'!C13*0.87*0.85+25</f>
        <v>22727.649999999998</v>
      </c>
      <c r="D13" s="57">
        <f>'BAR BB| Open rates'!D13*0.87*0.85+25</f>
        <v>19621.75</v>
      </c>
      <c r="E13" s="57">
        <f>'BAR BB| Open rates'!E13*0.87*0.85+25</f>
        <v>18882.25</v>
      </c>
      <c r="F13" s="57">
        <f>'BAR BB| Open rates'!F13*0.87*0.85+25</f>
        <v>17625.099999999999</v>
      </c>
      <c r="G13" s="57">
        <f>'BAR BB| Open rates'!G13*0.87*0.85+25</f>
        <v>16146.1</v>
      </c>
      <c r="H13" s="57">
        <f>'BAR BB| Open rates'!H13*0.87*0.85+25</f>
        <v>16146.1</v>
      </c>
      <c r="I13" s="57">
        <f>'BAR BB| Open rates'!I13*0.87*0.85+25</f>
        <v>15406.6</v>
      </c>
      <c r="J13" s="57">
        <f>'BAR BB| Open rates'!J13*0.87*0.85+25</f>
        <v>16146.1</v>
      </c>
      <c r="K13" s="57">
        <f>'BAR BB| Open rates'!K13*0.87*0.85+25</f>
        <v>16146.1</v>
      </c>
      <c r="L13" s="57">
        <f>'BAR BB| Open rates'!L13*0.87*0.85+25</f>
        <v>16146.1</v>
      </c>
      <c r="M13" s="57">
        <f>'BAR BB| Open rates'!M13*0.87*0.85+25</f>
        <v>23467.149999999998</v>
      </c>
      <c r="N13" s="57">
        <f>'BAR BB| Open rates'!N13*0.87*0.85+25</f>
        <v>19621.75</v>
      </c>
      <c r="O13" s="57">
        <f>'BAR BB| Open rates'!O13*0.87*0.85+25</f>
        <v>23467.149999999998</v>
      </c>
      <c r="P13" s="57">
        <f>'BAR BB| Open rates'!P13*0.87*0.85+25</f>
        <v>21248.649999999998</v>
      </c>
      <c r="Q13" s="57">
        <f>'BAR BB| Open rates'!Q13*0.87*0.85+25</f>
        <v>18364.599999999999</v>
      </c>
      <c r="R13" s="57">
        <f>'BAR BB| Open rates'!R13*0.87*0.85+25</f>
        <v>19621.75</v>
      </c>
      <c r="S13" s="57">
        <f>'BAR BB| Open rates'!S13*0.87*0.85+25</f>
        <v>18364.599999999999</v>
      </c>
      <c r="T13" s="57">
        <f>'BAR BB| Open rates'!T13*0.87*0.85+25</f>
        <v>19621.75</v>
      </c>
      <c r="U13" s="57">
        <f>'BAR BB| Open rates'!U13*0.87*0.85+25</f>
        <v>18364.599999999999</v>
      </c>
      <c r="V13" s="57">
        <f>'BAR BB| Open rates'!V13*0.87*0.85+25</f>
        <v>19621.75</v>
      </c>
      <c r="W13" s="57">
        <f>'BAR BB| Open rates'!W13*0.87*0.85+25</f>
        <v>19621.75</v>
      </c>
      <c r="X13" s="57">
        <f>'BAR BB| Open rates'!X13*0.87*0.85+25</f>
        <v>22727.649999999998</v>
      </c>
      <c r="Y13" s="57">
        <f>'BAR BB| Open rates'!Y13*0.87*0.85+25</f>
        <v>36852.1</v>
      </c>
      <c r="Z13" s="57">
        <f>'BAR BB| Open rates'!Z13*0.87*0.85+25</f>
        <v>19621.75</v>
      </c>
      <c r="AA13" s="57">
        <f>'BAR BB| Open rates'!AA13*0.87*0.85+25</f>
        <v>21248.649999999998</v>
      </c>
      <c r="AB13" s="57">
        <f>'BAR BB| Open rates'!AB13*0.87*0.85+25</f>
        <v>19621.75</v>
      </c>
      <c r="AC13" s="57">
        <f>'BAR BB| Open rates'!AC13*0.87*0.85+25</f>
        <v>22727.649999999998</v>
      </c>
      <c r="AD13" s="57">
        <f>'BAR BB| Open rates'!AD13*0.87*0.85+25</f>
        <v>24206.649999999998</v>
      </c>
      <c r="AE13" s="57">
        <f>'BAR BB| Open rates'!AE13*0.87*0.85+25</f>
        <v>22727.649999999998</v>
      </c>
      <c r="AF13" s="57">
        <f>'BAR BB| Open rates'!AF13*0.87*0.85+25</f>
        <v>24206.649999999998</v>
      </c>
      <c r="AG13" s="57">
        <f>'BAR BB| Open rates'!AG13*0.87*0.85+25</f>
        <v>22727.649999999998</v>
      </c>
      <c r="AH13" s="57">
        <f>'BAR BB| Open rates'!AH13*0.87*0.85+25</f>
        <v>24206.649999999998</v>
      </c>
      <c r="AI13" s="57">
        <f>'BAR BB| Open rates'!AI13*0.87*0.85+25</f>
        <v>22727.649999999998</v>
      </c>
      <c r="AJ13" s="57">
        <f>'BAR BB| Open rates'!AJ13*0.87*0.85+25</f>
        <v>24206.649999999998</v>
      </c>
      <c r="AK13" s="57">
        <f>'BAR BB| Open rates'!AK13*0.87*0.85+25</f>
        <v>22727.649999999998</v>
      </c>
      <c r="AL13" s="57">
        <f>'BAR BB| Open rates'!AL13*0.87*0.85+25</f>
        <v>24206.649999999998</v>
      </c>
      <c r="AM13" s="57">
        <f>'BAR BB| Open rates'!AM13*0.87*0.85+25</f>
        <v>22727.649999999998</v>
      </c>
      <c r="AN13" s="57">
        <f>'BAR BB| Open rates'!AN13*0.87*0.85+25</f>
        <v>24206.649999999998</v>
      </c>
      <c r="AO13" s="57">
        <f>'BAR BB| Open rates'!AO13*0.87*0.85+25</f>
        <v>22727.649999999998</v>
      </c>
      <c r="AP13" s="57">
        <f>'BAR BB| Open rates'!AP13*0.87*0.85+25</f>
        <v>24206.649999999998</v>
      </c>
      <c r="AQ13" s="57">
        <f>'BAR BB| Open rates'!AQ13*0.87*0.85+25</f>
        <v>22727.649999999998</v>
      </c>
      <c r="AR13" s="57">
        <f>'BAR BB| Open rates'!AR13*0.87*0.85+25</f>
        <v>24206.649999999998</v>
      </c>
      <c r="AS13" s="57">
        <f>'BAR BB| Open rates'!AS13*0.87*0.85+25</f>
        <v>19621.75</v>
      </c>
      <c r="AT13" s="57">
        <f>'BAR BB| Open rates'!AT13*0.87*0.85+25</f>
        <v>21248.649999999998</v>
      </c>
      <c r="AU13" s="57">
        <f>'BAR BB| Open rates'!AU13*0.87*0.85+25</f>
        <v>19621.75</v>
      </c>
      <c r="AV13" s="57">
        <f>'BAR BB| Open rates'!AV13*0.87*0.85+25</f>
        <v>21248.649999999998</v>
      </c>
      <c r="AW13" s="57">
        <f>'BAR BB| Open rates'!AW13*0.87*0.85+25</f>
        <v>21248.649999999998</v>
      </c>
      <c r="AX13" s="57">
        <f>'BAR BB| Open rates'!AX13*0.87*0.85+25</f>
        <v>19621.75</v>
      </c>
      <c r="AY13" s="57">
        <f>'BAR BB| Open rates'!AY13*0.87*0.85+25</f>
        <v>21248.649999999998</v>
      </c>
      <c r="AZ13" s="57">
        <f>'BAR BB| Open rates'!AZ13*0.87*0.85+25</f>
        <v>19621.75</v>
      </c>
      <c r="BA13" s="57">
        <f>'BAR BB| Open rates'!BA13*0.87*0.85+25</f>
        <v>21248.649999999998</v>
      </c>
      <c r="BB13" s="57">
        <f>'BAR BB| Open rates'!BB13*0.87*0.85+25</f>
        <v>19621.75</v>
      </c>
      <c r="BC13" s="57">
        <f>'BAR BB| Open rates'!BC13*0.87*0.85+25</f>
        <v>21248.649999999998</v>
      </c>
      <c r="BD13" s="57">
        <f>'BAR BB| Open rates'!BD13*0.87*0.85+25</f>
        <v>19621.75</v>
      </c>
      <c r="BE13" s="57">
        <f>'BAR BB| Open rates'!BE13*0.87*0.85+25</f>
        <v>18364.599999999999</v>
      </c>
      <c r="BF13" s="57">
        <f>'BAR BB| Open rates'!BF13*0.87*0.85+25</f>
        <v>16885.599999999999</v>
      </c>
      <c r="BG13" s="57">
        <f>'BAR BB| Open rates'!BG13*0.87*0.85+25</f>
        <v>18364.599999999999</v>
      </c>
      <c r="BH13" s="57">
        <f>'BAR BB| Open rates'!BH13*0.87*0.85+25</f>
        <v>16885.599999999999</v>
      </c>
      <c r="BI13" s="57">
        <f>'BAR BB| Open rates'!BI13*0.87*0.85+25</f>
        <v>18364.599999999999</v>
      </c>
      <c r="BJ13" s="57">
        <f>'BAR BB| Open rates'!BJ13*0.87*0.85+25</f>
        <v>16885.599999999999</v>
      </c>
      <c r="BK13" s="57">
        <f>'BAR BB| Open rates'!BK13*0.87*0.85+25</f>
        <v>18364.599999999999</v>
      </c>
      <c r="BL13" s="57">
        <f>'BAR BB| Open rates'!BL13*0.87*0.85+25</f>
        <v>16885.599999999999</v>
      </c>
      <c r="BM13" s="57">
        <f>'BAR BB| Open rates'!BM13*0.87*0.85+25</f>
        <v>18364.599999999999</v>
      </c>
      <c r="BN13" s="57">
        <f>'BAR BB| Open rates'!BN13*0.87*0.85+25</f>
        <v>19621.75</v>
      </c>
      <c r="BO13" s="57">
        <f>'BAR BB| Open rates'!BO13*0.87*0.85+25</f>
        <v>21248.649999999998</v>
      </c>
      <c r="BP13" s="57">
        <f>'BAR BB| Open rates'!BP13*0.87*0.85+25</f>
        <v>16146.1</v>
      </c>
      <c r="BQ13" s="57">
        <f>'BAR BB| Open rates'!BQ13*0.87*0.85+25</f>
        <v>15406.6</v>
      </c>
      <c r="BR13" s="57">
        <f>'BAR BB| Open rates'!BR13*0.87*0.85+25</f>
        <v>16146.1</v>
      </c>
      <c r="BS13" s="57">
        <f>'BAR BB| Open rates'!BS13*0.87*0.85+25</f>
        <v>15406.6</v>
      </c>
      <c r="BT13" s="57">
        <f>'BAR BB| Open rates'!BT13*0.87*0.85+25</f>
        <v>16146.1</v>
      </c>
      <c r="BU13" s="57">
        <f>'BAR BB| Open rates'!BU13*0.87*0.85+25</f>
        <v>15406.6</v>
      </c>
      <c r="BV13" s="57">
        <f>'BAR BB| Open rates'!BV13*0.87*0.85+25</f>
        <v>16146.1</v>
      </c>
      <c r="BW13" s="57">
        <f>'BAR BB| Open rates'!BW13*0.87*0.85+25</f>
        <v>15406.6</v>
      </c>
      <c r="BX13" s="57">
        <f>'BAR BB| Open rates'!BX13*0.87*0.85+25</f>
        <v>15406.6</v>
      </c>
      <c r="BY13" s="57">
        <f>'BAR BB| Open rates'!BY13*0.87*0.85+25</f>
        <v>16146.1</v>
      </c>
      <c r="BZ13" s="57">
        <f>'BAR BB| Open rates'!BZ13*0.87*0.85+25</f>
        <v>15406.6</v>
      </c>
      <c r="CA13" s="57">
        <f>'BAR BB| Open rates'!CA13*0.87*0.85+25</f>
        <v>16146.1</v>
      </c>
      <c r="CB13" s="57">
        <f>'BAR BB| Open rates'!CB13*0.87*0.85+25</f>
        <v>15406.6</v>
      </c>
      <c r="CC13" s="57">
        <f>'BAR BB| Open rates'!CC13*0.87*0.85+25</f>
        <v>16146.1</v>
      </c>
      <c r="CD13" s="57">
        <f>'BAR BB| Open rates'!CD13*0.87*0.85+25</f>
        <v>18882.25</v>
      </c>
      <c r="CE13" s="57">
        <f>'BAR BB| Open rates'!CE13*0.87*0.85+25</f>
        <v>20509.149999999998</v>
      </c>
    </row>
    <row r="14" spans="1:83"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row>
    <row r="15" spans="1:83" s="36" customFormat="1" ht="12" customHeight="1" x14ac:dyDescent="0.2">
      <c r="A15" s="237">
        <v>1</v>
      </c>
      <c r="B15" s="57">
        <f>'BAR BB| Open rates'!B15*0.87*0.85+25</f>
        <v>21322.6</v>
      </c>
      <c r="C15" s="57">
        <f>'BAR BB| Open rates'!C15*0.87*0.85+25</f>
        <v>25685.649999999998</v>
      </c>
      <c r="D15" s="57">
        <f>'BAR BB| Open rates'!D15*0.87*0.85+25</f>
        <v>22579.75</v>
      </c>
      <c r="E15" s="57">
        <f>'BAR BB| Open rates'!E15*0.87*0.85+25</f>
        <v>21100.75</v>
      </c>
      <c r="F15" s="57">
        <f>'BAR BB| Open rates'!F15*0.87*0.85+25</f>
        <v>19843.599999999999</v>
      </c>
      <c r="G15" s="57">
        <f>'BAR BB| Open rates'!G15*0.87*0.85+25</f>
        <v>18364.599999999999</v>
      </c>
      <c r="H15" s="57">
        <f>'BAR BB| Open rates'!H15*0.87*0.85+25</f>
        <v>18364.599999999999</v>
      </c>
      <c r="I15" s="57">
        <f>'BAR BB| Open rates'!I15*0.87*0.85+25</f>
        <v>17625.099999999999</v>
      </c>
      <c r="J15" s="57">
        <f>'BAR BB| Open rates'!J15*0.87*0.85+25</f>
        <v>18364.599999999999</v>
      </c>
      <c r="K15" s="57">
        <f>'BAR BB| Open rates'!K15*0.87*0.85+25</f>
        <v>18364.599999999999</v>
      </c>
      <c r="L15" s="57">
        <f>'BAR BB| Open rates'!L15*0.87*0.85+25</f>
        <v>18364.599999999999</v>
      </c>
      <c r="M15" s="57">
        <f>'BAR BB| Open rates'!M15*0.87*0.85+25</f>
        <v>25685.649999999998</v>
      </c>
      <c r="N15" s="57">
        <f>'BAR BB| Open rates'!N15*0.87*0.85+25</f>
        <v>21840.25</v>
      </c>
      <c r="O15" s="57">
        <f>'BAR BB| Open rates'!O15*0.87*0.85+25</f>
        <v>25685.649999999998</v>
      </c>
      <c r="P15" s="57">
        <f>'BAR BB| Open rates'!P15*0.87*0.85+25</f>
        <v>23467.149999999998</v>
      </c>
      <c r="Q15" s="57">
        <f>'BAR BB| Open rates'!Q15*0.87*0.85+25</f>
        <v>20583.099999999999</v>
      </c>
      <c r="R15" s="57">
        <f>'BAR BB| Open rates'!R15*0.87*0.85+25</f>
        <v>21840.25</v>
      </c>
      <c r="S15" s="57">
        <f>'BAR BB| Open rates'!S15*0.87*0.85+25</f>
        <v>20583.099999999999</v>
      </c>
      <c r="T15" s="57">
        <f>'BAR BB| Open rates'!T15*0.87*0.85+25</f>
        <v>21840.25</v>
      </c>
      <c r="U15" s="57">
        <f>'BAR BB| Open rates'!U15*0.87*0.85+25</f>
        <v>20583.099999999999</v>
      </c>
      <c r="V15" s="57">
        <f>'BAR BB| Open rates'!V15*0.87*0.85+25</f>
        <v>21840.25</v>
      </c>
      <c r="W15" s="57">
        <f>'BAR BB| Open rates'!W15*0.87*0.85+25</f>
        <v>25537.75</v>
      </c>
      <c r="X15" s="57">
        <f>'BAR BB| Open rates'!X15*0.87*0.85+25</f>
        <v>28643.649999999998</v>
      </c>
      <c r="Y15" s="57">
        <f>'BAR BB| Open rates'!Y15*0.87*0.85+25</f>
        <v>42768.1</v>
      </c>
      <c r="Z15" s="57">
        <f>'BAR BB| Open rates'!Z15*0.87*0.85+25</f>
        <v>25537.75</v>
      </c>
      <c r="AA15" s="57">
        <f>'BAR BB| Open rates'!AA15*0.87*0.85+25</f>
        <v>27164.649999999998</v>
      </c>
      <c r="AB15" s="57">
        <f>'BAR BB| Open rates'!AB15*0.87*0.85+25</f>
        <v>25537.75</v>
      </c>
      <c r="AC15" s="57">
        <f>'BAR BB| Open rates'!AC15*0.87*0.85+25</f>
        <v>28643.649999999998</v>
      </c>
      <c r="AD15" s="57">
        <f>'BAR BB| Open rates'!AD15*0.87*0.85+25</f>
        <v>30122.649999999998</v>
      </c>
      <c r="AE15" s="57">
        <f>'BAR BB| Open rates'!AE15*0.87*0.85+25</f>
        <v>28643.649999999998</v>
      </c>
      <c r="AF15" s="57">
        <f>'BAR BB| Open rates'!AF15*0.87*0.85+25</f>
        <v>30122.649999999998</v>
      </c>
      <c r="AG15" s="57">
        <f>'BAR BB| Open rates'!AG15*0.87*0.85+25</f>
        <v>28643.649999999998</v>
      </c>
      <c r="AH15" s="57">
        <f>'BAR BB| Open rates'!AH15*0.87*0.85+25</f>
        <v>30122.649999999998</v>
      </c>
      <c r="AI15" s="57">
        <f>'BAR BB| Open rates'!AI15*0.87*0.85+25</f>
        <v>28643.649999999998</v>
      </c>
      <c r="AJ15" s="57">
        <f>'BAR BB| Open rates'!AJ15*0.87*0.85+25</f>
        <v>30122.649999999998</v>
      </c>
      <c r="AK15" s="57">
        <f>'BAR BB| Open rates'!AK15*0.87*0.85+25</f>
        <v>28643.649999999998</v>
      </c>
      <c r="AL15" s="57">
        <f>'BAR BB| Open rates'!AL15*0.87*0.85+25</f>
        <v>30122.649999999998</v>
      </c>
      <c r="AM15" s="57">
        <f>'BAR BB| Open rates'!AM15*0.87*0.85+25</f>
        <v>28643.649999999998</v>
      </c>
      <c r="AN15" s="57">
        <f>'BAR BB| Open rates'!AN15*0.87*0.85+25</f>
        <v>30122.649999999998</v>
      </c>
      <c r="AO15" s="57">
        <f>'BAR BB| Open rates'!AO15*0.87*0.85+25</f>
        <v>28643.649999999998</v>
      </c>
      <c r="AP15" s="57">
        <f>'BAR BB| Open rates'!AP15*0.87*0.85+25</f>
        <v>30122.649999999998</v>
      </c>
      <c r="AQ15" s="57">
        <f>'BAR BB| Open rates'!AQ15*0.87*0.85+25</f>
        <v>28643.649999999998</v>
      </c>
      <c r="AR15" s="57">
        <f>'BAR BB| Open rates'!AR15*0.87*0.85+25</f>
        <v>30122.649999999998</v>
      </c>
      <c r="AS15" s="57">
        <f>'BAR BB| Open rates'!AS15*0.87*0.85+25</f>
        <v>25537.75</v>
      </c>
      <c r="AT15" s="57">
        <f>'BAR BB| Open rates'!AT15*0.87*0.85+25</f>
        <v>27164.649999999998</v>
      </c>
      <c r="AU15" s="57">
        <f>'BAR BB| Open rates'!AU15*0.87*0.85+25</f>
        <v>25537.75</v>
      </c>
      <c r="AV15" s="57">
        <f>'BAR BB| Open rates'!AV15*0.87*0.85+25</f>
        <v>27164.649999999998</v>
      </c>
      <c r="AW15" s="57">
        <f>'BAR BB| Open rates'!AW15*0.87*0.85+25</f>
        <v>27164.649999999998</v>
      </c>
      <c r="AX15" s="57">
        <f>'BAR BB| Open rates'!AX15*0.87*0.85+25</f>
        <v>25537.75</v>
      </c>
      <c r="AY15" s="57">
        <f>'BAR BB| Open rates'!AY15*0.87*0.85+25</f>
        <v>27164.649999999998</v>
      </c>
      <c r="AZ15" s="57">
        <f>'BAR BB| Open rates'!AZ15*0.87*0.85+25</f>
        <v>25537.75</v>
      </c>
      <c r="BA15" s="57">
        <f>'BAR BB| Open rates'!BA15*0.87*0.85+25</f>
        <v>27164.649999999998</v>
      </c>
      <c r="BB15" s="57">
        <f>'BAR BB| Open rates'!BB15*0.87*0.85+25</f>
        <v>25537.75</v>
      </c>
      <c r="BC15" s="57">
        <f>'BAR BB| Open rates'!BC15*0.87*0.85+25</f>
        <v>27164.649999999998</v>
      </c>
      <c r="BD15" s="57">
        <f>'BAR BB| Open rates'!BD15*0.87*0.85+25</f>
        <v>25537.75</v>
      </c>
      <c r="BE15" s="57">
        <f>'BAR BB| Open rates'!BE15*0.87*0.85+25</f>
        <v>23541.1</v>
      </c>
      <c r="BF15" s="57">
        <f>'BAR BB| Open rates'!BF15*0.87*0.85+25</f>
        <v>22062.1</v>
      </c>
      <c r="BG15" s="57">
        <f>'BAR BB| Open rates'!BG15*0.87*0.85+25</f>
        <v>23541.1</v>
      </c>
      <c r="BH15" s="57">
        <f>'BAR BB| Open rates'!BH15*0.87*0.85+25</f>
        <v>22062.1</v>
      </c>
      <c r="BI15" s="57">
        <f>'BAR BB| Open rates'!BI15*0.87*0.85+25</f>
        <v>23541.1</v>
      </c>
      <c r="BJ15" s="57">
        <f>'BAR BB| Open rates'!BJ15*0.87*0.85+25</f>
        <v>22062.1</v>
      </c>
      <c r="BK15" s="57">
        <f>'BAR BB| Open rates'!BK15*0.87*0.85+25</f>
        <v>23541.1</v>
      </c>
      <c r="BL15" s="57">
        <f>'BAR BB| Open rates'!BL15*0.87*0.85+25</f>
        <v>22062.1</v>
      </c>
      <c r="BM15" s="57">
        <f>'BAR BB| Open rates'!BM15*0.87*0.85+25</f>
        <v>23541.1</v>
      </c>
      <c r="BN15" s="57">
        <f>'BAR BB| Open rates'!BN15*0.87*0.85+25</f>
        <v>24798.25</v>
      </c>
      <c r="BO15" s="57">
        <f>'BAR BB| Open rates'!BO15*0.87*0.85+25</f>
        <v>26425.149999999998</v>
      </c>
      <c r="BP15" s="57">
        <f>'BAR BB| Open rates'!BP15*0.87*0.85+25</f>
        <v>21322.6</v>
      </c>
      <c r="BQ15" s="57">
        <f>'BAR BB| Open rates'!BQ15*0.87*0.85+25</f>
        <v>19843.599999999999</v>
      </c>
      <c r="BR15" s="57">
        <f>'BAR BB| Open rates'!BR15*0.87*0.85+25</f>
        <v>20583.099999999999</v>
      </c>
      <c r="BS15" s="57">
        <f>'BAR BB| Open rates'!BS15*0.87*0.85+25</f>
        <v>19843.599999999999</v>
      </c>
      <c r="BT15" s="57">
        <f>'BAR BB| Open rates'!BT15*0.87*0.85+25</f>
        <v>20583.099999999999</v>
      </c>
      <c r="BU15" s="57">
        <f>'BAR BB| Open rates'!BU15*0.87*0.85+25</f>
        <v>19843.599999999999</v>
      </c>
      <c r="BV15" s="57">
        <f>'BAR BB| Open rates'!BV15*0.87*0.85+25</f>
        <v>20583.099999999999</v>
      </c>
      <c r="BW15" s="57">
        <f>'BAR BB| Open rates'!BW15*0.87*0.85+25</f>
        <v>19843.599999999999</v>
      </c>
      <c r="BX15" s="57">
        <f>'BAR BB| Open rates'!BX15*0.87*0.85+25</f>
        <v>19843.599999999999</v>
      </c>
      <c r="BY15" s="57">
        <f>'BAR BB| Open rates'!BY15*0.87*0.85+25</f>
        <v>20583.099999999999</v>
      </c>
      <c r="BZ15" s="57">
        <f>'BAR BB| Open rates'!BZ15*0.87*0.85+25</f>
        <v>19843.599999999999</v>
      </c>
      <c r="CA15" s="57">
        <f>'BAR BB| Open rates'!CA15*0.87*0.85+25</f>
        <v>20583.099999999999</v>
      </c>
      <c r="CB15" s="57">
        <f>'BAR BB| Open rates'!CB15*0.87*0.85+25</f>
        <v>19843.599999999999</v>
      </c>
      <c r="CC15" s="57">
        <f>'BAR BB| Open rates'!CC15*0.87*0.85+25</f>
        <v>20583.099999999999</v>
      </c>
      <c r="CD15" s="57">
        <f>'BAR BB| Open rates'!CD15*0.87*0.85+25</f>
        <v>23319.25</v>
      </c>
      <c r="CE15" s="57">
        <f>'BAR BB| Open rates'!CE15*0.87*0.85+25</f>
        <v>24946.149999999998</v>
      </c>
    </row>
    <row r="16" spans="1:83" s="36" customFormat="1" ht="12" customHeight="1" x14ac:dyDescent="0.2">
      <c r="A16" s="237">
        <v>2</v>
      </c>
      <c r="B16" s="57">
        <f>'BAR BB| Open rates'!B16*0.87*0.85+25</f>
        <v>23541.1</v>
      </c>
      <c r="C16" s="57">
        <f>'BAR BB| Open rates'!C16*0.87*0.85+25</f>
        <v>27904.149999999998</v>
      </c>
      <c r="D16" s="57">
        <f>'BAR BB| Open rates'!D16*0.87*0.85+25</f>
        <v>24798.25</v>
      </c>
      <c r="E16" s="57">
        <f>'BAR BB| Open rates'!E16*0.87*0.85+25</f>
        <v>23319.25</v>
      </c>
      <c r="F16" s="57">
        <f>'BAR BB| Open rates'!F16*0.87*0.85+25</f>
        <v>22062.1</v>
      </c>
      <c r="G16" s="57">
        <f>'BAR BB| Open rates'!G16*0.87*0.85+25</f>
        <v>20583.099999999999</v>
      </c>
      <c r="H16" s="57">
        <f>'BAR BB| Open rates'!H16*0.87*0.85+25</f>
        <v>20583.099999999999</v>
      </c>
      <c r="I16" s="57">
        <f>'BAR BB| Open rates'!I16*0.87*0.85+25</f>
        <v>19843.599999999999</v>
      </c>
      <c r="J16" s="57">
        <f>'BAR BB| Open rates'!J16*0.87*0.85+25</f>
        <v>20583.099999999999</v>
      </c>
      <c r="K16" s="57">
        <f>'BAR BB| Open rates'!K16*0.87*0.85+25</f>
        <v>20583.099999999999</v>
      </c>
      <c r="L16" s="57">
        <f>'BAR BB| Open rates'!L16*0.87*0.85+25</f>
        <v>20583.099999999999</v>
      </c>
      <c r="M16" s="57">
        <f>'BAR BB| Open rates'!M16*0.87*0.85+25</f>
        <v>27904.149999999998</v>
      </c>
      <c r="N16" s="57">
        <f>'BAR BB| Open rates'!N16*0.87*0.85+25</f>
        <v>24058.75</v>
      </c>
      <c r="O16" s="57">
        <f>'BAR BB| Open rates'!O16*0.87*0.85+25</f>
        <v>27904.149999999998</v>
      </c>
      <c r="P16" s="57">
        <f>'BAR BB| Open rates'!P16*0.87*0.85+25</f>
        <v>25685.649999999998</v>
      </c>
      <c r="Q16" s="57">
        <f>'BAR BB| Open rates'!Q16*0.87*0.85+25</f>
        <v>22801.599999999999</v>
      </c>
      <c r="R16" s="57">
        <f>'BAR BB| Open rates'!R16*0.87*0.85+25</f>
        <v>24058.75</v>
      </c>
      <c r="S16" s="57">
        <f>'BAR BB| Open rates'!S16*0.87*0.85+25</f>
        <v>22801.599999999999</v>
      </c>
      <c r="T16" s="57">
        <f>'BAR BB| Open rates'!T16*0.87*0.85+25</f>
        <v>24058.75</v>
      </c>
      <c r="U16" s="57">
        <f>'BAR BB| Open rates'!U16*0.87*0.85+25</f>
        <v>22801.599999999999</v>
      </c>
      <c r="V16" s="57">
        <f>'BAR BB| Open rates'!V16*0.87*0.85+25</f>
        <v>24058.75</v>
      </c>
      <c r="W16" s="57">
        <f>'BAR BB| Open rates'!W16*0.87*0.85+25</f>
        <v>27756.25</v>
      </c>
      <c r="X16" s="57">
        <f>'BAR BB| Open rates'!X16*0.87*0.85+25</f>
        <v>30862.149999999998</v>
      </c>
      <c r="Y16" s="57">
        <f>'BAR BB| Open rates'!Y16*0.87*0.85+25</f>
        <v>44986.6</v>
      </c>
      <c r="Z16" s="57">
        <f>'BAR BB| Open rates'!Z16*0.87*0.85+25</f>
        <v>27756.25</v>
      </c>
      <c r="AA16" s="57">
        <f>'BAR BB| Open rates'!AA16*0.87*0.85+25</f>
        <v>29383.149999999998</v>
      </c>
      <c r="AB16" s="57">
        <f>'BAR BB| Open rates'!AB16*0.87*0.85+25</f>
        <v>27756.25</v>
      </c>
      <c r="AC16" s="57">
        <f>'BAR BB| Open rates'!AC16*0.87*0.85+25</f>
        <v>30862.149999999998</v>
      </c>
      <c r="AD16" s="57">
        <f>'BAR BB| Open rates'!AD16*0.87*0.85+25</f>
        <v>32341.149999999998</v>
      </c>
      <c r="AE16" s="57">
        <f>'BAR BB| Open rates'!AE16*0.87*0.85+25</f>
        <v>30862.149999999998</v>
      </c>
      <c r="AF16" s="57">
        <f>'BAR BB| Open rates'!AF16*0.87*0.85+25</f>
        <v>32341.149999999998</v>
      </c>
      <c r="AG16" s="57">
        <f>'BAR BB| Open rates'!AG16*0.87*0.85+25</f>
        <v>30862.149999999998</v>
      </c>
      <c r="AH16" s="57">
        <f>'BAR BB| Open rates'!AH16*0.87*0.85+25</f>
        <v>32341.149999999998</v>
      </c>
      <c r="AI16" s="57">
        <f>'BAR BB| Open rates'!AI16*0.87*0.85+25</f>
        <v>30862.149999999998</v>
      </c>
      <c r="AJ16" s="57">
        <f>'BAR BB| Open rates'!AJ16*0.87*0.85+25</f>
        <v>32341.149999999998</v>
      </c>
      <c r="AK16" s="57">
        <f>'BAR BB| Open rates'!AK16*0.87*0.85+25</f>
        <v>30862.149999999998</v>
      </c>
      <c r="AL16" s="57">
        <f>'BAR BB| Open rates'!AL16*0.87*0.85+25</f>
        <v>32341.149999999998</v>
      </c>
      <c r="AM16" s="57">
        <f>'BAR BB| Open rates'!AM16*0.87*0.85+25</f>
        <v>30862.149999999998</v>
      </c>
      <c r="AN16" s="57">
        <f>'BAR BB| Open rates'!AN16*0.87*0.85+25</f>
        <v>32341.149999999998</v>
      </c>
      <c r="AO16" s="57">
        <f>'BAR BB| Open rates'!AO16*0.87*0.85+25</f>
        <v>30862.149999999998</v>
      </c>
      <c r="AP16" s="57">
        <f>'BAR BB| Open rates'!AP16*0.87*0.85+25</f>
        <v>32341.149999999998</v>
      </c>
      <c r="AQ16" s="57">
        <f>'BAR BB| Open rates'!AQ16*0.87*0.85+25</f>
        <v>30862.149999999998</v>
      </c>
      <c r="AR16" s="57">
        <f>'BAR BB| Open rates'!AR16*0.87*0.85+25</f>
        <v>32341.149999999998</v>
      </c>
      <c r="AS16" s="57">
        <f>'BAR BB| Open rates'!AS16*0.87*0.85+25</f>
        <v>27756.25</v>
      </c>
      <c r="AT16" s="57">
        <f>'BAR BB| Open rates'!AT16*0.87*0.85+25</f>
        <v>29383.149999999998</v>
      </c>
      <c r="AU16" s="57">
        <f>'BAR BB| Open rates'!AU16*0.87*0.85+25</f>
        <v>27756.25</v>
      </c>
      <c r="AV16" s="57">
        <f>'BAR BB| Open rates'!AV16*0.87*0.85+25</f>
        <v>29383.149999999998</v>
      </c>
      <c r="AW16" s="57">
        <f>'BAR BB| Open rates'!AW16*0.87*0.85+25</f>
        <v>29383.149999999998</v>
      </c>
      <c r="AX16" s="57">
        <f>'BAR BB| Open rates'!AX16*0.87*0.85+25</f>
        <v>27756.25</v>
      </c>
      <c r="AY16" s="57">
        <f>'BAR BB| Open rates'!AY16*0.87*0.85+25</f>
        <v>29383.149999999998</v>
      </c>
      <c r="AZ16" s="57">
        <f>'BAR BB| Open rates'!AZ16*0.87*0.85+25</f>
        <v>27756.25</v>
      </c>
      <c r="BA16" s="57">
        <f>'BAR BB| Open rates'!BA16*0.87*0.85+25</f>
        <v>29383.149999999998</v>
      </c>
      <c r="BB16" s="57">
        <f>'BAR BB| Open rates'!BB16*0.87*0.85+25</f>
        <v>27756.25</v>
      </c>
      <c r="BC16" s="57">
        <f>'BAR BB| Open rates'!BC16*0.87*0.85+25</f>
        <v>29383.149999999998</v>
      </c>
      <c r="BD16" s="57">
        <f>'BAR BB| Open rates'!BD16*0.87*0.85+25</f>
        <v>27756.25</v>
      </c>
      <c r="BE16" s="57">
        <f>'BAR BB| Open rates'!BE16*0.87*0.85+25</f>
        <v>25759.599999999999</v>
      </c>
      <c r="BF16" s="57">
        <f>'BAR BB| Open rates'!BF16*0.87*0.85+25</f>
        <v>24280.6</v>
      </c>
      <c r="BG16" s="57">
        <f>'BAR BB| Open rates'!BG16*0.87*0.85+25</f>
        <v>25759.599999999999</v>
      </c>
      <c r="BH16" s="57">
        <f>'BAR BB| Open rates'!BH16*0.87*0.85+25</f>
        <v>24280.6</v>
      </c>
      <c r="BI16" s="57">
        <f>'BAR BB| Open rates'!BI16*0.87*0.85+25</f>
        <v>25759.599999999999</v>
      </c>
      <c r="BJ16" s="57">
        <f>'BAR BB| Open rates'!BJ16*0.87*0.85+25</f>
        <v>24280.6</v>
      </c>
      <c r="BK16" s="57">
        <f>'BAR BB| Open rates'!BK16*0.87*0.85+25</f>
        <v>25759.599999999999</v>
      </c>
      <c r="BL16" s="57">
        <f>'BAR BB| Open rates'!BL16*0.87*0.85+25</f>
        <v>24280.6</v>
      </c>
      <c r="BM16" s="57">
        <f>'BAR BB| Open rates'!BM16*0.87*0.85+25</f>
        <v>25759.599999999999</v>
      </c>
      <c r="BN16" s="57">
        <f>'BAR BB| Open rates'!BN16*0.87*0.85+25</f>
        <v>27016.75</v>
      </c>
      <c r="BO16" s="57">
        <f>'BAR BB| Open rates'!BO16*0.87*0.85+25</f>
        <v>28643.649999999998</v>
      </c>
      <c r="BP16" s="57">
        <f>'BAR BB| Open rates'!BP16*0.87*0.85+25</f>
        <v>23541.1</v>
      </c>
      <c r="BQ16" s="57">
        <f>'BAR BB| Open rates'!BQ16*0.87*0.85+25</f>
        <v>22062.1</v>
      </c>
      <c r="BR16" s="57">
        <f>'BAR BB| Open rates'!BR16*0.87*0.85+25</f>
        <v>22801.599999999999</v>
      </c>
      <c r="BS16" s="57">
        <f>'BAR BB| Open rates'!BS16*0.87*0.85+25</f>
        <v>22062.1</v>
      </c>
      <c r="BT16" s="57">
        <f>'BAR BB| Open rates'!BT16*0.87*0.85+25</f>
        <v>22801.599999999999</v>
      </c>
      <c r="BU16" s="57">
        <f>'BAR BB| Open rates'!BU16*0.87*0.85+25</f>
        <v>22062.1</v>
      </c>
      <c r="BV16" s="57">
        <f>'BAR BB| Open rates'!BV16*0.87*0.85+25</f>
        <v>22801.599999999999</v>
      </c>
      <c r="BW16" s="57">
        <f>'BAR BB| Open rates'!BW16*0.87*0.85+25</f>
        <v>22062.1</v>
      </c>
      <c r="BX16" s="57">
        <f>'BAR BB| Open rates'!BX16*0.87*0.85+25</f>
        <v>22062.1</v>
      </c>
      <c r="BY16" s="57">
        <f>'BAR BB| Open rates'!BY16*0.87*0.85+25</f>
        <v>22801.599999999999</v>
      </c>
      <c r="BZ16" s="57">
        <f>'BAR BB| Open rates'!BZ16*0.87*0.85+25</f>
        <v>22062.1</v>
      </c>
      <c r="CA16" s="57">
        <f>'BAR BB| Open rates'!CA16*0.87*0.85+25</f>
        <v>22801.599999999999</v>
      </c>
      <c r="CB16" s="57">
        <f>'BAR BB| Open rates'!CB16*0.87*0.85+25</f>
        <v>22062.1</v>
      </c>
      <c r="CC16" s="57">
        <f>'BAR BB| Open rates'!CC16*0.87*0.85+25</f>
        <v>22801.599999999999</v>
      </c>
      <c r="CD16" s="57">
        <f>'BAR BB| Open rates'!CD16*0.87*0.85+25</f>
        <v>25537.75</v>
      </c>
      <c r="CE16" s="57">
        <f>'BAR BB| Open rates'!CE16*0.87*0.85+25</f>
        <v>27164.649999999998</v>
      </c>
    </row>
    <row r="17" spans="1:83"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row>
    <row r="18" spans="1:83" s="36" customFormat="1" ht="12" customHeight="1" x14ac:dyDescent="0.2">
      <c r="A18" s="237">
        <v>1</v>
      </c>
      <c r="B18" s="57">
        <f>'BAR BB| Open rates'!B18*0.87*0.85+25</f>
        <v>21396.55</v>
      </c>
      <c r="C18" s="57">
        <f>'BAR BB| Open rates'!C18*0.87*0.85+25</f>
        <v>25759.599999999999</v>
      </c>
      <c r="D18" s="57">
        <f>'BAR BB| Open rates'!D18*0.87*0.85+25</f>
        <v>22653.7</v>
      </c>
      <c r="E18" s="57">
        <f>'BAR BB| Open rates'!E18*0.87*0.85+25</f>
        <v>22653.7</v>
      </c>
      <c r="F18" s="57">
        <f>'BAR BB| Open rates'!F18*0.87*0.85+25</f>
        <v>21396.55</v>
      </c>
      <c r="G18" s="57">
        <f>'BAR BB| Open rates'!G18*0.87*0.85+25</f>
        <v>19917.55</v>
      </c>
      <c r="H18" s="57">
        <f>'BAR BB| Open rates'!H18*0.87*0.85+25</f>
        <v>19917.55</v>
      </c>
      <c r="I18" s="57">
        <f>'BAR BB| Open rates'!I18*0.87*0.85+25</f>
        <v>19178.05</v>
      </c>
      <c r="J18" s="57">
        <f>'BAR BB| Open rates'!J18*0.87*0.85+25</f>
        <v>19917.55</v>
      </c>
      <c r="K18" s="57">
        <f>'BAR BB| Open rates'!K18*0.87*0.85+25</f>
        <v>19917.55</v>
      </c>
      <c r="L18" s="57">
        <f>'BAR BB| Open rates'!L18*0.87*0.85+25</f>
        <v>19917.55</v>
      </c>
      <c r="M18" s="57">
        <f>'BAR BB| Open rates'!M18*0.87*0.85+25</f>
        <v>26499.1</v>
      </c>
      <c r="N18" s="57">
        <f>'BAR BB| Open rates'!N18*0.87*0.85+25</f>
        <v>22653.7</v>
      </c>
      <c r="O18" s="57">
        <f>'BAR BB| Open rates'!O18*0.87*0.85+25</f>
        <v>26499.1</v>
      </c>
      <c r="P18" s="57">
        <f>'BAR BB| Open rates'!P18*0.87*0.85+25</f>
        <v>24280.6</v>
      </c>
      <c r="Q18" s="57">
        <f>'BAR BB| Open rates'!Q18*0.87*0.85+25</f>
        <v>21396.55</v>
      </c>
      <c r="R18" s="57">
        <f>'BAR BB| Open rates'!R18*0.87*0.85+25</f>
        <v>22653.7</v>
      </c>
      <c r="S18" s="57">
        <f>'BAR BB| Open rates'!S18*0.87*0.85+25</f>
        <v>21396.55</v>
      </c>
      <c r="T18" s="57">
        <f>'BAR BB| Open rates'!T18*0.87*0.85+25</f>
        <v>22653.7</v>
      </c>
      <c r="U18" s="57">
        <f>'BAR BB| Open rates'!U18*0.87*0.85+25</f>
        <v>21396.55</v>
      </c>
      <c r="V18" s="57">
        <f>'BAR BB| Open rates'!V18*0.87*0.85+25</f>
        <v>22653.7</v>
      </c>
      <c r="W18" s="57">
        <f>'BAR BB| Open rates'!W18*0.87*0.85+25</f>
        <v>26277.25</v>
      </c>
      <c r="X18" s="57">
        <f>'BAR BB| Open rates'!X18*0.87*0.85+25</f>
        <v>29383.149999999998</v>
      </c>
      <c r="Y18" s="57">
        <f>'BAR BB| Open rates'!Y18*0.87*0.85+25</f>
        <v>43507.6</v>
      </c>
      <c r="Z18" s="57">
        <f>'BAR BB| Open rates'!Z18*0.87*0.85+25</f>
        <v>26277.25</v>
      </c>
      <c r="AA18" s="57">
        <f>'BAR BB| Open rates'!AA18*0.87*0.85+25</f>
        <v>27904.149999999998</v>
      </c>
      <c r="AB18" s="57">
        <f>'BAR BB| Open rates'!AB18*0.87*0.85+25</f>
        <v>26277.25</v>
      </c>
      <c r="AC18" s="57">
        <f>'BAR BB| Open rates'!AC18*0.87*0.85+25</f>
        <v>29383.149999999998</v>
      </c>
      <c r="AD18" s="57">
        <f>'BAR BB| Open rates'!AD18*0.87*0.85+25</f>
        <v>30862.149999999998</v>
      </c>
      <c r="AE18" s="57">
        <f>'BAR BB| Open rates'!AE18*0.87*0.85+25</f>
        <v>29383.149999999998</v>
      </c>
      <c r="AF18" s="57">
        <f>'BAR BB| Open rates'!AF18*0.87*0.85+25</f>
        <v>30862.149999999998</v>
      </c>
      <c r="AG18" s="57">
        <f>'BAR BB| Open rates'!AG18*0.87*0.85+25</f>
        <v>29383.149999999998</v>
      </c>
      <c r="AH18" s="57">
        <f>'BAR BB| Open rates'!AH18*0.87*0.85+25</f>
        <v>30862.149999999998</v>
      </c>
      <c r="AI18" s="57">
        <f>'BAR BB| Open rates'!AI18*0.87*0.85+25</f>
        <v>29383.149999999998</v>
      </c>
      <c r="AJ18" s="57">
        <f>'BAR BB| Open rates'!AJ18*0.87*0.85+25</f>
        <v>30862.149999999998</v>
      </c>
      <c r="AK18" s="57">
        <f>'BAR BB| Open rates'!AK18*0.87*0.85+25</f>
        <v>29383.149999999998</v>
      </c>
      <c r="AL18" s="57">
        <f>'BAR BB| Open rates'!AL18*0.87*0.85+25</f>
        <v>30862.149999999998</v>
      </c>
      <c r="AM18" s="57">
        <f>'BAR BB| Open rates'!AM18*0.87*0.85+25</f>
        <v>29383.149999999998</v>
      </c>
      <c r="AN18" s="57">
        <f>'BAR BB| Open rates'!AN18*0.87*0.85+25</f>
        <v>30862.149999999998</v>
      </c>
      <c r="AO18" s="57">
        <f>'BAR BB| Open rates'!AO18*0.87*0.85+25</f>
        <v>29383.149999999998</v>
      </c>
      <c r="AP18" s="57">
        <f>'BAR BB| Open rates'!AP18*0.87*0.85+25</f>
        <v>30862.149999999998</v>
      </c>
      <c r="AQ18" s="57">
        <f>'BAR BB| Open rates'!AQ18*0.87*0.85+25</f>
        <v>29383.149999999998</v>
      </c>
      <c r="AR18" s="57">
        <f>'BAR BB| Open rates'!AR18*0.87*0.85+25</f>
        <v>30862.149999999998</v>
      </c>
      <c r="AS18" s="57">
        <f>'BAR BB| Open rates'!AS18*0.87*0.85+25</f>
        <v>26277.25</v>
      </c>
      <c r="AT18" s="57">
        <f>'BAR BB| Open rates'!AT18*0.87*0.85+25</f>
        <v>27904.149999999998</v>
      </c>
      <c r="AU18" s="57">
        <f>'BAR BB| Open rates'!AU18*0.87*0.85+25</f>
        <v>26277.25</v>
      </c>
      <c r="AV18" s="57">
        <f>'BAR BB| Open rates'!AV18*0.87*0.85+25</f>
        <v>27904.149999999998</v>
      </c>
      <c r="AW18" s="57">
        <f>'BAR BB| Open rates'!AW18*0.87*0.85+25</f>
        <v>27904.149999999998</v>
      </c>
      <c r="AX18" s="57">
        <f>'BAR BB| Open rates'!AX18*0.87*0.85+25</f>
        <v>26277.25</v>
      </c>
      <c r="AY18" s="57">
        <f>'BAR BB| Open rates'!AY18*0.87*0.85+25</f>
        <v>27904.149999999998</v>
      </c>
      <c r="AZ18" s="57">
        <f>'BAR BB| Open rates'!AZ18*0.87*0.85+25</f>
        <v>26277.25</v>
      </c>
      <c r="BA18" s="57">
        <f>'BAR BB| Open rates'!BA18*0.87*0.85+25</f>
        <v>27904.149999999998</v>
      </c>
      <c r="BB18" s="57">
        <f>'BAR BB| Open rates'!BB18*0.87*0.85+25</f>
        <v>26277.25</v>
      </c>
      <c r="BC18" s="57">
        <f>'BAR BB| Open rates'!BC18*0.87*0.85+25</f>
        <v>27904.149999999998</v>
      </c>
      <c r="BD18" s="57">
        <f>'BAR BB| Open rates'!BD18*0.87*0.85+25</f>
        <v>26277.25</v>
      </c>
      <c r="BE18" s="57">
        <f>'BAR BB| Open rates'!BE18*0.87*0.85+25</f>
        <v>23615.05</v>
      </c>
      <c r="BF18" s="57">
        <f>'BAR BB| Open rates'!BF18*0.87*0.85+25</f>
        <v>22136.05</v>
      </c>
      <c r="BG18" s="57">
        <f>'BAR BB| Open rates'!BG18*0.87*0.85+25</f>
        <v>23615.05</v>
      </c>
      <c r="BH18" s="57">
        <f>'BAR BB| Open rates'!BH18*0.87*0.85+25</f>
        <v>22136.05</v>
      </c>
      <c r="BI18" s="57">
        <f>'BAR BB| Open rates'!BI18*0.87*0.85+25</f>
        <v>23615.05</v>
      </c>
      <c r="BJ18" s="57">
        <f>'BAR BB| Open rates'!BJ18*0.87*0.85+25</f>
        <v>22136.05</v>
      </c>
      <c r="BK18" s="57">
        <f>'BAR BB| Open rates'!BK18*0.87*0.85+25</f>
        <v>23615.05</v>
      </c>
      <c r="BL18" s="57">
        <f>'BAR BB| Open rates'!BL18*0.87*0.85+25</f>
        <v>22136.05</v>
      </c>
      <c r="BM18" s="57">
        <f>'BAR BB| Open rates'!BM18*0.87*0.85+25</f>
        <v>23615.05</v>
      </c>
      <c r="BN18" s="57">
        <f>'BAR BB| Open rates'!BN18*0.87*0.85+25</f>
        <v>24872.2</v>
      </c>
      <c r="BO18" s="57">
        <f>'BAR BB| Open rates'!BO18*0.87*0.85+25</f>
        <v>26499.1</v>
      </c>
      <c r="BP18" s="57">
        <f>'BAR BB| Open rates'!BP18*0.87*0.85+25</f>
        <v>21396.55</v>
      </c>
      <c r="BQ18" s="57">
        <f>'BAR BB| Open rates'!BQ18*0.87*0.85+25</f>
        <v>19917.55</v>
      </c>
      <c r="BR18" s="57">
        <f>'BAR BB| Open rates'!BR18*0.87*0.85+25</f>
        <v>20657.05</v>
      </c>
      <c r="BS18" s="57">
        <f>'BAR BB| Open rates'!BS18*0.87*0.85+25</f>
        <v>19917.55</v>
      </c>
      <c r="BT18" s="57">
        <f>'BAR BB| Open rates'!BT18*0.87*0.85+25</f>
        <v>20657.05</v>
      </c>
      <c r="BU18" s="57">
        <f>'BAR BB| Open rates'!BU18*0.87*0.85+25</f>
        <v>19917.55</v>
      </c>
      <c r="BV18" s="57">
        <f>'BAR BB| Open rates'!BV18*0.87*0.85+25</f>
        <v>20657.05</v>
      </c>
      <c r="BW18" s="57">
        <f>'BAR BB| Open rates'!BW18*0.87*0.85+25</f>
        <v>19917.55</v>
      </c>
      <c r="BX18" s="57">
        <f>'BAR BB| Open rates'!BX18*0.87*0.85+25</f>
        <v>19917.55</v>
      </c>
      <c r="BY18" s="57">
        <f>'BAR BB| Open rates'!BY18*0.87*0.85+25</f>
        <v>20657.05</v>
      </c>
      <c r="BZ18" s="57">
        <f>'BAR BB| Open rates'!BZ18*0.87*0.85+25</f>
        <v>19917.55</v>
      </c>
      <c r="CA18" s="57">
        <f>'BAR BB| Open rates'!CA18*0.87*0.85+25</f>
        <v>20657.05</v>
      </c>
      <c r="CB18" s="57">
        <f>'BAR BB| Open rates'!CB18*0.87*0.85+25</f>
        <v>19917.55</v>
      </c>
      <c r="CC18" s="57">
        <f>'BAR BB| Open rates'!CC18*0.87*0.85+25</f>
        <v>20657.05</v>
      </c>
      <c r="CD18" s="57">
        <f>'BAR BB| Open rates'!CD18*0.87*0.85+25</f>
        <v>23393.200000000001</v>
      </c>
      <c r="CE18" s="57">
        <f>'BAR BB| Open rates'!CE18*0.87*0.85+25</f>
        <v>25020.1</v>
      </c>
    </row>
    <row r="19" spans="1:83" s="36" customFormat="1" ht="12" customHeight="1" x14ac:dyDescent="0.2">
      <c r="A19" s="237">
        <v>2</v>
      </c>
      <c r="B19" s="57">
        <f>'BAR BB| Open rates'!B19*0.87*0.85+25</f>
        <v>23615.05</v>
      </c>
      <c r="C19" s="57">
        <f>'BAR BB| Open rates'!C19*0.87*0.85+25</f>
        <v>27978.1</v>
      </c>
      <c r="D19" s="57">
        <f>'BAR BB| Open rates'!D19*0.87*0.85+25</f>
        <v>24872.2</v>
      </c>
      <c r="E19" s="57">
        <f>'BAR BB| Open rates'!E19*0.87*0.85+25</f>
        <v>24872.2</v>
      </c>
      <c r="F19" s="57">
        <f>'BAR BB| Open rates'!F19*0.87*0.85+25</f>
        <v>23615.05</v>
      </c>
      <c r="G19" s="57">
        <f>'BAR BB| Open rates'!G19*0.87*0.85+25</f>
        <v>22136.05</v>
      </c>
      <c r="H19" s="57">
        <f>'BAR BB| Open rates'!H19*0.87*0.85+25</f>
        <v>22136.05</v>
      </c>
      <c r="I19" s="57">
        <f>'BAR BB| Open rates'!I19*0.87*0.85+25</f>
        <v>21396.55</v>
      </c>
      <c r="J19" s="57">
        <f>'BAR BB| Open rates'!J19*0.87*0.85+25</f>
        <v>22136.05</v>
      </c>
      <c r="K19" s="57">
        <f>'BAR BB| Open rates'!K19*0.87*0.85+25</f>
        <v>22136.05</v>
      </c>
      <c r="L19" s="57">
        <f>'BAR BB| Open rates'!L19*0.87*0.85+25</f>
        <v>22136.05</v>
      </c>
      <c r="M19" s="57">
        <f>'BAR BB| Open rates'!M19*0.87*0.85+25</f>
        <v>28717.599999999999</v>
      </c>
      <c r="N19" s="57">
        <f>'BAR BB| Open rates'!N19*0.87*0.85+25</f>
        <v>24872.2</v>
      </c>
      <c r="O19" s="57">
        <f>'BAR BB| Open rates'!O19*0.87*0.85+25</f>
        <v>28717.599999999999</v>
      </c>
      <c r="P19" s="57">
        <f>'BAR BB| Open rates'!P19*0.87*0.85+25</f>
        <v>26499.1</v>
      </c>
      <c r="Q19" s="57">
        <f>'BAR BB| Open rates'!Q19*0.87*0.85+25</f>
        <v>23615.05</v>
      </c>
      <c r="R19" s="57">
        <f>'BAR BB| Open rates'!R19*0.87*0.85+25</f>
        <v>24872.2</v>
      </c>
      <c r="S19" s="57">
        <f>'BAR BB| Open rates'!S19*0.87*0.85+25</f>
        <v>23615.05</v>
      </c>
      <c r="T19" s="57">
        <f>'BAR BB| Open rates'!T19*0.87*0.85+25</f>
        <v>24872.2</v>
      </c>
      <c r="U19" s="57">
        <f>'BAR BB| Open rates'!U19*0.87*0.85+25</f>
        <v>23615.05</v>
      </c>
      <c r="V19" s="57">
        <f>'BAR BB| Open rates'!V19*0.87*0.85+25</f>
        <v>24872.2</v>
      </c>
      <c r="W19" s="57">
        <f>'BAR BB| Open rates'!W19*0.87*0.85+25</f>
        <v>28495.75</v>
      </c>
      <c r="X19" s="57">
        <f>'BAR BB| Open rates'!X19*0.87*0.85+25</f>
        <v>31601.649999999998</v>
      </c>
      <c r="Y19" s="57">
        <f>'BAR BB| Open rates'!Y19*0.87*0.85+25</f>
        <v>45726.1</v>
      </c>
      <c r="Z19" s="57">
        <f>'BAR BB| Open rates'!Z19*0.87*0.85+25</f>
        <v>28495.75</v>
      </c>
      <c r="AA19" s="57">
        <f>'BAR BB| Open rates'!AA19*0.87*0.85+25</f>
        <v>30122.649999999998</v>
      </c>
      <c r="AB19" s="57">
        <f>'BAR BB| Open rates'!AB19*0.87*0.85+25</f>
        <v>28495.75</v>
      </c>
      <c r="AC19" s="57">
        <f>'BAR BB| Open rates'!AC19*0.87*0.85+25</f>
        <v>31601.649999999998</v>
      </c>
      <c r="AD19" s="57">
        <f>'BAR BB| Open rates'!AD19*0.87*0.85+25</f>
        <v>33080.65</v>
      </c>
      <c r="AE19" s="57">
        <f>'BAR BB| Open rates'!AE19*0.87*0.85+25</f>
        <v>31601.649999999998</v>
      </c>
      <c r="AF19" s="57">
        <f>'BAR BB| Open rates'!AF19*0.87*0.85+25</f>
        <v>33080.65</v>
      </c>
      <c r="AG19" s="57">
        <f>'BAR BB| Open rates'!AG19*0.87*0.85+25</f>
        <v>31601.649999999998</v>
      </c>
      <c r="AH19" s="57">
        <f>'BAR BB| Open rates'!AH19*0.87*0.85+25</f>
        <v>33080.65</v>
      </c>
      <c r="AI19" s="57">
        <f>'BAR BB| Open rates'!AI19*0.87*0.85+25</f>
        <v>31601.649999999998</v>
      </c>
      <c r="AJ19" s="57">
        <f>'BAR BB| Open rates'!AJ19*0.87*0.85+25</f>
        <v>33080.65</v>
      </c>
      <c r="AK19" s="57">
        <f>'BAR BB| Open rates'!AK19*0.87*0.85+25</f>
        <v>31601.649999999998</v>
      </c>
      <c r="AL19" s="57">
        <f>'BAR BB| Open rates'!AL19*0.87*0.85+25</f>
        <v>33080.65</v>
      </c>
      <c r="AM19" s="57">
        <f>'BAR BB| Open rates'!AM19*0.87*0.85+25</f>
        <v>31601.649999999998</v>
      </c>
      <c r="AN19" s="57">
        <f>'BAR BB| Open rates'!AN19*0.87*0.85+25</f>
        <v>33080.65</v>
      </c>
      <c r="AO19" s="57">
        <f>'BAR BB| Open rates'!AO19*0.87*0.85+25</f>
        <v>31601.649999999998</v>
      </c>
      <c r="AP19" s="57">
        <f>'BAR BB| Open rates'!AP19*0.87*0.85+25</f>
        <v>33080.65</v>
      </c>
      <c r="AQ19" s="57">
        <f>'BAR BB| Open rates'!AQ19*0.87*0.85+25</f>
        <v>31601.649999999998</v>
      </c>
      <c r="AR19" s="57">
        <f>'BAR BB| Open rates'!AR19*0.87*0.85+25</f>
        <v>33080.65</v>
      </c>
      <c r="AS19" s="57">
        <f>'BAR BB| Open rates'!AS19*0.87*0.85+25</f>
        <v>28495.75</v>
      </c>
      <c r="AT19" s="57">
        <f>'BAR BB| Open rates'!AT19*0.87*0.85+25</f>
        <v>30122.649999999998</v>
      </c>
      <c r="AU19" s="57">
        <f>'BAR BB| Open rates'!AU19*0.87*0.85+25</f>
        <v>28495.75</v>
      </c>
      <c r="AV19" s="57">
        <f>'BAR BB| Open rates'!AV19*0.87*0.85+25</f>
        <v>30122.649999999998</v>
      </c>
      <c r="AW19" s="57">
        <f>'BAR BB| Open rates'!AW19*0.87*0.85+25</f>
        <v>30122.649999999998</v>
      </c>
      <c r="AX19" s="57">
        <f>'BAR BB| Open rates'!AX19*0.87*0.85+25</f>
        <v>28495.75</v>
      </c>
      <c r="AY19" s="57">
        <f>'BAR BB| Open rates'!AY19*0.87*0.85+25</f>
        <v>30122.649999999998</v>
      </c>
      <c r="AZ19" s="57">
        <f>'BAR BB| Open rates'!AZ19*0.87*0.85+25</f>
        <v>28495.75</v>
      </c>
      <c r="BA19" s="57">
        <f>'BAR BB| Open rates'!BA19*0.87*0.85+25</f>
        <v>30122.649999999998</v>
      </c>
      <c r="BB19" s="57">
        <f>'BAR BB| Open rates'!BB19*0.87*0.85+25</f>
        <v>28495.75</v>
      </c>
      <c r="BC19" s="57">
        <f>'BAR BB| Open rates'!BC19*0.87*0.85+25</f>
        <v>30122.649999999998</v>
      </c>
      <c r="BD19" s="57">
        <f>'BAR BB| Open rates'!BD19*0.87*0.85+25</f>
        <v>28495.75</v>
      </c>
      <c r="BE19" s="57">
        <f>'BAR BB| Open rates'!BE19*0.87*0.85+25</f>
        <v>25833.55</v>
      </c>
      <c r="BF19" s="57">
        <f>'BAR BB| Open rates'!BF19*0.87*0.85+25</f>
        <v>24354.55</v>
      </c>
      <c r="BG19" s="57">
        <f>'BAR BB| Open rates'!BG19*0.87*0.85+25</f>
        <v>25833.55</v>
      </c>
      <c r="BH19" s="57">
        <f>'BAR BB| Open rates'!BH19*0.87*0.85+25</f>
        <v>24354.55</v>
      </c>
      <c r="BI19" s="57">
        <f>'BAR BB| Open rates'!BI19*0.87*0.85+25</f>
        <v>25833.55</v>
      </c>
      <c r="BJ19" s="57">
        <f>'BAR BB| Open rates'!BJ19*0.87*0.85+25</f>
        <v>24354.55</v>
      </c>
      <c r="BK19" s="57">
        <f>'BAR BB| Open rates'!BK19*0.87*0.85+25</f>
        <v>25833.55</v>
      </c>
      <c r="BL19" s="57">
        <f>'BAR BB| Open rates'!BL19*0.87*0.85+25</f>
        <v>24354.55</v>
      </c>
      <c r="BM19" s="57">
        <f>'BAR BB| Open rates'!BM19*0.87*0.85+25</f>
        <v>25833.55</v>
      </c>
      <c r="BN19" s="57">
        <f>'BAR BB| Open rates'!BN19*0.87*0.85+25</f>
        <v>27090.7</v>
      </c>
      <c r="BO19" s="57">
        <f>'BAR BB| Open rates'!BO19*0.87*0.85+25</f>
        <v>28717.599999999999</v>
      </c>
      <c r="BP19" s="57">
        <f>'BAR BB| Open rates'!BP19*0.87*0.85+25</f>
        <v>23615.05</v>
      </c>
      <c r="BQ19" s="57">
        <f>'BAR BB| Open rates'!BQ19*0.87*0.85+25</f>
        <v>22136.05</v>
      </c>
      <c r="BR19" s="57">
        <f>'BAR BB| Open rates'!BR19*0.87*0.85+25</f>
        <v>22875.55</v>
      </c>
      <c r="BS19" s="57">
        <f>'BAR BB| Open rates'!BS19*0.87*0.85+25</f>
        <v>22136.05</v>
      </c>
      <c r="BT19" s="57">
        <f>'BAR BB| Open rates'!BT19*0.87*0.85+25</f>
        <v>22875.55</v>
      </c>
      <c r="BU19" s="57">
        <f>'BAR BB| Open rates'!BU19*0.87*0.85+25</f>
        <v>22136.05</v>
      </c>
      <c r="BV19" s="57">
        <f>'BAR BB| Open rates'!BV19*0.87*0.85+25</f>
        <v>22875.55</v>
      </c>
      <c r="BW19" s="57">
        <f>'BAR BB| Open rates'!BW19*0.87*0.85+25</f>
        <v>22136.05</v>
      </c>
      <c r="BX19" s="57">
        <f>'BAR BB| Open rates'!BX19*0.87*0.85+25</f>
        <v>22136.05</v>
      </c>
      <c r="BY19" s="57">
        <f>'BAR BB| Open rates'!BY19*0.87*0.85+25</f>
        <v>22875.55</v>
      </c>
      <c r="BZ19" s="57">
        <f>'BAR BB| Open rates'!BZ19*0.87*0.85+25</f>
        <v>22136.05</v>
      </c>
      <c r="CA19" s="57">
        <f>'BAR BB| Open rates'!CA19*0.87*0.85+25</f>
        <v>22875.55</v>
      </c>
      <c r="CB19" s="57">
        <f>'BAR BB| Open rates'!CB19*0.87*0.85+25</f>
        <v>22136.05</v>
      </c>
      <c r="CC19" s="57">
        <f>'BAR BB| Open rates'!CC19*0.87*0.85+25</f>
        <v>22875.55</v>
      </c>
      <c r="CD19" s="57">
        <f>'BAR BB| Open rates'!CD19*0.87*0.85+25</f>
        <v>25611.7</v>
      </c>
      <c r="CE19" s="57">
        <f>'BAR BB| Open rates'!CE19*0.87*0.85+25</f>
        <v>27238.6</v>
      </c>
    </row>
    <row r="20" spans="1:83"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row>
    <row r="21" spans="1:83" s="36" customFormat="1" ht="12" customHeight="1" x14ac:dyDescent="0.2">
      <c r="A21" s="237">
        <v>1</v>
      </c>
      <c r="B21" s="57">
        <f>'BAR BB| Open rates'!B21*0.87*0.85+25</f>
        <v>22801.599999999999</v>
      </c>
      <c r="C21" s="57">
        <f>'BAR BB| Open rates'!C21*0.87*0.85+25</f>
        <v>27164.649999999998</v>
      </c>
      <c r="D21" s="57">
        <f>'BAR BB| Open rates'!D21*0.87*0.85+25</f>
        <v>24058.75</v>
      </c>
      <c r="E21" s="57">
        <f>'BAR BB| Open rates'!E21*0.87*0.85+25</f>
        <v>23023.45</v>
      </c>
      <c r="F21" s="57">
        <f>'BAR BB| Open rates'!F21*0.87*0.85+25</f>
        <v>21766.3</v>
      </c>
      <c r="G21" s="57">
        <f>'BAR BB| Open rates'!G21*0.87*0.85+25</f>
        <v>20287.3</v>
      </c>
      <c r="H21" s="57">
        <f>'BAR BB| Open rates'!H21*0.87*0.85+25</f>
        <v>20287.3</v>
      </c>
      <c r="I21" s="57">
        <f>'BAR BB| Open rates'!I21*0.87*0.85+25</f>
        <v>19547.8</v>
      </c>
      <c r="J21" s="57">
        <f>'BAR BB| Open rates'!J21*0.87*0.85+25</f>
        <v>20287.3</v>
      </c>
      <c r="K21" s="57">
        <f>'BAR BB| Open rates'!K21*0.87*0.85+25</f>
        <v>20287.3</v>
      </c>
      <c r="L21" s="57">
        <f>'BAR BB| Open rates'!L21*0.87*0.85+25</f>
        <v>20287.3</v>
      </c>
      <c r="M21" s="57">
        <f>'BAR BB| Open rates'!M21*0.87*0.85+25</f>
        <v>26868.85</v>
      </c>
      <c r="N21" s="57">
        <f>'BAR BB| Open rates'!N21*0.87*0.85+25</f>
        <v>23023.45</v>
      </c>
      <c r="O21" s="57">
        <f>'BAR BB| Open rates'!O21*0.87*0.85+25</f>
        <v>26868.85</v>
      </c>
      <c r="P21" s="57">
        <f>'BAR BB| Open rates'!P21*0.87*0.85+25</f>
        <v>24650.35</v>
      </c>
      <c r="Q21" s="57">
        <f>'BAR BB| Open rates'!Q21*0.87*0.85+25</f>
        <v>21766.3</v>
      </c>
      <c r="R21" s="57">
        <f>'BAR BB| Open rates'!R21*0.87*0.85+25</f>
        <v>23023.45</v>
      </c>
      <c r="S21" s="57">
        <f>'BAR BB| Open rates'!S21*0.87*0.85+25</f>
        <v>21766.3</v>
      </c>
      <c r="T21" s="57">
        <f>'BAR BB| Open rates'!T21*0.87*0.85+25</f>
        <v>23023.45</v>
      </c>
      <c r="U21" s="57">
        <f>'BAR BB| Open rates'!U21*0.87*0.85+25</f>
        <v>21766.3</v>
      </c>
      <c r="V21" s="57">
        <f>'BAR BB| Open rates'!V21*0.87*0.85+25</f>
        <v>23023.45</v>
      </c>
      <c r="W21" s="57">
        <f>'BAR BB| Open rates'!W21*0.87*0.85+25</f>
        <v>27016.75</v>
      </c>
      <c r="X21" s="57">
        <f>'BAR BB| Open rates'!X21*0.87*0.85+25</f>
        <v>30122.649999999998</v>
      </c>
      <c r="Y21" s="57">
        <f>'BAR BB| Open rates'!Y21*0.87*0.85+25</f>
        <v>44247.1</v>
      </c>
      <c r="Z21" s="57">
        <f>'BAR BB| Open rates'!Z21*0.87*0.85+25</f>
        <v>27016.75</v>
      </c>
      <c r="AA21" s="57">
        <f>'BAR BB| Open rates'!AA21*0.87*0.85+25</f>
        <v>28643.649999999998</v>
      </c>
      <c r="AB21" s="57">
        <f>'BAR BB| Open rates'!AB21*0.87*0.85+25</f>
        <v>27016.75</v>
      </c>
      <c r="AC21" s="57">
        <f>'BAR BB| Open rates'!AC21*0.87*0.85+25</f>
        <v>30122.649999999998</v>
      </c>
      <c r="AD21" s="57">
        <f>'BAR BB| Open rates'!AD21*0.87*0.85+25</f>
        <v>31601.649999999998</v>
      </c>
      <c r="AE21" s="57">
        <f>'BAR BB| Open rates'!AE21*0.87*0.85+25</f>
        <v>30122.649999999998</v>
      </c>
      <c r="AF21" s="57">
        <f>'BAR BB| Open rates'!AF21*0.87*0.85+25</f>
        <v>31601.649999999998</v>
      </c>
      <c r="AG21" s="57">
        <f>'BAR BB| Open rates'!AG21*0.87*0.85+25</f>
        <v>30122.649999999998</v>
      </c>
      <c r="AH21" s="57">
        <f>'BAR BB| Open rates'!AH21*0.87*0.85+25</f>
        <v>31601.649999999998</v>
      </c>
      <c r="AI21" s="57">
        <f>'BAR BB| Open rates'!AI21*0.87*0.85+25</f>
        <v>30122.649999999998</v>
      </c>
      <c r="AJ21" s="57">
        <f>'BAR BB| Open rates'!AJ21*0.87*0.85+25</f>
        <v>31601.649999999998</v>
      </c>
      <c r="AK21" s="57">
        <f>'BAR BB| Open rates'!AK21*0.87*0.85+25</f>
        <v>30122.649999999998</v>
      </c>
      <c r="AL21" s="57">
        <f>'BAR BB| Open rates'!AL21*0.87*0.85+25</f>
        <v>31601.649999999998</v>
      </c>
      <c r="AM21" s="57">
        <f>'BAR BB| Open rates'!AM21*0.87*0.85+25</f>
        <v>30122.649999999998</v>
      </c>
      <c r="AN21" s="57">
        <f>'BAR BB| Open rates'!AN21*0.87*0.85+25</f>
        <v>31601.649999999998</v>
      </c>
      <c r="AO21" s="57">
        <f>'BAR BB| Open rates'!AO21*0.87*0.85+25</f>
        <v>30122.649999999998</v>
      </c>
      <c r="AP21" s="57">
        <f>'BAR BB| Open rates'!AP21*0.87*0.85+25</f>
        <v>31601.649999999998</v>
      </c>
      <c r="AQ21" s="57">
        <f>'BAR BB| Open rates'!AQ21*0.87*0.85+25</f>
        <v>30122.649999999998</v>
      </c>
      <c r="AR21" s="57">
        <f>'BAR BB| Open rates'!AR21*0.87*0.85+25</f>
        <v>31601.649999999998</v>
      </c>
      <c r="AS21" s="57">
        <f>'BAR BB| Open rates'!AS21*0.87*0.85+25</f>
        <v>27016.75</v>
      </c>
      <c r="AT21" s="57">
        <f>'BAR BB| Open rates'!AT21*0.87*0.85+25</f>
        <v>28643.649999999998</v>
      </c>
      <c r="AU21" s="57">
        <f>'BAR BB| Open rates'!AU21*0.87*0.85+25</f>
        <v>27016.75</v>
      </c>
      <c r="AV21" s="57">
        <f>'BAR BB| Open rates'!AV21*0.87*0.85+25</f>
        <v>28643.649999999998</v>
      </c>
      <c r="AW21" s="57">
        <f>'BAR BB| Open rates'!AW21*0.87*0.85+25</f>
        <v>28643.649999999998</v>
      </c>
      <c r="AX21" s="57">
        <f>'BAR BB| Open rates'!AX21*0.87*0.85+25</f>
        <v>27016.75</v>
      </c>
      <c r="AY21" s="57">
        <f>'BAR BB| Open rates'!AY21*0.87*0.85+25</f>
        <v>28643.649999999998</v>
      </c>
      <c r="AZ21" s="57">
        <f>'BAR BB| Open rates'!AZ21*0.87*0.85+25</f>
        <v>27016.75</v>
      </c>
      <c r="BA21" s="57">
        <f>'BAR BB| Open rates'!BA21*0.87*0.85+25</f>
        <v>28643.649999999998</v>
      </c>
      <c r="BB21" s="57">
        <f>'BAR BB| Open rates'!BB21*0.87*0.85+25</f>
        <v>27016.75</v>
      </c>
      <c r="BC21" s="57">
        <f>'BAR BB| Open rates'!BC21*0.87*0.85+25</f>
        <v>28643.649999999998</v>
      </c>
      <c r="BD21" s="57">
        <f>'BAR BB| Open rates'!BD21*0.87*0.85+25</f>
        <v>27016.75</v>
      </c>
      <c r="BE21" s="57">
        <f>'BAR BB| Open rates'!BE21*0.87*0.85+25</f>
        <v>23984.799999999999</v>
      </c>
      <c r="BF21" s="57">
        <f>'BAR BB| Open rates'!BF21*0.87*0.85+25</f>
        <v>22505.8</v>
      </c>
      <c r="BG21" s="57">
        <f>'BAR BB| Open rates'!BG21*0.87*0.85+25</f>
        <v>23984.799999999999</v>
      </c>
      <c r="BH21" s="57">
        <f>'BAR BB| Open rates'!BH21*0.87*0.85+25</f>
        <v>22505.8</v>
      </c>
      <c r="BI21" s="57">
        <f>'BAR BB| Open rates'!BI21*0.87*0.85+25</f>
        <v>23984.799999999999</v>
      </c>
      <c r="BJ21" s="57">
        <f>'BAR BB| Open rates'!BJ21*0.87*0.85+25</f>
        <v>22505.8</v>
      </c>
      <c r="BK21" s="57">
        <f>'BAR BB| Open rates'!BK21*0.87*0.85+25</f>
        <v>23984.799999999999</v>
      </c>
      <c r="BL21" s="57">
        <f>'BAR BB| Open rates'!BL21*0.87*0.85+25</f>
        <v>22505.8</v>
      </c>
      <c r="BM21" s="57">
        <f>'BAR BB| Open rates'!BM21*0.87*0.85+25</f>
        <v>23984.799999999999</v>
      </c>
      <c r="BN21" s="57">
        <f>'BAR BB| Open rates'!BN21*0.87*0.85+25</f>
        <v>25241.95</v>
      </c>
      <c r="BO21" s="57">
        <f>'BAR BB| Open rates'!BO21*0.87*0.85+25</f>
        <v>26868.85</v>
      </c>
      <c r="BP21" s="57">
        <f>'BAR BB| Open rates'!BP21*0.87*0.85+25</f>
        <v>21766.3</v>
      </c>
      <c r="BQ21" s="57">
        <f>'BAR BB| Open rates'!BQ21*0.87*0.85+25</f>
        <v>20287.3</v>
      </c>
      <c r="BR21" s="57">
        <f>'BAR BB| Open rates'!BR21*0.87*0.85+25</f>
        <v>21026.799999999999</v>
      </c>
      <c r="BS21" s="57">
        <f>'BAR BB| Open rates'!BS21*0.87*0.85+25</f>
        <v>20287.3</v>
      </c>
      <c r="BT21" s="57">
        <f>'BAR BB| Open rates'!BT21*0.87*0.85+25</f>
        <v>21026.799999999999</v>
      </c>
      <c r="BU21" s="57">
        <f>'BAR BB| Open rates'!BU21*0.87*0.85+25</f>
        <v>20287.3</v>
      </c>
      <c r="BV21" s="57">
        <f>'BAR BB| Open rates'!BV21*0.87*0.85+25</f>
        <v>21026.799999999999</v>
      </c>
      <c r="BW21" s="57">
        <f>'BAR BB| Open rates'!BW21*0.87*0.85+25</f>
        <v>20287.3</v>
      </c>
      <c r="BX21" s="57">
        <f>'BAR BB| Open rates'!BX21*0.87*0.85+25</f>
        <v>20287.3</v>
      </c>
      <c r="BY21" s="57">
        <f>'BAR BB| Open rates'!BY21*0.87*0.85+25</f>
        <v>21026.799999999999</v>
      </c>
      <c r="BZ21" s="57">
        <f>'BAR BB| Open rates'!BZ21*0.87*0.85+25</f>
        <v>20287.3</v>
      </c>
      <c r="CA21" s="57">
        <f>'BAR BB| Open rates'!CA21*0.87*0.85+25</f>
        <v>21026.799999999999</v>
      </c>
      <c r="CB21" s="57">
        <f>'BAR BB| Open rates'!CB21*0.87*0.85+25</f>
        <v>20287.3</v>
      </c>
      <c r="CC21" s="57">
        <f>'BAR BB| Open rates'!CC21*0.87*0.85+25</f>
        <v>21026.799999999999</v>
      </c>
      <c r="CD21" s="57">
        <f>'BAR BB| Open rates'!CD21*0.87*0.85+25</f>
        <v>23762.95</v>
      </c>
      <c r="CE21" s="57">
        <f>'BAR BB| Open rates'!CE21*0.87*0.85+25</f>
        <v>25389.85</v>
      </c>
    </row>
    <row r="22" spans="1:83" s="36" customFormat="1" ht="12" customHeight="1" x14ac:dyDescent="0.2">
      <c r="A22" s="237">
        <v>2</v>
      </c>
      <c r="B22" s="57">
        <f>'BAR BB| Open rates'!B22*0.87*0.85+25</f>
        <v>25020.1</v>
      </c>
      <c r="C22" s="57">
        <f>'BAR BB| Open rates'!C22*0.87*0.85+25</f>
        <v>29383.149999999998</v>
      </c>
      <c r="D22" s="57">
        <f>'BAR BB| Open rates'!D22*0.87*0.85+25</f>
        <v>26277.25</v>
      </c>
      <c r="E22" s="57">
        <f>'BAR BB| Open rates'!E22*0.87*0.85+25</f>
        <v>25241.95</v>
      </c>
      <c r="F22" s="57">
        <f>'BAR BB| Open rates'!F22*0.87*0.85+25</f>
        <v>23984.799999999999</v>
      </c>
      <c r="G22" s="57">
        <f>'BAR BB| Open rates'!G22*0.87*0.85+25</f>
        <v>22505.8</v>
      </c>
      <c r="H22" s="57">
        <f>'BAR BB| Open rates'!H22*0.87*0.85+25</f>
        <v>22505.8</v>
      </c>
      <c r="I22" s="57">
        <f>'BAR BB| Open rates'!I22*0.87*0.85+25</f>
        <v>21766.3</v>
      </c>
      <c r="J22" s="57">
        <f>'BAR BB| Open rates'!J22*0.87*0.85+25</f>
        <v>22505.8</v>
      </c>
      <c r="K22" s="57">
        <f>'BAR BB| Open rates'!K22*0.87*0.85+25</f>
        <v>22505.8</v>
      </c>
      <c r="L22" s="57">
        <f>'BAR BB| Open rates'!L22*0.87*0.85+25</f>
        <v>22505.8</v>
      </c>
      <c r="M22" s="57">
        <f>'BAR BB| Open rates'!M22*0.87*0.85+25</f>
        <v>29087.35</v>
      </c>
      <c r="N22" s="57">
        <f>'BAR BB| Open rates'!N22*0.87*0.85+25</f>
        <v>25241.95</v>
      </c>
      <c r="O22" s="57">
        <f>'BAR BB| Open rates'!O22*0.87*0.85+25</f>
        <v>29087.35</v>
      </c>
      <c r="P22" s="57">
        <f>'BAR BB| Open rates'!P22*0.87*0.85+25</f>
        <v>26868.85</v>
      </c>
      <c r="Q22" s="57">
        <f>'BAR BB| Open rates'!Q22*0.87*0.85+25</f>
        <v>23984.799999999999</v>
      </c>
      <c r="R22" s="57">
        <f>'BAR BB| Open rates'!R22*0.87*0.85+25</f>
        <v>25241.95</v>
      </c>
      <c r="S22" s="57">
        <f>'BAR BB| Open rates'!S22*0.87*0.85+25</f>
        <v>23984.799999999999</v>
      </c>
      <c r="T22" s="57">
        <f>'BAR BB| Open rates'!T22*0.87*0.85+25</f>
        <v>25241.95</v>
      </c>
      <c r="U22" s="57">
        <f>'BAR BB| Open rates'!U22*0.87*0.85+25</f>
        <v>23984.799999999999</v>
      </c>
      <c r="V22" s="57">
        <f>'BAR BB| Open rates'!V22*0.87*0.85+25</f>
        <v>25241.95</v>
      </c>
      <c r="W22" s="57">
        <f>'BAR BB| Open rates'!W22*0.87*0.85+25</f>
        <v>29235.25</v>
      </c>
      <c r="X22" s="57">
        <f>'BAR BB| Open rates'!X22*0.87*0.85+25</f>
        <v>32341.149999999998</v>
      </c>
      <c r="Y22" s="57">
        <f>'BAR BB| Open rates'!Y22*0.87*0.85+25</f>
        <v>46465.599999999999</v>
      </c>
      <c r="Z22" s="57">
        <f>'BAR BB| Open rates'!Z22*0.87*0.85+25</f>
        <v>29235.25</v>
      </c>
      <c r="AA22" s="57">
        <f>'BAR BB| Open rates'!AA22*0.87*0.85+25</f>
        <v>30862.149999999998</v>
      </c>
      <c r="AB22" s="57">
        <f>'BAR BB| Open rates'!AB22*0.87*0.85+25</f>
        <v>29235.25</v>
      </c>
      <c r="AC22" s="57">
        <f>'BAR BB| Open rates'!AC22*0.87*0.85+25</f>
        <v>32341.149999999998</v>
      </c>
      <c r="AD22" s="57">
        <f>'BAR BB| Open rates'!AD22*0.87*0.85+25</f>
        <v>33820.15</v>
      </c>
      <c r="AE22" s="57">
        <f>'BAR BB| Open rates'!AE22*0.87*0.85+25</f>
        <v>32341.149999999998</v>
      </c>
      <c r="AF22" s="57">
        <f>'BAR BB| Open rates'!AF22*0.87*0.85+25</f>
        <v>33820.15</v>
      </c>
      <c r="AG22" s="57">
        <f>'BAR BB| Open rates'!AG22*0.87*0.85+25</f>
        <v>32341.149999999998</v>
      </c>
      <c r="AH22" s="57">
        <f>'BAR BB| Open rates'!AH22*0.87*0.85+25</f>
        <v>33820.15</v>
      </c>
      <c r="AI22" s="57">
        <f>'BAR BB| Open rates'!AI22*0.87*0.85+25</f>
        <v>32341.149999999998</v>
      </c>
      <c r="AJ22" s="57">
        <f>'BAR BB| Open rates'!AJ22*0.87*0.85+25</f>
        <v>33820.15</v>
      </c>
      <c r="AK22" s="57">
        <f>'BAR BB| Open rates'!AK22*0.87*0.85+25</f>
        <v>32341.149999999998</v>
      </c>
      <c r="AL22" s="57">
        <f>'BAR BB| Open rates'!AL22*0.87*0.85+25</f>
        <v>33820.15</v>
      </c>
      <c r="AM22" s="57">
        <f>'BAR BB| Open rates'!AM22*0.87*0.85+25</f>
        <v>32341.149999999998</v>
      </c>
      <c r="AN22" s="57">
        <f>'BAR BB| Open rates'!AN22*0.87*0.85+25</f>
        <v>33820.15</v>
      </c>
      <c r="AO22" s="57">
        <f>'BAR BB| Open rates'!AO22*0.87*0.85+25</f>
        <v>32341.149999999998</v>
      </c>
      <c r="AP22" s="57">
        <f>'BAR BB| Open rates'!AP22*0.87*0.85+25</f>
        <v>33820.15</v>
      </c>
      <c r="AQ22" s="57">
        <f>'BAR BB| Open rates'!AQ22*0.87*0.85+25</f>
        <v>32341.149999999998</v>
      </c>
      <c r="AR22" s="57">
        <f>'BAR BB| Open rates'!AR22*0.87*0.85+25</f>
        <v>33820.15</v>
      </c>
      <c r="AS22" s="57">
        <f>'BAR BB| Open rates'!AS22*0.87*0.85+25</f>
        <v>29235.25</v>
      </c>
      <c r="AT22" s="57">
        <f>'BAR BB| Open rates'!AT22*0.87*0.85+25</f>
        <v>30862.149999999998</v>
      </c>
      <c r="AU22" s="57">
        <f>'BAR BB| Open rates'!AU22*0.87*0.85+25</f>
        <v>29235.25</v>
      </c>
      <c r="AV22" s="57">
        <f>'BAR BB| Open rates'!AV22*0.87*0.85+25</f>
        <v>30862.149999999998</v>
      </c>
      <c r="AW22" s="57">
        <f>'BAR BB| Open rates'!AW22*0.87*0.85+25</f>
        <v>30862.149999999998</v>
      </c>
      <c r="AX22" s="57">
        <f>'BAR BB| Open rates'!AX22*0.87*0.85+25</f>
        <v>29235.25</v>
      </c>
      <c r="AY22" s="57">
        <f>'BAR BB| Open rates'!AY22*0.87*0.85+25</f>
        <v>30862.149999999998</v>
      </c>
      <c r="AZ22" s="57">
        <f>'BAR BB| Open rates'!AZ22*0.87*0.85+25</f>
        <v>29235.25</v>
      </c>
      <c r="BA22" s="57">
        <f>'BAR BB| Open rates'!BA22*0.87*0.85+25</f>
        <v>30862.149999999998</v>
      </c>
      <c r="BB22" s="57">
        <f>'BAR BB| Open rates'!BB22*0.87*0.85+25</f>
        <v>29235.25</v>
      </c>
      <c r="BC22" s="57">
        <f>'BAR BB| Open rates'!BC22*0.87*0.85+25</f>
        <v>30862.149999999998</v>
      </c>
      <c r="BD22" s="57">
        <f>'BAR BB| Open rates'!BD22*0.87*0.85+25</f>
        <v>29235.25</v>
      </c>
      <c r="BE22" s="57">
        <f>'BAR BB| Open rates'!BE22*0.87*0.85+25</f>
        <v>26203.3</v>
      </c>
      <c r="BF22" s="57">
        <f>'BAR BB| Open rates'!BF22*0.87*0.85+25</f>
        <v>24724.3</v>
      </c>
      <c r="BG22" s="57">
        <f>'BAR BB| Open rates'!BG22*0.87*0.85+25</f>
        <v>26203.3</v>
      </c>
      <c r="BH22" s="57">
        <f>'BAR BB| Open rates'!BH22*0.87*0.85+25</f>
        <v>24724.3</v>
      </c>
      <c r="BI22" s="57">
        <f>'BAR BB| Open rates'!BI22*0.87*0.85+25</f>
        <v>26203.3</v>
      </c>
      <c r="BJ22" s="57">
        <f>'BAR BB| Open rates'!BJ22*0.87*0.85+25</f>
        <v>24724.3</v>
      </c>
      <c r="BK22" s="57">
        <f>'BAR BB| Open rates'!BK22*0.87*0.85+25</f>
        <v>26203.3</v>
      </c>
      <c r="BL22" s="57">
        <f>'BAR BB| Open rates'!BL22*0.87*0.85+25</f>
        <v>24724.3</v>
      </c>
      <c r="BM22" s="57">
        <f>'BAR BB| Open rates'!BM22*0.87*0.85+25</f>
        <v>26203.3</v>
      </c>
      <c r="BN22" s="57">
        <f>'BAR BB| Open rates'!BN22*0.87*0.85+25</f>
        <v>27460.45</v>
      </c>
      <c r="BO22" s="57">
        <f>'BAR BB| Open rates'!BO22*0.87*0.85+25</f>
        <v>29087.35</v>
      </c>
      <c r="BP22" s="57">
        <f>'BAR BB| Open rates'!BP22*0.87*0.85+25</f>
        <v>23984.799999999999</v>
      </c>
      <c r="BQ22" s="57">
        <f>'BAR BB| Open rates'!BQ22*0.87*0.85+25</f>
        <v>22505.8</v>
      </c>
      <c r="BR22" s="57">
        <f>'BAR BB| Open rates'!BR22*0.87*0.85+25</f>
        <v>23245.3</v>
      </c>
      <c r="BS22" s="57">
        <f>'BAR BB| Open rates'!BS22*0.87*0.85+25</f>
        <v>22505.8</v>
      </c>
      <c r="BT22" s="57">
        <f>'BAR BB| Open rates'!BT22*0.87*0.85+25</f>
        <v>23245.3</v>
      </c>
      <c r="BU22" s="57">
        <f>'BAR BB| Open rates'!BU22*0.87*0.85+25</f>
        <v>22505.8</v>
      </c>
      <c r="BV22" s="57">
        <f>'BAR BB| Open rates'!BV22*0.87*0.85+25</f>
        <v>23245.3</v>
      </c>
      <c r="BW22" s="57">
        <f>'BAR BB| Open rates'!BW22*0.87*0.85+25</f>
        <v>22505.8</v>
      </c>
      <c r="BX22" s="57">
        <f>'BAR BB| Open rates'!BX22*0.87*0.85+25</f>
        <v>22505.8</v>
      </c>
      <c r="BY22" s="57">
        <f>'BAR BB| Open rates'!BY22*0.87*0.85+25</f>
        <v>23245.3</v>
      </c>
      <c r="BZ22" s="57">
        <f>'BAR BB| Open rates'!BZ22*0.87*0.85+25</f>
        <v>22505.8</v>
      </c>
      <c r="CA22" s="57">
        <f>'BAR BB| Open rates'!CA22*0.87*0.85+25</f>
        <v>23245.3</v>
      </c>
      <c r="CB22" s="57">
        <f>'BAR BB| Open rates'!CB22*0.87*0.85+25</f>
        <v>22505.8</v>
      </c>
      <c r="CC22" s="57">
        <f>'BAR BB| Open rates'!CC22*0.87*0.85+25</f>
        <v>23245.3</v>
      </c>
      <c r="CD22" s="57">
        <f>'BAR BB| Open rates'!CD22*0.87*0.85+25</f>
        <v>25981.45</v>
      </c>
      <c r="CE22" s="57">
        <f>'BAR BB| Open rates'!CE22*0.87*0.85+25</f>
        <v>27608.35</v>
      </c>
    </row>
    <row r="23" spans="1:83"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row>
    <row r="24" spans="1:83" s="36" customFormat="1" ht="12" customHeight="1" x14ac:dyDescent="0.2">
      <c r="A24" s="237">
        <v>1</v>
      </c>
      <c r="B24" s="57">
        <f>'BAR BB| Open rates'!B24*0.87*0.85+25</f>
        <v>33894.1</v>
      </c>
      <c r="C24" s="57">
        <f>'BAR BB| Open rates'!C24*0.87*0.85+25</f>
        <v>38257.15</v>
      </c>
      <c r="D24" s="57">
        <f>'BAR BB| Open rates'!D24*0.87*0.85+25</f>
        <v>35151.25</v>
      </c>
      <c r="E24" s="57">
        <f>'BAR BB| Open rates'!E24*0.87*0.85+25</f>
        <v>29235.25</v>
      </c>
      <c r="F24" s="57">
        <f>'BAR BB| Open rates'!F24*0.87*0.85+25</f>
        <v>27978.1</v>
      </c>
      <c r="G24" s="57">
        <f>'BAR BB| Open rates'!G24*0.87*0.85+25</f>
        <v>26499.1</v>
      </c>
      <c r="H24" s="57">
        <f>'BAR BB| Open rates'!H24*0.87*0.85+25</f>
        <v>26499.1</v>
      </c>
      <c r="I24" s="57">
        <f>'BAR BB| Open rates'!I24*0.87*0.85+25</f>
        <v>25759.599999999999</v>
      </c>
      <c r="J24" s="57">
        <f>'BAR BB| Open rates'!J24*0.87*0.85+25</f>
        <v>26499.1</v>
      </c>
      <c r="K24" s="57">
        <f>'BAR BB| Open rates'!K24*0.87*0.85+25</f>
        <v>26499.1</v>
      </c>
      <c r="L24" s="57">
        <f>'BAR BB| Open rates'!L24*0.87*0.85+25</f>
        <v>26499.1</v>
      </c>
      <c r="M24" s="57">
        <f>'BAR BB| Open rates'!M24*0.87*0.85+25</f>
        <v>33080.65</v>
      </c>
      <c r="N24" s="57">
        <f>'BAR BB| Open rates'!N24*0.87*0.85+25</f>
        <v>29235.25</v>
      </c>
      <c r="O24" s="57">
        <f>'BAR BB| Open rates'!O24*0.87*0.85+25</f>
        <v>33080.65</v>
      </c>
      <c r="P24" s="57">
        <f>'BAR BB| Open rates'!P24*0.87*0.85+25</f>
        <v>30862.149999999998</v>
      </c>
      <c r="Q24" s="57">
        <f>'BAR BB| Open rates'!Q24*0.87*0.85+25</f>
        <v>27978.1</v>
      </c>
      <c r="R24" s="57">
        <f>'BAR BB| Open rates'!R24*0.87*0.85+25</f>
        <v>29235.25</v>
      </c>
      <c r="S24" s="57">
        <f>'BAR BB| Open rates'!S24*0.87*0.85+25</f>
        <v>27978.1</v>
      </c>
      <c r="T24" s="57">
        <f>'BAR BB| Open rates'!T24*0.87*0.85+25</f>
        <v>29235.25</v>
      </c>
      <c r="U24" s="57">
        <f>'BAR BB| Open rates'!U24*0.87*0.85+25</f>
        <v>27978.1</v>
      </c>
      <c r="V24" s="57">
        <f>'BAR BB| Open rates'!V24*0.87*0.85+25</f>
        <v>29235.25</v>
      </c>
      <c r="W24" s="57">
        <f>'BAR BB| Open rates'!W24*0.87*0.85+25</f>
        <v>35151.25</v>
      </c>
      <c r="X24" s="57">
        <f>'BAR BB| Open rates'!X24*0.87*0.85+25</f>
        <v>38257.15</v>
      </c>
      <c r="Y24" s="57">
        <f>'BAR BB| Open rates'!Y24*0.87*0.85+25</f>
        <v>52381.599999999999</v>
      </c>
      <c r="Z24" s="57">
        <f>'BAR BB| Open rates'!Z24*0.87*0.85+25</f>
        <v>35151.25</v>
      </c>
      <c r="AA24" s="57">
        <f>'BAR BB| Open rates'!AA24*0.87*0.85+25</f>
        <v>36778.15</v>
      </c>
      <c r="AB24" s="57">
        <f>'BAR BB| Open rates'!AB24*0.87*0.85+25</f>
        <v>35151.25</v>
      </c>
      <c r="AC24" s="57">
        <f>'BAR BB| Open rates'!AC24*0.87*0.85+25</f>
        <v>38257.15</v>
      </c>
      <c r="AD24" s="57">
        <f>'BAR BB| Open rates'!AD24*0.87*0.85+25</f>
        <v>39736.15</v>
      </c>
      <c r="AE24" s="57">
        <f>'BAR BB| Open rates'!AE24*0.87*0.85+25</f>
        <v>38257.15</v>
      </c>
      <c r="AF24" s="57">
        <f>'BAR BB| Open rates'!AF24*0.87*0.85+25</f>
        <v>39736.15</v>
      </c>
      <c r="AG24" s="57">
        <f>'BAR BB| Open rates'!AG24*0.87*0.85+25</f>
        <v>38257.15</v>
      </c>
      <c r="AH24" s="57">
        <f>'BAR BB| Open rates'!AH24*0.87*0.85+25</f>
        <v>39736.15</v>
      </c>
      <c r="AI24" s="57">
        <f>'BAR BB| Open rates'!AI24*0.87*0.85+25</f>
        <v>38257.15</v>
      </c>
      <c r="AJ24" s="57">
        <f>'BAR BB| Open rates'!AJ24*0.87*0.85+25</f>
        <v>39736.15</v>
      </c>
      <c r="AK24" s="57">
        <f>'BAR BB| Open rates'!AK24*0.87*0.85+25</f>
        <v>38257.15</v>
      </c>
      <c r="AL24" s="57">
        <f>'BAR BB| Open rates'!AL24*0.87*0.85+25</f>
        <v>39736.15</v>
      </c>
      <c r="AM24" s="57">
        <f>'BAR BB| Open rates'!AM24*0.87*0.85+25</f>
        <v>38257.15</v>
      </c>
      <c r="AN24" s="57">
        <f>'BAR BB| Open rates'!AN24*0.87*0.85+25</f>
        <v>39736.15</v>
      </c>
      <c r="AO24" s="57">
        <f>'BAR BB| Open rates'!AO24*0.87*0.85+25</f>
        <v>38257.15</v>
      </c>
      <c r="AP24" s="57">
        <f>'BAR BB| Open rates'!AP24*0.87*0.85+25</f>
        <v>39736.15</v>
      </c>
      <c r="AQ24" s="57">
        <f>'BAR BB| Open rates'!AQ24*0.87*0.85+25</f>
        <v>38257.15</v>
      </c>
      <c r="AR24" s="57">
        <f>'BAR BB| Open rates'!AR24*0.87*0.85+25</f>
        <v>39736.15</v>
      </c>
      <c r="AS24" s="57">
        <f>'BAR BB| Open rates'!AS24*0.87*0.85+25</f>
        <v>35151.25</v>
      </c>
      <c r="AT24" s="57">
        <f>'BAR BB| Open rates'!AT24*0.87*0.85+25</f>
        <v>36778.15</v>
      </c>
      <c r="AU24" s="57">
        <f>'BAR BB| Open rates'!AU24*0.87*0.85+25</f>
        <v>35151.25</v>
      </c>
      <c r="AV24" s="57">
        <f>'BAR BB| Open rates'!AV24*0.87*0.85+25</f>
        <v>32341.149999999998</v>
      </c>
      <c r="AW24" s="57">
        <f>'BAR BB| Open rates'!AW24*0.87*0.85+25</f>
        <v>32341.149999999998</v>
      </c>
      <c r="AX24" s="57">
        <f>'BAR BB| Open rates'!AX24*0.87*0.85+25</f>
        <v>30714.25</v>
      </c>
      <c r="AY24" s="57">
        <f>'BAR BB| Open rates'!AY24*0.87*0.85+25</f>
        <v>32341.149999999998</v>
      </c>
      <c r="AZ24" s="57">
        <f>'BAR BB| Open rates'!AZ24*0.87*0.85+25</f>
        <v>30714.25</v>
      </c>
      <c r="BA24" s="57">
        <f>'BAR BB| Open rates'!BA24*0.87*0.85+25</f>
        <v>32341.149999999998</v>
      </c>
      <c r="BB24" s="57">
        <f>'BAR BB| Open rates'!BB24*0.87*0.85+25</f>
        <v>30714.25</v>
      </c>
      <c r="BC24" s="57">
        <f>'BAR BB| Open rates'!BC24*0.87*0.85+25</f>
        <v>32341.149999999998</v>
      </c>
      <c r="BD24" s="57">
        <f>'BAR BB| Open rates'!BD24*0.87*0.85+25</f>
        <v>30714.25</v>
      </c>
      <c r="BE24" s="57">
        <f>'BAR BB| Open rates'!BE24*0.87*0.85+25</f>
        <v>29457.1</v>
      </c>
      <c r="BF24" s="57">
        <f>'BAR BB| Open rates'!BF24*0.87*0.85+25</f>
        <v>27978.1</v>
      </c>
      <c r="BG24" s="57">
        <f>'BAR BB| Open rates'!BG24*0.87*0.85+25</f>
        <v>29457.1</v>
      </c>
      <c r="BH24" s="57">
        <f>'BAR BB| Open rates'!BH24*0.87*0.85+25</f>
        <v>27978.1</v>
      </c>
      <c r="BI24" s="57">
        <f>'BAR BB| Open rates'!BI24*0.87*0.85+25</f>
        <v>29457.1</v>
      </c>
      <c r="BJ24" s="57">
        <f>'BAR BB| Open rates'!BJ24*0.87*0.85+25</f>
        <v>27978.1</v>
      </c>
      <c r="BK24" s="57">
        <f>'BAR BB| Open rates'!BK24*0.87*0.85+25</f>
        <v>29457.1</v>
      </c>
      <c r="BL24" s="57">
        <f>'BAR BB| Open rates'!BL24*0.87*0.85+25</f>
        <v>27978.1</v>
      </c>
      <c r="BM24" s="57">
        <f>'BAR BB| Open rates'!BM24*0.87*0.85+25</f>
        <v>29457.1</v>
      </c>
      <c r="BN24" s="57">
        <f>'BAR BB| Open rates'!BN24*0.87*0.85+25</f>
        <v>30714.25</v>
      </c>
      <c r="BO24" s="57">
        <f>'BAR BB| Open rates'!BO24*0.87*0.85+25</f>
        <v>32341.149999999998</v>
      </c>
      <c r="BP24" s="57">
        <f>'BAR BB| Open rates'!BP24*0.87*0.85+25</f>
        <v>27238.6</v>
      </c>
      <c r="BQ24" s="57">
        <f>'BAR BB| Open rates'!BQ24*0.87*0.85+25</f>
        <v>25759.599999999999</v>
      </c>
      <c r="BR24" s="57">
        <f>'BAR BB| Open rates'!BR24*0.87*0.85+25</f>
        <v>26499.1</v>
      </c>
      <c r="BS24" s="57">
        <f>'BAR BB| Open rates'!BS24*0.87*0.85+25</f>
        <v>25759.599999999999</v>
      </c>
      <c r="BT24" s="57">
        <f>'BAR BB| Open rates'!BT24*0.87*0.85+25</f>
        <v>26499.1</v>
      </c>
      <c r="BU24" s="57">
        <f>'BAR BB| Open rates'!BU24*0.87*0.85+25</f>
        <v>25759.599999999999</v>
      </c>
      <c r="BV24" s="57">
        <f>'BAR BB| Open rates'!BV24*0.87*0.85+25</f>
        <v>26499.1</v>
      </c>
      <c r="BW24" s="57">
        <f>'BAR BB| Open rates'!BW24*0.87*0.85+25</f>
        <v>25759.599999999999</v>
      </c>
      <c r="BX24" s="57">
        <f>'BAR BB| Open rates'!BX24*0.87*0.85+25</f>
        <v>25759.599999999999</v>
      </c>
      <c r="BY24" s="57">
        <f>'BAR BB| Open rates'!BY24*0.87*0.85+25</f>
        <v>26499.1</v>
      </c>
      <c r="BZ24" s="57">
        <f>'BAR BB| Open rates'!BZ24*0.87*0.85+25</f>
        <v>25759.599999999999</v>
      </c>
      <c r="CA24" s="57">
        <f>'BAR BB| Open rates'!CA24*0.87*0.85+25</f>
        <v>26499.1</v>
      </c>
      <c r="CB24" s="57">
        <f>'BAR BB| Open rates'!CB24*0.87*0.85+25</f>
        <v>25759.599999999999</v>
      </c>
      <c r="CC24" s="57">
        <f>'BAR BB| Open rates'!CC24*0.87*0.85+25</f>
        <v>26499.1</v>
      </c>
      <c r="CD24" s="57">
        <f>'BAR BB| Open rates'!CD24*0.87*0.85+25</f>
        <v>29235.25</v>
      </c>
      <c r="CE24" s="57">
        <f>'BAR BB| Open rates'!CE24*0.87*0.85+25</f>
        <v>30862.149999999998</v>
      </c>
    </row>
    <row r="25" spans="1:83" s="36" customFormat="1" ht="12" customHeight="1" x14ac:dyDescent="0.2">
      <c r="A25" s="237">
        <v>2</v>
      </c>
      <c r="B25" s="57">
        <f>'BAR BB| Open rates'!B25*0.87*0.85+25</f>
        <v>36112.6</v>
      </c>
      <c r="C25" s="57">
        <f>'BAR BB| Open rates'!C25*0.87*0.85+25</f>
        <v>40475.65</v>
      </c>
      <c r="D25" s="57">
        <f>'BAR BB| Open rates'!D25*0.87*0.85+25</f>
        <v>37369.75</v>
      </c>
      <c r="E25" s="57">
        <f>'BAR BB| Open rates'!E25*0.87*0.85+25</f>
        <v>31453.75</v>
      </c>
      <c r="F25" s="57">
        <f>'BAR BB| Open rates'!F25*0.87*0.85+25</f>
        <v>30196.6</v>
      </c>
      <c r="G25" s="57">
        <f>'BAR BB| Open rates'!G25*0.87*0.85+25</f>
        <v>28717.599999999999</v>
      </c>
      <c r="H25" s="57">
        <f>'BAR BB| Open rates'!H25*0.87*0.85+25</f>
        <v>28717.599999999999</v>
      </c>
      <c r="I25" s="57">
        <f>'BAR BB| Open rates'!I25*0.87*0.85+25</f>
        <v>27978.1</v>
      </c>
      <c r="J25" s="57">
        <f>'BAR BB| Open rates'!J25*0.87*0.85+25</f>
        <v>28717.599999999999</v>
      </c>
      <c r="K25" s="57">
        <f>'BAR BB| Open rates'!K25*0.87*0.85+25</f>
        <v>28717.599999999999</v>
      </c>
      <c r="L25" s="57">
        <f>'BAR BB| Open rates'!L25*0.87*0.85+25</f>
        <v>28717.599999999999</v>
      </c>
      <c r="M25" s="57">
        <f>'BAR BB| Open rates'!M25*0.87*0.85+25</f>
        <v>35299.15</v>
      </c>
      <c r="N25" s="57">
        <f>'BAR BB| Open rates'!N25*0.87*0.85+25</f>
        <v>31453.75</v>
      </c>
      <c r="O25" s="57">
        <f>'BAR BB| Open rates'!O25*0.87*0.85+25</f>
        <v>35299.15</v>
      </c>
      <c r="P25" s="57">
        <f>'BAR BB| Open rates'!P25*0.87*0.85+25</f>
        <v>33080.65</v>
      </c>
      <c r="Q25" s="57">
        <f>'BAR BB| Open rates'!Q25*0.87*0.85+25</f>
        <v>30196.6</v>
      </c>
      <c r="R25" s="57">
        <f>'BAR BB| Open rates'!R25*0.87*0.85+25</f>
        <v>31453.75</v>
      </c>
      <c r="S25" s="57">
        <f>'BAR BB| Open rates'!S25*0.87*0.85+25</f>
        <v>30196.6</v>
      </c>
      <c r="T25" s="57">
        <f>'BAR BB| Open rates'!T25*0.87*0.85+25</f>
        <v>31453.75</v>
      </c>
      <c r="U25" s="57">
        <f>'BAR BB| Open rates'!U25*0.87*0.85+25</f>
        <v>30196.6</v>
      </c>
      <c r="V25" s="57">
        <f>'BAR BB| Open rates'!V25*0.87*0.85+25</f>
        <v>31453.75</v>
      </c>
      <c r="W25" s="57">
        <f>'BAR BB| Open rates'!W25*0.87*0.85+25</f>
        <v>37369.75</v>
      </c>
      <c r="X25" s="57">
        <f>'BAR BB| Open rates'!X25*0.87*0.85+25</f>
        <v>40475.65</v>
      </c>
      <c r="Y25" s="57">
        <f>'BAR BB| Open rates'!Y25*0.87*0.85+25</f>
        <v>54600.1</v>
      </c>
      <c r="Z25" s="57">
        <f>'BAR BB| Open rates'!Z25*0.87*0.85+25</f>
        <v>37369.75</v>
      </c>
      <c r="AA25" s="57">
        <f>'BAR BB| Open rates'!AA25*0.87*0.85+25</f>
        <v>38996.65</v>
      </c>
      <c r="AB25" s="57">
        <f>'BAR BB| Open rates'!AB25*0.87*0.85+25</f>
        <v>37369.75</v>
      </c>
      <c r="AC25" s="57">
        <f>'BAR BB| Open rates'!AC25*0.87*0.85+25</f>
        <v>40475.65</v>
      </c>
      <c r="AD25" s="57">
        <f>'BAR BB| Open rates'!AD25*0.87*0.85+25</f>
        <v>41954.65</v>
      </c>
      <c r="AE25" s="57">
        <f>'BAR BB| Open rates'!AE25*0.87*0.85+25</f>
        <v>40475.65</v>
      </c>
      <c r="AF25" s="57">
        <f>'BAR BB| Open rates'!AF25*0.87*0.85+25</f>
        <v>41954.65</v>
      </c>
      <c r="AG25" s="57">
        <f>'BAR BB| Open rates'!AG25*0.87*0.85+25</f>
        <v>40475.65</v>
      </c>
      <c r="AH25" s="57">
        <f>'BAR BB| Open rates'!AH25*0.87*0.85+25</f>
        <v>41954.65</v>
      </c>
      <c r="AI25" s="57">
        <f>'BAR BB| Open rates'!AI25*0.87*0.85+25</f>
        <v>40475.65</v>
      </c>
      <c r="AJ25" s="57">
        <f>'BAR BB| Open rates'!AJ25*0.87*0.85+25</f>
        <v>41954.65</v>
      </c>
      <c r="AK25" s="57">
        <f>'BAR BB| Open rates'!AK25*0.87*0.85+25</f>
        <v>40475.65</v>
      </c>
      <c r="AL25" s="57">
        <f>'BAR BB| Open rates'!AL25*0.87*0.85+25</f>
        <v>41954.65</v>
      </c>
      <c r="AM25" s="57">
        <f>'BAR BB| Open rates'!AM25*0.87*0.85+25</f>
        <v>40475.65</v>
      </c>
      <c r="AN25" s="57">
        <f>'BAR BB| Open rates'!AN25*0.87*0.85+25</f>
        <v>41954.65</v>
      </c>
      <c r="AO25" s="57">
        <f>'BAR BB| Open rates'!AO25*0.87*0.85+25</f>
        <v>40475.65</v>
      </c>
      <c r="AP25" s="57">
        <f>'BAR BB| Open rates'!AP25*0.87*0.85+25</f>
        <v>41954.65</v>
      </c>
      <c r="AQ25" s="57">
        <f>'BAR BB| Open rates'!AQ25*0.87*0.85+25</f>
        <v>40475.65</v>
      </c>
      <c r="AR25" s="57">
        <f>'BAR BB| Open rates'!AR25*0.87*0.85+25</f>
        <v>41954.65</v>
      </c>
      <c r="AS25" s="57">
        <f>'BAR BB| Open rates'!AS25*0.87*0.85+25</f>
        <v>37369.75</v>
      </c>
      <c r="AT25" s="57">
        <f>'BAR BB| Open rates'!AT25*0.87*0.85+25</f>
        <v>38996.65</v>
      </c>
      <c r="AU25" s="57">
        <f>'BAR BB| Open rates'!AU25*0.87*0.85+25</f>
        <v>37369.75</v>
      </c>
      <c r="AV25" s="57">
        <f>'BAR BB| Open rates'!AV25*0.87*0.85+25</f>
        <v>34559.65</v>
      </c>
      <c r="AW25" s="57">
        <f>'BAR BB| Open rates'!AW25*0.87*0.85+25</f>
        <v>34559.65</v>
      </c>
      <c r="AX25" s="57">
        <f>'BAR BB| Open rates'!AX25*0.87*0.85+25</f>
        <v>32932.75</v>
      </c>
      <c r="AY25" s="57">
        <f>'BAR BB| Open rates'!AY25*0.87*0.85+25</f>
        <v>34559.65</v>
      </c>
      <c r="AZ25" s="57">
        <f>'BAR BB| Open rates'!AZ25*0.87*0.85+25</f>
        <v>32932.75</v>
      </c>
      <c r="BA25" s="57">
        <f>'BAR BB| Open rates'!BA25*0.87*0.85+25</f>
        <v>34559.65</v>
      </c>
      <c r="BB25" s="57">
        <f>'BAR BB| Open rates'!BB25*0.87*0.85+25</f>
        <v>32932.75</v>
      </c>
      <c r="BC25" s="57">
        <f>'BAR BB| Open rates'!BC25*0.87*0.85+25</f>
        <v>34559.65</v>
      </c>
      <c r="BD25" s="57">
        <f>'BAR BB| Open rates'!BD25*0.87*0.85+25</f>
        <v>32932.75</v>
      </c>
      <c r="BE25" s="57">
        <f>'BAR BB| Open rates'!BE25*0.87*0.85+25</f>
        <v>31675.599999999999</v>
      </c>
      <c r="BF25" s="57">
        <f>'BAR BB| Open rates'!BF25*0.87*0.85+25</f>
        <v>30196.6</v>
      </c>
      <c r="BG25" s="57">
        <f>'BAR BB| Open rates'!BG25*0.87*0.85+25</f>
        <v>31675.599999999999</v>
      </c>
      <c r="BH25" s="57">
        <f>'BAR BB| Open rates'!BH25*0.87*0.85+25</f>
        <v>30196.6</v>
      </c>
      <c r="BI25" s="57">
        <f>'BAR BB| Open rates'!BI25*0.87*0.85+25</f>
        <v>31675.599999999999</v>
      </c>
      <c r="BJ25" s="57">
        <f>'BAR BB| Open rates'!BJ25*0.87*0.85+25</f>
        <v>30196.6</v>
      </c>
      <c r="BK25" s="57">
        <f>'BAR BB| Open rates'!BK25*0.87*0.85+25</f>
        <v>31675.599999999999</v>
      </c>
      <c r="BL25" s="57">
        <f>'BAR BB| Open rates'!BL25*0.87*0.85+25</f>
        <v>30196.6</v>
      </c>
      <c r="BM25" s="57">
        <f>'BAR BB| Open rates'!BM25*0.87*0.85+25</f>
        <v>31675.599999999999</v>
      </c>
      <c r="BN25" s="57">
        <f>'BAR BB| Open rates'!BN25*0.87*0.85+25</f>
        <v>32932.75</v>
      </c>
      <c r="BO25" s="57">
        <f>'BAR BB| Open rates'!BO25*0.87*0.85+25</f>
        <v>34559.65</v>
      </c>
      <c r="BP25" s="57">
        <f>'BAR BB| Open rates'!BP25*0.87*0.85+25</f>
        <v>29457.1</v>
      </c>
      <c r="BQ25" s="57">
        <f>'BAR BB| Open rates'!BQ25*0.87*0.85+25</f>
        <v>27978.1</v>
      </c>
      <c r="BR25" s="57">
        <f>'BAR BB| Open rates'!BR25*0.87*0.85+25</f>
        <v>28717.599999999999</v>
      </c>
      <c r="BS25" s="57">
        <f>'BAR BB| Open rates'!BS25*0.87*0.85+25</f>
        <v>27978.1</v>
      </c>
      <c r="BT25" s="57">
        <f>'BAR BB| Open rates'!BT25*0.87*0.85+25</f>
        <v>28717.599999999999</v>
      </c>
      <c r="BU25" s="57">
        <f>'BAR BB| Open rates'!BU25*0.87*0.85+25</f>
        <v>27978.1</v>
      </c>
      <c r="BV25" s="57">
        <f>'BAR BB| Open rates'!BV25*0.87*0.85+25</f>
        <v>28717.599999999999</v>
      </c>
      <c r="BW25" s="57">
        <f>'BAR BB| Open rates'!BW25*0.87*0.85+25</f>
        <v>27978.1</v>
      </c>
      <c r="BX25" s="57">
        <f>'BAR BB| Open rates'!BX25*0.87*0.85+25</f>
        <v>27978.1</v>
      </c>
      <c r="BY25" s="57">
        <f>'BAR BB| Open rates'!BY25*0.87*0.85+25</f>
        <v>28717.599999999999</v>
      </c>
      <c r="BZ25" s="57">
        <f>'BAR BB| Open rates'!BZ25*0.87*0.85+25</f>
        <v>27978.1</v>
      </c>
      <c r="CA25" s="57">
        <f>'BAR BB| Open rates'!CA25*0.87*0.85+25</f>
        <v>28717.599999999999</v>
      </c>
      <c r="CB25" s="57">
        <f>'BAR BB| Open rates'!CB25*0.87*0.85+25</f>
        <v>27978.1</v>
      </c>
      <c r="CC25" s="57">
        <f>'BAR BB| Open rates'!CC25*0.87*0.85+25</f>
        <v>28717.599999999999</v>
      </c>
      <c r="CD25" s="57">
        <f>'BAR BB| Open rates'!CD25*0.87*0.85+25</f>
        <v>31453.75</v>
      </c>
      <c r="CE25" s="57">
        <f>'BAR BB| Open rates'!CE25*0.87*0.85+25</f>
        <v>33080.65</v>
      </c>
    </row>
    <row r="26" spans="1:83" s="36" customFormat="1" ht="12" customHeight="1" x14ac:dyDescent="0.2">
      <c r="A26" s="237">
        <v>3</v>
      </c>
      <c r="B26" s="57">
        <f>'BAR BB| Open rates'!B26*0.87*0.85+25</f>
        <v>38331.1</v>
      </c>
      <c r="C26" s="57">
        <f>'BAR BB| Open rates'!C26*0.87*0.85+25</f>
        <v>42694.15</v>
      </c>
      <c r="D26" s="57">
        <f>'BAR BB| Open rates'!D26*0.87*0.85+25</f>
        <v>39588.25</v>
      </c>
      <c r="E26" s="57">
        <f>'BAR BB| Open rates'!E26*0.87*0.85+25</f>
        <v>33672.25</v>
      </c>
      <c r="F26" s="57">
        <f>'BAR BB| Open rates'!F26*0.87*0.85+25</f>
        <v>32415.1</v>
      </c>
      <c r="G26" s="57">
        <f>'BAR BB| Open rates'!G26*0.87*0.85+25</f>
        <v>30936.1</v>
      </c>
      <c r="H26" s="57">
        <f>'BAR BB| Open rates'!H26*0.87*0.85+25</f>
        <v>30936.1</v>
      </c>
      <c r="I26" s="57">
        <f>'BAR BB| Open rates'!I26*0.87*0.85+25</f>
        <v>30196.6</v>
      </c>
      <c r="J26" s="57">
        <f>'BAR BB| Open rates'!J26*0.87*0.85+25</f>
        <v>30936.1</v>
      </c>
      <c r="K26" s="57">
        <f>'BAR BB| Open rates'!K26*0.87*0.85+25</f>
        <v>30936.1</v>
      </c>
      <c r="L26" s="57">
        <f>'BAR BB| Open rates'!L26*0.87*0.85+25</f>
        <v>30936.1</v>
      </c>
      <c r="M26" s="57">
        <f>'BAR BB| Open rates'!M26*0.87*0.85+25</f>
        <v>37517.65</v>
      </c>
      <c r="N26" s="57">
        <f>'BAR BB| Open rates'!N26*0.87*0.85+25</f>
        <v>33672.25</v>
      </c>
      <c r="O26" s="57">
        <f>'BAR BB| Open rates'!O26*0.87*0.85+25</f>
        <v>37517.65</v>
      </c>
      <c r="P26" s="57">
        <f>'BAR BB| Open rates'!P26*0.87*0.85+25</f>
        <v>35299.15</v>
      </c>
      <c r="Q26" s="57">
        <f>'BAR BB| Open rates'!Q26*0.87*0.85+25</f>
        <v>32415.1</v>
      </c>
      <c r="R26" s="57">
        <f>'BAR BB| Open rates'!R26*0.87*0.85+25</f>
        <v>33672.25</v>
      </c>
      <c r="S26" s="57">
        <f>'BAR BB| Open rates'!S26*0.87*0.85+25</f>
        <v>32415.1</v>
      </c>
      <c r="T26" s="57">
        <f>'BAR BB| Open rates'!T26*0.87*0.85+25</f>
        <v>33672.25</v>
      </c>
      <c r="U26" s="57">
        <f>'BAR BB| Open rates'!U26*0.87*0.85+25</f>
        <v>32415.1</v>
      </c>
      <c r="V26" s="57">
        <f>'BAR BB| Open rates'!V26*0.87*0.85+25</f>
        <v>33672.25</v>
      </c>
      <c r="W26" s="57">
        <f>'BAR BB| Open rates'!W26*0.87*0.85+25</f>
        <v>39588.25</v>
      </c>
      <c r="X26" s="57">
        <f>'BAR BB| Open rates'!X26*0.87*0.85+25</f>
        <v>42694.15</v>
      </c>
      <c r="Y26" s="57">
        <f>'BAR BB| Open rates'!Y26*0.87*0.85+25</f>
        <v>56818.6</v>
      </c>
      <c r="Z26" s="57">
        <f>'BAR BB| Open rates'!Z26*0.87*0.85+25</f>
        <v>39588.25</v>
      </c>
      <c r="AA26" s="57">
        <f>'BAR BB| Open rates'!AA26*0.87*0.85+25</f>
        <v>41215.15</v>
      </c>
      <c r="AB26" s="57">
        <f>'BAR BB| Open rates'!AB26*0.87*0.85+25</f>
        <v>39588.25</v>
      </c>
      <c r="AC26" s="57">
        <f>'BAR BB| Open rates'!AC26*0.87*0.85+25</f>
        <v>42694.15</v>
      </c>
      <c r="AD26" s="57">
        <f>'BAR BB| Open rates'!AD26*0.87*0.85+25</f>
        <v>44173.15</v>
      </c>
      <c r="AE26" s="57">
        <f>'BAR BB| Open rates'!AE26*0.87*0.85+25</f>
        <v>42694.15</v>
      </c>
      <c r="AF26" s="57">
        <f>'BAR BB| Open rates'!AF26*0.87*0.85+25</f>
        <v>44173.15</v>
      </c>
      <c r="AG26" s="57">
        <f>'BAR BB| Open rates'!AG26*0.87*0.85+25</f>
        <v>42694.15</v>
      </c>
      <c r="AH26" s="57">
        <f>'BAR BB| Open rates'!AH26*0.87*0.85+25</f>
        <v>44173.15</v>
      </c>
      <c r="AI26" s="57">
        <f>'BAR BB| Open rates'!AI26*0.87*0.85+25</f>
        <v>42694.15</v>
      </c>
      <c r="AJ26" s="57">
        <f>'BAR BB| Open rates'!AJ26*0.87*0.85+25</f>
        <v>44173.15</v>
      </c>
      <c r="AK26" s="57">
        <f>'BAR BB| Open rates'!AK26*0.87*0.85+25</f>
        <v>42694.15</v>
      </c>
      <c r="AL26" s="57">
        <f>'BAR BB| Open rates'!AL26*0.87*0.85+25</f>
        <v>44173.15</v>
      </c>
      <c r="AM26" s="57">
        <f>'BAR BB| Open rates'!AM26*0.87*0.85+25</f>
        <v>42694.15</v>
      </c>
      <c r="AN26" s="57">
        <f>'BAR BB| Open rates'!AN26*0.87*0.85+25</f>
        <v>44173.15</v>
      </c>
      <c r="AO26" s="57">
        <f>'BAR BB| Open rates'!AO26*0.87*0.85+25</f>
        <v>42694.15</v>
      </c>
      <c r="AP26" s="57">
        <f>'BAR BB| Open rates'!AP26*0.87*0.85+25</f>
        <v>44173.15</v>
      </c>
      <c r="AQ26" s="57">
        <f>'BAR BB| Open rates'!AQ26*0.87*0.85+25</f>
        <v>42694.15</v>
      </c>
      <c r="AR26" s="57">
        <f>'BAR BB| Open rates'!AR26*0.87*0.85+25</f>
        <v>44173.15</v>
      </c>
      <c r="AS26" s="57">
        <f>'BAR BB| Open rates'!AS26*0.87*0.85+25</f>
        <v>39588.25</v>
      </c>
      <c r="AT26" s="57">
        <f>'BAR BB| Open rates'!AT26*0.87*0.85+25</f>
        <v>41215.15</v>
      </c>
      <c r="AU26" s="57">
        <f>'BAR BB| Open rates'!AU26*0.87*0.85+25</f>
        <v>39588.25</v>
      </c>
      <c r="AV26" s="57">
        <f>'BAR BB| Open rates'!AV26*0.87*0.85+25</f>
        <v>36778.15</v>
      </c>
      <c r="AW26" s="57">
        <f>'BAR BB| Open rates'!AW26*0.87*0.85+25</f>
        <v>36778.15</v>
      </c>
      <c r="AX26" s="57">
        <f>'BAR BB| Open rates'!AX26*0.87*0.85+25</f>
        <v>35151.25</v>
      </c>
      <c r="AY26" s="57">
        <f>'BAR BB| Open rates'!AY26*0.87*0.85+25</f>
        <v>36778.15</v>
      </c>
      <c r="AZ26" s="57">
        <f>'BAR BB| Open rates'!AZ26*0.87*0.85+25</f>
        <v>35151.25</v>
      </c>
      <c r="BA26" s="57">
        <f>'BAR BB| Open rates'!BA26*0.87*0.85+25</f>
        <v>36778.15</v>
      </c>
      <c r="BB26" s="57">
        <f>'BAR BB| Open rates'!BB26*0.87*0.85+25</f>
        <v>35151.25</v>
      </c>
      <c r="BC26" s="57">
        <f>'BAR BB| Open rates'!BC26*0.87*0.85+25</f>
        <v>36778.15</v>
      </c>
      <c r="BD26" s="57">
        <f>'BAR BB| Open rates'!BD26*0.87*0.85+25</f>
        <v>35151.25</v>
      </c>
      <c r="BE26" s="57">
        <f>'BAR BB| Open rates'!BE26*0.87*0.85+25</f>
        <v>33894.1</v>
      </c>
      <c r="BF26" s="57">
        <f>'BAR BB| Open rates'!BF26*0.87*0.85+25</f>
        <v>32415.1</v>
      </c>
      <c r="BG26" s="57">
        <f>'BAR BB| Open rates'!BG26*0.87*0.85+25</f>
        <v>33894.1</v>
      </c>
      <c r="BH26" s="57">
        <f>'BAR BB| Open rates'!BH26*0.87*0.85+25</f>
        <v>32415.1</v>
      </c>
      <c r="BI26" s="57">
        <f>'BAR BB| Open rates'!BI26*0.87*0.85+25</f>
        <v>33894.1</v>
      </c>
      <c r="BJ26" s="57">
        <f>'BAR BB| Open rates'!BJ26*0.87*0.85+25</f>
        <v>32415.1</v>
      </c>
      <c r="BK26" s="57">
        <f>'BAR BB| Open rates'!BK26*0.87*0.85+25</f>
        <v>33894.1</v>
      </c>
      <c r="BL26" s="57">
        <f>'BAR BB| Open rates'!BL26*0.87*0.85+25</f>
        <v>32415.1</v>
      </c>
      <c r="BM26" s="57">
        <f>'BAR BB| Open rates'!BM26*0.87*0.85+25</f>
        <v>33894.1</v>
      </c>
      <c r="BN26" s="57">
        <f>'BAR BB| Open rates'!BN26*0.87*0.85+25</f>
        <v>35151.25</v>
      </c>
      <c r="BO26" s="57">
        <f>'BAR BB| Open rates'!BO26*0.87*0.85+25</f>
        <v>36778.15</v>
      </c>
      <c r="BP26" s="57">
        <f>'BAR BB| Open rates'!BP26*0.87*0.85+25</f>
        <v>31675.599999999999</v>
      </c>
      <c r="BQ26" s="57">
        <f>'BAR BB| Open rates'!BQ26*0.87*0.85+25</f>
        <v>30196.6</v>
      </c>
      <c r="BR26" s="57">
        <f>'BAR BB| Open rates'!BR26*0.87*0.85+25</f>
        <v>30936.1</v>
      </c>
      <c r="BS26" s="57">
        <f>'BAR BB| Open rates'!BS26*0.87*0.85+25</f>
        <v>30196.6</v>
      </c>
      <c r="BT26" s="57">
        <f>'BAR BB| Open rates'!BT26*0.87*0.85+25</f>
        <v>30936.1</v>
      </c>
      <c r="BU26" s="57">
        <f>'BAR BB| Open rates'!BU26*0.87*0.85+25</f>
        <v>30196.6</v>
      </c>
      <c r="BV26" s="57">
        <f>'BAR BB| Open rates'!BV26*0.87*0.85+25</f>
        <v>30936.1</v>
      </c>
      <c r="BW26" s="57">
        <f>'BAR BB| Open rates'!BW26*0.87*0.85+25</f>
        <v>30196.6</v>
      </c>
      <c r="BX26" s="57">
        <f>'BAR BB| Open rates'!BX26*0.87*0.85+25</f>
        <v>30196.6</v>
      </c>
      <c r="BY26" s="57">
        <f>'BAR BB| Open rates'!BY26*0.87*0.85+25</f>
        <v>30936.1</v>
      </c>
      <c r="BZ26" s="57">
        <f>'BAR BB| Open rates'!BZ26*0.87*0.85+25</f>
        <v>30196.6</v>
      </c>
      <c r="CA26" s="57">
        <f>'BAR BB| Open rates'!CA26*0.87*0.85+25</f>
        <v>30936.1</v>
      </c>
      <c r="CB26" s="57">
        <f>'BAR BB| Open rates'!CB26*0.87*0.85+25</f>
        <v>30196.6</v>
      </c>
      <c r="CC26" s="57">
        <f>'BAR BB| Open rates'!CC26*0.87*0.85+25</f>
        <v>30936.1</v>
      </c>
      <c r="CD26" s="57">
        <f>'BAR BB| Open rates'!CD26*0.87*0.85+25</f>
        <v>33672.25</v>
      </c>
      <c r="CE26" s="57">
        <f>'BAR BB| Open rates'!CE26*0.87*0.85+25</f>
        <v>35299.15</v>
      </c>
    </row>
    <row r="27" spans="1:83" s="36" customFormat="1" ht="12" customHeight="1" x14ac:dyDescent="0.2">
      <c r="A27" s="237">
        <v>4</v>
      </c>
      <c r="B27" s="57">
        <f>'BAR BB| Open rates'!B27*0.87*0.85+25</f>
        <v>40549.599999999999</v>
      </c>
      <c r="C27" s="57">
        <f>'BAR BB| Open rates'!C27*0.87*0.85+25</f>
        <v>44912.65</v>
      </c>
      <c r="D27" s="57">
        <f>'BAR BB| Open rates'!D27*0.87*0.85+25</f>
        <v>41806.75</v>
      </c>
      <c r="E27" s="57">
        <f>'BAR BB| Open rates'!E27*0.87*0.85+25</f>
        <v>35890.75</v>
      </c>
      <c r="F27" s="57">
        <f>'BAR BB| Open rates'!F27*0.87*0.85+25</f>
        <v>34633.599999999999</v>
      </c>
      <c r="G27" s="57">
        <f>'BAR BB| Open rates'!G27*0.87*0.85+25</f>
        <v>33154.6</v>
      </c>
      <c r="H27" s="57">
        <f>'BAR BB| Open rates'!H27*0.87*0.85+25</f>
        <v>33154.6</v>
      </c>
      <c r="I27" s="57">
        <f>'BAR BB| Open rates'!I27*0.87*0.85+25</f>
        <v>32415.1</v>
      </c>
      <c r="J27" s="57">
        <f>'BAR BB| Open rates'!J27*0.87*0.85+25</f>
        <v>33154.6</v>
      </c>
      <c r="K27" s="57">
        <f>'BAR BB| Open rates'!K27*0.87*0.85+25</f>
        <v>33154.6</v>
      </c>
      <c r="L27" s="57">
        <f>'BAR BB| Open rates'!L27*0.87*0.85+25</f>
        <v>33154.6</v>
      </c>
      <c r="M27" s="57">
        <f>'BAR BB| Open rates'!M27*0.87*0.85+25</f>
        <v>39736.15</v>
      </c>
      <c r="N27" s="57">
        <f>'BAR BB| Open rates'!N27*0.87*0.85+25</f>
        <v>35890.75</v>
      </c>
      <c r="O27" s="57">
        <f>'BAR BB| Open rates'!O27*0.87*0.85+25</f>
        <v>39736.15</v>
      </c>
      <c r="P27" s="57">
        <f>'BAR BB| Open rates'!P27*0.87*0.85+25</f>
        <v>37517.65</v>
      </c>
      <c r="Q27" s="57">
        <f>'BAR BB| Open rates'!Q27*0.87*0.85+25</f>
        <v>34633.599999999999</v>
      </c>
      <c r="R27" s="57">
        <f>'BAR BB| Open rates'!R27*0.87*0.85+25</f>
        <v>35890.75</v>
      </c>
      <c r="S27" s="57">
        <f>'BAR BB| Open rates'!S27*0.87*0.85+25</f>
        <v>34633.599999999999</v>
      </c>
      <c r="T27" s="57">
        <f>'BAR BB| Open rates'!T27*0.87*0.85+25</f>
        <v>35890.75</v>
      </c>
      <c r="U27" s="57">
        <f>'BAR BB| Open rates'!U27*0.87*0.85+25</f>
        <v>34633.599999999999</v>
      </c>
      <c r="V27" s="57">
        <f>'BAR BB| Open rates'!V27*0.87*0.85+25</f>
        <v>35890.75</v>
      </c>
      <c r="W27" s="57">
        <f>'BAR BB| Open rates'!W27*0.87*0.85+25</f>
        <v>41806.75</v>
      </c>
      <c r="X27" s="57">
        <f>'BAR BB| Open rates'!X27*0.87*0.85+25</f>
        <v>44912.65</v>
      </c>
      <c r="Y27" s="57">
        <f>'BAR BB| Open rates'!Y27*0.87*0.85+25</f>
        <v>59037.1</v>
      </c>
      <c r="Z27" s="57">
        <f>'BAR BB| Open rates'!Z27*0.87*0.85+25</f>
        <v>41806.75</v>
      </c>
      <c r="AA27" s="57">
        <f>'BAR BB| Open rates'!AA27*0.87*0.85+25</f>
        <v>43433.65</v>
      </c>
      <c r="AB27" s="57">
        <f>'BAR BB| Open rates'!AB27*0.87*0.85+25</f>
        <v>41806.75</v>
      </c>
      <c r="AC27" s="57">
        <f>'BAR BB| Open rates'!AC27*0.87*0.85+25</f>
        <v>44912.65</v>
      </c>
      <c r="AD27" s="57">
        <f>'BAR BB| Open rates'!AD27*0.87*0.85+25</f>
        <v>46391.65</v>
      </c>
      <c r="AE27" s="57">
        <f>'BAR BB| Open rates'!AE27*0.87*0.85+25</f>
        <v>44912.65</v>
      </c>
      <c r="AF27" s="57">
        <f>'BAR BB| Open rates'!AF27*0.87*0.85+25</f>
        <v>46391.65</v>
      </c>
      <c r="AG27" s="57">
        <f>'BAR BB| Open rates'!AG27*0.87*0.85+25</f>
        <v>44912.65</v>
      </c>
      <c r="AH27" s="57">
        <f>'BAR BB| Open rates'!AH27*0.87*0.85+25</f>
        <v>46391.65</v>
      </c>
      <c r="AI27" s="57">
        <f>'BAR BB| Open rates'!AI27*0.87*0.85+25</f>
        <v>44912.65</v>
      </c>
      <c r="AJ27" s="57">
        <f>'BAR BB| Open rates'!AJ27*0.87*0.85+25</f>
        <v>46391.65</v>
      </c>
      <c r="AK27" s="57">
        <f>'BAR BB| Open rates'!AK27*0.87*0.85+25</f>
        <v>44912.65</v>
      </c>
      <c r="AL27" s="57">
        <f>'BAR BB| Open rates'!AL27*0.87*0.85+25</f>
        <v>46391.65</v>
      </c>
      <c r="AM27" s="57">
        <f>'BAR BB| Open rates'!AM27*0.87*0.85+25</f>
        <v>44912.65</v>
      </c>
      <c r="AN27" s="57">
        <f>'BAR BB| Open rates'!AN27*0.87*0.85+25</f>
        <v>46391.65</v>
      </c>
      <c r="AO27" s="57">
        <f>'BAR BB| Open rates'!AO27*0.87*0.85+25</f>
        <v>44912.65</v>
      </c>
      <c r="AP27" s="57">
        <f>'BAR BB| Open rates'!AP27*0.87*0.85+25</f>
        <v>46391.65</v>
      </c>
      <c r="AQ27" s="57">
        <f>'BAR BB| Open rates'!AQ27*0.87*0.85+25</f>
        <v>44912.65</v>
      </c>
      <c r="AR27" s="57">
        <f>'BAR BB| Open rates'!AR27*0.87*0.85+25</f>
        <v>46391.65</v>
      </c>
      <c r="AS27" s="57">
        <f>'BAR BB| Open rates'!AS27*0.87*0.85+25</f>
        <v>41806.75</v>
      </c>
      <c r="AT27" s="57">
        <f>'BAR BB| Open rates'!AT27*0.87*0.85+25</f>
        <v>43433.65</v>
      </c>
      <c r="AU27" s="57">
        <f>'BAR BB| Open rates'!AU27*0.87*0.85+25</f>
        <v>41806.75</v>
      </c>
      <c r="AV27" s="57">
        <f>'BAR BB| Open rates'!AV27*0.87*0.85+25</f>
        <v>38996.65</v>
      </c>
      <c r="AW27" s="57">
        <f>'BAR BB| Open rates'!AW27*0.87*0.85+25</f>
        <v>38996.65</v>
      </c>
      <c r="AX27" s="57">
        <f>'BAR BB| Open rates'!AX27*0.87*0.85+25</f>
        <v>37369.75</v>
      </c>
      <c r="AY27" s="57">
        <f>'BAR BB| Open rates'!AY27*0.87*0.85+25</f>
        <v>38996.65</v>
      </c>
      <c r="AZ27" s="57">
        <f>'BAR BB| Open rates'!AZ27*0.87*0.85+25</f>
        <v>37369.75</v>
      </c>
      <c r="BA27" s="57">
        <f>'BAR BB| Open rates'!BA27*0.87*0.85+25</f>
        <v>38996.65</v>
      </c>
      <c r="BB27" s="57">
        <f>'BAR BB| Open rates'!BB27*0.87*0.85+25</f>
        <v>37369.75</v>
      </c>
      <c r="BC27" s="57">
        <f>'BAR BB| Open rates'!BC27*0.87*0.85+25</f>
        <v>38996.65</v>
      </c>
      <c r="BD27" s="57">
        <f>'BAR BB| Open rates'!BD27*0.87*0.85+25</f>
        <v>37369.75</v>
      </c>
      <c r="BE27" s="57">
        <f>'BAR BB| Open rates'!BE27*0.87*0.85+25</f>
        <v>36112.6</v>
      </c>
      <c r="BF27" s="57">
        <f>'BAR BB| Open rates'!BF27*0.87*0.85+25</f>
        <v>34633.599999999999</v>
      </c>
      <c r="BG27" s="57">
        <f>'BAR BB| Open rates'!BG27*0.87*0.85+25</f>
        <v>36112.6</v>
      </c>
      <c r="BH27" s="57">
        <f>'BAR BB| Open rates'!BH27*0.87*0.85+25</f>
        <v>34633.599999999999</v>
      </c>
      <c r="BI27" s="57">
        <f>'BAR BB| Open rates'!BI27*0.87*0.85+25</f>
        <v>36112.6</v>
      </c>
      <c r="BJ27" s="57">
        <f>'BAR BB| Open rates'!BJ27*0.87*0.85+25</f>
        <v>34633.599999999999</v>
      </c>
      <c r="BK27" s="57">
        <f>'BAR BB| Open rates'!BK27*0.87*0.85+25</f>
        <v>36112.6</v>
      </c>
      <c r="BL27" s="57">
        <f>'BAR BB| Open rates'!BL27*0.87*0.85+25</f>
        <v>34633.599999999999</v>
      </c>
      <c r="BM27" s="57">
        <f>'BAR BB| Open rates'!BM27*0.87*0.85+25</f>
        <v>36112.6</v>
      </c>
      <c r="BN27" s="57">
        <f>'BAR BB| Open rates'!BN27*0.87*0.85+25</f>
        <v>37369.75</v>
      </c>
      <c r="BO27" s="57">
        <f>'BAR BB| Open rates'!BO27*0.87*0.85+25</f>
        <v>38996.65</v>
      </c>
      <c r="BP27" s="57">
        <f>'BAR BB| Open rates'!BP27*0.87*0.85+25</f>
        <v>33894.1</v>
      </c>
      <c r="BQ27" s="57">
        <f>'BAR BB| Open rates'!BQ27*0.87*0.85+25</f>
        <v>32415.1</v>
      </c>
      <c r="BR27" s="57">
        <f>'BAR BB| Open rates'!BR27*0.87*0.85+25</f>
        <v>33154.6</v>
      </c>
      <c r="BS27" s="57">
        <f>'BAR BB| Open rates'!BS27*0.87*0.85+25</f>
        <v>32415.1</v>
      </c>
      <c r="BT27" s="57">
        <f>'BAR BB| Open rates'!BT27*0.87*0.85+25</f>
        <v>33154.6</v>
      </c>
      <c r="BU27" s="57">
        <f>'BAR BB| Open rates'!BU27*0.87*0.85+25</f>
        <v>32415.1</v>
      </c>
      <c r="BV27" s="57">
        <f>'BAR BB| Open rates'!BV27*0.87*0.85+25</f>
        <v>33154.6</v>
      </c>
      <c r="BW27" s="57">
        <f>'BAR BB| Open rates'!BW27*0.87*0.85+25</f>
        <v>32415.1</v>
      </c>
      <c r="BX27" s="57">
        <f>'BAR BB| Open rates'!BX27*0.87*0.85+25</f>
        <v>32415.1</v>
      </c>
      <c r="BY27" s="57">
        <f>'BAR BB| Open rates'!BY27*0.87*0.85+25</f>
        <v>33154.6</v>
      </c>
      <c r="BZ27" s="57">
        <f>'BAR BB| Open rates'!BZ27*0.87*0.85+25</f>
        <v>32415.1</v>
      </c>
      <c r="CA27" s="57">
        <f>'BAR BB| Open rates'!CA27*0.87*0.85+25</f>
        <v>33154.6</v>
      </c>
      <c r="CB27" s="57">
        <f>'BAR BB| Open rates'!CB27*0.87*0.85+25</f>
        <v>32415.1</v>
      </c>
      <c r="CC27" s="57">
        <f>'BAR BB| Open rates'!CC27*0.87*0.85+25</f>
        <v>33154.6</v>
      </c>
      <c r="CD27" s="57">
        <f>'BAR BB| Open rates'!CD27*0.87*0.85+25</f>
        <v>35890.75</v>
      </c>
      <c r="CE27" s="57">
        <f>'BAR BB| Open rates'!CE27*0.87*0.85+25</f>
        <v>37517.65</v>
      </c>
    </row>
    <row r="28" spans="1:83"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row>
    <row r="29" spans="1:83" s="36" customFormat="1" ht="12" customHeight="1" x14ac:dyDescent="0.2">
      <c r="A29" s="237">
        <v>1</v>
      </c>
      <c r="B29" s="57">
        <f>'BAR BB| Open rates'!B29*0.87*0.85+25</f>
        <v>35373.1</v>
      </c>
      <c r="C29" s="57">
        <f>'BAR BB| Open rates'!C29*0.87*0.85+25</f>
        <v>39736.15</v>
      </c>
      <c r="D29" s="57">
        <f>'BAR BB| Open rates'!D29*0.87*0.85+25</f>
        <v>36630.25</v>
      </c>
      <c r="E29" s="57">
        <f>'BAR BB| Open rates'!E29*0.87*0.85+25</f>
        <v>31453.75</v>
      </c>
      <c r="F29" s="57">
        <f>'BAR BB| Open rates'!F29*0.87*0.85+25</f>
        <v>30196.6</v>
      </c>
      <c r="G29" s="57">
        <f>'BAR BB| Open rates'!G29*0.87*0.85+25</f>
        <v>28717.599999999999</v>
      </c>
      <c r="H29" s="57">
        <f>'BAR BB| Open rates'!H29*0.87*0.85+25</f>
        <v>28717.599999999999</v>
      </c>
      <c r="I29" s="57">
        <f>'BAR BB| Open rates'!I29*0.87*0.85+25</f>
        <v>27978.1</v>
      </c>
      <c r="J29" s="57">
        <f>'BAR BB| Open rates'!J29*0.87*0.85+25</f>
        <v>28717.599999999999</v>
      </c>
      <c r="K29" s="57">
        <f>'BAR BB| Open rates'!K29*0.87*0.85+25</f>
        <v>28717.599999999999</v>
      </c>
      <c r="L29" s="57">
        <f>'BAR BB| Open rates'!L29*0.87*0.85+25</f>
        <v>28717.599999999999</v>
      </c>
      <c r="M29" s="57">
        <f>'BAR BB| Open rates'!M29*0.87*0.85+25</f>
        <v>35299.15</v>
      </c>
      <c r="N29" s="57">
        <f>'BAR BB| Open rates'!N29*0.87*0.85+25</f>
        <v>31453.75</v>
      </c>
      <c r="O29" s="57">
        <f>'BAR BB| Open rates'!O29*0.87*0.85+25</f>
        <v>35299.15</v>
      </c>
      <c r="P29" s="57">
        <f>'BAR BB| Open rates'!P29*0.87*0.85+25</f>
        <v>33080.65</v>
      </c>
      <c r="Q29" s="57">
        <f>'BAR BB| Open rates'!Q29*0.87*0.85+25</f>
        <v>30196.6</v>
      </c>
      <c r="R29" s="57">
        <f>'BAR BB| Open rates'!R29*0.87*0.85+25</f>
        <v>31453.75</v>
      </c>
      <c r="S29" s="57">
        <f>'BAR BB| Open rates'!S29*0.87*0.85+25</f>
        <v>30196.6</v>
      </c>
      <c r="T29" s="57">
        <f>'BAR BB| Open rates'!T29*0.87*0.85+25</f>
        <v>31453.75</v>
      </c>
      <c r="U29" s="57">
        <f>'BAR BB| Open rates'!U29*0.87*0.85+25</f>
        <v>30196.6</v>
      </c>
      <c r="V29" s="57">
        <f>'BAR BB| Open rates'!V29*0.87*0.85+25</f>
        <v>31453.75</v>
      </c>
      <c r="W29" s="57">
        <f>'BAR BB| Open rates'!W29*0.87*0.85+25</f>
        <v>36630.25</v>
      </c>
      <c r="X29" s="57">
        <f>'BAR BB| Open rates'!X29*0.87*0.85+25</f>
        <v>39736.15</v>
      </c>
      <c r="Y29" s="57">
        <f>'BAR BB| Open rates'!Y29*0.87*0.85+25</f>
        <v>53860.6</v>
      </c>
      <c r="Z29" s="57">
        <f>'BAR BB| Open rates'!Z29*0.87*0.85+25</f>
        <v>36630.25</v>
      </c>
      <c r="AA29" s="57">
        <f>'BAR BB| Open rates'!AA29*0.87*0.85+25</f>
        <v>38257.15</v>
      </c>
      <c r="AB29" s="57">
        <f>'BAR BB| Open rates'!AB29*0.87*0.85+25</f>
        <v>36630.25</v>
      </c>
      <c r="AC29" s="57">
        <f>'BAR BB| Open rates'!AC29*0.87*0.85+25</f>
        <v>39736.15</v>
      </c>
      <c r="AD29" s="57">
        <f>'BAR BB| Open rates'!AD29*0.87*0.85+25</f>
        <v>41215.15</v>
      </c>
      <c r="AE29" s="57">
        <f>'BAR BB| Open rates'!AE29*0.87*0.85+25</f>
        <v>39736.15</v>
      </c>
      <c r="AF29" s="57">
        <f>'BAR BB| Open rates'!AF29*0.87*0.85+25</f>
        <v>41215.15</v>
      </c>
      <c r="AG29" s="57">
        <f>'BAR BB| Open rates'!AG29*0.87*0.85+25</f>
        <v>39736.15</v>
      </c>
      <c r="AH29" s="57">
        <f>'BAR BB| Open rates'!AH29*0.87*0.85+25</f>
        <v>41215.15</v>
      </c>
      <c r="AI29" s="57">
        <f>'BAR BB| Open rates'!AI29*0.87*0.85+25</f>
        <v>39736.15</v>
      </c>
      <c r="AJ29" s="57">
        <f>'BAR BB| Open rates'!AJ29*0.87*0.85+25</f>
        <v>41215.15</v>
      </c>
      <c r="AK29" s="57">
        <f>'BAR BB| Open rates'!AK29*0.87*0.85+25</f>
        <v>39736.15</v>
      </c>
      <c r="AL29" s="57">
        <f>'BAR BB| Open rates'!AL29*0.87*0.85+25</f>
        <v>41215.15</v>
      </c>
      <c r="AM29" s="57">
        <f>'BAR BB| Open rates'!AM29*0.87*0.85+25</f>
        <v>39736.15</v>
      </c>
      <c r="AN29" s="57">
        <f>'BAR BB| Open rates'!AN29*0.87*0.85+25</f>
        <v>41215.15</v>
      </c>
      <c r="AO29" s="57">
        <f>'BAR BB| Open rates'!AO29*0.87*0.85+25</f>
        <v>39736.15</v>
      </c>
      <c r="AP29" s="57">
        <f>'BAR BB| Open rates'!AP29*0.87*0.85+25</f>
        <v>41215.15</v>
      </c>
      <c r="AQ29" s="57">
        <f>'BAR BB| Open rates'!AQ29*0.87*0.85+25</f>
        <v>39736.15</v>
      </c>
      <c r="AR29" s="57">
        <f>'BAR BB| Open rates'!AR29*0.87*0.85+25</f>
        <v>41215.15</v>
      </c>
      <c r="AS29" s="57">
        <f>'BAR BB| Open rates'!AS29*0.87*0.85+25</f>
        <v>36630.25</v>
      </c>
      <c r="AT29" s="57">
        <f>'BAR BB| Open rates'!AT29*0.87*0.85+25</f>
        <v>38257.15</v>
      </c>
      <c r="AU29" s="57">
        <f>'BAR BB| Open rates'!AU29*0.87*0.85+25</f>
        <v>36630.25</v>
      </c>
      <c r="AV29" s="57">
        <f>'BAR BB| Open rates'!AV29*0.87*0.85+25</f>
        <v>35299.15</v>
      </c>
      <c r="AW29" s="57">
        <f>'BAR BB| Open rates'!AW29*0.87*0.85+25</f>
        <v>35299.15</v>
      </c>
      <c r="AX29" s="57">
        <f>'BAR BB| Open rates'!AX29*0.87*0.85+25</f>
        <v>33672.25</v>
      </c>
      <c r="AY29" s="57">
        <f>'BAR BB| Open rates'!AY29*0.87*0.85+25</f>
        <v>35299.15</v>
      </c>
      <c r="AZ29" s="57">
        <f>'BAR BB| Open rates'!AZ29*0.87*0.85+25</f>
        <v>33672.25</v>
      </c>
      <c r="BA29" s="57">
        <f>'BAR BB| Open rates'!BA29*0.87*0.85+25</f>
        <v>35299.15</v>
      </c>
      <c r="BB29" s="57">
        <f>'BAR BB| Open rates'!BB29*0.87*0.85+25</f>
        <v>33672.25</v>
      </c>
      <c r="BC29" s="57">
        <f>'BAR BB| Open rates'!BC29*0.87*0.85+25</f>
        <v>35299.15</v>
      </c>
      <c r="BD29" s="57">
        <f>'BAR BB| Open rates'!BD29*0.87*0.85+25</f>
        <v>33672.25</v>
      </c>
      <c r="BE29" s="57">
        <f>'BAR BB| Open rates'!BE29*0.87*0.85+25</f>
        <v>30936.1</v>
      </c>
      <c r="BF29" s="57">
        <f>'BAR BB| Open rates'!BF29*0.87*0.85+25</f>
        <v>29457.1</v>
      </c>
      <c r="BG29" s="57">
        <f>'BAR BB| Open rates'!BG29*0.87*0.85+25</f>
        <v>30936.1</v>
      </c>
      <c r="BH29" s="57">
        <f>'BAR BB| Open rates'!BH29*0.87*0.85+25</f>
        <v>29457.1</v>
      </c>
      <c r="BI29" s="57">
        <f>'BAR BB| Open rates'!BI29*0.87*0.85+25</f>
        <v>30936.1</v>
      </c>
      <c r="BJ29" s="57">
        <f>'BAR BB| Open rates'!BJ29*0.87*0.85+25</f>
        <v>29457.1</v>
      </c>
      <c r="BK29" s="57">
        <f>'BAR BB| Open rates'!BK29*0.87*0.85+25</f>
        <v>30936.1</v>
      </c>
      <c r="BL29" s="57">
        <f>'BAR BB| Open rates'!BL29*0.87*0.85+25</f>
        <v>29457.1</v>
      </c>
      <c r="BM29" s="57">
        <f>'BAR BB| Open rates'!BM29*0.87*0.85+25</f>
        <v>30936.1</v>
      </c>
      <c r="BN29" s="57">
        <f>'BAR BB| Open rates'!BN29*0.87*0.85+25</f>
        <v>32193.25</v>
      </c>
      <c r="BO29" s="57">
        <f>'BAR BB| Open rates'!BO29*0.87*0.85+25</f>
        <v>33820.15</v>
      </c>
      <c r="BP29" s="57">
        <f>'BAR BB| Open rates'!BP29*0.87*0.85+25</f>
        <v>28717.599999999999</v>
      </c>
      <c r="BQ29" s="57">
        <f>'BAR BB| Open rates'!BQ29*0.87*0.85+25</f>
        <v>27978.1</v>
      </c>
      <c r="BR29" s="57">
        <f>'BAR BB| Open rates'!BR29*0.87*0.85+25</f>
        <v>28717.599999999999</v>
      </c>
      <c r="BS29" s="57">
        <f>'BAR BB| Open rates'!BS29*0.87*0.85+25</f>
        <v>27978.1</v>
      </c>
      <c r="BT29" s="57">
        <f>'BAR BB| Open rates'!BT29*0.87*0.85+25</f>
        <v>28717.599999999999</v>
      </c>
      <c r="BU29" s="57">
        <f>'BAR BB| Open rates'!BU29*0.87*0.85+25</f>
        <v>27978.1</v>
      </c>
      <c r="BV29" s="57">
        <f>'BAR BB| Open rates'!BV29*0.87*0.85+25</f>
        <v>28717.599999999999</v>
      </c>
      <c r="BW29" s="57">
        <f>'BAR BB| Open rates'!BW29*0.87*0.85+25</f>
        <v>27978.1</v>
      </c>
      <c r="BX29" s="57">
        <f>'BAR BB| Open rates'!BX29*0.87*0.85+25</f>
        <v>27978.1</v>
      </c>
      <c r="BY29" s="57">
        <f>'BAR BB| Open rates'!BY29*0.87*0.85+25</f>
        <v>28717.599999999999</v>
      </c>
      <c r="BZ29" s="57">
        <f>'BAR BB| Open rates'!BZ29*0.87*0.85+25</f>
        <v>27978.1</v>
      </c>
      <c r="CA29" s="57">
        <f>'BAR BB| Open rates'!CA29*0.87*0.85+25</f>
        <v>28717.599999999999</v>
      </c>
      <c r="CB29" s="57">
        <f>'BAR BB| Open rates'!CB29*0.87*0.85+25</f>
        <v>27978.1</v>
      </c>
      <c r="CC29" s="57">
        <f>'BAR BB| Open rates'!CC29*0.87*0.85+25</f>
        <v>28717.599999999999</v>
      </c>
      <c r="CD29" s="57">
        <f>'BAR BB| Open rates'!CD29*0.87*0.85+25</f>
        <v>31453.75</v>
      </c>
      <c r="CE29" s="57">
        <f>'BAR BB| Open rates'!CE29*0.87*0.85+25</f>
        <v>33080.65</v>
      </c>
    </row>
    <row r="30" spans="1:83" s="36" customFormat="1" ht="12" customHeight="1" x14ac:dyDescent="0.2">
      <c r="A30" s="237">
        <v>2</v>
      </c>
      <c r="B30" s="57">
        <f>'BAR BB| Open rates'!B30*0.87*0.85+25</f>
        <v>37591.599999999999</v>
      </c>
      <c r="C30" s="57">
        <f>'BAR BB| Open rates'!C30*0.87*0.85+25</f>
        <v>41954.65</v>
      </c>
      <c r="D30" s="57">
        <f>'BAR BB| Open rates'!D30*0.87*0.85+25</f>
        <v>38848.75</v>
      </c>
      <c r="E30" s="57">
        <f>'BAR BB| Open rates'!E30*0.87*0.85+25</f>
        <v>33672.25</v>
      </c>
      <c r="F30" s="57">
        <f>'BAR BB| Open rates'!F30*0.87*0.85+25</f>
        <v>32415.1</v>
      </c>
      <c r="G30" s="57">
        <f>'BAR BB| Open rates'!G30*0.87*0.85+25</f>
        <v>30936.1</v>
      </c>
      <c r="H30" s="57">
        <f>'BAR BB| Open rates'!H30*0.87*0.85+25</f>
        <v>30936.1</v>
      </c>
      <c r="I30" s="57">
        <f>'BAR BB| Open rates'!I30*0.87*0.85+25</f>
        <v>30196.6</v>
      </c>
      <c r="J30" s="57">
        <f>'BAR BB| Open rates'!J30*0.87*0.85+25</f>
        <v>30936.1</v>
      </c>
      <c r="K30" s="57">
        <f>'BAR BB| Open rates'!K30*0.87*0.85+25</f>
        <v>30936.1</v>
      </c>
      <c r="L30" s="57">
        <f>'BAR BB| Open rates'!L30*0.87*0.85+25</f>
        <v>30936.1</v>
      </c>
      <c r="M30" s="57">
        <f>'BAR BB| Open rates'!M30*0.87*0.85+25</f>
        <v>37517.65</v>
      </c>
      <c r="N30" s="57">
        <f>'BAR BB| Open rates'!N30*0.87*0.85+25</f>
        <v>33672.25</v>
      </c>
      <c r="O30" s="57">
        <f>'BAR BB| Open rates'!O30*0.87*0.85+25</f>
        <v>37517.65</v>
      </c>
      <c r="P30" s="57">
        <f>'BAR BB| Open rates'!P30*0.87*0.85+25</f>
        <v>35299.15</v>
      </c>
      <c r="Q30" s="57">
        <f>'BAR BB| Open rates'!Q30*0.87*0.85+25</f>
        <v>32415.1</v>
      </c>
      <c r="R30" s="57">
        <f>'BAR BB| Open rates'!R30*0.87*0.85+25</f>
        <v>33672.25</v>
      </c>
      <c r="S30" s="57">
        <f>'BAR BB| Open rates'!S30*0.87*0.85+25</f>
        <v>32415.1</v>
      </c>
      <c r="T30" s="57">
        <f>'BAR BB| Open rates'!T30*0.87*0.85+25</f>
        <v>33672.25</v>
      </c>
      <c r="U30" s="57">
        <f>'BAR BB| Open rates'!U30*0.87*0.85+25</f>
        <v>32415.1</v>
      </c>
      <c r="V30" s="57">
        <f>'BAR BB| Open rates'!V30*0.87*0.85+25</f>
        <v>33672.25</v>
      </c>
      <c r="W30" s="57">
        <f>'BAR BB| Open rates'!W30*0.87*0.85+25</f>
        <v>38848.75</v>
      </c>
      <c r="X30" s="57">
        <f>'BAR BB| Open rates'!X30*0.87*0.85+25</f>
        <v>41954.65</v>
      </c>
      <c r="Y30" s="57">
        <f>'BAR BB| Open rates'!Y30*0.87*0.85+25</f>
        <v>56079.1</v>
      </c>
      <c r="Z30" s="57">
        <f>'BAR BB| Open rates'!Z30*0.87*0.85+25</f>
        <v>38848.75</v>
      </c>
      <c r="AA30" s="57">
        <f>'BAR BB| Open rates'!AA30*0.87*0.85+25</f>
        <v>40475.65</v>
      </c>
      <c r="AB30" s="57">
        <f>'BAR BB| Open rates'!AB30*0.87*0.85+25</f>
        <v>38848.75</v>
      </c>
      <c r="AC30" s="57">
        <f>'BAR BB| Open rates'!AC30*0.87*0.85+25</f>
        <v>41954.65</v>
      </c>
      <c r="AD30" s="57">
        <f>'BAR BB| Open rates'!AD30*0.87*0.85+25</f>
        <v>43433.65</v>
      </c>
      <c r="AE30" s="57">
        <f>'BAR BB| Open rates'!AE30*0.87*0.85+25</f>
        <v>41954.65</v>
      </c>
      <c r="AF30" s="57">
        <f>'BAR BB| Open rates'!AF30*0.87*0.85+25</f>
        <v>43433.65</v>
      </c>
      <c r="AG30" s="57">
        <f>'BAR BB| Open rates'!AG30*0.87*0.85+25</f>
        <v>41954.65</v>
      </c>
      <c r="AH30" s="57">
        <f>'BAR BB| Open rates'!AH30*0.87*0.85+25</f>
        <v>43433.65</v>
      </c>
      <c r="AI30" s="57">
        <f>'BAR BB| Open rates'!AI30*0.87*0.85+25</f>
        <v>41954.65</v>
      </c>
      <c r="AJ30" s="57">
        <f>'BAR BB| Open rates'!AJ30*0.87*0.85+25</f>
        <v>43433.65</v>
      </c>
      <c r="AK30" s="57">
        <f>'BAR BB| Open rates'!AK30*0.87*0.85+25</f>
        <v>41954.65</v>
      </c>
      <c r="AL30" s="57">
        <f>'BAR BB| Open rates'!AL30*0.87*0.85+25</f>
        <v>43433.65</v>
      </c>
      <c r="AM30" s="57">
        <f>'BAR BB| Open rates'!AM30*0.87*0.85+25</f>
        <v>41954.65</v>
      </c>
      <c r="AN30" s="57">
        <f>'BAR BB| Open rates'!AN30*0.87*0.85+25</f>
        <v>43433.65</v>
      </c>
      <c r="AO30" s="57">
        <f>'BAR BB| Open rates'!AO30*0.87*0.85+25</f>
        <v>41954.65</v>
      </c>
      <c r="AP30" s="57">
        <f>'BAR BB| Open rates'!AP30*0.87*0.85+25</f>
        <v>43433.65</v>
      </c>
      <c r="AQ30" s="57">
        <f>'BAR BB| Open rates'!AQ30*0.87*0.85+25</f>
        <v>41954.65</v>
      </c>
      <c r="AR30" s="57">
        <f>'BAR BB| Open rates'!AR30*0.87*0.85+25</f>
        <v>43433.65</v>
      </c>
      <c r="AS30" s="57">
        <f>'BAR BB| Open rates'!AS30*0.87*0.85+25</f>
        <v>38848.75</v>
      </c>
      <c r="AT30" s="57">
        <f>'BAR BB| Open rates'!AT30*0.87*0.85+25</f>
        <v>40475.65</v>
      </c>
      <c r="AU30" s="57">
        <f>'BAR BB| Open rates'!AU30*0.87*0.85+25</f>
        <v>38848.75</v>
      </c>
      <c r="AV30" s="57">
        <f>'BAR BB| Open rates'!AV30*0.87*0.85+25</f>
        <v>37517.65</v>
      </c>
      <c r="AW30" s="57">
        <f>'BAR BB| Open rates'!AW30*0.87*0.85+25</f>
        <v>37517.65</v>
      </c>
      <c r="AX30" s="57">
        <f>'BAR BB| Open rates'!AX30*0.87*0.85+25</f>
        <v>35890.75</v>
      </c>
      <c r="AY30" s="57">
        <f>'BAR BB| Open rates'!AY30*0.87*0.85+25</f>
        <v>37517.65</v>
      </c>
      <c r="AZ30" s="57">
        <f>'BAR BB| Open rates'!AZ30*0.87*0.85+25</f>
        <v>35890.75</v>
      </c>
      <c r="BA30" s="57">
        <f>'BAR BB| Open rates'!BA30*0.87*0.85+25</f>
        <v>37517.65</v>
      </c>
      <c r="BB30" s="57">
        <f>'BAR BB| Open rates'!BB30*0.87*0.85+25</f>
        <v>35890.75</v>
      </c>
      <c r="BC30" s="57">
        <f>'BAR BB| Open rates'!BC30*0.87*0.85+25</f>
        <v>37517.65</v>
      </c>
      <c r="BD30" s="57">
        <f>'BAR BB| Open rates'!BD30*0.87*0.85+25</f>
        <v>35890.75</v>
      </c>
      <c r="BE30" s="57">
        <f>'BAR BB| Open rates'!BE30*0.87*0.85+25</f>
        <v>33154.6</v>
      </c>
      <c r="BF30" s="57">
        <f>'BAR BB| Open rates'!BF30*0.87*0.85+25</f>
        <v>31675.599999999999</v>
      </c>
      <c r="BG30" s="57">
        <f>'BAR BB| Open rates'!BG30*0.87*0.85+25</f>
        <v>33154.6</v>
      </c>
      <c r="BH30" s="57">
        <f>'BAR BB| Open rates'!BH30*0.87*0.85+25</f>
        <v>31675.599999999999</v>
      </c>
      <c r="BI30" s="57">
        <f>'BAR BB| Open rates'!BI30*0.87*0.85+25</f>
        <v>33154.6</v>
      </c>
      <c r="BJ30" s="57">
        <f>'BAR BB| Open rates'!BJ30*0.87*0.85+25</f>
        <v>31675.599999999999</v>
      </c>
      <c r="BK30" s="57">
        <f>'BAR BB| Open rates'!BK30*0.87*0.85+25</f>
        <v>33154.6</v>
      </c>
      <c r="BL30" s="57">
        <f>'BAR BB| Open rates'!BL30*0.87*0.85+25</f>
        <v>31675.599999999999</v>
      </c>
      <c r="BM30" s="57">
        <f>'BAR BB| Open rates'!BM30*0.87*0.85+25</f>
        <v>33154.6</v>
      </c>
      <c r="BN30" s="57">
        <f>'BAR BB| Open rates'!BN30*0.87*0.85+25</f>
        <v>34411.75</v>
      </c>
      <c r="BO30" s="57">
        <f>'BAR BB| Open rates'!BO30*0.87*0.85+25</f>
        <v>36038.65</v>
      </c>
      <c r="BP30" s="57">
        <f>'BAR BB| Open rates'!BP30*0.87*0.85+25</f>
        <v>30936.1</v>
      </c>
      <c r="BQ30" s="57">
        <f>'BAR BB| Open rates'!BQ30*0.87*0.85+25</f>
        <v>30196.6</v>
      </c>
      <c r="BR30" s="57">
        <f>'BAR BB| Open rates'!BR30*0.87*0.85+25</f>
        <v>30936.1</v>
      </c>
      <c r="BS30" s="57">
        <f>'BAR BB| Open rates'!BS30*0.87*0.85+25</f>
        <v>30196.6</v>
      </c>
      <c r="BT30" s="57">
        <f>'BAR BB| Open rates'!BT30*0.87*0.85+25</f>
        <v>30936.1</v>
      </c>
      <c r="BU30" s="57">
        <f>'BAR BB| Open rates'!BU30*0.87*0.85+25</f>
        <v>30196.6</v>
      </c>
      <c r="BV30" s="57">
        <f>'BAR BB| Open rates'!BV30*0.87*0.85+25</f>
        <v>30936.1</v>
      </c>
      <c r="BW30" s="57">
        <f>'BAR BB| Open rates'!BW30*0.87*0.85+25</f>
        <v>30196.6</v>
      </c>
      <c r="BX30" s="57">
        <f>'BAR BB| Open rates'!BX30*0.87*0.85+25</f>
        <v>30196.6</v>
      </c>
      <c r="BY30" s="57">
        <f>'BAR BB| Open rates'!BY30*0.87*0.85+25</f>
        <v>30936.1</v>
      </c>
      <c r="BZ30" s="57">
        <f>'BAR BB| Open rates'!BZ30*0.87*0.85+25</f>
        <v>30196.6</v>
      </c>
      <c r="CA30" s="57">
        <f>'BAR BB| Open rates'!CA30*0.87*0.85+25</f>
        <v>30936.1</v>
      </c>
      <c r="CB30" s="57">
        <f>'BAR BB| Open rates'!CB30*0.87*0.85+25</f>
        <v>30196.6</v>
      </c>
      <c r="CC30" s="57">
        <f>'BAR BB| Open rates'!CC30*0.87*0.85+25</f>
        <v>30936.1</v>
      </c>
      <c r="CD30" s="57">
        <f>'BAR BB| Open rates'!CD30*0.87*0.85+25</f>
        <v>33672.25</v>
      </c>
      <c r="CE30" s="57">
        <f>'BAR BB| Open rates'!CE30*0.87*0.85+25</f>
        <v>35299.15</v>
      </c>
    </row>
    <row r="31" spans="1:83" s="36" customFormat="1" ht="12" customHeight="1" x14ac:dyDescent="0.2">
      <c r="A31" s="237">
        <v>3</v>
      </c>
      <c r="B31" s="57">
        <f>'BAR BB| Open rates'!B31*0.87*0.85+25</f>
        <v>39810.1</v>
      </c>
      <c r="C31" s="57">
        <f>'BAR BB| Open rates'!C31*0.87*0.85+25</f>
        <v>44173.15</v>
      </c>
      <c r="D31" s="57">
        <f>'BAR BB| Open rates'!D31*0.87*0.85+25</f>
        <v>41067.25</v>
      </c>
      <c r="E31" s="57">
        <f>'BAR BB| Open rates'!E31*0.87*0.85+25</f>
        <v>35890.75</v>
      </c>
      <c r="F31" s="57">
        <f>'BAR BB| Open rates'!F31*0.87*0.85+25</f>
        <v>34633.599999999999</v>
      </c>
      <c r="G31" s="57">
        <f>'BAR BB| Open rates'!G31*0.87*0.85+25</f>
        <v>33154.6</v>
      </c>
      <c r="H31" s="57">
        <f>'BAR BB| Open rates'!H31*0.87*0.85+25</f>
        <v>33154.6</v>
      </c>
      <c r="I31" s="57">
        <f>'BAR BB| Open rates'!I31*0.87*0.85+25</f>
        <v>32415.1</v>
      </c>
      <c r="J31" s="57">
        <f>'BAR BB| Open rates'!J31*0.87*0.85+25</f>
        <v>33154.6</v>
      </c>
      <c r="K31" s="57">
        <f>'BAR BB| Open rates'!K31*0.87*0.85+25</f>
        <v>33154.6</v>
      </c>
      <c r="L31" s="57">
        <f>'BAR BB| Open rates'!L31*0.87*0.85+25</f>
        <v>33154.6</v>
      </c>
      <c r="M31" s="57">
        <f>'BAR BB| Open rates'!M31*0.87*0.85+25</f>
        <v>39736.15</v>
      </c>
      <c r="N31" s="57">
        <f>'BAR BB| Open rates'!N31*0.87*0.85+25</f>
        <v>35890.75</v>
      </c>
      <c r="O31" s="57">
        <f>'BAR BB| Open rates'!O31*0.87*0.85+25</f>
        <v>39736.15</v>
      </c>
      <c r="P31" s="57">
        <f>'BAR BB| Open rates'!P31*0.87*0.85+25</f>
        <v>37517.65</v>
      </c>
      <c r="Q31" s="57">
        <f>'BAR BB| Open rates'!Q31*0.87*0.85+25</f>
        <v>34633.599999999999</v>
      </c>
      <c r="R31" s="57">
        <f>'BAR BB| Open rates'!R31*0.87*0.85+25</f>
        <v>35890.75</v>
      </c>
      <c r="S31" s="57">
        <f>'BAR BB| Open rates'!S31*0.87*0.85+25</f>
        <v>34633.599999999999</v>
      </c>
      <c r="T31" s="57">
        <f>'BAR BB| Open rates'!T31*0.87*0.85+25</f>
        <v>35890.75</v>
      </c>
      <c r="U31" s="57">
        <f>'BAR BB| Open rates'!U31*0.87*0.85+25</f>
        <v>34633.599999999999</v>
      </c>
      <c r="V31" s="57">
        <f>'BAR BB| Open rates'!V31*0.87*0.85+25</f>
        <v>35890.75</v>
      </c>
      <c r="W31" s="57">
        <f>'BAR BB| Open rates'!W31*0.87*0.85+25</f>
        <v>41067.25</v>
      </c>
      <c r="X31" s="57">
        <f>'BAR BB| Open rates'!X31*0.87*0.85+25</f>
        <v>44173.15</v>
      </c>
      <c r="Y31" s="57">
        <f>'BAR BB| Open rates'!Y31*0.87*0.85+25</f>
        <v>58297.599999999999</v>
      </c>
      <c r="Z31" s="57">
        <f>'BAR BB| Open rates'!Z31*0.87*0.85+25</f>
        <v>41067.25</v>
      </c>
      <c r="AA31" s="57">
        <f>'BAR BB| Open rates'!AA31*0.87*0.85+25</f>
        <v>42694.15</v>
      </c>
      <c r="AB31" s="57">
        <f>'BAR BB| Open rates'!AB31*0.87*0.85+25</f>
        <v>41067.25</v>
      </c>
      <c r="AC31" s="57">
        <f>'BAR BB| Open rates'!AC31*0.87*0.85+25</f>
        <v>44173.15</v>
      </c>
      <c r="AD31" s="57">
        <f>'BAR BB| Open rates'!AD31*0.87*0.85+25</f>
        <v>45652.15</v>
      </c>
      <c r="AE31" s="57">
        <f>'BAR BB| Open rates'!AE31*0.87*0.85+25</f>
        <v>44173.15</v>
      </c>
      <c r="AF31" s="57">
        <f>'BAR BB| Open rates'!AF31*0.87*0.85+25</f>
        <v>45652.15</v>
      </c>
      <c r="AG31" s="57">
        <f>'BAR BB| Open rates'!AG31*0.87*0.85+25</f>
        <v>44173.15</v>
      </c>
      <c r="AH31" s="57">
        <f>'BAR BB| Open rates'!AH31*0.87*0.85+25</f>
        <v>45652.15</v>
      </c>
      <c r="AI31" s="57">
        <f>'BAR BB| Open rates'!AI31*0.87*0.85+25</f>
        <v>44173.15</v>
      </c>
      <c r="AJ31" s="57">
        <f>'BAR BB| Open rates'!AJ31*0.87*0.85+25</f>
        <v>45652.15</v>
      </c>
      <c r="AK31" s="57">
        <f>'BAR BB| Open rates'!AK31*0.87*0.85+25</f>
        <v>44173.15</v>
      </c>
      <c r="AL31" s="57">
        <f>'BAR BB| Open rates'!AL31*0.87*0.85+25</f>
        <v>45652.15</v>
      </c>
      <c r="AM31" s="57">
        <f>'BAR BB| Open rates'!AM31*0.87*0.85+25</f>
        <v>44173.15</v>
      </c>
      <c r="AN31" s="57">
        <f>'BAR BB| Open rates'!AN31*0.87*0.85+25</f>
        <v>45652.15</v>
      </c>
      <c r="AO31" s="57">
        <f>'BAR BB| Open rates'!AO31*0.87*0.85+25</f>
        <v>44173.15</v>
      </c>
      <c r="AP31" s="57">
        <f>'BAR BB| Open rates'!AP31*0.87*0.85+25</f>
        <v>45652.15</v>
      </c>
      <c r="AQ31" s="57">
        <f>'BAR BB| Open rates'!AQ31*0.87*0.85+25</f>
        <v>44173.15</v>
      </c>
      <c r="AR31" s="57">
        <f>'BAR BB| Open rates'!AR31*0.87*0.85+25</f>
        <v>45652.15</v>
      </c>
      <c r="AS31" s="57">
        <f>'BAR BB| Open rates'!AS31*0.87*0.85+25</f>
        <v>41067.25</v>
      </c>
      <c r="AT31" s="57">
        <f>'BAR BB| Open rates'!AT31*0.87*0.85+25</f>
        <v>42694.15</v>
      </c>
      <c r="AU31" s="57">
        <f>'BAR BB| Open rates'!AU31*0.87*0.85+25</f>
        <v>41067.25</v>
      </c>
      <c r="AV31" s="57">
        <f>'BAR BB| Open rates'!AV31*0.87*0.85+25</f>
        <v>39736.15</v>
      </c>
      <c r="AW31" s="57">
        <f>'BAR BB| Open rates'!AW31*0.87*0.85+25</f>
        <v>39736.15</v>
      </c>
      <c r="AX31" s="57">
        <f>'BAR BB| Open rates'!AX31*0.87*0.85+25</f>
        <v>38109.25</v>
      </c>
      <c r="AY31" s="57">
        <f>'BAR BB| Open rates'!AY31*0.87*0.85+25</f>
        <v>39736.15</v>
      </c>
      <c r="AZ31" s="57">
        <f>'BAR BB| Open rates'!AZ31*0.87*0.85+25</f>
        <v>38109.25</v>
      </c>
      <c r="BA31" s="57">
        <f>'BAR BB| Open rates'!BA31*0.87*0.85+25</f>
        <v>39736.15</v>
      </c>
      <c r="BB31" s="57">
        <f>'BAR BB| Open rates'!BB31*0.87*0.85+25</f>
        <v>38109.25</v>
      </c>
      <c r="BC31" s="57">
        <f>'BAR BB| Open rates'!BC31*0.87*0.85+25</f>
        <v>39736.15</v>
      </c>
      <c r="BD31" s="57">
        <f>'BAR BB| Open rates'!BD31*0.87*0.85+25</f>
        <v>38109.25</v>
      </c>
      <c r="BE31" s="57">
        <f>'BAR BB| Open rates'!BE31*0.87*0.85+25</f>
        <v>35373.1</v>
      </c>
      <c r="BF31" s="57">
        <f>'BAR BB| Open rates'!BF31*0.87*0.85+25</f>
        <v>33894.1</v>
      </c>
      <c r="BG31" s="57">
        <f>'BAR BB| Open rates'!BG31*0.87*0.85+25</f>
        <v>35373.1</v>
      </c>
      <c r="BH31" s="57">
        <f>'BAR BB| Open rates'!BH31*0.87*0.85+25</f>
        <v>33894.1</v>
      </c>
      <c r="BI31" s="57">
        <f>'BAR BB| Open rates'!BI31*0.87*0.85+25</f>
        <v>35373.1</v>
      </c>
      <c r="BJ31" s="57">
        <f>'BAR BB| Open rates'!BJ31*0.87*0.85+25</f>
        <v>33894.1</v>
      </c>
      <c r="BK31" s="57">
        <f>'BAR BB| Open rates'!BK31*0.87*0.85+25</f>
        <v>35373.1</v>
      </c>
      <c r="BL31" s="57">
        <f>'BAR BB| Open rates'!BL31*0.87*0.85+25</f>
        <v>33894.1</v>
      </c>
      <c r="BM31" s="57">
        <f>'BAR BB| Open rates'!BM31*0.87*0.85+25</f>
        <v>35373.1</v>
      </c>
      <c r="BN31" s="57">
        <f>'BAR BB| Open rates'!BN31*0.87*0.85+25</f>
        <v>36630.25</v>
      </c>
      <c r="BO31" s="57">
        <f>'BAR BB| Open rates'!BO31*0.87*0.85+25</f>
        <v>38257.15</v>
      </c>
      <c r="BP31" s="57">
        <f>'BAR BB| Open rates'!BP31*0.87*0.85+25</f>
        <v>33154.6</v>
      </c>
      <c r="BQ31" s="57">
        <f>'BAR BB| Open rates'!BQ31*0.87*0.85+25</f>
        <v>32415.1</v>
      </c>
      <c r="BR31" s="57">
        <f>'BAR BB| Open rates'!BR31*0.87*0.85+25</f>
        <v>33154.6</v>
      </c>
      <c r="BS31" s="57">
        <f>'BAR BB| Open rates'!BS31*0.87*0.85+25</f>
        <v>32415.1</v>
      </c>
      <c r="BT31" s="57">
        <f>'BAR BB| Open rates'!BT31*0.87*0.85+25</f>
        <v>33154.6</v>
      </c>
      <c r="BU31" s="57">
        <f>'BAR BB| Open rates'!BU31*0.87*0.85+25</f>
        <v>32415.1</v>
      </c>
      <c r="BV31" s="57">
        <f>'BAR BB| Open rates'!BV31*0.87*0.85+25</f>
        <v>33154.6</v>
      </c>
      <c r="BW31" s="57">
        <f>'BAR BB| Open rates'!BW31*0.87*0.85+25</f>
        <v>32415.1</v>
      </c>
      <c r="BX31" s="57">
        <f>'BAR BB| Open rates'!BX31*0.87*0.85+25</f>
        <v>32415.1</v>
      </c>
      <c r="BY31" s="57">
        <f>'BAR BB| Open rates'!BY31*0.87*0.85+25</f>
        <v>33154.6</v>
      </c>
      <c r="BZ31" s="57">
        <f>'BAR BB| Open rates'!BZ31*0.87*0.85+25</f>
        <v>32415.1</v>
      </c>
      <c r="CA31" s="57">
        <f>'BAR BB| Open rates'!CA31*0.87*0.85+25</f>
        <v>33154.6</v>
      </c>
      <c r="CB31" s="57">
        <f>'BAR BB| Open rates'!CB31*0.87*0.85+25</f>
        <v>32415.1</v>
      </c>
      <c r="CC31" s="57">
        <f>'BAR BB| Open rates'!CC31*0.87*0.85+25</f>
        <v>33154.6</v>
      </c>
      <c r="CD31" s="57">
        <f>'BAR BB| Open rates'!CD31*0.87*0.85+25</f>
        <v>35890.75</v>
      </c>
      <c r="CE31" s="57">
        <f>'BAR BB| Open rates'!CE31*0.87*0.85+25</f>
        <v>37517.65</v>
      </c>
    </row>
    <row r="32" spans="1:83" s="36" customFormat="1" ht="12" customHeight="1" x14ac:dyDescent="0.2">
      <c r="A32" s="237">
        <v>4</v>
      </c>
      <c r="B32" s="57">
        <f>'BAR BB| Open rates'!B32*0.87*0.85+25</f>
        <v>42028.6</v>
      </c>
      <c r="C32" s="57">
        <f>'BAR BB| Open rates'!C32*0.87*0.85+25</f>
        <v>46391.65</v>
      </c>
      <c r="D32" s="57">
        <f>'BAR BB| Open rates'!D32*0.87*0.85+25</f>
        <v>43285.75</v>
      </c>
      <c r="E32" s="57">
        <f>'BAR BB| Open rates'!E32*0.87*0.85+25</f>
        <v>38109.25</v>
      </c>
      <c r="F32" s="57">
        <f>'BAR BB| Open rates'!F32*0.87*0.85+25</f>
        <v>36852.1</v>
      </c>
      <c r="G32" s="57">
        <f>'BAR BB| Open rates'!G32*0.87*0.85+25</f>
        <v>35373.1</v>
      </c>
      <c r="H32" s="57">
        <f>'BAR BB| Open rates'!H32*0.87*0.85+25</f>
        <v>35373.1</v>
      </c>
      <c r="I32" s="57">
        <f>'BAR BB| Open rates'!I32*0.87*0.85+25</f>
        <v>34633.599999999999</v>
      </c>
      <c r="J32" s="57">
        <f>'BAR BB| Open rates'!J32*0.87*0.85+25</f>
        <v>35373.1</v>
      </c>
      <c r="K32" s="57">
        <f>'BAR BB| Open rates'!K32*0.87*0.85+25</f>
        <v>35373.1</v>
      </c>
      <c r="L32" s="57">
        <f>'BAR BB| Open rates'!L32*0.87*0.85+25</f>
        <v>35373.1</v>
      </c>
      <c r="M32" s="57">
        <f>'BAR BB| Open rates'!M32*0.87*0.85+25</f>
        <v>41954.65</v>
      </c>
      <c r="N32" s="57">
        <f>'BAR BB| Open rates'!N32*0.87*0.85+25</f>
        <v>38109.25</v>
      </c>
      <c r="O32" s="57">
        <f>'BAR BB| Open rates'!O32*0.87*0.85+25</f>
        <v>41954.65</v>
      </c>
      <c r="P32" s="57">
        <f>'BAR BB| Open rates'!P32*0.87*0.85+25</f>
        <v>39736.15</v>
      </c>
      <c r="Q32" s="57">
        <f>'BAR BB| Open rates'!Q32*0.87*0.85+25</f>
        <v>36852.1</v>
      </c>
      <c r="R32" s="57">
        <f>'BAR BB| Open rates'!R32*0.87*0.85+25</f>
        <v>38109.25</v>
      </c>
      <c r="S32" s="57">
        <f>'BAR BB| Open rates'!S32*0.87*0.85+25</f>
        <v>36852.1</v>
      </c>
      <c r="T32" s="57">
        <f>'BAR BB| Open rates'!T32*0.87*0.85+25</f>
        <v>38109.25</v>
      </c>
      <c r="U32" s="57">
        <f>'BAR BB| Open rates'!U32*0.87*0.85+25</f>
        <v>36852.1</v>
      </c>
      <c r="V32" s="57">
        <f>'BAR BB| Open rates'!V32*0.87*0.85+25</f>
        <v>38109.25</v>
      </c>
      <c r="W32" s="57">
        <f>'BAR BB| Open rates'!W32*0.87*0.85+25</f>
        <v>43285.75</v>
      </c>
      <c r="X32" s="57">
        <f>'BAR BB| Open rates'!X32*0.87*0.85+25</f>
        <v>46391.65</v>
      </c>
      <c r="Y32" s="57">
        <f>'BAR BB| Open rates'!Y32*0.87*0.85+25</f>
        <v>60516.1</v>
      </c>
      <c r="Z32" s="57">
        <f>'BAR BB| Open rates'!Z32*0.87*0.85+25</f>
        <v>43285.75</v>
      </c>
      <c r="AA32" s="57">
        <f>'BAR BB| Open rates'!AA32*0.87*0.85+25</f>
        <v>44912.65</v>
      </c>
      <c r="AB32" s="57">
        <f>'BAR BB| Open rates'!AB32*0.87*0.85+25</f>
        <v>43285.75</v>
      </c>
      <c r="AC32" s="57">
        <f>'BAR BB| Open rates'!AC32*0.87*0.85+25</f>
        <v>46391.65</v>
      </c>
      <c r="AD32" s="57">
        <f>'BAR BB| Open rates'!AD32*0.87*0.85+25</f>
        <v>47870.65</v>
      </c>
      <c r="AE32" s="57">
        <f>'BAR BB| Open rates'!AE32*0.87*0.85+25</f>
        <v>46391.65</v>
      </c>
      <c r="AF32" s="57">
        <f>'BAR BB| Open rates'!AF32*0.87*0.85+25</f>
        <v>47870.65</v>
      </c>
      <c r="AG32" s="57">
        <f>'BAR BB| Open rates'!AG32*0.87*0.85+25</f>
        <v>46391.65</v>
      </c>
      <c r="AH32" s="57">
        <f>'BAR BB| Open rates'!AH32*0.87*0.85+25</f>
        <v>47870.65</v>
      </c>
      <c r="AI32" s="57">
        <f>'BAR BB| Open rates'!AI32*0.87*0.85+25</f>
        <v>46391.65</v>
      </c>
      <c r="AJ32" s="57">
        <f>'BAR BB| Open rates'!AJ32*0.87*0.85+25</f>
        <v>47870.65</v>
      </c>
      <c r="AK32" s="57">
        <f>'BAR BB| Open rates'!AK32*0.87*0.85+25</f>
        <v>46391.65</v>
      </c>
      <c r="AL32" s="57">
        <f>'BAR BB| Open rates'!AL32*0.87*0.85+25</f>
        <v>47870.65</v>
      </c>
      <c r="AM32" s="57">
        <f>'BAR BB| Open rates'!AM32*0.87*0.85+25</f>
        <v>46391.65</v>
      </c>
      <c r="AN32" s="57">
        <f>'BAR BB| Open rates'!AN32*0.87*0.85+25</f>
        <v>47870.65</v>
      </c>
      <c r="AO32" s="57">
        <f>'BAR BB| Open rates'!AO32*0.87*0.85+25</f>
        <v>46391.65</v>
      </c>
      <c r="AP32" s="57">
        <f>'BAR BB| Open rates'!AP32*0.87*0.85+25</f>
        <v>47870.65</v>
      </c>
      <c r="AQ32" s="57">
        <f>'BAR BB| Open rates'!AQ32*0.87*0.85+25</f>
        <v>46391.65</v>
      </c>
      <c r="AR32" s="57">
        <f>'BAR BB| Open rates'!AR32*0.87*0.85+25</f>
        <v>47870.65</v>
      </c>
      <c r="AS32" s="57">
        <f>'BAR BB| Open rates'!AS32*0.87*0.85+25</f>
        <v>43285.75</v>
      </c>
      <c r="AT32" s="57">
        <f>'BAR BB| Open rates'!AT32*0.87*0.85+25</f>
        <v>44912.65</v>
      </c>
      <c r="AU32" s="57">
        <f>'BAR BB| Open rates'!AU32*0.87*0.85+25</f>
        <v>43285.75</v>
      </c>
      <c r="AV32" s="57">
        <f>'BAR BB| Open rates'!AV32*0.87*0.85+25</f>
        <v>41954.65</v>
      </c>
      <c r="AW32" s="57">
        <f>'BAR BB| Open rates'!AW32*0.87*0.85+25</f>
        <v>41954.65</v>
      </c>
      <c r="AX32" s="57">
        <f>'BAR BB| Open rates'!AX32*0.87*0.85+25</f>
        <v>40327.75</v>
      </c>
      <c r="AY32" s="57">
        <f>'BAR BB| Open rates'!AY32*0.87*0.85+25</f>
        <v>41954.65</v>
      </c>
      <c r="AZ32" s="57">
        <f>'BAR BB| Open rates'!AZ32*0.87*0.85+25</f>
        <v>40327.75</v>
      </c>
      <c r="BA32" s="57">
        <f>'BAR BB| Open rates'!BA32*0.87*0.85+25</f>
        <v>41954.65</v>
      </c>
      <c r="BB32" s="57">
        <f>'BAR BB| Open rates'!BB32*0.87*0.85+25</f>
        <v>40327.75</v>
      </c>
      <c r="BC32" s="57">
        <f>'BAR BB| Open rates'!BC32*0.87*0.85+25</f>
        <v>41954.65</v>
      </c>
      <c r="BD32" s="57">
        <f>'BAR BB| Open rates'!BD32*0.87*0.85+25</f>
        <v>40327.75</v>
      </c>
      <c r="BE32" s="57">
        <f>'BAR BB| Open rates'!BE32*0.87*0.85+25</f>
        <v>37591.599999999999</v>
      </c>
      <c r="BF32" s="57">
        <f>'BAR BB| Open rates'!BF32*0.87*0.85+25</f>
        <v>36112.6</v>
      </c>
      <c r="BG32" s="57">
        <f>'BAR BB| Open rates'!BG32*0.87*0.85+25</f>
        <v>37591.599999999999</v>
      </c>
      <c r="BH32" s="57">
        <f>'BAR BB| Open rates'!BH32*0.87*0.85+25</f>
        <v>36112.6</v>
      </c>
      <c r="BI32" s="57">
        <f>'BAR BB| Open rates'!BI32*0.87*0.85+25</f>
        <v>37591.599999999999</v>
      </c>
      <c r="BJ32" s="57">
        <f>'BAR BB| Open rates'!BJ32*0.87*0.85+25</f>
        <v>36112.6</v>
      </c>
      <c r="BK32" s="57">
        <f>'BAR BB| Open rates'!BK32*0.87*0.85+25</f>
        <v>37591.599999999999</v>
      </c>
      <c r="BL32" s="57">
        <f>'BAR BB| Open rates'!BL32*0.87*0.85+25</f>
        <v>36112.6</v>
      </c>
      <c r="BM32" s="57">
        <f>'BAR BB| Open rates'!BM32*0.87*0.85+25</f>
        <v>37591.599999999999</v>
      </c>
      <c r="BN32" s="57">
        <f>'BAR BB| Open rates'!BN32*0.87*0.85+25</f>
        <v>38848.75</v>
      </c>
      <c r="BO32" s="57">
        <f>'BAR BB| Open rates'!BO32*0.87*0.85+25</f>
        <v>40475.65</v>
      </c>
      <c r="BP32" s="57">
        <f>'BAR BB| Open rates'!BP32*0.87*0.85+25</f>
        <v>35373.1</v>
      </c>
      <c r="BQ32" s="57">
        <f>'BAR BB| Open rates'!BQ32*0.87*0.85+25</f>
        <v>34633.599999999999</v>
      </c>
      <c r="BR32" s="57">
        <f>'BAR BB| Open rates'!BR32*0.87*0.85+25</f>
        <v>35373.1</v>
      </c>
      <c r="BS32" s="57">
        <f>'BAR BB| Open rates'!BS32*0.87*0.85+25</f>
        <v>34633.599999999999</v>
      </c>
      <c r="BT32" s="57">
        <f>'BAR BB| Open rates'!BT32*0.87*0.85+25</f>
        <v>35373.1</v>
      </c>
      <c r="BU32" s="57">
        <f>'BAR BB| Open rates'!BU32*0.87*0.85+25</f>
        <v>34633.599999999999</v>
      </c>
      <c r="BV32" s="57">
        <f>'BAR BB| Open rates'!BV32*0.87*0.85+25</f>
        <v>35373.1</v>
      </c>
      <c r="BW32" s="57">
        <f>'BAR BB| Open rates'!BW32*0.87*0.85+25</f>
        <v>34633.599999999999</v>
      </c>
      <c r="BX32" s="57">
        <f>'BAR BB| Open rates'!BX32*0.87*0.85+25</f>
        <v>34633.599999999999</v>
      </c>
      <c r="BY32" s="57">
        <f>'BAR BB| Open rates'!BY32*0.87*0.85+25</f>
        <v>35373.1</v>
      </c>
      <c r="BZ32" s="57">
        <f>'BAR BB| Open rates'!BZ32*0.87*0.85+25</f>
        <v>34633.599999999999</v>
      </c>
      <c r="CA32" s="57">
        <f>'BAR BB| Open rates'!CA32*0.87*0.85+25</f>
        <v>35373.1</v>
      </c>
      <c r="CB32" s="57">
        <f>'BAR BB| Open rates'!CB32*0.87*0.85+25</f>
        <v>34633.599999999999</v>
      </c>
      <c r="CC32" s="57">
        <f>'BAR BB| Open rates'!CC32*0.87*0.85+25</f>
        <v>35373.1</v>
      </c>
      <c r="CD32" s="57">
        <f>'BAR BB| Open rates'!CD32*0.87*0.85+25</f>
        <v>38109.25</v>
      </c>
      <c r="CE32" s="57">
        <f>'BAR BB| Open rates'!CE32*0.87*0.85+25</f>
        <v>39736.15</v>
      </c>
    </row>
    <row r="33" spans="1:83"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row>
    <row r="34" spans="1:83" s="36" customFormat="1" ht="12" customHeight="1" x14ac:dyDescent="0.2">
      <c r="A34" s="237">
        <v>1</v>
      </c>
      <c r="B34" s="57">
        <f>'BAR BB| Open rates'!B34*0.87*0.85+25</f>
        <v>51716.049999999996</v>
      </c>
      <c r="C34" s="57">
        <f>'BAR BB| Open rates'!C34*0.87*0.85+25</f>
        <v>56079.1</v>
      </c>
      <c r="D34" s="57">
        <f>'BAR BB| Open rates'!D34*0.87*0.85+25</f>
        <v>52973.2</v>
      </c>
      <c r="E34" s="57">
        <f>'BAR BB| Open rates'!E34*0.87*0.85+25</f>
        <v>35151.25</v>
      </c>
      <c r="F34" s="57">
        <f>'BAR BB| Open rates'!F34*0.87*0.85+25</f>
        <v>33894.1</v>
      </c>
      <c r="G34" s="57">
        <f>'BAR BB| Open rates'!G34*0.87*0.85+25</f>
        <v>32415.1</v>
      </c>
      <c r="H34" s="57">
        <f>'BAR BB| Open rates'!H34*0.87*0.85+25</f>
        <v>32415.1</v>
      </c>
      <c r="I34" s="57">
        <f>'BAR BB| Open rates'!I34*0.87*0.85+25</f>
        <v>31675.599999999999</v>
      </c>
      <c r="J34" s="57">
        <f>'BAR BB| Open rates'!J34*0.87*0.85+25</f>
        <v>32415.1</v>
      </c>
      <c r="K34" s="57">
        <f>'BAR BB| Open rates'!K34*0.87*0.85+25</f>
        <v>32415.1</v>
      </c>
      <c r="L34" s="57">
        <f>'BAR BB| Open rates'!L34*0.87*0.85+25</f>
        <v>32415.1</v>
      </c>
      <c r="M34" s="57">
        <f>'BAR BB| Open rates'!M34*0.87*0.85+25</f>
        <v>42694.15</v>
      </c>
      <c r="N34" s="57">
        <f>'BAR BB| Open rates'!N34*0.87*0.85+25</f>
        <v>38848.75</v>
      </c>
      <c r="O34" s="57">
        <f>'BAR BB| Open rates'!O34*0.87*0.85+25</f>
        <v>42694.15</v>
      </c>
      <c r="P34" s="57">
        <f>'BAR BB| Open rates'!P34*0.87*0.85+25</f>
        <v>40475.65</v>
      </c>
      <c r="Q34" s="57">
        <f>'BAR BB| Open rates'!Q34*0.87*0.85+25</f>
        <v>37591.599999999999</v>
      </c>
      <c r="R34" s="57">
        <f>'BAR BB| Open rates'!R34*0.87*0.85+25</f>
        <v>38848.75</v>
      </c>
      <c r="S34" s="57">
        <f>'BAR BB| Open rates'!S34*0.87*0.85+25</f>
        <v>37591.599999999999</v>
      </c>
      <c r="T34" s="57">
        <f>'BAR BB| Open rates'!T34*0.87*0.85+25</f>
        <v>38848.75</v>
      </c>
      <c r="U34" s="57">
        <f>'BAR BB| Open rates'!U34*0.87*0.85+25</f>
        <v>37591.599999999999</v>
      </c>
      <c r="V34" s="57">
        <f>'BAR BB| Open rates'!V34*0.87*0.85+25</f>
        <v>38848.75</v>
      </c>
      <c r="W34" s="57">
        <f>'BAR BB| Open rates'!W34*0.87*0.85+25</f>
        <v>52973.2</v>
      </c>
      <c r="X34" s="57">
        <f>'BAR BB| Open rates'!X34*0.87*0.85+25</f>
        <v>56079.1</v>
      </c>
      <c r="Y34" s="57">
        <f>'BAR BB| Open rates'!Y34*0.87*0.85+25</f>
        <v>70203.55</v>
      </c>
      <c r="Z34" s="57">
        <f>'BAR BB| Open rates'!Z34*0.87*0.85+25</f>
        <v>52973.2</v>
      </c>
      <c r="AA34" s="57">
        <f>'BAR BB| Open rates'!AA34*0.87*0.85+25</f>
        <v>54600.1</v>
      </c>
      <c r="AB34" s="57">
        <f>'BAR BB| Open rates'!AB34*0.87*0.85+25</f>
        <v>52973.2</v>
      </c>
      <c r="AC34" s="57">
        <f>'BAR BB| Open rates'!AC34*0.87*0.85+25</f>
        <v>56079.1</v>
      </c>
      <c r="AD34" s="57">
        <f>'BAR BB| Open rates'!AD34*0.87*0.85+25</f>
        <v>57558.1</v>
      </c>
      <c r="AE34" s="57">
        <f>'BAR BB| Open rates'!AE34*0.87*0.85+25</f>
        <v>56079.1</v>
      </c>
      <c r="AF34" s="57">
        <f>'BAR BB| Open rates'!AF34*0.87*0.85+25</f>
        <v>57558.1</v>
      </c>
      <c r="AG34" s="57">
        <f>'BAR BB| Open rates'!AG34*0.87*0.85+25</f>
        <v>56079.1</v>
      </c>
      <c r="AH34" s="57">
        <f>'BAR BB| Open rates'!AH34*0.87*0.85+25</f>
        <v>57558.1</v>
      </c>
      <c r="AI34" s="57">
        <f>'BAR BB| Open rates'!AI34*0.87*0.85+25</f>
        <v>56079.1</v>
      </c>
      <c r="AJ34" s="57">
        <f>'BAR BB| Open rates'!AJ34*0.87*0.85+25</f>
        <v>57558.1</v>
      </c>
      <c r="AK34" s="57">
        <f>'BAR BB| Open rates'!AK34*0.87*0.85+25</f>
        <v>56079.1</v>
      </c>
      <c r="AL34" s="57">
        <f>'BAR BB| Open rates'!AL34*0.87*0.85+25</f>
        <v>57558.1</v>
      </c>
      <c r="AM34" s="57">
        <f>'BAR BB| Open rates'!AM34*0.87*0.85+25</f>
        <v>56079.1</v>
      </c>
      <c r="AN34" s="57">
        <f>'BAR BB| Open rates'!AN34*0.87*0.85+25</f>
        <v>57558.1</v>
      </c>
      <c r="AO34" s="57">
        <f>'BAR BB| Open rates'!AO34*0.87*0.85+25</f>
        <v>56079.1</v>
      </c>
      <c r="AP34" s="57">
        <f>'BAR BB| Open rates'!AP34*0.87*0.85+25</f>
        <v>57558.1</v>
      </c>
      <c r="AQ34" s="57">
        <f>'BAR BB| Open rates'!AQ34*0.87*0.85+25</f>
        <v>56079.1</v>
      </c>
      <c r="AR34" s="57">
        <f>'BAR BB| Open rates'!AR34*0.87*0.85+25</f>
        <v>57558.1</v>
      </c>
      <c r="AS34" s="57">
        <f>'BAR BB| Open rates'!AS34*0.87*0.85+25</f>
        <v>52973.2</v>
      </c>
      <c r="AT34" s="57">
        <f>'BAR BB| Open rates'!AT34*0.87*0.85+25</f>
        <v>54600.1</v>
      </c>
      <c r="AU34" s="57">
        <f>'BAR BB| Open rates'!AU34*0.87*0.85+25</f>
        <v>52973.2</v>
      </c>
      <c r="AV34" s="57">
        <f>'BAR BB| Open rates'!AV34*0.87*0.85+25</f>
        <v>40475.65</v>
      </c>
      <c r="AW34" s="57">
        <f>'BAR BB| Open rates'!AW34*0.87*0.85+25</f>
        <v>40475.65</v>
      </c>
      <c r="AX34" s="57">
        <f>'BAR BB| Open rates'!AX34*0.87*0.85+25</f>
        <v>38848.75</v>
      </c>
      <c r="AY34" s="57">
        <f>'BAR BB| Open rates'!AY34*0.87*0.85+25</f>
        <v>40475.65</v>
      </c>
      <c r="AZ34" s="57">
        <f>'BAR BB| Open rates'!AZ34*0.87*0.85+25</f>
        <v>38848.75</v>
      </c>
      <c r="BA34" s="57">
        <f>'BAR BB| Open rates'!BA34*0.87*0.85+25</f>
        <v>40475.65</v>
      </c>
      <c r="BB34" s="57">
        <f>'BAR BB| Open rates'!BB34*0.87*0.85+25</f>
        <v>38848.75</v>
      </c>
      <c r="BC34" s="57">
        <f>'BAR BB| Open rates'!BC34*0.87*0.85+25</f>
        <v>40475.65</v>
      </c>
      <c r="BD34" s="57">
        <f>'BAR BB| Open rates'!BD34*0.87*0.85+25</f>
        <v>38848.75</v>
      </c>
      <c r="BE34" s="57">
        <f>'BAR BB| Open rates'!BE34*0.87*0.85+25</f>
        <v>37591.599999999999</v>
      </c>
      <c r="BF34" s="57">
        <f>'BAR BB| Open rates'!BF34*0.87*0.85+25</f>
        <v>36112.6</v>
      </c>
      <c r="BG34" s="57">
        <f>'BAR BB| Open rates'!BG34*0.87*0.85+25</f>
        <v>37591.599999999999</v>
      </c>
      <c r="BH34" s="57">
        <f>'BAR BB| Open rates'!BH34*0.87*0.85+25</f>
        <v>36112.6</v>
      </c>
      <c r="BI34" s="57">
        <f>'BAR BB| Open rates'!BI34*0.87*0.85+25</f>
        <v>37591.599999999999</v>
      </c>
      <c r="BJ34" s="57">
        <f>'BAR BB| Open rates'!BJ34*0.87*0.85+25</f>
        <v>36112.6</v>
      </c>
      <c r="BK34" s="57">
        <f>'BAR BB| Open rates'!BK34*0.87*0.85+25</f>
        <v>37591.599999999999</v>
      </c>
      <c r="BL34" s="57">
        <f>'BAR BB| Open rates'!BL34*0.87*0.85+25</f>
        <v>36112.6</v>
      </c>
      <c r="BM34" s="57">
        <f>'BAR BB| Open rates'!BM34*0.87*0.85+25</f>
        <v>37591.599999999999</v>
      </c>
      <c r="BN34" s="57">
        <f>'BAR BB| Open rates'!BN34*0.87*0.85+25</f>
        <v>38848.75</v>
      </c>
      <c r="BO34" s="57">
        <f>'BAR BB| Open rates'!BO34*0.87*0.85+25</f>
        <v>40475.65</v>
      </c>
      <c r="BP34" s="57">
        <f>'BAR BB| Open rates'!BP34*0.87*0.85+25</f>
        <v>35373.1</v>
      </c>
      <c r="BQ34" s="57">
        <f>'BAR BB| Open rates'!BQ34*0.87*0.85+25</f>
        <v>31675.599999999999</v>
      </c>
      <c r="BR34" s="57">
        <f>'BAR BB| Open rates'!BR34*0.87*0.85+25</f>
        <v>32415.1</v>
      </c>
      <c r="BS34" s="57">
        <f>'BAR BB| Open rates'!BS34*0.87*0.85+25</f>
        <v>31675.599999999999</v>
      </c>
      <c r="BT34" s="57">
        <f>'BAR BB| Open rates'!BT34*0.87*0.85+25</f>
        <v>32415.1</v>
      </c>
      <c r="BU34" s="57">
        <f>'BAR BB| Open rates'!BU34*0.87*0.85+25</f>
        <v>31675.599999999999</v>
      </c>
      <c r="BV34" s="57">
        <f>'BAR BB| Open rates'!BV34*0.87*0.85+25</f>
        <v>32415.1</v>
      </c>
      <c r="BW34" s="57">
        <f>'BAR BB| Open rates'!BW34*0.87*0.85+25</f>
        <v>31675.599999999999</v>
      </c>
      <c r="BX34" s="57">
        <f>'BAR BB| Open rates'!BX34*0.87*0.85+25</f>
        <v>31675.599999999999</v>
      </c>
      <c r="BY34" s="57">
        <f>'BAR BB| Open rates'!BY34*0.87*0.85+25</f>
        <v>32415.1</v>
      </c>
      <c r="BZ34" s="57">
        <f>'BAR BB| Open rates'!BZ34*0.87*0.85+25</f>
        <v>31675.599999999999</v>
      </c>
      <c r="CA34" s="57">
        <f>'BAR BB| Open rates'!CA34*0.87*0.85+25</f>
        <v>32415.1</v>
      </c>
      <c r="CB34" s="57">
        <f>'BAR BB| Open rates'!CB34*0.87*0.85+25</f>
        <v>31675.599999999999</v>
      </c>
      <c r="CC34" s="57">
        <f>'BAR BB| Open rates'!CC34*0.87*0.85+25</f>
        <v>32415.1</v>
      </c>
      <c r="CD34" s="57">
        <f>'BAR BB| Open rates'!CD34*0.87*0.85+25</f>
        <v>35151.25</v>
      </c>
      <c r="CE34" s="57">
        <f>'BAR BB| Open rates'!CE34*0.87*0.85+25</f>
        <v>36778.15</v>
      </c>
    </row>
    <row r="35" spans="1:83" s="36" customFormat="1" ht="12" customHeight="1" x14ac:dyDescent="0.2">
      <c r="A35" s="237">
        <v>2</v>
      </c>
      <c r="B35" s="57">
        <f>'BAR BB| Open rates'!B35*0.87*0.85+25</f>
        <v>53934.549999999996</v>
      </c>
      <c r="C35" s="57">
        <f>'BAR BB| Open rates'!C35*0.87*0.85+25</f>
        <v>58297.599999999999</v>
      </c>
      <c r="D35" s="57">
        <f>'BAR BB| Open rates'!D35*0.87*0.85+25</f>
        <v>55191.7</v>
      </c>
      <c r="E35" s="57">
        <f>'BAR BB| Open rates'!E35*0.87*0.85+25</f>
        <v>37369.75</v>
      </c>
      <c r="F35" s="57">
        <f>'BAR BB| Open rates'!F35*0.87*0.85+25</f>
        <v>36112.6</v>
      </c>
      <c r="G35" s="57">
        <f>'BAR BB| Open rates'!G35*0.87*0.85+25</f>
        <v>34633.599999999999</v>
      </c>
      <c r="H35" s="57">
        <f>'BAR BB| Open rates'!H35*0.87*0.85+25</f>
        <v>34633.599999999999</v>
      </c>
      <c r="I35" s="57">
        <f>'BAR BB| Open rates'!I35*0.87*0.85+25</f>
        <v>33894.1</v>
      </c>
      <c r="J35" s="57">
        <f>'BAR BB| Open rates'!J35*0.87*0.85+25</f>
        <v>34633.599999999999</v>
      </c>
      <c r="K35" s="57">
        <f>'BAR BB| Open rates'!K35*0.87*0.85+25</f>
        <v>34633.599999999999</v>
      </c>
      <c r="L35" s="57">
        <f>'BAR BB| Open rates'!L35*0.87*0.85+25</f>
        <v>34633.599999999999</v>
      </c>
      <c r="M35" s="57">
        <f>'BAR BB| Open rates'!M35*0.87*0.85+25</f>
        <v>44912.65</v>
      </c>
      <c r="N35" s="57">
        <f>'BAR BB| Open rates'!N35*0.87*0.85+25</f>
        <v>41067.25</v>
      </c>
      <c r="O35" s="57">
        <f>'BAR BB| Open rates'!O35*0.87*0.85+25</f>
        <v>44912.65</v>
      </c>
      <c r="P35" s="57">
        <f>'BAR BB| Open rates'!P35*0.87*0.85+25</f>
        <v>42694.15</v>
      </c>
      <c r="Q35" s="57">
        <f>'BAR BB| Open rates'!Q35*0.87*0.85+25</f>
        <v>39810.1</v>
      </c>
      <c r="R35" s="57">
        <f>'BAR BB| Open rates'!R35*0.87*0.85+25</f>
        <v>41067.25</v>
      </c>
      <c r="S35" s="57">
        <f>'BAR BB| Open rates'!S35*0.87*0.85+25</f>
        <v>39810.1</v>
      </c>
      <c r="T35" s="57">
        <f>'BAR BB| Open rates'!T35*0.87*0.85+25</f>
        <v>41067.25</v>
      </c>
      <c r="U35" s="57">
        <f>'BAR BB| Open rates'!U35*0.87*0.85+25</f>
        <v>39810.1</v>
      </c>
      <c r="V35" s="57">
        <f>'BAR BB| Open rates'!V35*0.87*0.85+25</f>
        <v>41067.25</v>
      </c>
      <c r="W35" s="57">
        <f>'BAR BB| Open rates'!W35*0.87*0.85+25</f>
        <v>55191.7</v>
      </c>
      <c r="X35" s="57">
        <f>'BAR BB| Open rates'!X35*0.87*0.85+25</f>
        <v>58297.599999999999</v>
      </c>
      <c r="Y35" s="57">
        <f>'BAR BB| Open rates'!Y35*0.87*0.85+25</f>
        <v>72422.05</v>
      </c>
      <c r="Z35" s="57">
        <f>'BAR BB| Open rates'!Z35*0.87*0.85+25</f>
        <v>55191.7</v>
      </c>
      <c r="AA35" s="57">
        <f>'BAR BB| Open rates'!AA35*0.87*0.85+25</f>
        <v>56818.6</v>
      </c>
      <c r="AB35" s="57">
        <f>'BAR BB| Open rates'!AB35*0.87*0.85+25</f>
        <v>55191.7</v>
      </c>
      <c r="AC35" s="57">
        <f>'BAR BB| Open rates'!AC35*0.87*0.85+25</f>
        <v>58297.599999999999</v>
      </c>
      <c r="AD35" s="57">
        <f>'BAR BB| Open rates'!AD35*0.87*0.85+25</f>
        <v>59776.6</v>
      </c>
      <c r="AE35" s="57">
        <f>'BAR BB| Open rates'!AE35*0.87*0.85+25</f>
        <v>58297.599999999999</v>
      </c>
      <c r="AF35" s="57">
        <f>'BAR BB| Open rates'!AF35*0.87*0.85+25</f>
        <v>59776.6</v>
      </c>
      <c r="AG35" s="57">
        <f>'BAR BB| Open rates'!AG35*0.87*0.85+25</f>
        <v>58297.599999999999</v>
      </c>
      <c r="AH35" s="57">
        <f>'BAR BB| Open rates'!AH35*0.87*0.85+25</f>
        <v>59776.6</v>
      </c>
      <c r="AI35" s="57">
        <f>'BAR BB| Open rates'!AI35*0.87*0.85+25</f>
        <v>58297.599999999999</v>
      </c>
      <c r="AJ35" s="57">
        <f>'BAR BB| Open rates'!AJ35*0.87*0.85+25</f>
        <v>59776.6</v>
      </c>
      <c r="AK35" s="57">
        <f>'BAR BB| Open rates'!AK35*0.87*0.85+25</f>
        <v>58297.599999999999</v>
      </c>
      <c r="AL35" s="57">
        <f>'BAR BB| Open rates'!AL35*0.87*0.85+25</f>
        <v>59776.6</v>
      </c>
      <c r="AM35" s="57">
        <f>'BAR BB| Open rates'!AM35*0.87*0.85+25</f>
        <v>58297.599999999999</v>
      </c>
      <c r="AN35" s="57">
        <f>'BAR BB| Open rates'!AN35*0.87*0.85+25</f>
        <v>59776.6</v>
      </c>
      <c r="AO35" s="57">
        <f>'BAR BB| Open rates'!AO35*0.87*0.85+25</f>
        <v>58297.599999999999</v>
      </c>
      <c r="AP35" s="57">
        <f>'BAR BB| Open rates'!AP35*0.87*0.85+25</f>
        <v>59776.6</v>
      </c>
      <c r="AQ35" s="57">
        <f>'BAR BB| Open rates'!AQ35*0.87*0.85+25</f>
        <v>58297.599999999999</v>
      </c>
      <c r="AR35" s="57">
        <f>'BAR BB| Open rates'!AR35*0.87*0.85+25</f>
        <v>59776.6</v>
      </c>
      <c r="AS35" s="57">
        <f>'BAR BB| Open rates'!AS35*0.87*0.85+25</f>
        <v>55191.7</v>
      </c>
      <c r="AT35" s="57">
        <f>'BAR BB| Open rates'!AT35*0.87*0.85+25</f>
        <v>56818.6</v>
      </c>
      <c r="AU35" s="57">
        <f>'BAR BB| Open rates'!AU35*0.87*0.85+25</f>
        <v>55191.7</v>
      </c>
      <c r="AV35" s="57">
        <f>'BAR BB| Open rates'!AV35*0.87*0.85+25</f>
        <v>42694.15</v>
      </c>
      <c r="AW35" s="57">
        <f>'BAR BB| Open rates'!AW35*0.87*0.85+25</f>
        <v>42694.15</v>
      </c>
      <c r="AX35" s="57">
        <f>'BAR BB| Open rates'!AX35*0.87*0.85+25</f>
        <v>41067.25</v>
      </c>
      <c r="AY35" s="57">
        <f>'BAR BB| Open rates'!AY35*0.87*0.85+25</f>
        <v>42694.15</v>
      </c>
      <c r="AZ35" s="57">
        <f>'BAR BB| Open rates'!AZ35*0.87*0.85+25</f>
        <v>41067.25</v>
      </c>
      <c r="BA35" s="57">
        <f>'BAR BB| Open rates'!BA35*0.87*0.85+25</f>
        <v>42694.15</v>
      </c>
      <c r="BB35" s="57">
        <f>'BAR BB| Open rates'!BB35*0.87*0.85+25</f>
        <v>41067.25</v>
      </c>
      <c r="BC35" s="57">
        <f>'BAR BB| Open rates'!BC35*0.87*0.85+25</f>
        <v>42694.15</v>
      </c>
      <c r="BD35" s="57">
        <f>'BAR BB| Open rates'!BD35*0.87*0.85+25</f>
        <v>41067.25</v>
      </c>
      <c r="BE35" s="57">
        <f>'BAR BB| Open rates'!BE35*0.87*0.85+25</f>
        <v>39810.1</v>
      </c>
      <c r="BF35" s="57">
        <f>'BAR BB| Open rates'!BF35*0.87*0.85+25</f>
        <v>38331.1</v>
      </c>
      <c r="BG35" s="57">
        <f>'BAR BB| Open rates'!BG35*0.87*0.85+25</f>
        <v>39810.1</v>
      </c>
      <c r="BH35" s="57">
        <f>'BAR BB| Open rates'!BH35*0.87*0.85+25</f>
        <v>38331.1</v>
      </c>
      <c r="BI35" s="57">
        <f>'BAR BB| Open rates'!BI35*0.87*0.85+25</f>
        <v>39810.1</v>
      </c>
      <c r="BJ35" s="57">
        <f>'BAR BB| Open rates'!BJ35*0.87*0.85+25</f>
        <v>38331.1</v>
      </c>
      <c r="BK35" s="57">
        <f>'BAR BB| Open rates'!BK35*0.87*0.85+25</f>
        <v>39810.1</v>
      </c>
      <c r="BL35" s="57">
        <f>'BAR BB| Open rates'!BL35*0.87*0.85+25</f>
        <v>38331.1</v>
      </c>
      <c r="BM35" s="57">
        <f>'BAR BB| Open rates'!BM35*0.87*0.85+25</f>
        <v>39810.1</v>
      </c>
      <c r="BN35" s="57">
        <f>'BAR BB| Open rates'!BN35*0.87*0.85+25</f>
        <v>41067.25</v>
      </c>
      <c r="BO35" s="57">
        <f>'BAR BB| Open rates'!BO35*0.87*0.85+25</f>
        <v>42694.15</v>
      </c>
      <c r="BP35" s="57">
        <f>'BAR BB| Open rates'!BP35*0.87*0.85+25</f>
        <v>37591.599999999999</v>
      </c>
      <c r="BQ35" s="57">
        <f>'BAR BB| Open rates'!BQ35*0.87*0.85+25</f>
        <v>33894.1</v>
      </c>
      <c r="BR35" s="57">
        <f>'BAR BB| Open rates'!BR35*0.87*0.85+25</f>
        <v>34633.599999999999</v>
      </c>
      <c r="BS35" s="57">
        <f>'BAR BB| Open rates'!BS35*0.87*0.85+25</f>
        <v>33894.1</v>
      </c>
      <c r="BT35" s="57">
        <f>'BAR BB| Open rates'!BT35*0.87*0.85+25</f>
        <v>34633.599999999999</v>
      </c>
      <c r="BU35" s="57">
        <f>'BAR BB| Open rates'!BU35*0.87*0.85+25</f>
        <v>33894.1</v>
      </c>
      <c r="BV35" s="57">
        <f>'BAR BB| Open rates'!BV35*0.87*0.85+25</f>
        <v>34633.599999999999</v>
      </c>
      <c r="BW35" s="57">
        <f>'BAR BB| Open rates'!BW35*0.87*0.85+25</f>
        <v>33894.1</v>
      </c>
      <c r="BX35" s="57">
        <f>'BAR BB| Open rates'!BX35*0.87*0.85+25</f>
        <v>33894.1</v>
      </c>
      <c r="BY35" s="57">
        <f>'BAR BB| Open rates'!BY35*0.87*0.85+25</f>
        <v>34633.599999999999</v>
      </c>
      <c r="BZ35" s="57">
        <f>'BAR BB| Open rates'!BZ35*0.87*0.85+25</f>
        <v>33894.1</v>
      </c>
      <c r="CA35" s="57">
        <f>'BAR BB| Open rates'!CA35*0.87*0.85+25</f>
        <v>34633.599999999999</v>
      </c>
      <c r="CB35" s="57">
        <f>'BAR BB| Open rates'!CB35*0.87*0.85+25</f>
        <v>33894.1</v>
      </c>
      <c r="CC35" s="57">
        <f>'BAR BB| Open rates'!CC35*0.87*0.85+25</f>
        <v>34633.599999999999</v>
      </c>
      <c r="CD35" s="57">
        <f>'BAR BB| Open rates'!CD35*0.87*0.85+25</f>
        <v>37369.75</v>
      </c>
      <c r="CE35" s="57">
        <f>'BAR BB| Open rates'!CE35*0.87*0.85+25</f>
        <v>38996.65</v>
      </c>
    </row>
    <row r="36" spans="1:83" s="36" customFormat="1" ht="12" customHeight="1" x14ac:dyDescent="0.2">
      <c r="A36" s="237">
        <v>3</v>
      </c>
      <c r="B36" s="57">
        <f>'BAR BB| Open rates'!B36*0.87*0.85+25</f>
        <v>56153.049999999996</v>
      </c>
      <c r="C36" s="57">
        <f>'BAR BB| Open rates'!C36*0.87*0.85+25</f>
        <v>60516.1</v>
      </c>
      <c r="D36" s="57">
        <f>'BAR BB| Open rates'!D36*0.87*0.85+25</f>
        <v>57410.2</v>
      </c>
      <c r="E36" s="57">
        <f>'BAR BB| Open rates'!E36*0.87*0.85+25</f>
        <v>39588.25</v>
      </c>
      <c r="F36" s="57">
        <f>'BAR BB| Open rates'!F36*0.87*0.85+25</f>
        <v>38331.1</v>
      </c>
      <c r="G36" s="57">
        <f>'BAR BB| Open rates'!G36*0.87*0.85+25</f>
        <v>36852.1</v>
      </c>
      <c r="H36" s="57">
        <f>'BAR BB| Open rates'!H36*0.87*0.85+25</f>
        <v>36852.1</v>
      </c>
      <c r="I36" s="57">
        <f>'BAR BB| Open rates'!I36*0.87*0.85+25</f>
        <v>36112.6</v>
      </c>
      <c r="J36" s="57">
        <f>'BAR BB| Open rates'!J36*0.87*0.85+25</f>
        <v>36852.1</v>
      </c>
      <c r="K36" s="57">
        <f>'BAR BB| Open rates'!K36*0.87*0.85+25</f>
        <v>36852.1</v>
      </c>
      <c r="L36" s="57">
        <f>'BAR BB| Open rates'!L36*0.87*0.85+25</f>
        <v>36852.1</v>
      </c>
      <c r="M36" s="57">
        <f>'BAR BB| Open rates'!M36*0.87*0.85+25</f>
        <v>47131.15</v>
      </c>
      <c r="N36" s="57">
        <f>'BAR BB| Open rates'!N36*0.87*0.85+25</f>
        <v>43285.75</v>
      </c>
      <c r="O36" s="57">
        <f>'BAR BB| Open rates'!O36*0.87*0.85+25</f>
        <v>47131.15</v>
      </c>
      <c r="P36" s="57">
        <f>'BAR BB| Open rates'!P36*0.87*0.85+25</f>
        <v>44912.65</v>
      </c>
      <c r="Q36" s="57">
        <f>'BAR BB| Open rates'!Q36*0.87*0.85+25</f>
        <v>42028.6</v>
      </c>
      <c r="R36" s="57">
        <f>'BAR BB| Open rates'!R36*0.87*0.85+25</f>
        <v>43285.75</v>
      </c>
      <c r="S36" s="57">
        <f>'BAR BB| Open rates'!S36*0.87*0.85+25</f>
        <v>42028.6</v>
      </c>
      <c r="T36" s="57">
        <f>'BAR BB| Open rates'!T36*0.87*0.85+25</f>
        <v>43285.75</v>
      </c>
      <c r="U36" s="57">
        <f>'BAR BB| Open rates'!U36*0.87*0.85+25</f>
        <v>42028.6</v>
      </c>
      <c r="V36" s="57">
        <f>'BAR BB| Open rates'!V36*0.87*0.85+25</f>
        <v>43285.75</v>
      </c>
      <c r="W36" s="57">
        <f>'BAR BB| Open rates'!W36*0.87*0.85+25</f>
        <v>57410.2</v>
      </c>
      <c r="X36" s="57">
        <f>'BAR BB| Open rates'!X36*0.87*0.85+25</f>
        <v>60516.1</v>
      </c>
      <c r="Y36" s="57">
        <f>'BAR BB| Open rates'!Y36*0.87*0.85+25</f>
        <v>74640.55</v>
      </c>
      <c r="Z36" s="57">
        <f>'BAR BB| Open rates'!Z36*0.87*0.85+25</f>
        <v>57410.2</v>
      </c>
      <c r="AA36" s="57">
        <f>'BAR BB| Open rates'!AA36*0.87*0.85+25</f>
        <v>59037.1</v>
      </c>
      <c r="AB36" s="57">
        <f>'BAR BB| Open rates'!AB36*0.87*0.85+25</f>
        <v>57410.2</v>
      </c>
      <c r="AC36" s="57">
        <f>'BAR BB| Open rates'!AC36*0.87*0.85+25</f>
        <v>60516.1</v>
      </c>
      <c r="AD36" s="57">
        <f>'BAR BB| Open rates'!AD36*0.87*0.85+25</f>
        <v>61995.1</v>
      </c>
      <c r="AE36" s="57">
        <f>'BAR BB| Open rates'!AE36*0.87*0.85+25</f>
        <v>60516.1</v>
      </c>
      <c r="AF36" s="57">
        <f>'BAR BB| Open rates'!AF36*0.87*0.85+25</f>
        <v>61995.1</v>
      </c>
      <c r="AG36" s="57">
        <f>'BAR BB| Open rates'!AG36*0.87*0.85+25</f>
        <v>60516.1</v>
      </c>
      <c r="AH36" s="57">
        <f>'BAR BB| Open rates'!AH36*0.87*0.85+25</f>
        <v>61995.1</v>
      </c>
      <c r="AI36" s="57">
        <f>'BAR BB| Open rates'!AI36*0.87*0.85+25</f>
        <v>60516.1</v>
      </c>
      <c r="AJ36" s="57">
        <f>'BAR BB| Open rates'!AJ36*0.87*0.85+25</f>
        <v>61995.1</v>
      </c>
      <c r="AK36" s="57">
        <f>'BAR BB| Open rates'!AK36*0.87*0.85+25</f>
        <v>60516.1</v>
      </c>
      <c r="AL36" s="57">
        <f>'BAR BB| Open rates'!AL36*0.87*0.85+25</f>
        <v>61995.1</v>
      </c>
      <c r="AM36" s="57">
        <f>'BAR BB| Open rates'!AM36*0.87*0.85+25</f>
        <v>60516.1</v>
      </c>
      <c r="AN36" s="57">
        <f>'BAR BB| Open rates'!AN36*0.87*0.85+25</f>
        <v>61995.1</v>
      </c>
      <c r="AO36" s="57">
        <f>'BAR BB| Open rates'!AO36*0.87*0.85+25</f>
        <v>60516.1</v>
      </c>
      <c r="AP36" s="57">
        <f>'BAR BB| Open rates'!AP36*0.87*0.85+25</f>
        <v>61995.1</v>
      </c>
      <c r="AQ36" s="57">
        <f>'BAR BB| Open rates'!AQ36*0.87*0.85+25</f>
        <v>60516.1</v>
      </c>
      <c r="AR36" s="57">
        <f>'BAR BB| Open rates'!AR36*0.87*0.85+25</f>
        <v>61995.1</v>
      </c>
      <c r="AS36" s="57">
        <f>'BAR BB| Open rates'!AS36*0.87*0.85+25</f>
        <v>57410.2</v>
      </c>
      <c r="AT36" s="57">
        <f>'BAR BB| Open rates'!AT36*0.87*0.85+25</f>
        <v>59037.1</v>
      </c>
      <c r="AU36" s="57">
        <f>'BAR BB| Open rates'!AU36*0.87*0.85+25</f>
        <v>57410.2</v>
      </c>
      <c r="AV36" s="57">
        <f>'BAR BB| Open rates'!AV36*0.87*0.85+25</f>
        <v>44912.65</v>
      </c>
      <c r="AW36" s="57">
        <f>'BAR BB| Open rates'!AW36*0.87*0.85+25</f>
        <v>44912.65</v>
      </c>
      <c r="AX36" s="57">
        <f>'BAR BB| Open rates'!AX36*0.87*0.85+25</f>
        <v>43285.75</v>
      </c>
      <c r="AY36" s="57">
        <f>'BAR BB| Open rates'!AY36*0.87*0.85+25</f>
        <v>44912.65</v>
      </c>
      <c r="AZ36" s="57">
        <f>'BAR BB| Open rates'!AZ36*0.87*0.85+25</f>
        <v>43285.75</v>
      </c>
      <c r="BA36" s="57">
        <f>'BAR BB| Open rates'!BA36*0.87*0.85+25</f>
        <v>44912.65</v>
      </c>
      <c r="BB36" s="57">
        <f>'BAR BB| Open rates'!BB36*0.87*0.85+25</f>
        <v>43285.75</v>
      </c>
      <c r="BC36" s="57">
        <f>'BAR BB| Open rates'!BC36*0.87*0.85+25</f>
        <v>44912.65</v>
      </c>
      <c r="BD36" s="57">
        <f>'BAR BB| Open rates'!BD36*0.87*0.85+25</f>
        <v>43285.75</v>
      </c>
      <c r="BE36" s="57">
        <f>'BAR BB| Open rates'!BE36*0.87*0.85+25</f>
        <v>42028.6</v>
      </c>
      <c r="BF36" s="57">
        <f>'BAR BB| Open rates'!BF36*0.87*0.85+25</f>
        <v>40549.599999999999</v>
      </c>
      <c r="BG36" s="57">
        <f>'BAR BB| Open rates'!BG36*0.87*0.85+25</f>
        <v>42028.6</v>
      </c>
      <c r="BH36" s="57">
        <f>'BAR BB| Open rates'!BH36*0.87*0.85+25</f>
        <v>40549.599999999999</v>
      </c>
      <c r="BI36" s="57">
        <f>'BAR BB| Open rates'!BI36*0.87*0.85+25</f>
        <v>42028.6</v>
      </c>
      <c r="BJ36" s="57">
        <f>'BAR BB| Open rates'!BJ36*0.87*0.85+25</f>
        <v>40549.599999999999</v>
      </c>
      <c r="BK36" s="57">
        <f>'BAR BB| Open rates'!BK36*0.87*0.85+25</f>
        <v>42028.6</v>
      </c>
      <c r="BL36" s="57">
        <f>'BAR BB| Open rates'!BL36*0.87*0.85+25</f>
        <v>40549.599999999999</v>
      </c>
      <c r="BM36" s="57">
        <f>'BAR BB| Open rates'!BM36*0.87*0.85+25</f>
        <v>42028.6</v>
      </c>
      <c r="BN36" s="57">
        <f>'BAR BB| Open rates'!BN36*0.87*0.85+25</f>
        <v>43285.75</v>
      </c>
      <c r="BO36" s="57">
        <f>'BAR BB| Open rates'!BO36*0.87*0.85+25</f>
        <v>44912.65</v>
      </c>
      <c r="BP36" s="57">
        <f>'BAR BB| Open rates'!BP36*0.87*0.85+25</f>
        <v>39810.1</v>
      </c>
      <c r="BQ36" s="57">
        <f>'BAR BB| Open rates'!BQ36*0.87*0.85+25</f>
        <v>36112.6</v>
      </c>
      <c r="BR36" s="57">
        <f>'BAR BB| Open rates'!BR36*0.87*0.85+25</f>
        <v>36852.1</v>
      </c>
      <c r="BS36" s="57">
        <f>'BAR BB| Open rates'!BS36*0.87*0.85+25</f>
        <v>36112.6</v>
      </c>
      <c r="BT36" s="57">
        <f>'BAR BB| Open rates'!BT36*0.87*0.85+25</f>
        <v>36852.1</v>
      </c>
      <c r="BU36" s="57">
        <f>'BAR BB| Open rates'!BU36*0.87*0.85+25</f>
        <v>36112.6</v>
      </c>
      <c r="BV36" s="57">
        <f>'BAR BB| Open rates'!BV36*0.87*0.85+25</f>
        <v>36852.1</v>
      </c>
      <c r="BW36" s="57">
        <f>'BAR BB| Open rates'!BW36*0.87*0.85+25</f>
        <v>36112.6</v>
      </c>
      <c r="BX36" s="57">
        <f>'BAR BB| Open rates'!BX36*0.87*0.85+25</f>
        <v>36112.6</v>
      </c>
      <c r="BY36" s="57">
        <f>'BAR BB| Open rates'!BY36*0.87*0.85+25</f>
        <v>36852.1</v>
      </c>
      <c r="BZ36" s="57">
        <f>'BAR BB| Open rates'!BZ36*0.87*0.85+25</f>
        <v>36112.6</v>
      </c>
      <c r="CA36" s="57">
        <f>'BAR BB| Open rates'!CA36*0.87*0.85+25</f>
        <v>36852.1</v>
      </c>
      <c r="CB36" s="57">
        <f>'BAR BB| Open rates'!CB36*0.87*0.85+25</f>
        <v>36112.6</v>
      </c>
      <c r="CC36" s="57">
        <f>'BAR BB| Open rates'!CC36*0.87*0.85+25</f>
        <v>36852.1</v>
      </c>
      <c r="CD36" s="57">
        <f>'BAR BB| Open rates'!CD36*0.87*0.85+25</f>
        <v>39588.25</v>
      </c>
      <c r="CE36" s="57">
        <f>'BAR BB| Open rates'!CE36*0.87*0.85+25</f>
        <v>41215.15</v>
      </c>
    </row>
    <row r="37" spans="1:83" s="36" customFormat="1" ht="12" customHeight="1" x14ac:dyDescent="0.2">
      <c r="A37" s="237">
        <v>4</v>
      </c>
      <c r="B37" s="57">
        <f>'BAR BB| Open rates'!B37*0.87*0.85+25</f>
        <v>58371.549999999996</v>
      </c>
      <c r="C37" s="57">
        <f>'BAR BB| Open rates'!C37*0.87*0.85+25</f>
        <v>62734.6</v>
      </c>
      <c r="D37" s="57">
        <f>'BAR BB| Open rates'!D37*0.87*0.85+25</f>
        <v>59628.7</v>
      </c>
      <c r="E37" s="57">
        <f>'BAR BB| Open rates'!E37*0.87*0.85+25</f>
        <v>41806.75</v>
      </c>
      <c r="F37" s="57">
        <f>'BAR BB| Open rates'!F37*0.87*0.85+25</f>
        <v>40549.599999999999</v>
      </c>
      <c r="G37" s="57">
        <f>'BAR BB| Open rates'!G37*0.87*0.85+25</f>
        <v>39070.6</v>
      </c>
      <c r="H37" s="57">
        <f>'BAR BB| Open rates'!H37*0.87*0.85+25</f>
        <v>39070.6</v>
      </c>
      <c r="I37" s="57">
        <f>'BAR BB| Open rates'!I37*0.87*0.85+25</f>
        <v>38331.1</v>
      </c>
      <c r="J37" s="57">
        <f>'BAR BB| Open rates'!J37*0.87*0.85+25</f>
        <v>39070.6</v>
      </c>
      <c r="K37" s="57">
        <f>'BAR BB| Open rates'!K37*0.87*0.85+25</f>
        <v>39070.6</v>
      </c>
      <c r="L37" s="57">
        <f>'BAR BB| Open rates'!L37*0.87*0.85+25</f>
        <v>39070.6</v>
      </c>
      <c r="M37" s="57">
        <f>'BAR BB| Open rates'!M37*0.87*0.85+25</f>
        <v>49349.65</v>
      </c>
      <c r="N37" s="57">
        <f>'BAR BB| Open rates'!N37*0.87*0.85+25</f>
        <v>45504.25</v>
      </c>
      <c r="O37" s="57">
        <f>'BAR BB| Open rates'!O37*0.87*0.85+25</f>
        <v>49349.65</v>
      </c>
      <c r="P37" s="57">
        <f>'BAR BB| Open rates'!P37*0.87*0.85+25</f>
        <v>47131.15</v>
      </c>
      <c r="Q37" s="57">
        <f>'BAR BB| Open rates'!Q37*0.87*0.85+25</f>
        <v>44247.1</v>
      </c>
      <c r="R37" s="57">
        <f>'BAR BB| Open rates'!R37*0.87*0.85+25</f>
        <v>45504.25</v>
      </c>
      <c r="S37" s="57">
        <f>'BAR BB| Open rates'!S37*0.87*0.85+25</f>
        <v>44247.1</v>
      </c>
      <c r="T37" s="57">
        <f>'BAR BB| Open rates'!T37*0.87*0.85+25</f>
        <v>45504.25</v>
      </c>
      <c r="U37" s="57">
        <f>'BAR BB| Open rates'!U37*0.87*0.85+25</f>
        <v>44247.1</v>
      </c>
      <c r="V37" s="57">
        <f>'BAR BB| Open rates'!V37*0.87*0.85+25</f>
        <v>45504.25</v>
      </c>
      <c r="W37" s="57">
        <f>'BAR BB| Open rates'!W37*0.87*0.85+25</f>
        <v>59628.7</v>
      </c>
      <c r="X37" s="57">
        <f>'BAR BB| Open rates'!X37*0.87*0.85+25</f>
        <v>62734.6</v>
      </c>
      <c r="Y37" s="57">
        <f>'BAR BB| Open rates'!Y37*0.87*0.85+25</f>
        <v>76859.05</v>
      </c>
      <c r="Z37" s="57">
        <f>'BAR BB| Open rates'!Z37*0.87*0.85+25</f>
        <v>59628.7</v>
      </c>
      <c r="AA37" s="57">
        <f>'BAR BB| Open rates'!AA37*0.87*0.85+25</f>
        <v>61255.6</v>
      </c>
      <c r="AB37" s="57">
        <f>'BAR BB| Open rates'!AB37*0.87*0.85+25</f>
        <v>59628.7</v>
      </c>
      <c r="AC37" s="57">
        <f>'BAR BB| Open rates'!AC37*0.87*0.85+25</f>
        <v>62734.6</v>
      </c>
      <c r="AD37" s="57">
        <f>'BAR BB| Open rates'!AD37*0.87*0.85+25</f>
        <v>64213.599999999999</v>
      </c>
      <c r="AE37" s="57">
        <f>'BAR BB| Open rates'!AE37*0.87*0.85+25</f>
        <v>62734.6</v>
      </c>
      <c r="AF37" s="57">
        <f>'BAR BB| Open rates'!AF37*0.87*0.85+25</f>
        <v>64213.599999999999</v>
      </c>
      <c r="AG37" s="57">
        <f>'BAR BB| Open rates'!AG37*0.87*0.85+25</f>
        <v>62734.6</v>
      </c>
      <c r="AH37" s="57">
        <f>'BAR BB| Open rates'!AH37*0.87*0.85+25</f>
        <v>64213.599999999999</v>
      </c>
      <c r="AI37" s="57">
        <f>'BAR BB| Open rates'!AI37*0.87*0.85+25</f>
        <v>62734.6</v>
      </c>
      <c r="AJ37" s="57">
        <f>'BAR BB| Open rates'!AJ37*0.87*0.85+25</f>
        <v>64213.599999999999</v>
      </c>
      <c r="AK37" s="57">
        <f>'BAR BB| Open rates'!AK37*0.87*0.85+25</f>
        <v>62734.6</v>
      </c>
      <c r="AL37" s="57">
        <f>'BAR BB| Open rates'!AL37*0.87*0.85+25</f>
        <v>64213.599999999999</v>
      </c>
      <c r="AM37" s="57">
        <f>'BAR BB| Open rates'!AM37*0.87*0.85+25</f>
        <v>62734.6</v>
      </c>
      <c r="AN37" s="57">
        <f>'BAR BB| Open rates'!AN37*0.87*0.85+25</f>
        <v>64213.599999999999</v>
      </c>
      <c r="AO37" s="57">
        <f>'BAR BB| Open rates'!AO37*0.87*0.85+25</f>
        <v>62734.6</v>
      </c>
      <c r="AP37" s="57">
        <f>'BAR BB| Open rates'!AP37*0.87*0.85+25</f>
        <v>64213.599999999999</v>
      </c>
      <c r="AQ37" s="57">
        <f>'BAR BB| Open rates'!AQ37*0.87*0.85+25</f>
        <v>62734.6</v>
      </c>
      <c r="AR37" s="57">
        <f>'BAR BB| Open rates'!AR37*0.87*0.85+25</f>
        <v>64213.599999999999</v>
      </c>
      <c r="AS37" s="57">
        <f>'BAR BB| Open rates'!AS37*0.87*0.85+25</f>
        <v>59628.7</v>
      </c>
      <c r="AT37" s="57">
        <f>'BAR BB| Open rates'!AT37*0.87*0.85+25</f>
        <v>61255.6</v>
      </c>
      <c r="AU37" s="57">
        <f>'BAR BB| Open rates'!AU37*0.87*0.85+25</f>
        <v>59628.7</v>
      </c>
      <c r="AV37" s="57">
        <f>'BAR BB| Open rates'!AV37*0.87*0.85+25</f>
        <v>47131.15</v>
      </c>
      <c r="AW37" s="57">
        <f>'BAR BB| Open rates'!AW37*0.87*0.85+25</f>
        <v>47131.15</v>
      </c>
      <c r="AX37" s="57">
        <f>'BAR BB| Open rates'!AX37*0.87*0.85+25</f>
        <v>45504.25</v>
      </c>
      <c r="AY37" s="57">
        <f>'BAR BB| Open rates'!AY37*0.87*0.85+25</f>
        <v>47131.15</v>
      </c>
      <c r="AZ37" s="57">
        <f>'BAR BB| Open rates'!AZ37*0.87*0.85+25</f>
        <v>45504.25</v>
      </c>
      <c r="BA37" s="57">
        <f>'BAR BB| Open rates'!BA37*0.87*0.85+25</f>
        <v>47131.15</v>
      </c>
      <c r="BB37" s="57">
        <f>'BAR BB| Open rates'!BB37*0.87*0.85+25</f>
        <v>45504.25</v>
      </c>
      <c r="BC37" s="57">
        <f>'BAR BB| Open rates'!BC37*0.87*0.85+25</f>
        <v>47131.15</v>
      </c>
      <c r="BD37" s="57">
        <f>'BAR BB| Open rates'!BD37*0.87*0.85+25</f>
        <v>45504.25</v>
      </c>
      <c r="BE37" s="57">
        <f>'BAR BB| Open rates'!BE37*0.87*0.85+25</f>
        <v>44247.1</v>
      </c>
      <c r="BF37" s="57">
        <f>'BAR BB| Open rates'!BF37*0.87*0.85+25</f>
        <v>42768.1</v>
      </c>
      <c r="BG37" s="57">
        <f>'BAR BB| Open rates'!BG37*0.87*0.85+25</f>
        <v>44247.1</v>
      </c>
      <c r="BH37" s="57">
        <f>'BAR BB| Open rates'!BH37*0.87*0.85+25</f>
        <v>42768.1</v>
      </c>
      <c r="BI37" s="57">
        <f>'BAR BB| Open rates'!BI37*0.87*0.85+25</f>
        <v>44247.1</v>
      </c>
      <c r="BJ37" s="57">
        <f>'BAR BB| Open rates'!BJ37*0.87*0.85+25</f>
        <v>42768.1</v>
      </c>
      <c r="BK37" s="57">
        <f>'BAR BB| Open rates'!BK37*0.87*0.85+25</f>
        <v>44247.1</v>
      </c>
      <c r="BL37" s="57">
        <f>'BAR BB| Open rates'!BL37*0.87*0.85+25</f>
        <v>42768.1</v>
      </c>
      <c r="BM37" s="57">
        <f>'BAR BB| Open rates'!BM37*0.87*0.85+25</f>
        <v>44247.1</v>
      </c>
      <c r="BN37" s="57">
        <f>'BAR BB| Open rates'!BN37*0.87*0.85+25</f>
        <v>45504.25</v>
      </c>
      <c r="BO37" s="57">
        <f>'BAR BB| Open rates'!BO37*0.87*0.85+25</f>
        <v>47131.15</v>
      </c>
      <c r="BP37" s="57">
        <f>'BAR BB| Open rates'!BP37*0.87*0.85+25</f>
        <v>42028.6</v>
      </c>
      <c r="BQ37" s="57">
        <f>'BAR BB| Open rates'!BQ37*0.87*0.85+25</f>
        <v>38331.1</v>
      </c>
      <c r="BR37" s="57">
        <f>'BAR BB| Open rates'!BR37*0.87*0.85+25</f>
        <v>39070.6</v>
      </c>
      <c r="BS37" s="57">
        <f>'BAR BB| Open rates'!BS37*0.87*0.85+25</f>
        <v>38331.1</v>
      </c>
      <c r="BT37" s="57">
        <f>'BAR BB| Open rates'!BT37*0.87*0.85+25</f>
        <v>39070.6</v>
      </c>
      <c r="BU37" s="57">
        <f>'BAR BB| Open rates'!BU37*0.87*0.85+25</f>
        <v>38331.1</v>
      </c>
      <c r="BV37" s="57">
        <f>'BAR BB| Open rates'!BV37*0.87*0.85+25</f>
        <v>39070.6</v>
      </c>
      <c r="BW37" s="57">
        <f>'BAR BB| Open rates'!BW37*0.87*0.85+25</f>
        <v>38331.1</v>
      </c>
      <c r="BX37" s="57">
        <f>'BAR BB| Open rates'!BX37*0.87*0.85+25</f>
        <v>38331.1</v>
      </c>
      <c r="BY37" s="57">
        <f>'BAR BB| Open rates'!BY37*0.87*0.85+25</f>
        <v>39070.6</v>
      </c>
      <c r="BZ37" s="57">
        <f>'BAR BB| Open rates'!BZ37*0.87*0.85+25</f>
        <v>38331.1</v>
      </c>
      <c r="CA37" s="57">
        <f>'BAR BB| Open rates'!CA37*0.87*0.85+25</f>
        <v>39070.6</v>
      </c>
      <c r="CB37" s="57">
        <f>'BAR BB| Open rates'!CB37*0.87*0.85+25</f>
        <v>38331.1</v>
      </c>
      <c r="CC37" s="57">
        <f>'BAR BB| Open rates'!CC37*0.87*0.85+25</f>
        <v>39070.6</v>
      </c>
      <c r="CD37" s="57">
        <f>'BAR BB| Open rates'!CD37*0.87*0.85+25</f>
        <v>41806.75</v>
      </c>
      <c r="CE37" s="57">
        <f>'BAR BB| Open rates'!CE37*0.87*0.85+25</f>
        <v>43433.65</v>
      </c>
    </row>
    <row r="38" spans="1:83" s="36" customFormat="1" ht="12" customHeight="1" x14ac:dyDescent="0.2">
      <c r="A38" s="237">
        <v>5</v>
      </c>
      <c r="B38" s="57">
        <f>'BAR BB| Open rates'!B38*0.87*0.85+25</f>
        <v>60590.049999999996</v>
      </c>
      <c r="C38" s="57">
        <f>'BAR BB| Open rates'!C38*0.87*0.85+25</f>
        <v>64953.1</v>
      </c>
      <c r="D38" s="57">
        <f>'BAR BB| Open rates'!D38*0.87*0.85+25</f>
        <v>61847.199999999997</v>
      </c>
      <c r="E38" s="57">
        <f>'BAR BB| Open rates'!E38*0.87*0.85+25</f>
        <v>44025.25</v>
      </c>
      <c r="F38" s="57">
        <f>'BAR BB| Open rates'!F38*0.87*0.85+25</f>
        <v>42768.1</v>
      </c>
      <c r="G38" s="57">
        <f>'BAR BB| Open rates'!G38*0.87*0.85+25</f>
        <v>41289.1</v>
      </c>
      <c r="H38" s="57">
        <f>'BAR BB| Open rates'!H38*0.87*0.85+25</f>
        <v>41289.1</v>
      </c>
      <c r="I38" s="57">
        <f>'BAR BB| Open rates'!I38*0.87*0.85+25</f>
        <v>40549.599999999999</v>
      </c>
      <c r="J38" s="57">
        <f>'BAR BB| Open rates'!J38*0.87*0.85+25</f>
        <v>41289.1</v>
      </c>
      <c r="K38" s="57">
        <f>'BAR BB| Open rates'!K38*0.87*0.85+25</f>
        <v>41289.1</v>
      </c>
      <c r="L38" s="57">
        <f>'BAR BB| Open rates'!L38*0.87*0.85+25</f>
        <v>41289.1</v>
      </c>
      <c r="M38" s="57">
        <f>'BAR BB| Open rates'!M38*0.87*0.85+25</f>
        <v>51568.15</v>
      </c>
      <c r="N38" s="57">
        <f>'BAR BB| Open rates'!N38*0.87*0.85+25</f>
        <v>47722.75</v>
      </c>
      <c r="O38" s="57">
        <f>'BAR BB| Open rates'!O38*0.87*0.85+25</f>
        <v>51568.15</v>
      </c>
      <c r="P38" s="57">
        <f>'BAR BB| Open rates'!P38*0.87*0.85+25</f>
        <v>49349.65</v>
      </c>
      <c r="Q38" s="57">
        <f>'BAR BB| Open rates'!Q38*0.87*0.85+25</f>
        <v>46465.599999999999</v>
      </c>
      <c r="R38" s="57">
        <f>'BAR BB| Open rates'!R38*0.87*0.85+25</f>
        <v>47722.75</v>
      </c>
      <c r="S38" s="57">
        <f>'BAR BB| Open rates'!S38*0.87*0.85+25</f>
        <v>46465.599999999999</v>
      </c>
      <c r="T38" s="57">
        <f>'BAR BB| Open rates'!T38*0.87*0.85+25</f>
        <v>47722.75</v>
      </c>
      <c r="U38" s="57">
        <f>'BAR BB| Open rates'!U38*0.87*0.85+25</f>
        <v>46465.599999999999</v>
      </c>
      <c r="V38" s="57">
        <f>'BAR BB| Open rates'!V38*0.87*0.85+25</f>
        <v>47722.75</v>
      </c>
      <c r="W38" s="57">
        <f>'BAR BB| Open rates'!W38*0.87*0.85+25</f>
        <v>61847.199999999997</v>
      </c>
      <c r="X38" s="57">
        <f>'BAR BB| Open rates'!X38*0.87*0.85+25</f>
        <v>64953.1</v>
      </c>
      <c r="Y38" s="57">
        <f>'BAR BB| Open rates'!Y38*0.87*0.85+25</f>
        <v>79077.55</v>
      </c>
      <c r="Z38" s="57">
        <f>'BAR BB| Open rates'!Z38*0.87*0.85+25</f>
        <v>61847.199999999997</v>
      </c>
      <c r="AA38" s="57">
        <f>'BAR BB| Open rates'!AA38*0.87*0.85+25</f>
        <v>63474.1</v>
      </c>
      <c r="AB38" s="57">
        <f>'BAR BB| Open rates'!AB38*0.87*0.85+25</f>
        <v>61847.199999999997</v>
      </c>
      <c r="AC38" s="57">
        <f>'BAR BB| Open rates'!AC38*0.87*0.85+25</f>
        <v>64953.1</v>
      </c>
      <c r="AD38" s="57">
        <f>'BAR BB| Open rates'!AD38*0.87*0.85+25</f>
        <v>66432.099999999991</v>
      </c>
      <c r="AE38" s="57">
        <f>'BAR BB| Open rates'!AE38*0.87*0.85+25</f>
        <v>64953.1</v>
      </c>
      <c r="AF38" s="57">
        <f>'BAR BB| Open rates'!AF38*0.87*0.85+25</f>
        <v>66432.099999999991</v>
      </c>
      <c r="AG38" s="57">
        <f>'BAR BB| Open rates'!AG38*0.87*0.85+25</f>
        <v>64953.1</v>
      </c>
      <c r="AH38" s="57">
        <f>'BAR BB| Open rates'!AH38*0.87*0.85+25</f>
        <v>66432.099999999991</v>
      </c>
      <c r="AI38" s="57">
        <f>'BAR BB| Open rates'!AI38*0.87*0.85+25</f>
        <v>64953.1</v>
      </c>
      <c r="AJ38" s="57">
        <f>'BAR BB| Open rates'!AJ38*0.87*0.85+25</f>
        <v>66432.099999999991</v>
      </c>
      <c r="AK38" s="57">
        <f>'BAR BB| Open rates'!AK38*0.87*0.85+25</f>
        <v>64953.1</v>
      </c>
      <c r="AL38" s="57">
        <f>'BAR BB| Open rates'!AL38*0.87*0.85+25</f>
        <v>66432.099999999991</v>
      </c>
      <c r="AM38" s="57">
        <f>'BAR BB| Open rates'!AM38*0.87*0.85+25</f>
        <v>64953.1</v>
      </c>
      <c r="AN38" s="57">
        <f>'BAR BB| Open rates'!AN38*0.87*0.85+25</f>
        <v>66432.099999999991</v>
      </c>
      <c r="AO38" s="57">
        <f>'BAR BB| Open rates'!AO38*0.87*0.85+25</f>
        <v>64953.1</v>
      </c>
      <c r="AP38" s="57">
        <f>'BAR BB| Open rates'!AP38*0.87*0.85+25</f>
        <v>66432.099999999991</v>
      </c>
      <c r="AQ38" s="57">
        <f>'BAR BB| Open rates'!AQ38*0.87*0.85+25</f>
        <v>64953.1</v>
      </c>
      <c r="AR38" s="57">
        <f>'BAR BB| Open rates'!AR38*0.87*0.85+25</f>
        <v>66432.099999999991</v>
      </c>
      <c r="AS38" s="57">
        <f>'BAR BB| Open rates'!AS38*0.87*0.85+25</f>
        <v>61847.199999999997</v>
      </c>
      <c r="AT38" s="57">
        <f>'BAR BB| Open rates'!AT38*0.87*0.85+25</f>
        <v>63474.1</v>
      </c>
      <c r="AU38" s="57">
        <f>'BAR BB| Open rates'!AU38*0.87*0.85+25</f>
        <v>61847.199999999997</v>
      </c>
      <c r="AV38" s="57">
        <f>'BAR BB| Open rates'!AV38*0.87*0.85+25</f>
        <v>49349.65</v>
      </c>
      <c r="AW38" s="57">
        <f>'BAR BB| Open rates'!AW38*0.87*0.85+25</f>
        <v>49349.65</v>
      </c>
      <c r="AX38" s="57">
        <f>'BAR BB| Open rates'!AX38*0.87*0.85+25</f>
        <v>47722.75</v>
      </c>
      <c r="AY38" s="57">
        <f>'BAR BB| Open rates'!AY38*0.87*0.85+25</f>
        <v>49349.65</v>
      </c>
      <c r="AZ38" s="57">
        <f>'BAR BB| Open rates'!AZ38*0.87*0.85+25</f>
        <v>47722.75</v>
      </c>
      <c r="BA38" s="57">
        <f>'BAR BB| Open rates'!BA38*0.87*0.85+25</f>
        <v>49349.65</v>
      </c>
      <c r="BB38" s="57">
        <f>'BAR BB| Open rates'!BB38*0.87*0.85+25</f>
        <v>47722.75</v>
      </c>
      <c r="BC38" s="57">
        <f>'BAR BB| Open rates'!BC38*0.87*0.85+25</f>
        <v>49349.65</v>
      </c>
      <c r="BD38" s="57">
        <f>'BAR BB| Open rates'!BD38*0.87*0.85+25</f>
        <v>47722.75</v>
      </c>
      <c r="BE38" s="57">
        <f>'BAR BB| Open rates'!BE38*0.87*0.85+25</f>
        <v>46465.599999999999</v>
      </c>
      <c r="BF38" s="57">
        <f>'BAR BB| Open rates'!BF38*0.87*0.85+25</f>
        <v>44986.6</v>
      </c>
      <c r="BG38" s="57">
        <f>'BAR BB| Open rates'!BG38*0.87*0.85+25</f>
        <v>46465.599999999999</v>
      </c>
      <c r="BH38" s="57">
        <f>'BAR BB| Open rates'!BH38*0.87*0.85+25</f>
        <v>44986.6</v>
      </c>
      <c r="BI38" s="57">
        <f>'BAR BB| Open rates'!BI38*0.87*0.85+25</f>
        <v>46465.599999999999</v>
      </c>
      <c r="BJ38" s="57">
        <f>'BAR BB| Open rates'!BJ38*0.87*0.85+25</f>
        <v>44986.6</v>
      </c>
      <c r="BK38" s="57">
        <f>'BAR BB| Open rates'!BK38*0.87*0.85+25</f>
        <v>46465.599999999999</v>
      </c>
      <c r="BL38" s="57">
        <f>'BAR BB| Open rates'!BL38*0.87*0.85+25</f>
        <v>44986.6</v>
      </c>
      <c r="BM38" s="57">
        <f>'BAR BB| Open rates'!BM38*0.87*0.85+25</f>
        <v>46465.599999999999</v>
      </c>
      <c r="BN38" s="57">
        <f>'BAR BB| Open rates'!BN38*0.87*0.85+25</f>
        <v>47722.75</v>
      </c>
      <c r="BO38" s="57">
        <f>'BAR BB| Open rates'!BO38*0.87*0.85+25</f>
        <v>49349.65</v>
      </c>
      <c r="BP38" s="57">
        <f>'BAR BB| Open rates'!BP38*0.87*0.85+25</f>
        <v>44247.1</v>
      </c>
      <c r="BQ38" s="57">
        <f>'BAR BB| Open rates'!BQ38*0.87*0.85+25</f>
        <v>40549.599999999999</v>
      </c>
      <c r="BR38" s="57">
        <f>'BAR BB| Open rates'!BR38*0.87*0.85+25</f>
        <v>41289.1</v>
      </c>
      <c r="BS38" s="57">
        <f>'BAR BB| Open rates'!BS38*0.87*0.85+25</f>
        <v>40549.599999999999</v>
      </c>
      <c r="BT38" s="57">
        <f>'BAR BB| Open rates'!BT38*0.87*0.85+25</f>
        <v>41289.1</v>
      </c>
      <c r="BU38" s="57">
        <f>'BAR BB| Open rates'!BU38*0.87*0.85+25</f>
        <v>40549.599999999999</v>
      </c>
      <c r="BV38" s="57">
        <f>'BAR BB| Open rates'!BV38*0.87*0.85+25</f>
        <v>41289.1</v>
      </c>
      <c r="BW38" s="57">
        <f>'BAR BB| Open rates'!BW38*0.87*0.85+25</f>
        <v>40549.599999999999</v>
      </c>
      <c r="BX38" s="57">
        <f>'BAR BB| Open rates'!BX38*0.87*0.85+25</f>
        <v>40549.599999999999</v>
      </c>
      <c r="BY38" s="57">
        <f>'BAR BB| Open rates'!BY38*0.87*0.85+25</f>
        <v>41289.1</v>
      </c>
      <c r="BZ38" s="57">
        <f>'BAR BB| Open rates'!BZ38*0.87*0.85+25</f>
        <v>40549.599999999999</v>
      </c>
      <c r="CA38" s="57">
        <f>'BAR BB| Open rates'!CA38*0.87*0.85+25</f>
        <v>41289.1</v>
      </c>
      <c r="CB38" s="57">
        <f>'BAR BB| Open rates'!CB38*0.87*0.85+25</f>
        <v>40549.599999999999</v>
      </c>
      <c r="CC38" s="57">
        <f>'BAR BB| Open rates'!CC38*0.87*0.85+25</f>
        <v>41289.1</v>
      </c>
      <c r="CD38" s="57">
        <f>'BAR BB| Open rates'!CD38*0.87*0.85+25</f>
        <v>44025.25</v>
      </c>
      <c r="CE38" s="57">
        <f>'BAR BB| Open rates'!CE38*0.87*0.85+25</f>
        <v>45652.15</v>
      </c>
    </row>
    <row r="39" spans="1:83" s="36" customFormat="1" ht="12" customHeight="1" x14ac:dyDescent="0.2">
      <c r="A39" s="237">
        <v>6</v>
      </c>
      <c r="B39" s="57">
        <f>'BAR BB| Open rates'!B39*0.87*0.85+25</f>
        <v>62808.549999999996</v>
      </c>
      <c r="C39" s="57">
        <f>'BAR BB| Open rates'!C39*0.87*0.85+25</f>
        <v>67171.599999999991</v>
      </c>
      <c r="D39" s="57">
        <f>'BAR BB| Open rates'!D39*0.87*0.85+25</f>
        <v>64065.7</v>
      </c>
      <c r="E39" s="57">
        <f>'BAR BB| Open rates'!E39*0.87*0.85+25</f>
        <v>46243.75</v>
      </c>
      <c r="F39" s="57">
        <f>'BAR BB| Open rates'!F39*0.87*0.85+25</f>
        <v>44986.6</v>
      </c>
      <c r="G39" s="57">
        <f>'BAR BB| Open rates'!G39*0.87*0.85+25</f>
        <v>43507.6</v>
      </c>
      <c r="H39" s="57">
        <f>'BAR BB| Open rates'!H39*0.87*0.85+25</f>
        <v>43507.6</v>
      </c>
      <c r="I39" s="57">
        <f>'BAR BB| Open rates'!I39*0.87*0.85+25</f>
        <v>42768.1</v>
      </c>
      <c r="J39" s="57">
        <f>'BAR BB| Open rates'!J39*0.87*0.85+25</f>
        <v>43507.6</v>
      </c>
      <c r="K39" s="57">
        <f>'BAR BB| Open rates'!K39*0.87*0.85+25</f>
        <v>43507.6</v>
      </c>
      <c r="L39" s="57">
        <f>'BAR BB| Open rates'!L39*0.87*0.85+25</f>
        <v>43507.6</v>
      </c>
      <c r="M39" s="57">
        <f>'BAR BB| Open rates'!M39*0.87*0.85+25</f>
        <v>53786.65</v>
      </c>
      <c r="N39" s="57">
        <f>'BAR BB| Open rates'!N39*0.87*0.85+25</f>
        <v>49941.25</v>
      </c>
      <c r="O39" s="57">
        <f>'BAR BB| Open rates'!O39*0.87*0.85+25</f>
        <v>53786.65</v>
      </c>
      <c r="P39" s="57">
        <f>'BAR BB| Open rates'!P39*0.87*0.85+25</f>
        <v>51568.15</v>
      </c>
      <c r="Q39" s="57">
        <f>'BAR BB| Open rates'!Q39*0.87*0.85+25</f>
        <v>48684.1</v>
      </c>
      <c r="R39" s="57">
        <f>'BAR BB| Open rates'!R39*0.87*0.85+25</f>
        <v>49941.25</v>
      </c>
      <c r="S39" s="57">
        <f>'BAR BB| Open rates'!S39*0.87*0.85+25</f>
        <v>48684.1</v>
      </c>
      <c r="T39" s="57">
        <f>'BAR BB| Open rates'!T39*0.87*0.85+25</f>
        <v>49941.25</v>
      </c>
      <c r="U39" s="57">
        <f>'BAR BB| Open rates'!U39*0.87*0.85+25</f>
        <v>48684.1</v>
      </c>
      <c r="V39" s="57">
        <f>'BAR BB| Open rates'!V39*0.87*0.85+25</f>
        <v>49941.25</v>
      </c>
      <c r="W39" s="57">
        <f>'BAR BB| Open rates'!W39*0.87*0.85+25</f>
        <v>64065.7</v>
      </c>
      <c r="X39" s="57">
        <f>'BAR BB| Open rates'!X39*0.87*0.85+25</f>
        <v>67171.599999999991</v>
      </c>
      <c r="Y39" s="57">
        <f>'BAR BB| Open rates'!Y39*0.87*0.85+25</f>
        <v>81296.05</v>
      </c>
      <c r="Z39" s="57">
        <f>'BAR BB| Open rates'!Z39*0.87*0.85+25</f>
        <v>64065.7</v>
      </c>
      <c r="AA39" s="57">
        <f>'BAR BB| Open rates'!AA39*0.87*0.85+25</f>
        <v>65692.599999999991</v>
      </c>
      <c r="AB39" s="57">
        <f>'BAR BB| Open rates'!AB39*0.87*0.85+25</f>
        <v>64065.7</v>
      </c>
      <c r="AC39" s="57">
        <f>'BAR BB| Open rates'!AC39*0.87*0.85+25</f>
        <v>67171.599999999991</v>
      </c>
      <c r="AD39" s="57">
        <f>'BAR BB| Open rates'!AD39*0.87*0.85+25</f>
        <v>68650.599999999991</v>
      </c>
      <c r="AE39" s="57">
        <f>'BAR BB| Open rates'!AE39*0.87*0.85+25</f>
        <v>67171.599999999991</v>
      </c>
      <c r="AF39" s="57">
        <f>'BAR BB| Open rates'!AF39*0.87*0.85+25</f>
        <v>68650.599999999991</v>
      </c>
      <c r="AG39" s="57">
        <f>'BAR BB| Open rates'!AG39*0.87*0.85+25</f>
        <v>67171.599999999991</v>
      </c>
      <c r="AH39" s="57">
        <f>'BAR BB| Open rates'!AH39*0.87*0.85+25</f>
        <v>68650.599999999991</v>
      </c>
      <c r="AI39" s="57">
        <f>'BAR BB| Open rates'!AI39*0.87*0.85+25</f>
        <v>67171.599999999991</v>
      </c>
      <c r="AJ39" s="57">
        <f>'BAR BB| Open rates'!AJ39*0.87*0.85+25</f>
        <v>68650.599999999991</v>
      </c>
      <c r="AK39" s="57">
        <f>'BAR BB| Open rates'!AK39*0.87*0.85+25</f>
        <v>67171.599999999991</v>
      </c>
      <c r="AL39" s="57">
        <f>'BAR BB| Open rates'!AL39*0.87*0.85+25</f>
        <v>68650.599999999991</v>
      </c>
      <c r="AM39" s="57">
        <f>'BAR BB| Open rates'!AM39*0.87*0.85+25</f>
        <v>67171.599999999991</v>
      </c>
      <c r="AN39" s="57">
        <f>'BAR BB| Open rates'!AN39*0.87*0.85+25</f>
        <v>68650.599999999991</v>
      </c>
      <c r="AO39" s="57">
        <f>'BAR BB| Open rates'!AO39*0.87*0.85+25</f>
        <v>67171.599999999991</v>
      </c>
      <c r="AP39" s="57">
        <f>'BAR BB| Open rates'!AP39*0.87*0.85+25</f>
        <v>68650.599999999991</v>
      </c>
      <c r="AQ39" s="57">
        <f>'BAR BB| Open rates'!AQ39*0.87*0.85+25</f>
        <v>67171.599999999991</v>
      </c>
      <c r="AR39" s="57">
        <f>'BAR BB| Open rates'!AR39*0.87*0.85+25</f>
        <v>68650.599999999991</v>
      </c>
      <c r="AS39" s="57">
        <f>'BAR BB| Open rates'!AS39*0.87*0.85+25</f>
        <v>64065.7</v>
      </c>
      <c r="AT39" s="57">
        <f>'BAR BB| Open rates'!AT39*0.87*0.85+25</f>
        <v>65692.599999999991</v>
      </c>
      <c r="AU39" s="57">
        <f>'BAR BB| Open rates'!AU39*0.87*0.85+25</f>
        <v>64065.7</v>
      </c>
      <c r="AV39" s="57">
        <f>'BAR BB| Open rates'!AV39*0.87*0.85+25</f>
        <v>51568.15</v>
      </c>
      <c r="AW39" s="57">
        <f>'BAR BB| Open rates'!AW39*0.87*0.85+25</f>
        <v>51568.15</v>
      </c>
      <c r="AX39" s="57">
        <f>'BAR BB| Open rates'!AX39*0.87*0.85+25</f>
        <v>49941.25</v>
      </c>
      <c r="AY39" s="57">
        <f>'BAR BB| Open rates'!AY39*0.87*0.85+25</f>
        <v>51568.15</v>
      </c>
      <c r="AZ39" s="57">
        <f>'BAR BB| Open rates'!AZ39*0.87*0.85+25</f>
        <v>49941.25</v>
      </c>
      <c r="BA39" s="57">
        <f>'BAR BB| Open rates'!BA39*0.87*0.85+25</f>
        <v>51568.15</v>
      </c>
      <c r="BB39" s="57">
        <f>'BAR BB| Open rates'!BB39*0.87*0.85+25</f>
        <v>49941.25</v>
      </c>
      <c r="BC39" s="57">
        <f>'BAR BB| Open rates'!BC39*0.87*0.85+25</f>
        <v>51568.15</v>
      </c>
      <c r="BD39" s="57">
        <f>'BAR BB| Open rates'!BD39*0.87*0.85+25</f>
        <v>49941.25</v>
      </c>
      <c r="BE39" s="57">
        <f>'BAR BB| Open rates'!BE39*0.87*0.85+25</f>
        <v>48684.1</v>
      </c>
      <c r="BF39" s="57">
        <f>'BAR BB| Open rates'!BF39*0.87*0.85+25</f>
        <v>47205.1</v>
      </c>
      <c r="BG39" s="57">
        <f>'BAR BB| Open rates'!BG39*0.87*0.85+25</f>
        <v>48684.1</v>
      </c>
      <c r="BH39" s="57">
        <f>'BAR BB| Open rates'!BH39*0.87*0.85+25</f>
        <v>47205.1</v>
      </c>
      <c r="BI39" s="57">
        <f>'BAR BB| Open rates'!BI39*0.87*0.85+25</f>
        <v>48684.1</v>
      </c>
      <c r="BJ39" s="57">
        <f>'BAR BB| Open rates'!BJ39*0.87*0.85+25</f>
        <v>47205.1</v>
      </c>
      <c r="BK39" s="57">
        <f>'BAR BB| Open rates'!BK39*0.87*0.85+25</f>
        <v>48684.1</v>
      </c>
      <c r="BL39" s="57">
        <f>'BAR BB| Open rates'!BL39*0.87*0.85+25</f>
        <v>47205.1</v>
      </c>
      <c r="BM39" s="57">
        <f>'BAR BB| Open rates'!BM39*0.87*0.85+25</f>
        <v>48684.1</v>
      </c>
      <c r="BN39" s="57">
        <f>'BAR BB| Open rates'!BN39*0.87*0.85+25</f>
        <v>49941.25</v>
      </c>
      <c r="BO39" s="57">
        <f>'BAR BB| Open rates'!BO39*0.87*0.85+25</f>
        <v>51568.15</v>
      </c>
      <c r="BP39" s="57">
        <f>'BAR BB| Open rates'!BP39*0.87*0.85+25</f>
        <v>46465.599999999999</v>
      </c>
      <c r="BQ39" s="57">
        <f>'BAR BB| Open rates'!BQ39*0.87*0.85+25</f>
        <v>42768.1</v>
      </c>
      <c r="BR39" s="57">
        <f>'BAR BB| Open rates'!BR39*0.87*0.85+25</f>
        <v>43507.6</v>
      </c>
      <c r="BS39" s="57">
        <f>'BAR BB| Open rates'!BS39*0.87*0.85+25</f>
        <v>42768.1</v>
      </c>
      <c r="BT39" s="57">
        <f>'BAR BB| Open rates'!BT39*0.87*0.85+25</f>
        <v>43507.6</v>
      </c>
      <c r="BU39" s="57">
        <f>'BAR BB| Open rates'!BU39*0.87*0.85+25</f>
        <v>42768.1</v>
      </c>
      <c r="BV39" s="57">
        <f>'BAR BB| Open rates'!BV39*0.87*0.85+25</f>
        <v>43507.6</v>
      </c>
      <c r="BW39" s="57">
        <f>'BAR BB| Open rates'!BW39*0.87*0.85+25</f>
        <v>42768.1</v>
      </c>
      <c r="BX39" s="57">
        <f>'BAR BB| Open rates'!BX39*0.87*0.85+25</f>
        <v>42768.1</v>
      </c>
      <c r="BY39" s="57">
        <f>'BAR BB| Open rates'!BY39*0.87*0.85+25</f>
        <v>43507.6</v>
      </c>
      <c r="BZ39" s="57">
        <f>'BAR BB| Open rates'!BZ39*0.87*0.85+25</f>
        <v>42768.1</v>
      </c>
      <c r="CA39" s="57">
        <f>'BAR BB| Open rates'!CA39*0.87*0.85+25</f>
        <v>43507.6</v>
      </c>
      <c r="CB39" s="57">
        <f>'BAR BB| Open rates'!CB39*0.87*0.85+25</f>
        <v>42768.1</v>
      </c>
      <c r="CC39" s="57">
        <f>'BAR BB| Open rates'!CC39*0.87*0.85+25</f>
        <v>43507.6</v>
      </c>
      <c r="CD39" s="57">
        <f>'BAR BB| Open rates'!CD39*0.87*0.85+25</f>
        <v>46243.75</v>
      </c>
      <c r="CE39" s="57">
        <f>'BAR BB| Open rates'!CE39*0.87*0.85+25</f>
        <v>47870.65</v>
      </c>
    </row>
    <row r="40" spans="1:83" s="36" customFormat="1" ht="12" customHeight="1" x14ac:dyDescent="0.2">
      <c r="A40" s="89"/>
    </row>
    <row r="41" spans="1:83" s="33" customFormat="1" x14ac:dyDescent="0.2">
      <c r="A41" s="89"/>
    </row>
    <row r="42" spans="1:83" s="33" customFormat="1" x14ac:dyDescent="0.2">
      <c r="A42" s="371" t="s">
        <v>172</v>
      </c>
    </row>
    <row r="43" spans="1:83" s="33" customFormat="1" x14ac:dyDescent="0.2">
      <c r="A43" s="371"/>
    </row>
    <row r="44" spans="1:83" s="31" customFormat="1" ht="13.5" customHeight="1" x14ac:dyDescent="0.2"/>
    <row r="45" spans="1:83" s="6" customFormat="1" ht="12.75" customHeight="1" x14ac:dyDescent="0.2">
      <c r="A45" s="174" t="s">
        <v>74</v>
      </c>
    </row>
    <row r="46" spans="1:83" s="6" customFormat="1" ht="12.75" customHeight="1" x14ac:dyDescent="0.2">
      <c r="A46" s="172" t="s">
        <v>75</v>
      </c>
    </row>
    <row r="47" spans="1:83" s="6" customFormat="1" ht="21" customHeight="1" x14ac:dyDescent="0.2">
      <c r="A47" s="260" t="s">
        <v>380</v>
      </c>
    </row>
    <row r="48" spans="1:83" s="6" customFormat="1" ht="21" customHeight="1" x14ac:dyDescent="0.2">
      <c r="A48" s="173" t="s">
        <v>76</v>
      </c>
    </row>
    <row r="49" spans="1:1" s="6" customFormat="1" ht="21" customHeight="1" x14ac:dyDescent="0.2">
      <c r="A49" s="173" t="s">
        <v>77</v>
      </c>
    </row>
    <row r="50" spans="1:1" s="6" customFormat="1" ht="21" customHeight="1" x14ac:dyDescent="0.2">
      <c r="A50" s="173" t="s">
        <v>78</v>
      </c>
    </row>
    <row r="51" spans="1:1" s="36" customFormat="1" ht="21" customHeight="1" x14ac:dyDescent="0.2">
      <c r="A51" s="175" t="s">
        <v>79</v>
      </c>
    </row>
    <row r="52" spans="1:1" s="36" customFormat="1" ht="21" customHeight="1" x14ac:dyDescent="0.2">
      <c r="A52" s="175" t="s">
        <v>187</v>
      </c>
    </row>
    <row r="53" spans="1:1" s="33" customFormat="1" x14ac:dyDescent="0.2">
      <c r="A53" s="89"/>
    </row>
    <row r="54" spans="1:1" s="33" customFormat="1" x14ac:dyDescent="0.2">
      <c r="A54" s="171" t="s">
        <v>81</v>
      </c>
    </row>
    <row r="55" spans="1:1" s="33" customFormat="1" ht="96" x14ac:dyDescent="0.2">
      <c r="A55" s="176" t="s">
        <v>96</v>
      </c>
    </row>
    <row r="56" spans="1:1" s="33" customFormat="1" x14ac:dyDescent="0.2"/>
    <row r="57" spans="1:1" s="33" customFormat="1" x14ac:dyDescent="0.2">
      <c r="A57" s="171" t="s">
        <v>83</v>
      </c>
    </row>
    <row r="58" spans="1:1" s="33" customFormat="1" ht="30" customHeight="1" x14ac:dyDescent="0.2">
      <c r="A58" s="261" t="s">
        <v>451</v>
      </c>
    </row>
    <row r="59" spans="1:1" s="33" customFormat="1" ht="24" x14ac:dyDescent="0.2">
      <c r="A59" s="213" t="s">
        <v>452</v>
      </c>
    </row>
    <row r="60" spans="1:1" s="33" customFormat="1" x14ac:dyDescent="0.2"/>
    <row r="61" spans="1:1" s="33" customFormat="1" ht="24" x14ac:dyDescent="0.2">
      <c r="A61" s="272" t="s">
        <v>446</v>
      </c>
    </row>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sheetData>
  <mergeCells count="1">
    <mergeCell ref="A42:A43"/>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CE74"/>
  <sheetViews>
    <sheetView workbookViewId="0">
      <pane xSplit="1" ySplit="4" topLeftCell="BQ45" activePane="bottomRight" state="frozen"/>
      <selection pane="topRight" activeCell="B1" sqref="B1"/>
      <selection pane="bottomLeft" activeCell="A5" sqref="A5"/>
      <selection pane="bottomRight" activeCell="B3" sqref="B3:CE39"/>
    </sheetView>
  </sheetViews>
  <sheetFormatPr defaultColWidth="9.85546875" defaultRowHeight="12.75" x14ac:dyDescent="0.2"/>
  <cols>
    <col min="1" max="1" width="36.85546875" style="32" customWidth="1"/>
    <col min="2" max="16384" width="9.85546875" style="32"/>
  </cols>
  <sheetData>
    <row r="1" spans="1:83" x14ac:dyDescent="0.2">
      <c r="A1" s="63" t="s">
        <v>61</v>
      </c>
    </row>
    <row r="2" spans="1:83" x14ac:dyDescent="0.2">
      <c r="A2" s="11" t="s">
        <v>185</v>
      </c>
    </row>
    <row r="3" spans="1:83" s="33" customFormat="1" ht="26.25" customHeight="1" x14ac:dyDescent="0.2">
      <c r="A3" s="64" t="s">
        <v>97</v>
      </c>
      <c r="B3" s="113">
        <f>'BAR BB| Open rates'!B3</f>
        <v>46105</v>
      </c>
      <c r="C3" s="113">
        <f>'BAR BB| Open rates'!C3</f>
        <v>46108</v>
      </c>
      <c r="D3" s="113">
        <f>'BAR BB| Open rates'!D3</f>
        <v>46110</v>
      </c>
      <c r="E3" s="113">
        <f>'BAR BB| Open rates'!E3</f>
        <v>46113</v>
      </c>
      <c r="F3" s="113">
        <f>'BAR BB| Open rates'!F3</f>
        <v>46118</v>
      </c>
      <c r="G3" s="113">
        <f>'BAR BB| Open rates'!G3</f>
        <v>46124</v>
      </c>
      <c r="H3" s="113">
        <f>'BAR BB| Open rates'!H3</f>
        <v>46125</v>
      </c>
      <c r="I3" s="113">
        <f>'BAR BB| Open rates'!I3</f>
        <v>46131</v>
      </c>
      <c r="J3" s="113">
        <f>'BAR BB| Open rates'!J3</f>
        <v>46136</v>
      </c>
      <c r="K3" s="113">
        <f>'BAR BB| Open rates'!K3</f>
        <v>46138</v>
      </c>
      <c r="L3" s="113">
        <f>'BAR BB| Open rates'!L3</f>
        <v>46142</v>
      </c>
      <c r="M3" s="113">
        <f>'BAR BB| Open rates'!M3</f>
        <v>46143</v>
      </c>
      <c r="N3" s="113">
        <f>'BAR BB| Open rates'!N3</f>
        <v>46146</v>
      </c>
      <c r="O3" s="113">
        <f>'BAR BB| Open rates'!O3</f>
        <v>46150</v>
      </c>
      <c r="P3" s="113">
        <f>'BAR BB| Open rates'!P3</f>
        <v>46153</v>
      </c>
      <c r="Q3" s="113">
        <f>'BAR BB| Open rates'!Q3</f>
        <v>46154</v>
      </c>
      <c r="R3" s="113">
        <f>'BAR BB| Open rates'!R3</f>
        <v>46157</v>
      </c>
      <c r="S3" s="113">
        <f>'BAR BB| Open rates'!S3</f>
        <v>46159</v>
      </c>
      <c r="T3" s="113">
        <f>'BAR BB| Open rates'!T3</f>
        <v>46164</v>
      </c>
      <c r="U3" s="113">
        <f>'BAR BB| Open rates'!U3</f>
        <v>46166</v>
      </c>
      <c r="V3" s="113">
        <f>'BAR BB| Open rates'!V3</f>
        <v>46171</v>
      </c>
      <c r="W3" s="113">
        <f>'BAR BB| Open rates'!W3</f>
        <v>46174</v>
      </c>
      <c r="X3" s="113">
        <f>'BAR BB| Open rates'!X3</f>
        <v>46178</v>
      </c>
      <c r="Y3" s="113">
        <f>'BAR BB| Open rates'!Y3</f>
        <v>46188</v>
      </c>
      <c r="Z3" s="113">
        <f>'BAR BB| Open rates'!Z3</f>
        <v>46194</v>
      </c>
      <c r="AA3" s="113">
        <f>'BAR BB| Open rates'!AA3</f>
        <v>46199</v>
      </c>
      <c r="AB3" s="113">
        <f>'BAR BB| Open rates'!AB3</f>
        <v>46201</v>
      </c>
      <c r="AC3" s="113">
        <f>'BAR BB| Open rates'!AC3</f>
        <v>46204</v>
      </c>
      <c r="AD3" s="113">
        <f>'BAR BB| Open rates'!AD3</f>
        <v>46206</v>
      </c>
      <c r="AE3" s="113">
        <f>'BAR BB| Open rates'!AE3</f>
        <v>46208</v>
      </c>
      <c r="AF3" s="113">
        <f>'BAR BB| Open rates'!AF3</f>
        <v>46213</v>
      </c>
      <c r="AG3" s="113">
        <f>'BAR BB| Open rates'!AG3</f>
        <v>46215</v>
      </c>
      <c r="AH3" s="113">
        <f>'BAR BB| Open rates'!AH3</f>
        <v>46220</v>
      </c>
      <c r="AI3" s="113">
        <f>'BAR BB| Open rates'!AI3</f>
        <v>46222</v>
      </c>
      <c r="AJ3" s="113">
        <f>'BAR BB| Open rates'!AJ3</f>
        <v>46227</v>
      </c>
      <c r="AK3" s="113">
        <f>'BAR BB| Open rates'!AK3</f>
        <v>46229</v>
      </c>
      <c r="AL3" s="113">
        <f>'BAR BB| Open rates'!AL3</f>
        <v>46234</v>
      </c>
      <c r="AM3" s="113">
        <f>'BAR BB| Open rates'!AM3</f>
        <v>46236</v>
      </c>
      <c r="AN3" s="113">
        <f>'BAR BB| Open rates'!AN3</f>
        <v>46241</v>
      </c>
      <c r="AO3" s="113">
        <f>'BAR BB| Open rates'!AO3</f>
        <v>46243</v>
      </c>
      <c r="AP3" s="113">
        <f>'BAR BB| Open rates'!AP3</f>
        <v>46248</v>
      </c>
      <c r="AQ3" s="113">
        <f>'BAR BB| Open rates'!AQ3</f>
        <v>46250</v>
      </c>
      <c r="AR3" s="113">
        <f>'BAR BB| Open rates'!AR3</f>
        <v>46255</v>
      </c>
      <c r="AS3" s="113">
        <f>'BAR BB| Open rates'!AS3</f>
        <v>46257</v>
      </c>
      <c r="AT3" s="113">
        <f>'BAR BB| Open rates'!AT3</f>
        <v>46262</v>
      </c>
      <c r="AU3" s="113">
        <f>'BAR BB| Open rates'!AU3</f>
        <v>46264</v>
      </c>
      <c r="AV3" s="113">
        <f>'BAR BB| Open rates'!AV3</f>
        <v>46266</v>
      </c>
      <c r="AW3" s="113">
        <f>'BAR BB| Open rates'!AW3</f>
        <v>46269</v>
      </c>
      <c r="AX3" s="113">
        <f>'BAR BB| Open rates'!AX3</f>
        <v>46271</v>
      </c>
      <c r="AY3" s="113">
        <f>'BAR BB| Open rates'!AY3</f>
        <v>46276</v>
      </c>
      <c r="AZ3" s="113">
        <f>'BAR BB| Open rates'!AZ3</f>
        <v>46278</v>
      </c>
      <c r="BA3" s="113">
        <f>'BAR BB| Open rates'!BA3</f>
        <v>46283</v>
      </c>
      <c r="BB3" s="113">
        <f>'BAR BB| Open rates'!BB3</f>
        <v>46285</v>
      </c>
      <c r="BC3" s="113">
        <f>'BAR BB| Open rates'!BC3</f>
        <v>46290</v>
      </c>
      <c r="BD3" s="113">
        <f>'BAR BB| Open rates'!BD3</f>
        <v>46292</v>
      </c>
      <c r="BE3" s="113">
        <f>'BAR BB| Open rates'!BE3</f>
        <v>46296</v>
      </c>
      <c r="BF3" s="113">
        <f>'BAR BB| Open rates'!BF3</f>
        <v>46299</v>
      </c>
      <c r="BG3" s="113">
        <f>'BAR BB| Open rates'!BG3</f>
        <v>46304</v>
      </c>
      <c r="BH3" s="113">
        <f>'BAR BB| Open rates'!BH3</f>
        <v>46306</v>
      </c>
      <c r="BI3" s="113">
        <f>'BAR BB| Open rates'!BI3</f>
        <v>46311</v>
      </c>
      <c r="BJ3" s="113">
        <f>'BAR BB| Open rates'!BJ3</f>
        <v>46313</v>
      </c>
      <c r="BK3" s="113">
        <f>'BAR BB| Open rates'!BK3</f>
        <v>46318</v>
      </c>
      <c r="BL3" s="113">
        <f>'BAR BB| Open rates'!BL3</f>
        <v>46320</v>
      </c>
      <c r="BM3" s="113">
        <f>'BAR BB| Open rates'!BM3</f>
        <v>46325</v>
      </c>
      <c r="BN3" s="113">
        <f>'BAR BB| Open rates'!BN3</f>
        <v>46327</v>
      </c>
      <c r="BO3" s="113">
        <f>'BAR BB| Open rates'!BO3</f>
        <v>46330</v>
      </c>
      <c r="BP3" s="113">
        <f>'BAR BB| Open rates'!BP3</f>
        <v>46334</v>
      </c>
      <c r="BQ3" s="113">
        <f>'BAR BB| Open rates'!BQ3</f>
        <v>46335</v>
      </c>
      <c r="BR3" s="113">
        <f>'BAR BB| Open rates'!BR3</f>
        <v>46339</v>
      </c>
      <c r="BS3" s="113">
        <f>'BAR BB| Open rates'!BS3</f>
        <v>46341</v>
      </c>
      <c r="BT3" s="113">
        <f>'BAR BB| Open rates'!BT3</f>
        <v>46346</v>
      </c>
      <c r="BU3" s="113">
        <f>'BAR BB| Open rates'!BU3</f>
        <v>46348</v>
      </c>
      <c r="BV3" s="113">
        <f>'BAR BB| Open rates'!BV3</f>
        <v>46353</v>
      </c>
      <c r="BW3" s="113">
        <f>'BAR BB| Open rates'!BW3</f>
        <v>46355</v>
      </c>
      <c r="BX3" s="113">
        <f>'BAR BB| Open rates'!BX3</f>
        <v>46357</v>
      </c>
      <c r="BY3" s="113">
        <f>'BAR BB| Open rates'!BY3</f>
        <v>46360</v>
      </c>
      <c r="BZ3" s="113">
        <f>'BAR BB| Open rates'!BZ3</f>
        <v>46362</v>
      </c>
      <c r="CA3" s="113">
        <f>'BAR BB| Open rates'!CA3</f>
        <v>46367</v>
      </c>
      <c r="CB3" s="113">
        <f>'BAR BB| Open rates'!CB3</f>
        <v>46369</v>
      </c>
      <c r="CC3" s="113">
        <f>'BAR BB| Open rates'!CC3</f>
        <v>46374</v>
      </c>
      <c r="CD3" s="113">
        <f>'BAR BB| Open rates'!CD3</f>
        <v>46376</v>
      </c>
      <c r="CE3" s="113">
        <f>'BAR BB| Open rates'!CE3</f>
        <v>46381</v>
      </c>
    </row>
    <row r="4" spans="1:83" s="33" customFormat="1" ht="26.25" customHeight="1" x14ac:dyDescent="0.2">
      <c r="A4" s="104"/>
      <c r="B4" s="115">
        <f>'BAR BB| Open rates'!B4</f>
        <v>46107</v>
      </c>
      <c r="C4" s="115">
        <f>'BAR BB| Open rates'!C4</f>
        <v>46109</v>
      </c>
      <c r="D4" s="115">
        <f>'BAR BB| Open rates'!D4</f>
        <v>46112</v>
      </c>
      <c r="E4" s="115">
        <f>'BAR BB| Open rates'!E4</f>
        <v>46117</v>
      </c>
      <c r="F4" s="115">
        <f>'BAR BB| Open rates'!F4</f>
        <v>46123</v>
      </c>
      <c r="G4" s="115">
        <f>'BAR BB| Open rates'!G4</f>
        <v>46124</v>
      </c>
      <c r="H4" s="115">
        <f>'BAR BB| Open rates'!H4</f>
        <v>46130</v>
      </c>
      <c r="I4" s="115">
        <f>'BAR BB| Open rates'!I4</f>
        <v>46135</v>
      </c>
      <c r="J4" s="115">
        <f>'BAR BB| Open rates'!J4</f>
        <v>46137</v>
      </c>
      <c r="K4" s="115">
        <f>'BAR BB| Open rates'!K4</f>
        <v>46141</v>
      </c>
      <c r="L4" s="115">
        <f>'BAR BB| Open rates'!L4</f>
        <v>46142</v>
      </c>
      <c r="M4" s="115">
        <f>'BAR BB| Open rates'!M4</f>
        <v>46145</v>
      </c>
      <c r="N4" s="115">
        <f>'BAR BB| Open rates'!N4</f>
        <v>46149</v>
      </c>
      <c r="O4" s="115">
        <f>'BAR BB| Open rates'!O4</f>
        <v>46152</v>
      </c>
      <c r="P4" s="115">
        <f>'BAR BB| Open rates'!P4</f>
        <v>46153</v>
      </c>
      <c r="Q4" s="115">
        <f>'BAR BB| Open rates'!Q4</f>
        <v>46156</v>
      </c>
      <c r="R4" s="115">
        <f>'BAR BB| Open rates'!R4</f>
        <v>46158</v>
      </c>
      <c r="S4" s="115">
        <f>'BAR BB| Open rates'!S4</f>
        <v>46163</v>
      </c>
      <c r="T4" s="115">
        <f>'BAR BB| Open rates'!T4</f>
        <v>46165</v>
      </c>
      <c r="U4" s="115">
        <f>'BAR BB| Open rates'!U4</f>
        <v>46170</v>
      </c>
      <c r="V4" s="115">
        <f>'BAR BB| Open rates'!V4</f>
        <v>46173</v>
      </c>
      <c r="W4" s="115">
        <f>'BAR BB| Open rates'!W4</f>
        <v>46177</v>
      </c>
      <c r="X4" s="115">
        <f>'BAR BB| Open rates'!X4</f>
        <v>46187</v>
      </c>
      <c r="Y4" s="115">
        <f>'BAR BB| Open rates'!Y4</f>
        <v>46193</v>
      </c>
      <c r="Z4" s="115">
        <f>'BAR BB| Open rates'!Z4</f>
        <v>46198</v>
      </c>
      <c r="AA4" s="115">
        <f>'BAR BB| Open rates'!AA4</f>
        <v>46200</v>
      </c>
      <c r="AB4" s="115">
        <f>'BAR BB| Open rates'!AB4</f>
        <v>46203</v>
      </c>
      <c r="AC4" s="115">
        <f>'BAR BB| Open rates'!AC4</f>
        <v>46205</v>
      </c>
      <c r="AD4" s="115">
        <f>'BAR BB| Open rates'!AD4</f>
        <v>46207</v>
      </c>
      <c r="AE4" s="115">
        <f>'BAR BB| Open rates'!AE4</f>
        <v>46212</v>
      </c>
      <c r="AF4" s="115">
        <f>'BAR BB| Open rates'!AF4</f>
        <v>46214</v>
      </c>
      <c r="AG4" s="115">
        <f>'BAR BB| Open rates'!AG4</f>
        <v>46219</v>
      </c>
      <c r="AH4" s="115">
        <f>'BAR BB| Open rates'!AH4</f>
        <v>46221</v>
      </c>
      <c r="AI4" s="115">
        <f>'BAR BB| Open rates'!AI4</f>
        <v>46226</v>
      </c>
      <c r="AJ4" s="115">
        <f>'BAR BB| Open rates'!AJ4</f>
        <v>46228</v>
      </c>
      <c r="AK4" s="115">
        <f>'BAR BB| Open rates'!AK4</f>
        <v>46233</v>
      </c>
      <c r="AL4" s="115">
        <f>'BAR BB| Open rates'!AL4</f>
        <v>46235</v>
      </c>
      <c r="AM4" s="115">
        <f>'BAR BB| Open rates'!AM4</f>
        <v>46240</v>
      </c>
      <c r="AN4" s="115">
        <f>'BAR BB| Open rates'!AN4</f>
        <v>46242</v>
      </c>
      <c r="AO4" s="115">
        <f>'BAR BB| Open rates'!AO4</f>
        <v>46247</v>
      </c>
      <c r="AP4" s="115">
        <f>'BAR BB| Open rates'!AP4</f>
        <v>46249</v>
      </c>
      <c r="AQ4" s="115">
        <f>'BAR BB| Open rates'!AQ4</f>
        <v>46254</v>
      </c>
      <c r="AR4" s="115">
        <f>'BAR BB| Open rates'!AR4</f>
        <v>46256</v>
      </c>
      <c r="AS4" s="115">
        <f>'BAR BB| Open rates'!AS4</f>
        <v>46261</v>
      </c>
      <c r="AT4" s="115">
        <f>'BAR BB| Open rates'!AT4</f>
        <v>46263</v>
      </c>
      <c r="AU4" s="115">
        <f>'BAR BB| Open rates'!AU4</f>
        <v>46265</v>
      </c>
      <c r="AV4" s="115">
        <f>'BAR BB| Open rates'!AV4</f>
        <v>46268</v>
      </c>
      <c r="AW4" s="115">
        <f>'BAR BB| Open rates'!AW4</f>
        <v>46270</v>
      </c>
      <c r="AX4" s="115">
        <f>'BAR BB| Open rates'!AX4</f>
        <v>46275</v>
      </c>
      <c r="AY4" s="115">
        <f>'BAR BB| Open rates'!AY4</f>
        <v>46277</v>
      </c>
      <c r="AZ4" s="115">
        <f>'BAR BB| Open rates'!AZ4</f>
        <v>46282</v>
      </c>
      <c r="BA4" s="115">
        <f>'BAR BB| Open rates'!BA4</f>
        <v>46284</v>
      </c>
      <c r="BB4" s="115">
        <f>'BAR BB| Open rates'!BB4</f>
        <v>46289</v>
      </c>
      <c r="BC4" s="115">
        <f>'BAR BB| Open rates'!BC4</f>
        <v>46291</v>
      </c>
      <c r="BD4" s="115">
        <f>'BAR BB| Open rates'!BD4</f>
        <v>46295</v>
      </c>
      <c r="BE4" s="115">
        <f>'BAR BB| Open rates'!BE4</f>
        <v>46298</v>
      </c>
      <c r="BF4" s="115">
        <f>'BAR BB| Open rates'!BF4</f>
        <v>46303</v>
      </c>
      <c r="BG4" s="115">
        <f>'BAR BB| Open rates'!BG4</f>
        <v>46305</v>
      </c>
      <c r="BH4" s="115">
        <f>'BAR BB| Open rates'!BH4</f>
        <v>46310</v>
      </c>
      <c r="BI4" s="115">
        <f>'BAR BB| Open rates'!BI4</f>
        <v>46312</v>
      </c>
      <c r="BJ4" s="115">
        <f>'BAR BB| Open rates'!BJ4</f>
        <v>46317</v>
      </c>
      <c r="BK4" s="115">
        <f>'BAR BB| Open rates'!BK4</f>
        <v>46319</v>
      </c>
      <c r="BL4" s="115">
        <f>'BAR BB| Open rates'!BL4</f>
        <v>46324</v>
      </c>
      <c r="BM4" s="115">
        <f>'BAR BB| Open rates'!BM4</f>
        <v>46326</v>
      </c>
      <c r="BN4" s="115">
        <f>'BAR BB| Open rates'!BN4</f>
        <v>46329</v>
      </c>
      <c r="BO4" s="115">
        <f>'BAR BB| Open rates'!BO4</f>
        <v>46333</v>
      </c>
      <c r="BP4" s="115">
        <f>'BAR BB| Open rates'!BP4</f>
        <v>46334</v>
      </c>
      <c r="BQ4" s="115">
        <f>'BAR BB| Open rates'!BQ4</f>
        <v>46338</v>
      </c>
      <c r="BR4" s="115">
        <f>'BAR BB| Open rates'!BR4</f>
        <v>46340</v>
      </c>
      <c r="BS4" s="115">
        <f>'BAR BB| Open rates'!BS4</f>
        <v>46345</v>
      </c>
      <c r="BT4" s="115">
        <f>'BAR BB| Open rates'!BT4</f>
        <v>46347</v>
      </c>
      <c r="BU4" s="115">
        <f>'BAR BB| Open rates'!BU4</f>
        <v>46352</v>
      </c>
      <c r="BV4" s="115">
        <f>'BAR BB| Open rates'!BV4</f>
        <v>46354</v>
      </c>
      <c r="BW4" s="115">
        <f>'BAR BB| Open rates'!BW4</f>
        <v>46356</v>
      </c>
      <c r="BX4" s="115">
        <f>'BAR BB| Open rates'!BX4</f>
        <v>46359</v>
      </c>
      <c r="BY4" s="115">
        <f>'BAR BB| Open rates'!BY4</f>
        <v>46361</v>
      </c>
      <c r="BZ4" s="115">
        <f>'BAR BB| Open rates'!BZ4</f>
        <v>46366</v>
      </c>
      <c r="CA4" s="115">
        <f>'BAR BB| Open rates'!CA4</f>
        <v>46368</v>
      </c>
      <c r="CB4" s="115">
        <f>'BAR BB| Open rates'!CB4</f>
        <v>46373</v>
      </c>
      <c r="CC4" s="115">
        <f>'BAR BB| Open rates'!CC4</f>
        <v>46375</v>
      </c>
      <c r="CD4" s="115">
        <f>'BAR BB| Open rates'!CD4</f>
        <v>46380</v>
      </c>
      <c r="CE4" s="115">
        <f>'BAR BB| Open rates'!CE4</f>
        <v>46384</v>
      </c>
    </row>
    <row r="5" spans="1:83" s="36" customFormat="1" ht="12" customHeight="1" x14ac:dyDescent="0.2">
      <c r="A5" s="184" t="s">
        <v>63</v>
      </c>
    </row>
    <row r="6" spans="1:83" s="36" customFormat="1" ht="12" customHeight="1" x14ac:dyDescent="0.2">
      <c r="A6" s="183">
        <v>1</v>
      </c>
      <c r="B6" s="57">
        <f>'BAR BB| Open rates'!B6*0.85*0.85</f>
        <v>10765.25</v>
      </c>
      <c r="C6" s="57">
        <f>'BAR BB| Open rates'!C6*0.85*0.85</f>
        <v>15028</v>
      </c>
      <c r="D6" s="57">
        <f>'BAR BB| Open rates'!D6*0.85*0.85</f>
        <v>11993.5</v>
      </c>
      <c r="E6" s="57">
        <f>'BAR BB| Open rates'!E6*0.85*0.85</f>
        <v>11993.5</v>
      </c>
      <c r="F6" s="57">
        <f>'BAR BB| Open rates'!F6*0.85*0.85</f>
        <v>10765.25</v>
      </c>
      <c r="G6" s="57">
        <f>'BAR BB| Open rates'!G6*0.85*0.85</f>
        <v>9320.25</v>
      </c>
      <c r="H6" s="57">
        <f>'BAR BB| Open rates'!H6*0.85*0.85</f>
        <v>9320.25</v>
      </c>
      <c r="I6" s="57">
        <f>'BAR BB| Open rates'!I6*0.85*0.85</f>
        <v>8597.75</v>
      </c>
      <c r="J6" s="57">
        <f>'BAR BB| Open rates'!J6*0.85*0.85</f>
        <v>9320.25</v>
      </c>
      <c r="K6" s="57">
        <f>'BAR BB| Open rates'!K6*0.85*0.85</f>
        <v>9320.25</v>
      </c>
      <c r="L6" s="57">
        <f>'BAR BB| Open rates'!L6*0.85*0.85</f>
        <v>9320.25</v>
      </c>
      <c r="M6" s="57">
        <f>'BAR BB| Open rates'!M6*0.85*0.85</f>
        <v>15750.5</v>
      </c>
      <c r="N6" s="57">
        <f>'BAR BB| Open rates'!N6*0.85*0.85</f>
        <v>11993.5</v>
      </c>
      <c r="O6" s="57">
        <f>'BAR BB| Open rates'!O6*0.85*0.85</f>
        <v>15750.5</v>
      </c>
      <c r="P6" s="57">
        <f>'BAR BB| Open rates'!P6*0.85*0.85</f>
        <v>13583</v>
      </c>
      <c r="Q6" s="57">
        <f>'BAR BB| Open rates'!Q6*0.85*0.85</f>
        <v>10765.25</v>
      </c>
      <c r="R6" s="57">
        <f>'BAR BB| Open rates'!R6*0.85*0.85</f>
        <v>11993.5</v>
      </c>
      <c r="S6" s="57">
        <f>'BAR BB| Open rates'!S6*0.85*0.85</f>
        <v>10765.25</v>
      </c>
      <c r="T6" s="57">
        <f>'BAR BB| Open rates'!T6*0.85*0.85</f>
        <v>11993.5</v>
      </c>
      <c r="U6" s="57">
        <f>'BAR BB| Open rates'!U6*0.85*0.85</f>
        <v>10765.25</v>
      </c>
      <c r="V6" s="57">
        <f>'BAR BB| Open rates'!V6*0.85*0.85</f>
        <v>11993.5</v>
      </c>
      <c r="W6" s="57">
        <f>'BAR BB| Open rates'!W6*0.85*0.85</f>
        <v>11993.5</v>
      </c>
      <c r="X6" s="57">
        <f>'BAR BB| Open rates'!X6*0.85*0.85</f>
        <v>15028</v>
      </c>
      <c r="Y6" s="57">
        <f>'BAR BB| Open rates'!Y6*0.85*0.85</f>
        <v>28827.75</v>
      </c>
      <c r="Z6" s="57">
        <f>'BAR BB| Open rates'!Z6*0.85*0.85</f>
        <v>11993.5</v>
      </c>
      <c r="AA6" s="57">
        <f>'BAR BB| Open rates'!AA6*0.85*0.85</f>
        <v>13583</v>
      </c>
      <c r="AB6" s="57">
        <f>'BAR BB| Open rates'!AB6*0.85*0.85</f>
        <v>11993.5</v>
      </c>
      <c r="AC6" s="57">
        <f>'BAR BB| Open rates'!AC6*0.85*0.85</f>
        <v>15028</v>
      </c>
      <c r="AD6" s="57">
        <f>'BAR BB| Open rates'!AD6*0.85*0.85</f>
        <v>16473</v>
      </c>
      <c r="AE6" s="57">
        <f>'BAR BB| Open rates'!AE6*0.85*0.85</f>
        <v>15028</v>
      </c>
      <c r="AF6" s="57">
        <f>'BAR BB| Open rates'!AF6*0.85*0.85</f>
        <v>16473</v>
      </c>
      <c r="AG6" s="57">
        <f>'BAR BB| Open rates'!AG6*0.85*0.85</f>
        <v>15028</v>
      </c>
      <c r="AH6" s="57">
        <f>'BAR BB| Open rates'!AH6*0.85*0.85</f>
        <v>16473</v>
      </c>
      <c r="AI6" s="57">
        <f>'BAR BB| Open rates'!AI6*0.85*0.85</f>
        <v>15028</v>
      </c>
      <c r="AJ6" s="57">
        <f>'BAR BB| Open rates'!AJ6*0.85*0.85</f>
        <v>16473</v>
      </c>
      <c r="AK6" s="57">
        <f>'BAR BB| Open rates'!AK6*0.85*0.85</f>
        <v>15028</v>
      </c>
      <c r="AL6" s="57">
        <f>'BAR BB| Open rates'!AL6*0.85*0.85</f>
        <v>16473</v>
      </c>
      <c r="AM6" s="57">
        <f>'BAR BB| Open rates'!AM6*0.85*0.85</f>
        <v>15028</v>
      </c>
      <c r="AN6" s="57">
        <f>'BAR BB| Open rates'!AN6*0.85*0.85</f>
        <v>16473</v>
      </c>
      <c r="AO6" s="57">
        <f>'BAR BB| Open rates'!AO6*0.85*0.85</f>
        <v>15028</v>
      </c>
      <c r="AP6" s="57">
        <f>'BAR BB| Open rates'!AP6*0.85*0.85</f>
        <v>16473</v>
      </c>
      <c r="AQ6" s="57">
        <f>'BAR BB| Open rates'!AQ6*0.85*0.85</f>
        <v>15028</v>
      </c>
      <c r="AR6" s="57">
        <f>'BAR BB| Open rates'!AR6*0.85*0.85</f>
        <v>16473</v>
      </c>
      <c r="AS6" s="57">
        <f>'BAR BB| Open rates'!AS6*0.85*0.85</f>
        <v>11993.5</v>
      </c>
      <c r="AT6" s="57">
        <f>'BAR BB| Open rates'!AT6*0.85*0.85</f>
        <v>13583</v>
      </c>
      <c r="AU6" s="57">
        <f>'BAR BB| Open rates'!AU6*0.85*0.85</f>
        <v>11993.5</v>
      </c>
      <c r="AV6" s="57">
        <f>'BAR BB| Open rates'!AV6*0.85*0.85</f>
        <v>13583</v>
      </c>
      <c r="AW6" s="57">
        <f>'BAR BB| Open rates'!AW6*0.85*0.85</f>
        <v>13583</v>
      </c>
      <c r="AX6" s="57">
        <f>'BAR BB| Open rates'!AX6*0.85*0.85</f>
        <v>11993.5</v>
      </c>
      <c r="AY6" s="57">
        <f>'BAR BB| Open rates'!AY6*0.85*0.85</f>
        <v>13583</v>
      </c>
      <c r="AZ6" s="57">
        <f>'BAR BB| Open rates'!AZ6*0.85*0.85</f>
        <v>11993.5</v>
      </c>
      <c r="BA6" s="57">
        <f>'BAR BB| Open rates'!BA6*0.85*0.85</f>
        <v>13583</v>
      </c>
      <c r="BB6" s="57">
        <f>'BAR BB| Open rates'!BB6*0.85*0.85</f>
        <v>11993.5</v>
      </c>
      <c r="BC6" s="57">
        <f>'BAR BB| Open rates'!BC6*0.85*0.85</f>
        <v>13583</v>
      </c>
      <c r="BD6" s="57">
        <f>'BAR BB| Open rates'!BD6*0.85*0.85</f>
        <v>11993.5</v>
      </c>
      <c r="BE6" s="57">
        <f>'BAR BB| Open rates'!BE6*0.85*0.85</f>
        <v>10765.25</v>
      </c>
      <c r="BF6" s="57">
        <f>'BAR BB| Open rates'!BF6*0.85*0.85</f>
        <v>9320.25</v>
      </c>
      <c r="BG6" s="57">
        <f>'BAR BB| Open rates'!BG6*0.85*0.85</f>
        <v>10765.25</v>
      </c>
      <c r="BH6" s="57">
        <f>'BAR BB| Open rates'!BH6*0.85*0.85</f>
        <v>9320.25</v>
      </c>
      <c r="BI6" s="57">
        <f>'BAR BB| Open rates'!BI6*0.85*0.85</f>
        <v>10765.25</v>
      </c>
      <c r="BJ6" s="57">
        <f>'BAR BB| Open rates'!BJ6*0.85*0.85</f>
        <v>9320.25</v>
      </c>
      <c r="BK6" s="57">
        <f>'BAR BB| Open rates'!BK6*0.85*0.85</f>
        <v>10765.25</v>
      </c>
      <c r="BL6" s="57">
        <f>'BAR BB| Open rates'!BL6*0.85*0.85</f>
        <v>9320.25</v>
      </c>
      <c r="BM6" s="57">
        <f>'BAR BB| Open rates'!BM6*0.85*0.85</f>
        <v>10765.25</v>
      </c>
      <c r="BN6" s="57">
        <f>'BAR BB| Open rates'!BN6*0.85*0.85</f>
        <v>11993.5</v>
      </c>
      <c r="BO6" s="57">
        <f>'BAR BB| Open rates'!BO6*0.85*0.85</f>
        <v>13583</v>
      </c>
      <c r="BP6" s="57">
        <f>'BAR BB| Open rates'!BP6*0.85*0.85</f>
        <v>8597.75</v>
      </c>
      <c r="BQ6" s="57">
        <f>'BAR BB| Open rates'!BQ6*0.85*0.85</f>
        <v>8597.75</v>
      </c>
      <c r="BR6" s="57">
        <f>'BAR BB| Open rates'!BR6*0.85*0.85</f>
        <v>9320.25</v>
      </c>
      <c r="BS6" s="57">
        <f>'BAR BB| Open rates'!BS6*0.85*0.85</f>
        <v>8597.75</v>
      </c>
      <c r="BT6" s="57">
        <f>'BAR BB| Open rates'!BT6*0.85*0.85</f>
        <v>9320.25</v>
      </c>
      <c r="BU6" s="57">
        <f>'BAR BB| Open rates'!BU6*0.85*0.85</f>
        <v>8597.75</v>
      </c>
      <c r="BV6" s="57">
        <f>'BAR BB| Open rates'!BV6*0.85*0.85</f>
        <v>9320.25</v>
      </c>
      <c r="BW6" s="57">
        <f>'BAR BB| Open rates'!BW6*0.85*0.85</f>
        <v>8597.75</v>
      </c>
      <c r="BX6" s="57">
        <f>'BAR BB| Open rates'!BX6*0.85*0.85</f>
        <v>8597.75</v>
      </c>
      <c r="BY6" s="57">
        <f>'BAR BB| Open rates'!BY6*0.85*0.85</f>
        <v>9320.25</v>
      </c>
      <c r="BZ6" s="57">
        <f>'BAR BB| Open rates'!BZ6*0.85*0.85</f>
        <v>8597.75</v>
      </c>
      <c r="CA6" s="57">
        <f>'BAR BB| Open rates'!CA6*0.85*0.85</f>
        <v>9320.25</v>
      </c>
      <c r="CB6" s="57">
        <f>'BAR BB| Open rates'!CB6*0.85*0.85</f>
        <v>8597.75</v>
      </c>
      <c r="CC6" s="57">
        <f>'BAR BB| Open rates'!CC6*0.85*0.85</f>
        <v>9320.25</v>
      </c>
      <c r="CD6" s="57">
        <f>'BAR BB| Open rates'!CD6*0.85*0.85</f>
        <v>11993.5</v>
      </c>
      <c r="CE6" s="57">
        <f>'BAR BB| Open rates'!CE6*0.85*0.85</f>
        <v>13583</v>
      </c>
    </row>
    <row r="7" spans="1:83" s="36" customFormat="1" ht="12" customHeight="1" x14ac:dyDescent="0.2">
      <c r="A7" s="183">
        <v>2</v>
      </c>
      <c r="B7" s="57">
        <f>'BAR BB| Open rates'!B7*0.85*0.85</f>
        <v>12932.75</v>
      </c>
      <c r="C7" s="57">
        <f>'BAR BB| Open rates'!C7*0.85*0.85</f>
        <v>17195.5</v>
      </c>
      <c r="D7" s="57">
        <f>'BAR BB| Open rates'!D7*0.85*0.85</f>
        <v>14161</v>
      </c>
      <c r="E7" s="57">
        <f>'BAR BB| Open rates'!E7*0.85*0.85</f>
        <v>14161</v>
      </c>
      <c r="F7" s="57">
        <f>'BAR BB| Open rates'!F7*0.85*0.85</f>
        <v>12932.75</v>
      </c>
      <c r="G7" s="57">
        <f>'BAR BB| Open rates'!G7*0.85*0.85</f>
        <v>11487.75</v>
      </c>
      <c r="H7" s="57">
        <f>'BAR BB| Open rates'!H7*0.85*0.85</f>
        <v>11487.75</v>
      </c>
      <c r="I7" s="57">
        <f>'BAR BB| Open rates'!I7*0.85*0.85</f>
        <v>10765.25</v>
      </c>
      <c r="J7" s="57">
        <f>'BAR BB| Open rates'!J7*0.85*0.85</f>
        <v>11487.75</v>
      </c>
      <c r="K7" s="57">
        <f>'BAR BB| Open rates'!K7*0.85*0.85</f>
        <v>11487.75</v>
      </c>
      <c r="L7" s="57">
        <f>'BAR BB| Open rates'!L7*0.85*0.85</f>
        <v>11487.75</v>
      </c>
      <c r="M7" s="57">
        <f>'BAR BB| Open rates'!M7*0.85*0.85</f>
        <v>17918</v>
      </c>
      <c r="N7" s="57">
        <f>'BAR BB| Open rates'!N7*0.85*0.85</f>
        <v>14161</v>
      </c>
      <c r="O7" s="57">
        <f>'BAR BB| Open rates'!O7*0.85*0.85</f>
        <v>17918</v>
      </c>
      <c r="P7" s="57">
        <f>'BAR BB| Open rates'!P7*0.85*0.85</f>
        <v>15750.5</v>
      </c>
      <c r="Q7" s="57">
        <f>'BAR BB| Open rates'!Q7*0.85*0.85</f>
        <v>12932.75</v>
      </c>
      <c r="R7" s="57">
        <f>'BAR BB| Open rates'!R7*0.85*0.85</f>
        <v>14161</v>
      </c>
      <c r="S7" s="57">
        <f>'BAR BB| Open rates'!S7*0.85*0.85</f>
        <v>12932.75</v>
      </c>
      <c r="T7" s="57">
        <f>'BAR BB| Open rates'!T7*0.85*0.85</f>
        <v>14161</v>
      </c>
      <c r="U7" s="57">
        <f>'BAR BB| Open rates'!U7*0.85*0.85</f>
        <v>12932.75</v>
      </c>
      <c r="V7" s="57">
        <f>'BAR BB| Open rates'!V7*0.85*0.85</f>
        <v>14161</v>
      </c>
      <c r="W7" s="57">
        <f>'BAR BB| Open rates'!W7*0.85*0.85</f>
        <v>14161</v>
      </c>
      <c r="X7" s="57">
        <f>'BAR BB| Open rates'!X7*0.85*0.85</f>
        <v>17195.5</v>
      </c>
      <c r="Y7" s="57">
        <f>'BAR BB| Open rates'!Y7*0.85*0.85</f>
        <v>30995.25</v>
      </c>
      <c r="Z7" s="57">
        <f>'BAR BB| Open rates'!Z7*0.85*0.85</f>
        <v>14161</v>
      </c>
      <c r="AA7" s="57">
        <f>'BAR BB| Open rates'!AA7*0.85*0.85</f>
        <v>15750.5</v>
      </c>
      <c r="AB7" s="57">
        <f>'BAR BB| Open rates'!AB7*0.85*0.85</f>
        <v>14161</v>
      </c>
      <c r="AC7" s="57">
        <f>'BAR BB| Open rates'!AC7*0.85*0.85</f>
        <v>17195.5</v>
      </c>
      <c r="AD7" s="57">
        <f>'BAR BB| Open rates'!AD7*0.85*0.85</f>
        <v>18640.5</v>
      </c>
      <c r="AE7" s="57">
        <f>'BAR BB| Open rates'!AE7*0.85*0.85</f>
        <v>17195.5</v>
      </c>
      <c r="AF7" s="57">
        <f>'BAR BB| Open rates'!AF7*0.85*0.85</f>
        <v>18640.5</v>
      </c>
      <c r="AG7" s="57">
        <f>'BAR BB| Open rates'!AG7*0.85*0.85</f>
        <v>17195.5</v>
      </c>
      <c r="AH7" s="57">
        <f>'BAR BB| Open rates'!AH7*0.85*0.85</f>
        <v>18640.5</v>
      </c>
      <c r="AI7" s="57">
        <f>'BAR BB| Open rates'!AI7*0.85*0.85</f>
        <v>17195.5</v>
      </c>
      <c r="AJ7" s="57">
        <f>'BAR BB| Open rates'!AJ7*0.85*0.85</f>
        <v>18640.5</v>
      </c>
      <c r="AK7" s="57">
        <f>'BAR BB| Open rates'!AK7*0.85*0.85</f>
        <v>17195.5</v>
      </c>
      <c r="AL7" s="57">
        <f>'BAR BB| Open rates'!AL7*0.85*0.85</f>
        <v>18640.5</v>
      </c>
      <c r="AM7" s="57">
        <f>'BAR BB| Open rates'!AM7*0.85*0.85</f>
        <v>17195.5</v>
      </c>
      <c r="AN7" s="57">
        <f>'BAR BB| Open rates'!AN7*0.85*0.85</f>
        <v>18640.5</v>
      </c>
      <c r="AO7" s="57">
        <f>'BAR BB| Open rates'!AO7*0.85*0.85</f>
        <v>17195.5</v>
      </c>
      <c r="AP7" s="57">
        <f>'BAR BB| Open rates'!AP7*0.85*0.85</f>
        <v>18640.5</v>
      </c>
      <c r="AQ7" s="57">
        <f>'BAR BB| Open rates'!AQ7*0.85*0.85</f>
        <v>17195.5</v>
      </c>
      <c r="AR7" s="57">
        <f>'BAR BB| Open rates'!AR7*0.85*0.85</f>
        <v>18640.5</v>
      </c>
      <c r="AS7" s="57">
        <f>'BAR BB| Open rates'!AS7*0.85*0.85</f>
        <v>14161</v>
      </c>
      <c r="AT7" s="57">
        <f>'BAR BB| Open rates'!AT7*0.85*0.85</f>
        <v>15750.5</v>
      </c>
      <c r="AU7" s="57">
        <f>'BAR BB| Open rates'!AU7*0.85*0.85</f>
        <v>14161</v>
      </c>
      <c r="AV7" s="57">
        <f>'BAR BB| Open rates'!AV7*0.85*0.85</f>
        <v>15750.5</v>
      </c>
      <c r="AW7" s="57">
        <f>'BAR BB| Open rates'!AW7*0.85*0.85</f>
        <v>15750.5</v>
      </c>
      <c r="AX7" s="57">
        <f>'BAR BB| Open rates'!AX7*0.85*0.85</f>
        <v>14161</v>
      </c>
      <c r="AY7" s="57">
        <f>'BAR BB| Open rates'!AY7*0.85*0.85</f>
        <v>15750.5</v>
      </c>
      <c r="AZ7" s="57">
        <f>'BAR BB| Open rates'!AZ7*0.85*0.85</f>
        <v>14161</v>
      </c>
      <c r="BA7" s="57">
        <f>'BAR BB| Open rates'!BA7*0.85*0.85</f>
        <v>15750.5</v>
      </c>
      <c r="BB7" s="57">
        <f>'BAR BB| Open rates'!BB7*0.85*0.85</f>
        <v>14161</v>
      </c>
      <c r="BC7" s="57">
        <f>'BAR BB| Open rates'!BC7*0.85*0.85</f>
        <v>15750.5</v>
      </c>
      <c r="BD7" s="57">
        <f>'BAR BB| Open rates'!BD7*0.85*0.85</f>
        <v>14161</v>
      </c>
      <c r="BE7" s="57">
        <f>'BAR BB| Open rates'!BE7*0.85*0.85</f>
        <v>12932.75</v>
      </c>
      <c r="BF7" s="57">
        <f>'BAR BB| Open rates'!BF7*0.85*0.85</f>
        <v>11487.75</v>
      </c>
      <c r="BG7" s="57">
        <f>'BAR BB| Open rates'!BG7*0.85*0.85</f>
        <v>12932.75</v>
      </c>
      <c r="BH7" s="57">
        <f>'BAR BB| Open rates'!BH7*0.85*0.85</f>
        <v>11487.75</v>
      </c>
      <c r="BI7" s="57">
        <f>'BAR BB| Open rates'!BI7*0.85*0.85</f>
        <v>12932.75</v>
      </c>
      <c r="BJ7" s="57">
        <f>'BAR BB| Open rates'!BJ7*0.85*0.85</f>
        <v>11487.75</v>
      </c>
      <c r="BK7" s="57">
        <f>'BAR BB| Open rates'!BK7*0.85*0.85</f>
        <v>12932.75</v>
      </c>
      <c r="BL7" s="57">
        <f>'BAR BB| Open rates'!BL7*0.85*0.85</f>
        <v>11487.75</v>
      </c>
      <c r="BM7" s="57">
        <f>'BAR BB| Open rates'!BM7*0.85*0.85</f>
        <v>12932.75</v>
      </c>
      <c r="BN7" s="57">
        <f>'BAR BB| Open rates'!BN7*0.85*0.85</f>
        <v>14161</v>
      </c>
      <c r="BO7" s="57">
        <f>'BAR BB| Open rates'!BO7*0.85*0.85</f>
        <v>15750.5</v>
      </c>
      <c r="BP7" s="57">
        <f>'BAR BB| Open rates'!BP7*0.85*0.85</f>
        <v>10765.25</v>
      </c>
      <c r="BQ7" s="57">
        <f>'BAR BB| Open rates'!BQ7*0.85*0.85</f>
        <v>10765.25</v>
      </c>
      <c r="BR7" s="57">
        <f>'BAR BB| Open rates'!BR7*0.85*0.85</f>
        <v>11487.75</v>
      </c>
      <c r="BS7" s="57">
        <f>'BAR BB| Open rates'!BS7*0.85*0.85</f>
        <v>10765.25</v>
      </c>
      <c r="BT7" s="57">
        <f>'BAR BB| Open rates'!BT7*0.85*0.85</f>
        <v>11487.75</v>
      </c>
      <c r="BU7" s="57">
        <f>'BAR BB| Open rates'!BU7*0.85*0.85</f>
        <v>10765.25</v>
      </c>
      <c r="BV7" s="57">
        <f>'BAR BB| Open rates'!BV7*0.85*0.85</f>
        <v>11487.75</v>
      </c>
      <c r="BW7" s="57">
        <f>'BAR BB| Open rates'!BW7*0.85*0.85</f>
        <v>10765.25</v>
      </c>
      <c r="BX7" s="57">
        <f>'BAR BB| Open rates'!BX7*0.85*0.85</f>
        <v>10765.25</v>
      </c>
      <c r="BY7" s="57">
        <f>'BAR BB| Open rates'!BY7*0.85*0.85</f>
        <v>11487.75</v>
      </c>
      <c r="BZ7" s="57">
        <f>'BAR BB| Open rates'!BZ7*0.85*0.85</f>
        <v>10765.25</v>
      </c>
      <c r="CA7" s="57">
        <f>'BAR BB| Open rates'!CA7*0.85*0.85</f>
        <v>11487.75</v>
      </c>
      <c r="CB7" s="57">
        <f>'BAR BB| Open rates'!CB7*0.85*0.85</f>
        <v>10765.25</v>
      </c>
      <c r="CC7" s="57">
        <f>'BAR BB| Open rates'!CC7*0.85*0.85</f>
        <v>11487.75</v>
      </c>
      <c r="CD7" s="57">
        <f>'BAR BB| Open rates'!CD7*0.85*0.85</f>
        <v>14161</v>
      </c>
      <c r="CE7" s="57">
        <f>'BAR BB| Open rates'!CE7*0.85*0.85</f>
        <v>15750.5</v>
      </c>
    </row>
    <row r="8" spans="1:83"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row>
    <row r="9" spans="1:83" s="36" customFormat="1" ht="12" customHeight="1" x14ac:dyDescent="0.2">
      <c r="A9" s="237">
        <v>1</v>
      </c>
      <c r="B9" s="57">
        <f>'BAR BB| Open rates'!B9*0.85*0.85</f>
        <v>12932.75</v>
      </c>
      <c r="C9" s="57">
        <f>'BAR BB| Open rates'!C9*0.85*0.85</f>
        <v>17195.5</v>
      </c>
      <c r="D9" s="57">
        <f>'BAR BB| Open rates'!D9*0.85*0.85</f>
        <v>14161</v>
      </c>
      <c r="E9" s="57">
        <f>'BAR BB| Open rates'!E9*0.85*0.85</f>
        <v>13438.5</v>
      </c>
      <c r="F9" s="57">
        <f>'BAR BB| Open rates'!F9*0.85*0.85</f>
        <v>12210.25</v>
      </c>
      <c r="G9" s="57">
        <f>'BAR BB| Open rates'!G9*0.85*0.85</f>
        <v>10765.25</v>
      </c>
      <c r="H9" s="57">
        <f>'BAR BB| Open rates'!H9*0.85*0.85</f>
        <v>10765.25</v>
      </c>
      <c r="I9" s="57">
        <f>'BAR BB| Open rates'!I9*0.85*0.85</f>
        <v>10042.75</v>
      </c>
      <c r="J9" s="57">
        <f>'BAR BB| Open rates'!J9*0.85*0.85</f>
        <v>10765.25</v>
      </c>
      <c r="K9" s="57">
        <f>'BAR BB| Open rates'!K9*0.85*0.85</f>
        <v>10765.25</v>
      </c>
      <c r="L9" s="57">
        <f>'BAR BB| Open rates'!L9*0.85*0.85</f>
        <v>10765.25</v>
      </c>
      <c r="M9" s="57">
        <f>'BAR BB| Open rates'!M9*0.85*0.85</f>
        <v>17195.5</v>
      </c>
      <c r="N9" s="57">
        <f>'BAR BB| Open rates'!N9*0.85*0.85</f>
        <v>13438.5</v>
      </c>
      <c r="O9" s="57">
        <f>'BAR BB| Open rates'!O9*0.85*0.85</f>
        <v>17195.5</v>
      </c>
      <c r="P9" s="57">
        <f>'BAR BB| Open rates'!P9*0.85*0.85</f>
        <v>15028</v>
      </c>
      <c r="Q9" s="57">
        <f>'BAR BB| Open rates'!Q9*0.85*0.85</f>
        <v>12210.25</v>
      </c>
      <c r="R9" s="57">
        <f>'BAR BB| Open rates'!R9*0.85*0.85</f>
        <v>13438.5</v>
      </c>
      <c r="S9" s="57">
        <f>'BAR BB| Open rates'!S9*0.85*0.85</f>
        <v>12210.25</v>
      </c>
      <c r="T9" s="57">
        <f>'BAR BB| Open rates'!T9*0.85*0.85</f>
        <v>13438.5</v>
      </c>
      <c r="U9" s="57">
        <f>'BAR BB| Open rates'!U9*0.85*0.85</f>
        <v>12210.25</v>
      </c>
      <c r="V9" s="57">
        <f>'BAR BB| Open rates'!V9*0.85*0.85</f>
        <v>13438.5</v>
      </c>
      <c r="W9" s="57">
        <f>'BAR BB| Open rates'!W9*0.85*0.85</f>
        <v>14161</v>
      </c>
      <c r="X9" s="57">
        <f>'BAR BB| Open rates'!X9*0.85*0.85</f>
        <v>17195.5</v>
      </c>
      <c r="Y9" s="57">
        <f>'BAR BB| Open rates'!Y9*0.85*0.85</f>
        <v>30995.25</v>
      </c>
      <c r="Z9" s="57">
        <f>'BAR BB| Open rates'!Z9*0.85*0.85</f>
        <v>14161</v>
      </c>
      <c r="AA9" s="57">
        <f>'BAR BB| Open rates'!AA9*0.85*0.85</f>
        <v>15750.5</v>
      </c>
      <c r="AB9" s="57">
        <f>'BAR BB| Open rates'!AB9*0.85*0.85</f>
        <v>14161</v>
      </c>
      <c r="AC9" s="57">
        <f>'BAR BB| Open rates'!AC9*0.85*0.85</f>
        <v>17195.5</v>
      </c>
      <c r="AD9" s="57">
        <f>'BAR BB| Open rates'!AD9*0.85*0.85</f>
        <v>18640.5</v>
      </c>
      <c r="AE9" s="57">
        <f>'BAR BB| Open rates'!AE9*0.85*0.85</f>
        <v>17195.5</v>
      </c>
      <c r="AF9" s="57">
        <f>'BAR BB| Open rates'!AF9*0.85*0.85</f>
        <v>18640.5</v>
      </c>
      <c r="AG9" s="57">
        <f>'BAR BB| Open rates'!AG9*0.85*0.85</f>
        <v>17195.5</v>
      </c>
      <c r="AH9" s="57">
        <f>'BAR BB| Open rates'!AH9*0.85*0.85</f>
        <v>18640.5</v>
      </c>
      <c r="AI9" s="57">
        <f>'BAR BB| Open rates'!AI9*0.85*0.85</f>
        <v>17195.5</v>
      </c>
      <c r="AJ9" s="57">
        <f>'BAR BB| Open rates'!AJ9*0.85*0.85</f>
        <v>18640.5</v>
      </c>
      <c r="AK9" s="57">
        <f>'BAR BB| Open rates'!AK9*0.85*0.85</f>
        <v>17195.5</v>
      </c>
      <c r="AL9" s="57">
        <f>'BAR BB| Open rates'!AL9*0.85*0.85</f>
        <v>18640.5</v>
      </c>
      <c r="AM9" s="57">
        <f>'BAR BB| Open rates'!AM9*0.85*0.85</f>
        <v>17195.5</v>
      </c>
      <c r="AN9" s="57">
        <f>'BAR BB| Open rates'!AN9*0.85*0.85</f>
        <v>18640.5</v>
      </c>
      <c r="AO9" s="57">
        <f>'BAR BB| Open rates'!AO9*0.85*0.85</f>
        <v>17195.5</v>
      </c>
      <c r="AP9" s="57">
        <f>'BAR BB| Open rates'!AP9*0.85*0.85</f>
        <v>18640.5</v>
      </c>
      <c r="AQ9" s="57">
        <f>'BAR BB| Open rates'!AQ9*0.85*0.85</f>
        <v>17195.5</v>
      </c>
      <c r="AR9" s="57">
        <f>'BAR BB| Open rates'!AR9*0.85*0.85</f>
        <v>18640.5</v>
      </c>
      <c r="AS9" s="57">
        <f>'BAR BB| Open rates'!AS9*0.85*0.85</f>
        <v>14161</v>
      </c>
      <c r="AT9" s="57">
        <f>'BAR BB| Open rates'!AT9*0.85*0.85</f>
        <v>15750.5</v>
      </c>
      <c r="AU9" s="57">
        <f>'BAR BB| Open rates'!AU9*0.85*0.85</f>
        <v>14161</v>
      </c>
      <c r="AV9" s="57">
        <f>'BAR BB| Open rates'!AV9*0.85*0.85</f>
        <v>15750.5</v>
      </c>
      <c r="AW9" s="57">
        <f>'BAR BB| Open rates'!AW9*0.85*0.85</f>
        <v>15750.5</v>
      </c>
      <c r="AX9" s="57">
        <f>'BAR BB| Open rates'!AX9*0.85*0.85</f>
        <v>14161</v>
      </c>
      <c r="AY9" s="57">
        <f>'BAR BB| Open rates'!AY9*0.85*0.85</f>
        <v>15750.5</v>
      </c>
      <c r="AZ9" s="57">
        <f>'BAR BB| Open rates'!AZ9*0.85*0.85</f>
        <v>14161</v>
      </c>
      <c r="BA9" s="57">
        <f>'BAR BB| Open rates'!BA9*0.85*0.85</f>
        <v>15750.5</v>
      </c>
      <c r="BB9" s="57">
        <f>'BAR BB| Open rates'!BB9*0.85*0.85</f>
        <v>14161</v>
      </c>
      <c r="BC9" s="57">
        <f>'BAR BB| Open rates'!BC9*0.85*0.85</f>
        <v>15750.5</v>
      </c>
      <c r="BD9" s="57">
        <f>'BAR BB| Open rates'!BD9*0.85*0.85</f>
        <v>14161</v>
      </c>
      <c r="BE9" s="57">
        <f>'BAR BB| Open rates'!BE9*0.85*0.85</f>
        <v>12932.75</v>
      </c>
      <c r="BF9" s="57">
        <f>'BAR BB| Open rates'!BF9*0.85*0.85</f>
        <v>11487.75</v>
      </c>
      <c r="BG9" s="57">
        <f>'BAR BB| Open rates'!BG9*0.85*0.85</f>
        <v>12932.75</v>
      </c>
      <c r="BH9" s="57">
        <f>'BAR BB| Open rates'!BH9*0.85*0.85</f>
        <v>11487.75</v>
      </c>
      <c r="BI9" s="57">
        <f>'BAR BB| Open rates'!BI9*0.85*0.85</f>
        <v>12932.75</v>
      </c>
      <c r="BJ9" s="57">
        <f>'BAR BB| Open rates'!BJ9*0.85*0.85</f>
        <v>11487.75</v>
      </c>
      <c r="BK9" s="57">
        <f>'BAR BB| Open rates'!BK9*0.85*0.85</f>
        <v>12932.75</v>
      </c>
      <c r="BL9" s="57">
        <f>'BAR BB| Open rates'!BL9*0.85*0.85</f>
        <v>11487.75</v>
      </c>
      <c r="BM9" s="57">
        <f>'BAR BB| Open rates'!BM9*0.85*0.85</f>
        <v>12932.75</v>
      </c>
      <c r="BN9" s="57">
        <f>'BAR BB| Open rates'!BN9*0.85*0.85</f>
        <v>14161</v>
      </c>
      <c r="BO9" s="57">
        <f>'BAR BB| Open rates'!BO9*0.85*0.85</f>
        <v>15750.5</v>
      </c>
      <c r="BP9" s="57">
        <f>'BAR BB| Open rates'!BP9*0.85*0.85</f>
        <v>10765.25</v>
      </c>
      <c r="BQ9" s="57">
        <f>'BAR BB| Open rates'!BQ9*0.85*0.85</f>
        <v>10042.75</v>
      </c>
      <c r="BR9" s="57">
        <f>'BAR BB| Open rates'!BR9*0.85*0.85</f>
        <v>10765.25</v>
      </c>
      <c r="BS9" s="57">
        <f>'BAR BB| Open rates'!BS9*0.85*0.85</f>
        <v>10042.75</v>
      </c>
      <c r="BT9" s="57">
        <f>'BAR BB| Open rates'!BT9*0.85*0.85</f>
        <v>10765.25</v>
      </c>
      <c r="BU9" s="57">
        <f>'BAR BB| Open rates'!BU9*0.85*0.85</f>
        <v>10042.75</v>
      </c>
      <c r="BV9" s="57">
        <f>'BAR BB| Open rates'!BV9*0.85*0.85</f>
        <v>10765.25</v>
      </c>
      <c r="BW9" s="57">
        <f>'BAR BB| Open rates'!BW9*0.85*0.85</f>
        <v>10042.75</v>
      </c>
      <c r="BX9" s="57">
        <f>'BAR BB| Open rates'!BX9*0.85*0.85</f>
        <v>10042.75</v>
      </c>
      <c r="BY9" s="57">
        <f>'BAR BB| Open rates'!BY9*0.85*0.85</f>
        <v>10765.25</v>
      </c>
      <c r="BZ9" s="57">
        <f>'BAR BB| Open rates'!BZ9*0.85*0.85</f>
        <v>10042.75</v>
      </c>
      <c r="CA9" s="57">
        <f>'BAR BB| Open rates'!CA9*0.85*0.85</f>
        <v>10765.25</v>
      </c>
      <c r="CB9" s="57">
        <f>'BAR BB| Open rates'!CB9*0.85*0.85</f>
        <v>10042.75</v>
      </c>
      <c r="CC9" s="57">
        <f>'BAR BB| Open rates'!CC9*0.85*0.85</f>
        <v>10765.25</v>
      </c>
      <c r="CD9" s="57">
        <f>'BAR BB| Open rates'!CD9*0.85*0.85</f>
        <v>13438.5</v>
      </c>
      <c r="CE9" s="57">
        <f>'BAR BB| Open rates'!CE9*0.85*0.85</f>
        <v>15028</v>
      </c>
    </row>
    <row r="10" spans="1:83" s="36" customFormat="1" ht="12" customHeight="1" x14ac:dyDescent="0.2">
      <c r="A10" s="237">
        <v>2</v>
      </c>
      <c r="B10" s="57">
        <f>'BAR BB| Open rates'!B10*0.85*0.85</f>
        <v>15100.25</v>
      </c>
      <c r="C10" s="57">
        <f>'BAR BB| Open rates'!C10*0.85*0.85</f>
        <v>19363</v>
      </c>
      <c r="D10" s="57">
        <f>'BAR BB| Open rates'!D10*0.85*0.85</f>
        <v>16328.5</v>
      </c>
      <c r="E10" s="57">
        <f>'BAR BB| Open rates'!E10*0.85*0.85</f>
        <v>15606</v>
      </c>
      <c r="F10" s="57">
        <f>'BAR BB| Open rates'!F10*0.85*0.85</f>
        <v>14377.75</v>
      </c>
      <c r="G10" s="57">
        <f>'BAR BB| Open rates'!G10*0.85*0.85</f>
        <v>12932.75</v>
      </c>
      <c r="H10" s="57">
        <f>'BAR BB| Open rates'!H10*0.85*0.85</f>
        <v>12932.75</v>
      </c>
      <c r="I10" s="57">
        <f>'BAR BB| Open rates'!I10*0.85*0.85</f>
        <v>12210.25</v>
      </c>
      <c r="J10" s="57">
        <f>'BAR BB| Open rates'!J10*0.85*0.85</f>
        <v>12932.75</v>
      </c>
      <c r="K10" s="57">
        <f>'BAR BB| Open rates'!K10*0.85*0.85</f>
        <v>12932.75</v>
      </c>
      <c r="L10" s="57">
        <f>'BAR BB| Open rates'!L10*0.85*0.85</f>
        <v>12932.75</v>
      </c>
      <c r="M10" s="57">
        <f>'BAR BB| Open rates'!M10*0.85*0.85</f>
        <v>19363</v>
      </c>
      <c r="N10" s="57">
        <f>'BAR BB| Open rates'!N10*0.85*0.85</f>
        <v>15606</v>
      </c>
      <c r="O10" s="57">
        <f>'BAR BB| Open rates'!O10*0.85*0.85</f>
        <v>19363</v>
      </c>
      <c r="P10" s="57">
        <f>'BAR BB| Open rates'!P10*0.85*0.85</f>
        <v>17195.5</v>
      </c>
      <c r="Q10" s="57">
        <f>'BAR BB| Open rates'!Q10*0.85*0.85</f>
        <v>14377.75</v>
      </c>
      <c r="R10" s="57">
        <f>'BAR BB| Open rates'!R10*0.85*0.85</f>
        <v>15606</v>
      </c>
      <c r="S10" s="57">
        <f>'BAR BB| Open rates'!S10*0.85*0.85</f>
        <v>14377.75</v>
      </c>
      <c r="T10" s="57">
        <f>'BAR BB| Open rates'!T10*0.85*0.85</f>
        <v>15606</v>
      </c>
      <c r="U10" s="57">
        <f>'BAR BB| Open rates'!U10*0.85*0.85</f>
        <v>14377.75</v>
      </c>
      <c r="V10" s="57">
        <f>'BAR BB| Open rates'!V10*0.85*0.85</f>
        <v>15606</v>
      </c>
      <c r="W10" s="57">
        <f>'BAR BB| Open rates'!W10*0.85*0.85</f>
        <v>16328.5</v>
      </c>
      <c r="X10" s="57">
        <f>'BAR BB| Open rates'!X10*0.85*0.85</f>
        <v>19363</v>
      </c>
      <c r="Y10" s="57">
        <f>'BAR BB| Open rates'!Y10*0.85*0.85</f>
        <v>33162.75</v>
      </c>
      <c r="Z10" s="57">
        <f>'BAR BB| Open rates'!Z10*0.85*0.85</f>
        <v>16328.5</v>
      </c>
      <c r="AA10" s="57">
        <f>'BAR BB| Open rates'!AA10*0.85*0.85</f>
        <v>17918</v>
      </c>
      <c r="AB10" s="57">
        <f>'BAR BB| Open rates'!AB10*0.85*0.85</f>
        <v>16328.5</v>
      </c>
      <c r="AC10" s="57">
        <f>'BAR BB| Open rates'!AC10*0.85*0.85</f>
        <v>19363</v>
      </c>
      <c r="AD10" s="57">
        <f>'BAR BB| Open rates'!AD10*0.85*0.85</f>
        <v>20808</v>
      </c>
      <c r="AE10" s="57">
        <f>'BAR BB| Open rates'!AE10*0.85*0.85</f>
        <v>19363</v>
      </c>
      <c r="AF10" s="57">
        <f>'BAR BB| Open rates'!AF10*0.85*0.85</f>
        <v>20808</v>
      </c>
      <c r="AG10" s="57">
        <f>'BAR BB| Open rates'!AG10*0.85*0.85</f>
        <v>19363</v>
      </c>
      <c r="AH10" s="57">
        <f>'BAR BB| Open rates'!AH10*0.85*0.85</f>
        <v>20808</v>
      </c>
      <c r="AI10" s="57">
        <f>'BAR BB| Open rates'!AI10*0.85*0.85</f>
        <v>19363</v>
      </c>
      <c r="AJ10" s="57">
        <f>'BAR BB| Open rates'!AJ10*0.85*0.85</f>
        <v>20808</v>
      </c>
      <c r="AK10" s="57">
        <f>'BAR BB| Open rates'!AK10*0.85*0.85</f>
        <v>19363</v>
      </c>
      <c r="AL10" s="57">
        <f>'BAR BB| Open rates'!AL10*0.85*0.85</f>
        <v>20808</v>
      </c>
      <c r="AM10" s="57">
        <f>'BAR BB| Open rates'!AM10*0.85*0.85</f>
        <v>19363</v>
      </c>
      <c r="AN10" s="57">
        <f>'BAR BB| Open rates'!AN10*0.85*0.85</f>
        <v>20808</v>
      </c>
      <c r="AO10" s="57">
        <f>'BAR BB| Open rates'!AO10*0.85*0.85</f>
        <v>19363</v>
      </c>
      <c r="AP10" s="57">
        <f>'BAR BB| Open rates'!AP10*0.85*0.85</f>
        <v>20808</v>
      </c>
      <c r="AQ10" s="57">
        <f>'BAR BB| Open rates'!AQ10*0.85*0.85</f>
        <v>19363</v>
      </c>
      <c r="AR10" s="57">
        <f>'BAR BB| Open rates'!AR10*0.85*0.85</f>
        <v>20808</v>
      </c>
      <c r="AS10" s="57">
        <f>'BAR BB| Open rates'!AS10*0.85*0.85</f>
        <v>16328.5</v>
      </c>
      <c r="AT10" s="57">
        <f>'BAR BB| Open rates'!AT10*0.85*0.85</f>
        <v>17918</v>
      </c>
      <c r="AU10" s="57">
        <f>'BAR BB| Open rates'!AU10*0.85*0.85</f>
        <v>16328.5</v>
      </c>
      <c r="AV10" s="57">
        <f>'BAR BB| Open rates'!AV10*0.85*0.85</f>
        <v>17918</v>
      </c>
      <c r="AW10" s="57">
        <f>'BAR BB| Open rates'!AW10*0.85*0.85</f>
        <v>17918</v>
      </c>
      <c r="AX10" s="57">
        <f>'BAR BB| Open rates'!AX10*0.85*0.85</f>
        <v>16328.5</v>
      </c>
      <c r="AY10" s="57">
        <f>'BAR BB| Open rates'!AY10*0.85*0.85</f>
        <v>17918</v>
      </c>
      <c r="AZ10" s="57">
        <f>'BAR BB| Open rates'!AZ10*0.85*0.85</f>
        <v>16328.5</v>
      </c>
      <c r="BA10" s="57">
        <f>'BAR BB| Open rates'!BA10*0.85*0.85</f>
        <v>17918</v>
      </c>
      <c r="BB10" s="57">
        <f>'BAR BB| Open rates'!BB10*0.85*0.85</f>
        <v>16328.5</v>
      </c>
      <c r="BC10" s="57">
        <f>'BAR BB| Open rates'!BC10*0.85*0.85</f>
        <v>17918</v>
      </c>
      <c r="BD10" s="57">
        <f>'BAR BB| Open rates'!BD10*0.85*0.85</f>
        <v>16328.5</v>
      </c>
      <c r="BE10" s="57">
        <f>'BAR BB| Open rates'!BE10*0.85*0.85</f>
        <v>15100.25</v>
      </c>
      <c r="BF10" s="57">
        <f>'BAR BB| Open rates'!BF10*0.85*0.85</f>
        <v>13655.25</v>
      </c>
      <c r="BG10" s="57">
        <f>'BAR BB| Open rates'!BG10*0.85*0.85</f>
        <v>15100.25</v>
      </c>
      <c r="BH10" s="57">
        <f>'BAR BB| Open rates'!BH10*0.85*0.85</f>
        <v>13655.25</v>
      </c>
      <c r="BI10" s="57">
        <f>'BAR BB| Open rates'!BI10*0.85*0.85</f>
        <v>15100.25</v>
      </c>
      <c r="BJ10" s="57">
        <f>'BAR BB| Open rates'!BJ10*0.85*0.85</f>
        <v>13655.25</v>
      </c>
      <c r="BK10" s="57">
        <f>'BAR BB| Open rates'!BK10*0.85*0.85</f>
        <v>15100.25</v>
      </c>
      <c r="BL10" s="57">
        <f>'BAR BB| Open rates'!BL10*0.85*0.85</f>
        <v>13655.25</v>
      </c>
      <c r="BM10" s="57">
        <f>'BAR BB| Open rates'!BM10*0.85*0.85</f>
        <v>15100.25</v>
      </c>
      <c r="BN10" s="57">
        <f>'BAR BB| Open rates'!BN10*0.85*0.85</f>
        <v>16328.5</v>
      </c>
      <c r="BO10" s="57">
        <f>'BAR BB| Open rates'!BO10*0.85*0.85</f>
        <v>17918</v>
      </c>
      <c r="BP10" s="57">
        <f>'BAR BB| Open rates'!BP10*0.85*0.85</f>
        <v>12932.75</v>
      </c>
      <c r="BQ10" s="57">
        <f>'BAR BB| Open rates'!BQ10*0.85*0.85</f>
        <v>12210.25</v>
      </c>
      <c r="BR10" s="57">
        <f>'BAR BB| Open rates'!BR10*0.85*0.85</f>
        <v>12932.75</v>
      </c>
      <c r="BS10" s="57">
        <f>'BAR BB| Open rates'!BS10*0.85*0.85</f>
        <v>12210.25</v>
      </c>
      <c r="BT10" s="57">
        <f>'BAR BB| Open rates'!BT10*0.85*0.85</f>
        <v>12932.75</v>
      </c>
      <c r="BU10" s="57">
        <f>'BAR BB| Open rates'!BU10*0.85*0.85</f>
        <v>12210.25</v>
      </c>
      <c r="BV10" s="57">
        <f>'BAR BB| Open rates'!BV10*0.85*0.85</f>
        <v>12932.75</v>
      </c>
      <c r="BW10" s="57">
        <f>'BAR BB| Open rates'!BW10*0.85*0.85</f>
        <v>12210.25</v>
      </c>
      <c r="BX10" s="57">
        <f>'BAR BB| Open rates'!BX10*0.85*0.85</f>
        <v>12210.25</v>
      </c>
      <c r="BY10" s="57">
        <f>'BAR BB| Open rates'!BY10*0.85*0.85</f>
        <v>12932.75</v>
      </c>
      <c r="BZ10" s="57">
        <f>'BAR BB| Open rates'!BZ10*0.85*0.85</f>
        <v>12210.25</v>
      </c>
      <c r="CA10" s="57">
        <f>'BAR BB| Open rates'!CA10*0.85*0.85</f>
        <v>12932.75</v>
      </c>
      <c r="CB10" s="57">
        <f>'BAR BB| Open rates'!CB10*0.85*0.85</f>
        <v>12210.25</v>
      </c>
      <c r="CC10" s="57">
        <f>'BAR BB| Open rates'!CC10*0.85*0.85</f>
        <v>12932.75</v>
      </c>
      <c r="CD10" s="57">
        <f>'BAR BB| Open rates'!CD10*0.85*0.85</f>
        <v>15606</v>
      </c>
      <c r="CE10" s="57">
        <f>'BAR BB| Open rates'!CE10*0.85*0.85</f>
        <v>17195.5</v>
      </c>
    </row>
    <row r="11" spans="1:83"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row>
    <row r="12" spans="1:83" s="36" customFormat="1" ht="12" customHeight="1" x14ac:dyDescent="0.2">
      <c r="A12" s="237">
        <v>1</v>
      </c>
      <c r="B12" s="57">
        <f>'BAR BB| Open rates'!B12*0.85*0.85</f>
        <v>15750.5</v>
      </c>
      <c r="C12" s="57">
        <f>'BAR BB| Open rates'!C12*0.85*0.85</f>
        <v>20013.25</v>
      </c>
      <c r="D12" s="57">
        <f>'BAR BB| Open rates'!D12*0.85*0.85</f>
        <v>16978.75</v>
      </c>
      <c r="E12" s="57">
        <f>'BAR BB| Open rates'!E12*0.85*0.85</f>
        <v>16256.25</v>
      </c>
      <c r="F12" s="57">
        <f>'BAR BB| Open rates'!F12*0.85*0.85</f>
        <v>15028</v>
      </c>
      <c r="G12" s="57">
        <f>'BAR BB| Open rates'!G12*0.85*0.85</f>
        <v>13583</v>
      </c>
      <c r="H12" s="57">
        <f>'BAR BB| Open rates'!H12*0.85*0.85</f>
        <v>13583</v>
      </c>
      <c r="I12" s="57">
        <f>'BAR BB| Open rates'!I12*0.85*0.85</f>
        <v>12860.5</v>
      </c>
      <c r="J12" s="57">
        <f>'BAR BB| Open rates'!J12*0.85*0.85</f>
        <v>13583</v>
      </c>
      <c r="K12" s="57">
        <f>'BAR BB| Open rates'!K12*0.85*0.85</f>
        <v>13583</v>
      </c>
      <c r="L12" s="57">
        <f>'BAR BB| Open rates'!L12*0.85*0.85</f>
        <v>13583</v>
      </c>
      <c r="M12" s="57">
        <f>'BAR BB| Open rates'!M12*0.85*0.85</f>
        <v>20735.75</v>
      </c>
      <c r="N12" s="57">
        <f>'BAR BB| Open rates'!N12*0.85*0.85</f>
        <v>16978.75</v>
      </c>
      <c r="O12" s="57">
        <f>'BAR BB| Open rates'!O12*0.85*0.85</f>
        <v>20735.75</v>
      </c>
      <c r="P12" s="57">
        <f>'BAR BB| Open rates'!P12*0.85*0.85</f>
        <v>18568.25</v>
      </c>
      <c r="Q12" s="57">
        <f>'BAR BB| Open rates'!Q12*0.85*0.85</f>
        <v>15750.5</v>
      </c>
      <c r="R12" s="57">
        <f>'BAR BB| Open rates'!R12*0.85*0.85</f>
        <v>16978.75</v>
      </c>
      <c r="S12" s="57">
        <f>'BAR BB| Open rates'!S12*0.85*0.85</f>
        <v>15750.5</v>
      </c>
      <c r="T12" s="57">
        <f>'BAR BB| Open rates'!T12*0.85*0.85</f>
        <v>16978.75</v>
      </c>
      <c r="U12" s="57">
        <f>'BAR BB| Open rates'!U12*0.85*0.85</f>
        <v>15750.5</v>
      </c>
      <c r="V12" s="57">
        <f>'BAR BB| Open rates'!V12*0.85*0.85</f>
        <v>16978.75</v>
      </c>
      <c r="W12" s="57">
        <f>'BAR BB| Open rates'!W12*0.85*0.85</f>
        <v>16978.75</v>
      </c>
      <c r="X12" s="57">
        <f>'BAR BB| Open rates'!X12*0.85*0.85</f>
        <v>20013.25</v>
      </c>
      <c r="Y12" s="57">
        <f>'BAR BB| Open rates'!Y12*0.85*0.85</f>
        <v>33813</v>
      </c>
      <c r="Z12" s="57">
        <f>'BAR BB| Open rates'!Z12*0.85*0.85</f>
        <v>16978.75</v>
      </c>
      <c r="AA12" s="57">
        <f>'BAR BB| Open rates'!AA12*0.85*0.85</f>
        <v>18568.25</v>
      </c>
      <c r="AB12" s="57">
        <f>'BAR BB| Open rates'!AB12*0.85*0.85</f>
        <v>16978.75</v>
      </c>
      <c r="AC12" s="57">
        <f>'BAR BB| Open rates'!AC12*0.85*0.85</f>
        <v>20013.25</v>
      </c>
      <c r="AD12" s="57">
        <f>'BAR BB| Open rates'!AD12*0.85*0.85</f>
        <v>21458.25</v>
      </c>
      <c r="AE12" s="57">
        <f>'BAR BB| Open rates'!AE12*0.85*0.85</f>
        <v>20013.25</v>
      </c>
      <c r="AF12" s="57">
        <f>'BAR BB| Open rates'!AF12*0.85*0.85</f>
        <v>21458.25</v>
      </c>
      <c r="AG12" s="57">
        <f>'BAR BB| Open rates'!AG12*0.85*0.85</f>
        <v>20013.25</v>
      </c>
      <c r="AH12" s="57">
        <f>'BAR BB| Open rates'!AH12*0.85*0.85</f>
        <v>21458.25</v>
      </c>
      <c r="AI12" s="57">
        <f>'BAR BB| Open rates'!AI12*0.85*0.85</f>
        <v>20013.25</v>
      </c>
      <c r="AJ12" s="57">
        <f>'BAR BB| Open rates'!AJ12*0.85*0.85</f>
        <v>21458.25</v>
      </c>
      <c r="AK12" s="57">
        <f>'BAR BB| Open rates'!AK12*0.85*0.85</f>
        <v>20013.25</v>
      </c>
      <c r="AL12" s="57">
        <f>'BAR BB| Open rates'!AL12*0.85*0.85</f>
        <v>21458.25</v>
      </c>
      <c r="AM12" s="57">
        <f>'BAR BB| Open rates'!AM12*0.85*0.85</f>
        <v>20013.25</v>
      </c>
      <c r="AN12" s="57">
        <f>'BAR BB| Open rates'!AN12*0.85*0.85</f>
        <v>21458.25</v>
      </c>
      <c r="AO12" s="57">
        <f>'BAR BB| Open rates'!AO12*0.85*0.85</f>
        <v>20013.25</v>
      </c>
      <c r="AP12" s="57">
        <f>'BAR BB| Open rates'!AP12*0.85*0.85</f>
        <v>21458.25</v>
      </c>
      <c r="AQ12" s="57">
        <f>'BAR BB| Open rates'!AQ12*0.85*0.85</f>
        <v>20013.25</v>
      </c>
      <c r="AR12" s="57">
        <f>'BAR BB| Open rates'!AR12*0.85*0.85</f>
        <v>21458.25</v>
      </c>
      <c r="AS12" s="57">
        <f>'BAR BB| Open rates'!AS12*0.85*0.85</f>
        <v>16978.75</v>
      </c>
      <c r="AT12" s="57">
        <f>'BAR BB| Open rates'!AT12*0.85*0.85</f>
        <v>18568.25</v>
      </c>
      <c r="AU12" s="57">
        <f>'BAR BB| Open rates'!AU12*0.85*0.85</f>
        <v>16978.75</v>
      </c>
      <c r="AV12" s="57">
        <f>'BAR BB| Open rates'!AV12*0.85*0.85</f>
        <v>18568.25</v>
      </c>
      <c r="AW12" s="57">
        <f>'BAR BB| Open rates'!AW12*0.85*0.85</f>
        <v>18568.25</v>
      </c>
      <c r="AX12" s="57">
        <f>'BAR BB| Open rates'!AX12*0.85*0.85</f>
        <v>16978.75</v>
      </c>
      <c r="AY12" s="57">
        <f>'BAR BB| Open rates'!AY12*0.85*0.85</f>
        <v>18568.25</v>
      </c>
      <c r="AZ12" s="57">
        <f>'BAR BB| Open rates'!AZ12*0.85*0.85</f>
        <v>16978.75</v>
      </c>
      <c r="BA12" s="57">
        <f>'BAR BB| Open rates'!BA12*0.85*0.85</f>
        <v>18568.25</v>
      </c>
      <c r="BB12" s="57">
        <f>'BAR BB| Open rates'!BB12*0.85*0.85</f>
        <v>16978.75</v>
      </c>
      <c r="BC12" s="57">
        <f>'BAR BB| Open rates'!BC12*0.85*0.85</f>
        <v>18568.25</v>
      </c>
      <c r="BD12" s="57">
        <f>'BAR BB| Open rates'!BD12*0.85*0.85</f>
        <v>16978.75</v>
      </c>
      <c r="BE12" s="57">
        <f>'BAR BB| Open rates'!BE12*0.85*0.85</f>
        <v>15750.5</v>
      </c>
      <c r="BF12" s="57">
        <f>'BAR BB| Open rates'!BF12*0.85*0.85</f>
        <v>14305.5</v>
      </c>
      <c r="BG12" s="57">
        <f>'BAR BB| Open rates'!BG12*0.85*0.85</f>
        <v>15750.5</v>
      </c>
      <c r="BH12" s="57">
        <f>'BAR BB| Open rates'!BH12*0.85*0.85</f>
        <v>14305.5</v>
      </c>
      <c r="BI12" s="57">
        <f>'BAR BB| Open rates'!BI12*0.85*0.85</f>
        <v>15750.5</v>
      </c>
      <c r="BJ12" s="57">
        <f>'BAR BB| Open rates'!BJ12*0.85*0.85</f>
        <v>14305.5</v>
      </c>
      <c r="BK12" s="57">
        <f>'BAR BB| Open rates'!BK12*0.85*0.85</f>
        <v>15750.5</v>
      </c>
      <c r="BL12" s="57">
        <f>'BAR BB| Open rates'!BL12*0.85*0.85</f>
        <v>14305.5</v>
      </c>
      <c r="BM12" s="57">
        <f>'BAR BB| Open rates'!BM12*0.85*0.85</f>
        <v>15750.5</v>
      </c>
      <c r="BN12" s="57">
        <f>'BAR BB| Open rates'!BN12*0.85*0.85</f>
        <v>16978.75</v>
      </c>
      <c r="BO12" s="57">
        <f>'BAR BB| Open rates'!BO12*0.85*0.85</f>
        <v>18568.25</v>
      </c>
      <c r="BP12" s="57">
        <f>'BAR BB| Open rates'!BP12*0.85*0.85</f>
        <v>13583</v>
      </c>
      <c r="BQ12" s="57">
        <f>'BAR BB| Open rates'!BQ12*0.85*0.85</f>
        <v>12860.5</v>
      </c>
      <c r="BR12" s="57">
        <f>'BAR BB| Open rates'!BR12*0.85*0.85</f>
        <v>13583</v>
      </c>
      <c r="BS12" s="57">
        <f>'BAR BB| Open rates'!BS12*0.85*0.85</f>
        <v>12860.5</v>
      </c>
      <c r="BT12" s="57">
        <f>'BAR BB| Open rates'!BT12*0.85*0.85</f>
        <v>13583</v>
      </c>
      <c r="BU12" s="57">
        <f>'BAR BB| Open rates'!BU12*0.85*0.85</f>
        <v>12860.5</v>
      </c>
      <c r="BV12" s="57">
        <f>'BAR BB| Open rates'!BV12*0.85*0.85</f>
        <v>13583</v>
      </c>
      <c r="BW12" s="57">
        <f>'BAR BB| Open rates'!BW12*0.85*0.85</f>
        <v>12860.5</v>
      </c>
      <c r="BX12" s="57">
        <f>'BAR BB| Open rates'!BX12*0.85*0.85</f>
        <v>12860.5</v>
      </c>
      <c r="BY12" s="57">
        <f>'BAR BB| Open rates'!BY12*0.85*0.85</f>
        <v>13583</v>
      </c>
      <c r="BZ12" s="57">
        <f>'BAR BB| Open rates'!BZ12*0.85*0.85</f>
        <v>12860.5</v>
      </c>
      <c r="CA12" s="57">
        <f>'BAR BB| Open rates'!CA12*0.85*0.85</f>
        <v>13583</v>
      </c>
      <c r="CB12" s="57">
        <f>'BAR BB| Open rates'!CB12*0.85*0.85</f>
        <v>12860.5</v>
      </c>
      <c r="CC12" s="57">
        <f>'BAR BB| Open rates'!CC12*0.85*0.85</f>
        <v>13583</v>
      </c>
      <c r="CD12" s="57">
        <f>'BAR BB| Open rates'!CD12*0.85*0.85</f>
        <v>16256.25</v>
      </c>
      <c r="CE12" s="57">
        <f>'BAR BB| Open rates'!CE12*0.85*0.85</f>
        <v>17845.75</v>
      </c>
    </row>
    <row r="13" spans="1:83" s="36" customFormat="1" ht="12" customHeight="1" x14ac:dyDescent="0.2">
      <c r="A13" s="237">
        <v>2</v>
      </c>
      <c r="B13" s="57">
        <f>'BAR BB| Open rates'!B13*0.85*0.85</f>
        <v>17918</v>
      </c>
      <c r="C13" s="57">
        <f>'BAR BB| Open rates'!C13*0.85*0.85</f>
        <v>22180.75</v>
      </c>
      <c r="D13" s="57">
        <f>'BAR BB| Open rates'!D13*0.85*0.85</f>
        <v>19146.25</v>
      </c>
      <c r="E13" s="57">
        <f>'BAR BB| Open rates'!E13*0.85*0.85</f>
        <v>18423.75</v>
      </c>
      <c r="F13" s="57">
        <f>'BAR BB| Open rates'!F13*0.85*0.85</f>
        <v>17195.5</v>
      </c>
      <c r="G13" s="57">
        <f>'BAR BB| Open rates'!G13*0.85*0.85</f>
        <v>15750.5</v>
      </c>
      <c r="H13" s="57">
        <f>'BAR BB| Open rates'!H13*0.85*0.85</f>
        <v>15750.5</v>
      </c>
      <c r="I13" s="57">
        <f>'BAR BB| Open rates'!I13*0.85*0.85</f>
        <v>15028</v>
      </c>
      <c r="J13" s="57">
        <f>'BAR BB| Open rates'!J13*0.85*0.85</f>
        <v>15750.5</v>
      </c>
      <c r="K13" s="57">
        <f>'BAR BB| Open rates'!K13*0.85*0.85</f>
        <v>15750.5</v>
      </c>
      <c r="L13" s="57">
        <f>'BAR BB| Open rates'!L13*0.85*0.85</f>
        <v>15750.5</v>
      </c>
      <c r="M13" s="57">
        <f>'BAR BB| Open rates'!M13*0.85*0.85</f>
        <v>22903.25</v>
      </c>
      <c r="N13" s="57">
        <f>'BAR BB| Open rates'!N13*0.85*0.85</f>
        <v>19146.25</v>
      </c>
      <c r="O13" s="57">
        <f>'BAR BB| Open rates'!O13*0.85*0.85</f>
        <v>22903.25</v>
      </c>
      <c r="P13" s="57">
        <f>'BAR BB| Open rates'!P13*0.85*0.85</f>
        <v>20735.75</v>
      </c>
      <c r="Q13" s="57">
        <f>'BAR BB| Open rates'!Q13*0.85*0.85</f>
        <v>17918</v>
      </c>
      <c r="R13" s="57">
        <f>'BAR BB| Open rates'!R13*0.85*0.85</f>
        <v>19146.25</v>
      </c>
      <c r="S13" s="57">
        <f>'BAR BB| Open rates'!S13*0.85*0.85</f>
        <v>17918</v>
      </c>
      <c r="T13" s="57">
        <f>'BAR BB| Open rates'!T13*0.85*0.85</f>
        <v>19146.25</v>
      </c>
      <c r="U13" s="57">
        <f>'BAR BB| Open rates'!U13*0.85*0.85</f>
        <v>17918</v>
      </c>
      <c r="V13" s="57">
        <f>'BAR BB| Open rates'!V13*0.85*0.85</f>
        <v>19146.25</v>
      </c>
      <c r="W13" s="57">
        <f>'BAR BB| Open rates'!W13*0.85*0.85</f>
        <v>19146.25</v>
      </c>
      <c r="X13" s="57">
        <f>'BAR BB| Open rates'!X13*0.85*0.85</f>
        <v>22180.75</v>
      </c>
      <c r="Y13" s="57">
        <f>'BAR BB| Open rates'!Y13*0.85*0.85</f>
        <v>35980.5</v>
      </c>
      <c r="Z13" s="57">
        <f>'BAR BB| Open rates'!Z13*0.85*0.85</f>
        <v>19146.25</v>
      </c>
      <c r="AA13" s="57">
        <f>'BAR BB| Open rates'!AA13*0.85*0.85</f>
        <v>20735.75</v>
      </c>
      <c r="AB13" s="57">
        <f>'BAR BB| Open rates'!AB13*0.85*0.85</f>
        <v>19146.25</v>
      </c>
      <c r="AC13" s="57">
        <f>'BAR BB| Open rates'!AC13*0.85*0.85</f>
        <v>22180.75</v>
      </c>
      <c r="AD13" s="57">
        <f>'BAR BB| Open rates'!AD13*0.85*0.85</f>
        <v>23625.75</v>
      </c>
      <c r="AE13" s="57">
        <f>'BAR BB| Open rates'!AE13*0.85*0.85</f>
        <v>22180.75</v>
      </c>
      <c r="AF13" s="57">
        <f>'BAR BB| Open rates'!AF13*0.85*0.85</f>
        <v>23625.75</v>
      </c>
      <c r="AG13" s="57">
        <f>'BAR BB| Open rates'!AG13*0.85*0.85</f>
        <v>22180.75</v>
      </c>
      <c r="AH13" s="57">
        <f>'BAR BB| Open rates'!AH13*0.85*0.85</f>
        <v>23625.75</v>
      </c>
      <c r="AI13" s="57">
        <f>'BAR BB| Open rates'!AI13*0.85*0.85</f>
        <v>22180.75</v>
      </c>
      <c r="AJ13" s="57">
        <f>'BAR BB| Open rates'!AJ13*0.85*0.85</f>
        <v>23625.75</v>
      </c>
      <c r="AK13" s="57">
        <f>'BAR BB| Open rates'!AK13*0.85*0.85</f>
        <v>22180.75</v>
      </c>
      <c r="AL13" s="57">
        <f>'BAR BB| Open rates'!AL13*0.85*0.85</f>
        <v>23625.75</v>
      </c>
      <c r="AM13" s="57">
        <f>'BAR BB| Open rates'!AM13*0.85*0.85</f>
        <v>22180.75</v>
      </c>
      <c r="AN13" s="57">
        <f>'BAR BB| Open rates'!AN13*0.85*0.85</f>
        <v>23625.75</v>
      </c>
      <c r="AO13" s="57">
        <f>'BAR BB| Open rates'!AO13*0.85*0.85</f>
        <v>22180.75</v>
      </c>
      <c r="AP13" s="57">
        <f>'BAR BB| Open rates'!AP13*0.85*0.85</f>
        <v>23625.75</v>
      </c>
      <c r="AQ13" s="57">
        <f>'BAR BB| Open rates'!AQ13*0.85*0.85</f>
        <v>22180.75</v>
      </c>
      <c r="AR13" s="57">
        <f>'BAR BB| Open rates'!AR13*0.85*0.85</f>
        <v>23625.75</v>
      </c>
      <c r="AS13" s="57">
        <f>'BAR BB| Open rates'!AS13*0.85*0.85</f>
        <v>19146.25</v>
      </c>
      <c r="AT13" s="57">
        <f>'BAR BB| Open rates'!AT13*0.85*0.85</f>
        <v>20735.75</v>
      </c>
      <c r="AU13" s="57">
        <f>'BAR BB| Open rates'!AU13*0.85*0.85</f>
        <v>19146.25</v>
      </c>
      <c r="AV13" s="57">
        <f>'BAR BB| Open rates'!AV13*0.85*0.85</f>
        <v>20735.75</v>
      </c>
      <c r="AW13" s="57">
        <f>'BAR BB| Open rates'!AW13*0.85*0.85</f>
        <v>20735.75</v>
      </c>
      <c r="AX13" s="57">
        <f>'BAR BB| Open rates'!AX13*0.85*0.85</f>
        <v>19146.25</v>
      </c>
      <c r="AY13" s="57">
        <f>'BAR BB| Open rates'!AY13*0.85*0.85</f>
        <v>20735.75</v>
      </c>
      <c r="AZ13" s="57">
        <f>'BAR BB| Open rates'!AZ13*0.85*0.85</f>
        <v>19146.25</v>
      </c>
      <c r="BA13" s="57">
        <f>'BAR BB| Open rates'!BA13*0.85*0.85</f>
        <v>20735.75</v>
      </c>
      <c r="BB13" s="57">
        <f>'BAR BB| Open rates'!BB13*0.85*0.85</f>
        <v>19146.25</v>
      </c>
      <c r="BC13" s="57">
        <f>'BAR BB| Open rates'!BC13*0.85*0.85</f>
        <v>20735.75</v>
      </c>
      <c r="BD13" s="57">
        <f>'BAR BB| Open rates'!BD13*0.85*0.85</f>
        <v>19146.25</v>
      </c>
      <c r="BE13" s="57">
        <f>'BAR BB| Open rates'!BE13*0.85*0.85</f>
        <v>17918</v>
      </c>
      <c r="BF13" s="57">
        <f>'BAR BB| Open rates'!BF13*0.85*0.85</f>
        <v>16473</v>
      </c>
      <c r="BG13" s="57">
        <f>'BAR BB| Open rates'!BG13*0.85*0.85</f>
        <v>17918</v>
      </c>
      <c r="BH13" s="57">
        <f>'BAR BB| Open rates'!BH13*0.85*0.85</f>
        <v>16473</v>
      </c>
      <c r="BI13" s="57">
        <f>'BAR BB| Open rates'!BI13*0.85*0.85</f>
        <v>17918</v>
      </c>
      <c r="BJ13" s="57">
        <f>'BAR BB| Open rates'!BJ13*0.85*0.85</f>
        <v>16473</v>
      </c>
      <c r="BK13" s="57">
        <f>'BAR BB| Open rates'!BK13*0.85*0.85</f>
        <v>17918</v>
      </c>
      <c r="BL13" s="57">
        <f>'BAR BB| Open rates'!BL13*0.85*0.85</f>
        <v>16473</v>
      </c>
      <c r="BM13" s="57">
        <f>'BAR BB| Open rates'!BM13*0.85*0.85</f>
        <v>17918</v>
      </c>
      <c r="BN13" s="57">
        <f>'BAR BB| Open rates'!BN13*0.85*0.85</f>
        <v>19146.25</v>
      </c>
      <c r="BO13" s="57">
        <f>'BAR BB| Open rates'!BO13*0.85*0.85</f>
        <v>20735.75</v>
      </c>
      <c r="BP13" s="57">
        <f>'BAR BB| Open rates'!BP13*0.85*0.85</f>
        <v>15750.5</v>
      </c>
      <c r="BQ13" s="57">
        <f>'BAR BB| Open rates'!BQ13*0.85*0.85</f>
        <v>15028</v>
      </c>
      <c r="BR13" s="57">
        <f>'BAR BB| Open rates'!BR13*0.85*0.85</f>
        <v>15750.5</v>
      </c>
      <c r="BS13" s="57">
        <f>'BAR BB| Open rates'!BS13*0.85*0.85</f>
        <v>15028</v>
      </c>
      <c r="BT13" s="57">
        <f>'BAR BB| Open rates'!BT13*0.85*0.85</f>
        <v>15750.5</v>
      </c>
      <c r="BU13" s="57">
        <f>'BAR BB| Open rates'!BU13*0.85*0.85</f>
        <v>15028</v>
      </c>
      <c r="BV13" s="57">
        <f>'BAR BB| Open rates'!BV13*0.85*0.85</f>
        <v>15750.5</v>
      </c>
      <c r="BW13" s="57">
        <f>'BAR BB| Open rates'!BW13*0.85*0.85</f>
        <v>15028</v>
      </c>
      <c r="BX13" s="57">
        <f>'BAR BB| Open rates'!BX13*0.85*0.85</f>
        <v>15028</v>
      </c>
      <c r="BY13" s="57">
        <f>'BAR BB| Open rates'!BY13*0.85*0.85</f>
        <v>15750.5</v>
      </c>
      <c r="BZ13" s="57">
        <f>'BAR BB| Open rates'!BZ13*0.85*0.85</f>
        <v>15028</v>
      </c>
      <c r="CA13" s="57">
        <f>'BAR BB| Open rates'!CA13*0.85*0.85</f>
        <v>15750.5</v>
      </c>
      <c r="CB13" s="57">
        <f>'BAR BB| Open rates'!CB13*0.85*0.85</f>
        <v>15028</v>
      </c>
      <c r="CC13" s="57">
        <f>'BAR BB| Open rates'!CC13*0.85*0.85</f>
        <v>15750.5</v>
      </c>
      <c r="CD13" s="57">
        <f>'BAR BB| Open rates'!CD13*0.85*0.85</f>
        <v>18423.75</v>
      </c>
      <c r="CE13" s="57">
        <f>'BAR BB| Open rates'!CE13*0.85*0.85</f>
        <v>20013.25</v>
      </c>
    </row>
    <row r="14" spans="1:83"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row>
    <row r="15" spans="1:83" s="36" customFormat="1" ht="12" customHeight="1" x14ac:dyDescent="0.2">
      <c r="A15" s="237">
        <v>1</v>
      </c>
      <c r="B15" s="57">
        <f>'BAR BB| Open rates'!B15*0.85*0.85</f>
        <v>20808</v>
      </c>
      <c r="C15" s="57">
        <f>'BAR BB| Open rates'!C15*0.85*0.85</f>
        <v>25070.75</v>
      </c>
      <c r="D15" s="57">
        <f>'BAR BB| Open rates'!D15*0.85*0.85</f>
        <v>22036.25</v>
      </c>
      <c r="E15" s="57">
        <f>'BAR BB| Open rates'!E15*0.85*0.85</f>
        <v>20591.25</v>
      </c>
      <c r="F15" s="57">
        <f>'BAR BB| Open rates'!F15*0.85*0.85</f>
        <v>19363</v>
      </c>
      <c r="G15" s="57">
        <f>'BAR BB| Open rates'!G15*0.85*0.85</f>
        <v>17918</v>
      </c>
      <c r="H15" s="57">
        <f>'BAR BB| Open rates'!H15*0.85*0.85</f>
        <v>17918</v>
      </c>
      <c r="I15" s="57">
        <f>'BAR BB| Open rates'!I15*0.85*0.85</f>
        <v>17195.5</v>
      </c>
      <c r="J15" s="57">
        <f>'BAR BB| Open rates'!J15*0.85*0.85</f>
        <v>17918</v>
      </c>
      <c r="K15" s="57">
        <f>'BAR BB| Open rates'!K15*0.85*0.85</f>
        <v>17918</v>
      </c>
      <c r="L15" s="57">
        <f>'BAR BB| Open rates'!L15*0.85*0.85</f>
        <v>17918</v>
      </c>
      <c r="M15" s="57">
        <f>'BAR BB| Open rates'!M15*0.85*0.85</f>
        <v>25070.75</v>
      </c>
      <c r="N15" s="57">
        <f>'BAR BB| Open rates'!N15*0.85*0.85</f>
        <v>21313.75</v>
      </c>
      <c r="O15" s="57">
        <f>'BAR BB| Open rates'!O15*0.85*0.85</f>
        <v>25070.75</v>
      </c>
      <c r="P15" s="57">
        <f>'BAR BB| Open rates'!P15*0.85*0.85</f>
        <v>22903.25</v>
      </c>
      <c r="Q15" s="57">
        <f>'BAR BB| Open rates'!Q15*0.85*0.85</f>
        <v>20085.5</v>
      </c>
      <c r="R15" s="57">
        <f>'BAR BB| Open rates'!R15*0.85*0.85</f>
        <v>21313.75</v>
      </c>
      <c r="S15" s="57">
        <f>'BAR BB| Open rates'!S15*0.85*0.85</f>
        <v>20085.5</v>
      </c>
      <c r="T15" s="57">
        <f>'BAR BB| Open rates'!T15*0.85*0.85</f>
        <v>21313.75</v>
      </c>
      <c r="U15" s="57">
        <f>'BAR BB| Open rates'!U15*0.85*0.85</f>
        <v>20085.5</v>
      </c>
      <c r="V15" s="57">
        <f>'BAR BB| Open rates'!V15*0.85*0.85</f>
        <v>21313.75</v>
      </c>
      <c r="W15" s="57">
        <f>'BAR BB| Open rates'!W15*0.85*0.85</f>
        <v>24926.25</v>
      </c>
      <c r="X15" s="57">
        <f>'BAR BB| Open rates'!X15*0.85*0.85</f>
        <v>27960.75</v>
      </c>
      <c r="Y15" s="57">
        <f>'BAR BB| Open rates'!Y15*0.85*0.85</f>
        <v>41760.5</v>
      </c>
      <c r="Z15" s="57">
        <f>'BAR BB| Open rates'!Z15*0.85*0.85</f>
        <v>24926.25</v>
      </c>
      <c r="AA15" s="57">
        <f>'BAR BB| Open rates'!AA15*0.85*0.85</f>
        <v>26515.75</v>
      </c>
      <c r="AB15" s="57">
        <f>'BAR BB| Open rates'!AB15*0.85*0.85</f>
        <v>24926.25</v>
      </c>
      <c r="AC15" s="57">
        <f>'BAR BB| Open rates'!AC15*0.85*0.85</f>
        <v>27960.75</v>
      </c>
      <c r="AD15" s="57">
        <f>'BAR BB| Open rates'!AD15*0.85*0.85</f>
        <v>29405.75</v>
      </c>
      <c r="AE15" s="57">
        <f>'BAR BB| Open rates'!AE15*0.85*0.85</f>
        <v>27960.75</v>
      </c>
      <c r="AF15" s="57">
        <f>'BAR BB| Open rates'!AF15*0.85*0.85</f>
        <v>29405.75</v>
      </c>
      <c r="AG15" s="57">
        <f>'BAR BB| Open rates'!AG15*0.85*0.85</f>
        <v>27960.75</v>
      </c>
      <c r="AH15" s="57">
        <f>'BAR BB| Open rates'!AH15*0.85*0.85</f>
        <v>29405.75</v>
      </c>
      <c r="AI15" s="57">
        <f>'BAR BB| Open rates'!AI15*0.85*0.85</f>
        <v>27960.75</v>
      </c>
      <c r="AJ15" s="57">
        <f>'BAR BB| Open rates'!AJ15*0.85*0.85</f>
        <v>29405.75</v>
      </c>
      <c r="AK15" s="57">
        <f>'BAR BB| Open rates'!AK15*0.85*0.85</f>
        <v>27960.75</v>
      </c>
      <c r="AL15" s="57">
        <f>'BAR BB| Open rates'!AL15*0.85*0.85</f>
        <v>29405.75</v>
      </c>
      <c r="AM15" s="57">
        <f>'BAR BB| Open rates'!AM15*0.85*0.85</f>
        <v>27960.75</v>
      </c>
      <c r="AN15" s="57">
        <f>'BAR BB| Open rates'!AN15*0.85*0.85</f>
        <v>29405.75</v>
      </c>
      <c r="AO15" s="57">
        <f>'BAR BB| Open rates'!AO15*0.85*0.85</f>
        <v>27960.75</v>
      </c>
      <c r="AP15" s="57">
        <f>'BAR BB| Open rates'!AP15*0.85*0.85</f>
        <v>29405.75</v>
      </c>
      <c r="AQ15" s="57">
        <f>'BAR BB| Open rates'!AQ15*0.85*0.85</f>
        <v>27960.75</v>
      </c>
      <c r="AR15" s="57">
        <f>'BAR BB| Open rates'!AR15*0.85*0.85</f>
        <v>29405.75</v>
      </c>
      <c r="AS15" s="57">
        <f>'BAR BB| Open rates'!AS15*0.85*0.85</f>
        <v>24926.25</v>
      </c>
      <c r="AT15" s="57">
        <f>'BAR BB| Open rates'!AT15*0.85*0.85</f>
        <v>26515.75</v>
      </c>
      <c r="AU15" s="57">
        <f>'BAR BB| Open rates'!AU15*0.85*0.85</f>
        <v>24926.25</v>
      </c>
      <c r="AV15" s="57">
        <f>'BAR BB| Open rates'!AV15*0.85*0.85</f>
        <v>26515.75</v>
      </c>
      <c r="AW15" s="57">
        <f>'BAR BB| Open rates'!AW15*0.85*0.85</f>
        <v>26515.75</v>
      </c>
      <c r="AX15" s="57">
        <f>'BAR BB| Open rates'!AX15*0.85*0.85</f>
        <v>24926.25</v>
      </c>
      <c r="AY15" s="57">
        <f>'BAR BB| Open rates'!AY15*0.85*0.85</f>
        <v>26515.75</v>
      </c>
      <c r="AZ15" s="57">
        <f>'BAR BB| Open rates'!AZ15*0.85*0.85</f>
        <v>24926.25</v>
      </c>
      <c r="BA15" s="57">
        <f>'BAR BB| Open rates'!BA15*0.85*0.85</f>
        <v>26515.75</v>
      </c>
      <c r="BB15" s="57">
        <f>'BAR BB| Open rates'!BB15*0.85*0.85</f>
        <v>24926.25</v>
      </c>
      <c r="BC15" s="57">
        <f>'BAR BB| Open rates'!BC15*0.85*0.85</f>
        <v>26515.75</v>
      </c>
      <c r="BD15" s="57">
        <f>'BAR BB| Open rates'!BD15*0.85*0.85</f>
        <v>24926.25</v>
      </c>
      <c r="BE15" s="57">
        <f>'BAR BB| Open rates'!BE15*0.85*0.85</f>
        <v>22975.5</v>
      </c>
      <c r="BF15" s="57">
        <f>'BAR BB| Open rates'!BF15*0.85*0.85</f>
        <v>21530.5</v>
      </c>
      <c r="BG15" s="57">
        <f>'BAR BB| Open rates'!BG15*0.85*0.85</f>
        <v>22975.5</v>
      </c>
      <c r="BH15" s="57">
        <f>'BAR BB| Open rates'!BH15*0.85*0.85</f>
        <v>21530.5</v>
      </c>
      <c r="BI15" s="57">
        <f>'BAR BB| Open rates'!BI15*0.85*0.85</f>
        <v>22975.5</v>
      </c>
      <c r="BJ15" s="57">
        <f>'BAR BB| Open rates'!BJ15*0.85*0.85</f>
        <v>21530.5</v>
      </c>
      <c r="BK15" s="57">
        <f>'BAR BB| Open rates'!BK15*0.85*0.85</f>
        <v>22975.5</v>
      </c>
      <c r="BL15" s="57">
        <f>'BAR BB| Open rates'!BL15*0.85*0.85</f>
        <v>21530.5</v>
      </c>
      <c r="BM15" s="57">
        <f>'BAR BB| Open rates'!BM15*0.85*0.85</f>
        <v>22975.5</v>
      </c>
      <c r="BN15" s="57">
        <f>'BAR BB| Open rates'!BN15*0.85*0.85</f>
        <v>24203.75</v>
      </c>
      <c r="BO15" s="57">
        <f>'BAR BB| Open rates'!BO15*0.85*0.85</f>
        <v>25793.25</v>
      </c>
      <c r="BP15" s="57">
        <f>'BAR BB| Open rates'!BP15*0.85*0.85</f>
        <v>20808</v>
      </c>
      <c r="BQ15" s="57">
        <f>'BAR BB| Open rates'!BQ15*0.85*0.85</f>
        <v>19363</v>
      </c>
      <c r="BR15" s="57">
        <f>'BAR BB| Open rates'!BR15*0.85*0.85</f>
        <v>20085.5</v>
      </c>
      <c r="BS15" s="57">
        <f>'BAR BB| Open rates'!BS15*0.85*0.85</f>
        <v>19363</v>
      </c>
      <c r="BT15" s="57">
        <f>'BAR BB| Open rates'!BT15*0.85*0.85</f>
        <v>20085.5</v>
      </c>
      <c r="BU15" s="57">
        <f>'BAR BB| Open rates'!BU15*0.85*0.85</f>
        <v>19363</v>
      </c>
      <c r="BV15" s="57">
        <f>'BAR BB| Open rates'!BV15*0.85*0.85</f>
        <v>20085.5</v>
      </c>
      <c r="BW15" s="57">
        <f>'BAR BB| Open rates'!BW15*0.85*0.85</f>
        <v>19363</v>
      </c>
      <c r="BX15" s="57">
        <f>'BAR BB| Open rates'!BX15*0.85*0.85</f>
        <v>19363</v>
      </c>
      <c r="BY15" s="57">
        <f>'BAR BB| Open rates'!BY15*0.85*0.85</f>
        <v>20085.5</v>
      </c>
      <c r="BZ15" s="57">
        <f>'BAR BB| Open rates'!BZ15*0.85*0.85</f>
        <v>19363</v>
      </c>
      <c r="CA15" s="57">
        <f>'BAR BB| Open rates'!CA15*0.85*0.85</f>
        <v>20085.5</v>
      </c>
      <c r="CB15" s="57">
        <f>'BAR BB| Open rates'!CB15*0.85*0.85</f>
        <v>19363</v>
      </c>
      <c r="CC15" s="57">
        <f>'BAR BB| Open rates'!CC15*0.85*0.85</f>
        <v>20085.5</v>
      </c>
      <c r="CD15" s="57">
        <f>'BAR BB| Open rates'!CD15*0.85*0.85</f>
        <v>22758.75</v>
      </c>
      <c r="CE15" s="57">
        <f>'BAR BB| Open rates'!CE15*0.85*0.85</f>
        <v>24348.25</v>
      </c>
    </row>
    <row r="16" spans="1:83" s="36" customFormat="1" ht="12" customHeight="1" x14ac:dyDescent="0.2">
      <c r="A16" s="237">
        <v>2</v>
      </c>
      <c r="B16" s="57">
        <f>'BAR BB| Open rates'!B16*0.85*0.85</f>
        <v>22975.5</v>
      </c>
      <c r="C16" s="57">
        <f>'BAR BB| Open rates'!C16*0.85*0.85</f>
        <v>27238.25</v>
      </c>
      <c r="D16" s="57">
        <f>'BAR BB| Open rates'!D16*0.85*0.85</f>
        <v>24203.75</v>
      </c>
      <c r="E16" s="57">
        <f>'BAR BB| Open rates'!E16*0.85*0.85</f>
        <v>22758.75</v>
      </c>
      <c r="F16" s="57">
        <f>'BAR BB| Open rates'!F16*0.85*0.85</f>
        <v>21530.5</v>
      </c>
      <c r="G16" s="57">
        <f>'BAR BB| Open rates'!G16*0.85*0.85</f>
        <v>20085.5</v>
      </c>
      <c r="H16" s="57">
        <f>'BAR BB| Open rates'!H16*0.85*0.85</f>
        <v>20085.5</v>
      </c>
      <c r="I16" s="57">
        <f>'BAR BB| Open rates'!I16*0.85*0.85</f>
        <v>19363</v>
      </c>
      <c r="J16" s="57">
        <f>'BAR BB| Open rates'!J16*0.85*0.85</f>
        <v>20085.5</v>
      </c>
      <c r="K16" s="57">
        <f>'BAR BB| Open rates'!K16*0.85*0.85</f>
        <v>20085.5</v>
      </c>
      <c r="L16" s="57">
        <f>'BAR BB| Open rates'!L16*0.85*0.85</f>
        <v>20085.5</v>
      </c>
      <c r="M16" s="57">
        <f>'BAR BB| Open rates'!M16*0.85*0.85</f>
        <v>27238.25</v>
      </c>
      <c r="N16" s="57">
        <f>'BAR BB| Open rates'!N16*0.85*0.85</f>
        <v>23481.25</v>
      </c>
      <c r="O16" s="57">
        <f>'BAR BB| Open rates'!O16*0.85*0.85</f>
        <v>27238.25</v>
      </c>
      <c r="P16" s="57">
        <f>'BAR BB| Open rates'!P16*0.85*0.85</f>
        <v>25070.75</v>
      </c>
      <c r="Q16" s="57">
        <f>'BAR BB| Open rates'!Q16*0.85*0.85</f>
        <v>22253</v>
      </c>
      <c r="R16" s="57">
        <f>'BAR BB| Open rates'!R16*0.85*0.85</f>
        <v>23481.25</v>
      </c>
      <c r="S16" s="57">
        <f>'BAR BB| Open rates'!S16*0.85*0.85</f>
        <v>22253</v>
      </c>
      <c r="T16" s="57">
        <f>'BAR BB| Open rates'!T16*0.85*0.85</f>
        <v>23481.25</v>
      </c>
      <c r="U16" s="57">
        <f>'BAR BB| Open rates'!U16*0.85*0.85</f>
        <v>22253</v>
      </c>
      <c r="V16" s="57">
        <f>'BAR BB| Open rates'!V16*0.85*0.85</f>
        <v>23481.25</v>
      </c>
      <c r="W16" s="57">
        <f>'BAR BB| Open rates'!W16*0.85*0.85</f>
        <v>27093.75</v>
      </c>
      <c r="X16" s="57">
        <f>'BAR BB| Open rates'!X16*0.85*0.85</f>
        <v>30128.25</v>
      </c>
      <c r="Y16" s="57">
        <f>'BAR BB| Open rates'!Y16*0.85*0.85</f>
        <v>43928</v>
      </c>
      <c r="Z16" s="57">
        <f>'BAR BB| Open rates'!Z16*0.85*0.85</f>
        <v>27093.75</v>
      </c>
      <c r="AA16" s="57">
        <f>'BAR BB| Open rates'!AA16*0.85*0.85</f>
        <v>28683.25</v>
      </c>
      <c r="AB16" s="57">
        <f>'BAR BB| Open rates'!AB16*0.85*0.85</f>
        <v>27093.75</v>
      </c>
      <c r="AC16" s="57">
        <f>'BAR BB| Open rates'!AC16*0.85*0.85</f>
        <v>30128.25</v>
      </c>
      <c r="AD16" s="57">
        <f>'BAR BB| Open rates'!AD16*0.85*0.85</f>
        <v>31573.25</v>
      </c>
      <c r="AE16" s="57">
        <f>'BAR BB| Open rates'!AE16*0.85*0.85</f>
        <v>30128.25</v>
      </c>
      <c r="AF16" s="57">
        <f>'BAR BB| Open rates'!AF16*0.85*0.85</f>
        <v>31573.25</v>
      </c>
      <c r="AG16" s="57">
        <f>'BAR BB| Open rates'!AG16*0.85*0.85</f>
        <v>30128.25</v>
      </c>
      <c r="AH16" s="57">
        <f>'BAR BB| Open rates'!AH16*0.85*0.85</f>
        <v>31573.25</v>
      </c>
      <c r="AI16" s="57">
        <f>'BAR BB| Open rates'!AI16*0.85*0.85</f>
        <v>30128.25</v>
      </c>
      <c r="AJ16" s="57">
        <f>'BAR BB| Open rates'!AJ16*0.85*0.85</f>
        <v>31573.25</v>
      </c>
      <c r="AK16" s="57">
        <f>'BAR BB| Open rates'!AK16*0.85*0.85</f>
        <v>30128.25</v>
      </c>
      <c r="AL16" s="57">
        <f>'BAR BB| Open rates'!AL16*0.85*0.85</f>
        <v>31573.25</v>
      </c>
      <c r="AM16" s="57">
        <f>'BAR BB| Open rates'!AM16*0.85*0.85</f>
        <v>30128.25</v>
      </c>
      <c r="AN16" s="57">
        <f>'BAR BB| Open rates'!AN16*0.85*0.85</f>
        <v>31573.25</v>
      </c>
      <c r="AO16" s="57">
        <f>'BAR BB| Open rates'!AO16*0.85*0.85</f>
        <v>30128.25</v>
      </c>
      <c r="AP16" s="57">
        <f>'BAR BB| Open rates'!AP16*0.85*0.85</f>
        <v>31573.25</v>
      </c>
      <c r="AQ16" s="57">
        <f>'BAR BB| Open rates'!AQ16*0.85*0.85</f>
        <v>30128.25</v>
      </c>
      <c r="AR16" s="57">
        <f>'BAR BB| Open rates'!AR16*0.85*0.85</f>
        <v>31573.25</v>
      </c>
      <c r="AS16" s="57">
        <f>'BAR BB| Open rates'!AS16*0.85*0.85</f>
        <v>27093.75</v>
      </c>
      <c r="AT16" s="57">
        <f>'BAR BB| Open rates'!AT16*0.85*0.85</f>
        <v>28683.25</v>
      </c>
      <c r="AU16" s="57">
        <f>'BAR BB| Open rates'!AU16*0.85*0.85</f>
        <v>27093.75</v>
      </c>
      <c r="AV16" s="57">
        <f>'BAR BB| Open rates'!AV16*0.85*0.85</f>
        <v>28683.25</v>
      </c>
      <c r="AW16" s="57">
        <f>'BAR BB| Open rates'!AW16*0.85*0.85</f>
        <v>28683.25</v>
      </c>
      <c r="AX16" s="57">
        <f>'BAR BB| Open rates'!AX16*0.85*0.85</f>
        <v>27093.75</v>
      </c>
      <c r="AY16" s="57">
        <f>'BAR BB| Open rates'!AY16*0.85*0.85</f>
        <v>28683.25</v>
      </c>
      <c r="AZ16" s="57">
        <f>'BAR BB| Open rates'!AZ16*0.85*0.85</f>
        <v>27093.75</v>
      </c>
      <c r="BA16" s="57">
        <f>'BAR BB| Open rates'!BA16*0.85*0.85</f>
        <v>28683.25</v>
      </c>
      <c r="BB16" s="57">
        <f>'BAR BB| Open rates'!BB16*0.85*0.85</f>
        <v>27093.75</v>
      </c>
      <c r="BC16" s="57">
        <f>'BAR BB| Open rates'!BC16*0.85*0.85</f>
        <v>28683.25</v>
      </c>
      <c r="BD16" s="57">
        <f>'BAR BB| Open rates'!BD16*0.85*0.85</f>
        <v>27093.75</v>
      </c>
      <c r="BE16" s="57">
        <f>'BAR BB| Open rates'!BE16*0.85*0.85</f>
        <v>25143</v>
      </c>
      <c r="BF16" s="57">
        <f>'BAR BB| Open rates'!BF16*0.85*0.85</f>
        <v>23698</v>
      </c>
      <c r="BG16" s="57">
        <f>'BAR BB| Open rates'!BG16*0.85*0.85</f>
        <v>25143</v>
      </c>
      <c r="BH16" s="57">
        <f>'BAR BB| Open rates'!BH16*0.85*0.85</f>
        <v>23698</v>
      </c>
      <c r="BI16" s="57">
        <f>'BAR BB| Open rates'!BI16*0.85*0.85</f>
        <v>25143</v>
      </c>
      <c r="BJ16" s="57">
        <f>'BAR BB| Open rates'!BJ16*0.85*0.85</f>
        <v>23698</v>
      </c>
      <c r="BK16" s="57">
        <f>'BAR BB| Open rates'!BK16*0.85*0.85</f>
        <v>25143</v>
      </c>
      <c r="BL16" s="57">
        <f>'BAR BB| Open rates'!BL16*0.85*0.85</f>
        <v>23698</v>
      </c>
      <c r="BM16" s="57">
        <f>'BAR BB| Open rates'!BM16*0.85*0.85</f>
        <v>25143</v>
      </c>
      <c r="BN16" s="57">
        <f>'BAR BB| Open rates'!BN16*0.85*0.85</f>
        <v>26371.25</v>
      </c>
      <c r="BO16" s="57">
        <f>'BAR BB| Open rates'!BO16*0.85*0.85</f>
        <v>27960.75</v>
      </c>
      <c r="BP16" s="57">
        <f>'BAR BB| Open rates'!BP16*0.85*0.85</f>
        <v>22975.5</v>
      </c>
      <c r="BQ16" s="57">
        <f>'BAR BB| Open rates'!BQ16*0.85*0.85</f>
        <v>21530.5</v>
      </c>
      <c r="BR16" s="57">
        <f>'BAR BB| Open rates'!BR16*0.85*0.85</f>
        <v>22253</v>
      </c>
      <c r="BS16" s="57">
        <f>'BAR BB| Open rates'!BS16*0.85*0.85</f>
        <v>21530.5</v>
      </c>
      <c r="BT16" s="57">
        <f>'BAR BB| Open rates'!BT16*0.85*0.85</f>
        <v>22253</v>
      </c>
      <c r="BU16" s="57">
        <f>'BAR BB| Open rates'!BU16*0.85*0.85</f>
        <v>21530.5</v>
      </c>
      <c r="BV16" s="57">
        <f>'BAR BB| Open rates'!BV16*0.85*0.85</f>
        <v>22253</v>
      </c>
      <c r="BW16" s="57">
        <f>'BAR BB| Open rates'!BW16*0.85*0.85</f>
        <v>21530.5</v>
      </c>
      <c r="BX16" s="57">
        <f>'BAR BB| Open rates'!BX16*0.85*0.85</f>
        <v>21530.5</v>
      </c>
      <c r="BY16" s="57">
        <f>'BAR BB| Open rates'!BY16*0.85*0.85</f>
        <v>22253</v>
      </c>
      <c r="BZ16" s="57">
        <f>'BAR BB| Open rates'!BZ16*0.85*0.85</f>
        <v>21530.5</v>
      </c>
      <c r="CA16" s="57">
        <f>'BAR BB| Open rates'!CA16*0.85*0.85</f>
        <v>22253</v>
      </c>
      <c r="CB16" s="57">
        <f>'BAR BB| Open rates'!CB16*0.85*0.85</f>
        <v>21530.5</v>
      </c>
      <c r="CC16" s="57">
        <f>'BAR BB| Open rates'!CC16*0.85*0.85</f>
        <v>22253</v>
      </c>
      <c r="CD16" s="57">
        <f>'BAR BB| Open rates'!CD16*0.85*0.85</f>
        <v>24926.25</v>
      </c>
      <c r="CE16" s="57">
        <f>'BAR BB| Open rates'!CE16*0.85*0.85</f>
        <v>26515.75</v>
      </c>
    </row>
    <row r="17" spans="1:83"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row>
    <row r="18" spans="1:83" s="36" customFormat="1" ht="12" customHeight="1" x14ac:dyDescent="0.2">
      <c r="A18" s="237">
        <v>1</v>
      </c>
      <c r="B18" s="57">
        <f>'BAR BB| Open rates'!B18*0.85*0.85</f>
        <v>20880.25</v>
      </c>
      <c r="C18" s="57">
        <f>'BAR BB| Open rates'!C18*0.85*0.85</f>
        <v>25143</v>
      </c>
      <c r="D18" s="57">
        <f>'BAR BB| Open rates'!D18*0.85*0.85</f>
        <v>22108.5</v>
      </c>
      <c r="E18" s="57">
        <f>'BAR BB| Open rates'!E18*0.85*0.85</f>
        <v>22108.5</v>
      </c>
      <c r="F18" s="57">
        <f>'BAR BB| Open rates'!F18*0.85*0.85</f>
        <v>20880.25</v>
      </c>
      <c r="G18" s="57">
        <f>'BAR BB| Open rates'!G18*0.85*0.85</f>
        <v>19435.25</v>
      </c>
      <c r="H18" s="57">
        <f>'BAR BB| Open rates'!H18*0.85*0.85</f>
        <v>19435.25</v>
      </c>
      <c r="I18" s="57">
        <f>'BAR BB| Open rates'!I18*0.85*0.85</f>
        <v>18712.75</v>
      </c>
      <c r="J18" s="57">
        <f>'BAR BB| Open rates'!J18*0.85*0.85</f>
        <v>19435.25</v>
      </c>
      <c r="K18" s="57">
        <f>'BAR BB| Open rates'!K18*0.85*0.85</f>
        <v>19435.25</v>
      </c>
      <c r="L18" s="57">
        <f>'BAR BB| Open rates'!L18*0.85*0.85</f>
        <v>19435.25</v>
      </c>
      <c r="M18" s="57">
        <f>'BAR BB| Open rates'!M18*0.85*0.85</f>
        <v>25865.5</v>
      </c>
      <c r="N18" s="57">
        <f>'BAR BB| Open rates'!N18*0.85*0.85</f>
        <v>22108.5</v>
      </c>
      <c r="O18" s="57">
        <f>'BAR BB| Open rates'!O18*0.85*0.85</f>
        <v>25865.5</v>
      </c>
      <c r="P18" s="57">
        <f>'BAR BB| Open rates'!P18*0.85*0.85</f>
        <v>23698</v>
      </c>
      <c r="Q18" s="57">
        <f>'BAR BB| Open rates'!Q18*0.85*0.85</f>
        <v>20880.25</v>
      </c>
      <c r="R18" s="57">
        <f>'BAR BB| Open rates'!R18*0.85*0.85</f>
        <v>22108.5</v>
      </c>
      <c r="S18" s="57">
        <f>'BAR BB| Open rates'!S18*0.85*0.85</f>
        <v>20880.25</v>
      </c>
      <c r="T18" s="57">
        <f>'BAR BB| Open rates'!T18*0.85*0.85</f>
        <v>22108.5</v>
      </c>
      <c r="U18" s="57">
        <f>'BAR BB| Open rates'!U18*0.85*0.85</f>
        <v>20880.25</v>
      </c>
      <c r="V18" s="57">
        <f>'BAR BB| Open rates'!V18*0.85*0.85</f>
        <v>22108.5</v>
      </c>
      <c r="W18" s="57">
        <f>'BAR BB| Open rates'!W18*0.85*0.85</f>
        <v>25648.75</v>
      </c>
      <c r="X18" s="57">
        <f>'BAR BB| Open rates'!X18*0.85*0.85</f>
        <v>28683.25</v>
      </c>
      <c r="Y18" s="57">
        <f>'BAR BB| Open rates'!Y18*0.85*0.85</f>
        <v>42483</v>
      </c>
      <c r="Z18" s="57">
        <f>'BAR BB| Open rates'!Z18*0.85*0.85</f>
        <v>25648.75</v>
      </c>
      <c r="AA18" s="57">
        <f>'BAR BB| Open rates'!AA18*0.85*0.85</f>
        <v>27238.25</v>
      </c>
      <c r="AB18" s="57">
        <f>'BAR BB| Open rates'!AB18*0.85*0.85</f>
        <v>25648.75</v>
      </c>
      <c r="AC18" s="57">
        <f>'BAR BB| Open rates'!AC18*0.85*0.85</f>
        <v>28683.25</v>
      </c>
      <c r="AD18" s="57">
        <f>'BAR BB| Open rates'!AD18*0.85*0.85</f>
        <v>30128.25</v>
      </c>
      <c r="AE18" s="57">
        <f>'BAR BB| Open rates'!AE18*0.85*0.85</f>
        <v>28683.25</v>
      </c>
      <c r="AF18" s="57">
        <f>'BAR BB| Open rates'!AF18*0.85*0.85</f>
        <v>30128.25</v>
      </c>
      <c r="AG18" s="57">
        <f>'BAR BB| Open rates'!AG18*0.85*0.85</f>
        <v>28683.25</v>
      </c>
      <c r="AH18" s="57">
        <f>'BAR BB| Open rates'!AH18*0.85*0.85</f>
        <v>30128.25</v>
      </c>
      <c r="AI18" s="57">
        <f>'BAR BB| Open rates'!AI18*0.85*0.85</f>
        <v>28683.25</v>
      </c>
      <c r="AJ18" s="57">
        <f>'BAR BB| Open rates'!AJ18*0.85*0.85</f>
        <v>30128.25</v>
      </c>
      <c r="AK18" s="57">
        <f>'BAR BB| Open rates'!AK18*0.85*0.85</f>
        <v>28683.25</v>
      </c>
      <c r="AL18" s="57">
        <f>'BAR BB| Open rates'!AL18*0.85*0.85</f>
        <v>30128.25</v>
      </c>
      <c r="AM18" s="57">
        <f>'BAR BB| Open rates'!AM18*0.85*0.85</f>
        <v>28683.25</v>
      </c>
      <c r="AN18" s="57">
        <f>'BAR BB| Open rates'!AN18*0.85*0.85</f>
        <v>30128.25</v>
      </c>
      <c r="AO18" s="57">
        <f>'BAR BB| Open rates'!AO18*0.85*0.85</f>
        <v>28683.25</v>
      </c>
      <c r="AP18" s="57">
        <f>'BAR BB| Open rates'!AP18*0.85*0.85</f>
        <v>30128.25</v>
      </c>
      <c r="AQ18" s="57">
        <f>'BAR BB| Open rates'!AQ18*0.85*0.85</f>
        <v>28683.25</v>
      </c>
      <c r="AR18" s="57">
        <f>'BAR BB| Open rates'!AR18*0.85*0.85</f>
        <v>30128.25</v>
      </c>
      <c r="AS18" s="57">
        <f>'BAR BB| Open rates'!AS18*0.85*0.85</f>
        <v>25648.75</v>
      </c>
      <c r="AT18" s="57">
        <f>'BAR BB| Open rates'!AT18*0.85*0.85</f>
        <v>27238.25</v>
      </c>
      <c r="AU18" s="57">
        <f>'BAR BB| Open rates'!AU18*0.85*0.85</f>
        <v>25648.75</v>
      </c>
      <c r="AV18" s="57">
        <f>'BAR BB| Open rates'!AV18*0.85*0.85</f>
        <v>27238.25</v>
      </c>
      <c r="AW18" s="57">
        <f>'BAR BB| Open rates'!AW18*0.85*0.85</f>
        <v>27238.25</v>
      </c>
      <c r="AX18" s="57">
        <f>'BAR BB| Open rates'!AX18*0.85*0.85</f>
        <v>25648.75</v>
      </c>
      <c r="AY18" s="57">
        <f>'BAR BB| Open rates'!AY18*0.85*0.85</f>
        <v>27238.25</v>
      </c>
      <c r="AZ18" s="57">
        <f>'BAR BB| Open rates'!AZ18*0.85*0.85</f>
        <v>25648.75</v>
      </c>
      <c r="BA18" s="57">
        <f>'BAR BB| Open rates'!BA18*0.85*0.85</f>
        <v>27238.25</v>
      </c>
      <c r="BB18" s="57">
        <f>'BAR BB| Open rates'!BB18*0.85*0.85</f>
        <v>25648.75</v>
      </c>
      <c r="BC18" s="57">
        <f>'BAR BB| Open rates'!BC18*0.85*0.85</f>
        <v>27238.25</v>
      </c>
      <c r="BD18" s="57">
        <f>'BAR BB| Open rates'!BD18*0.85*0.85</f>
        <v>25648.75</v>
      </c>
      <c r="BE18" s="57">
        <f>'BAR BB| Open rates'!BE18*0.85*0.85</f>
        <v>23047.75</v>
      </c>
      <c r="BF18" s="57">
        <f>'BAR BB| Open rates'!BF18*0.85*0.85</f>
        <v>21602.75</v>
      </c>
      <c r="BG18" s="57">
        <f>'BAR BB| Open rates'!BG18*0.85*0.85</f>
        <v>23047.75</v>
      </c>
      <c r="BH18" s="57">
        <f>'BAR BB| Open rates'!BH18*0.85*0.85</f>
        <v>21602.75</v>
      </c>
      <c r="BI18" s="57">
        <f>'BAR BB| Open rates'!BI18*0.85*0.85</f>
        <v>23047.75</v>
      </c>
      <c r="BJ18" s="57">
        <f>'BAR BB| Open rates'!BJ18*0.85*0.85</f>
        <v>21602.75</v>
      </c>
      <c r="BK18" s="57">
        <f>'BAR BB| Open rates'!BK18*0.85*0.85</f>
        <v>23047.75</v>
      </c>
      <c r="BL18" s="57">
        <f>'BAR BB| Open rates'!BL18*0.85*0.85</f>
        <v>21602.75</v>
      </c>
      <c r="BM18" s="57">
        <f>'BAR BB| Open rates'!BM18*0.85*0.85</f>
        <v>23047.75</v>
      </c>
      <c r="BN18" s="57">
        <f>'BAR BB| Open rates'!BN18*0.85*0.85</f>
        <v>24276</v>
      </c>
      <c r="BO18" s="57">
        <f>'BAR BB| Open rates'!BO18*0.85*0.85</f>
        <v>25865.5</v>
      </c>
      <c r="BP18" s="57">
        <f>'BAR BB| Open rates'!BP18*0.85*0.85</f>
        <v>20880.25</v>
      </c>
      <c r="BQ18" s="57">
        <f>'BAR BB| Open rates'!BQ18*0.85*0.85</f>
        <v>19435.25</v>
      </c>
      <c r="BR18" s="57">
        <f>'BAR BB| Open rates'!BR18*0.85*0.85</f>
        <v>20157.75</v>
      </c>
      <c r="BS18" s="57">
        <f>'BAR BB| Open rates'!BS18*0.85*0.85</f>
        <v>19435.25</v>
      </c>
      <c r="BT18" s="57">
        <f>'BAR BB| Open rates'!BT18*0.85*0.85</f>
        <v>20157.75</v>
      </c>
      <c r="BU18" s="57">
        <f>'BAR BB| Open rates'!BU18*0.85*0.85</f>
        <v>19435.25</v>
      </c>
      <c r="BV18" s="57">
        <f>'BAR BB| Open rates'!BV18*0.85*0.85</f>
        <v>20157.75</v>
      </c>
      <c r="BW18" s="57">
        <f>'BAR BB| Open rates'!BW18*0.85*0.85</f>
        <v>19435.25</v>
      </c>
      <c r="BX18" s="57">
        <f>'BAR BB| Open rates'!BX18*0.85*0.85</f>
        <v>19435.25</v>
      </c>
      <c r="BY18" s="57">
        <f>'BAR BB| Open rates'!BY18*0.85*0.85</f>
        <v>20157.75</v>
      </c>
      <c r="BZ18" s="57">
        <f>'BAR BB| Open rates'!BZ18*0.85*0.85</f>
        <v>19435.25</v>
      </c>
      <c r="CA18" s="57">
        <f>'BAR BB| Open rates'!CA18*0.85*0.85</f>
        <v>20157.75</v>
      </c>
      <c r="CB18" s="57">
        <f>'BAR BB| Open rates'!CB18*0.85*0.85</f>
        <v>19435.25</v>
      </c>
      <c r="CC18" s="57">
        <f>'BAR BB| Open rates'!CC18*0.85*0.85</f>
        <v>20157.75</v>
      </c>
      <c r="CD18" s="57">
        <f>'BAR BB| Open rates'!CD18*0.85*0.85</f>
        <v>22831</v>
      </c>
      <c r="CE18" s="57">
        <f>'BAR BB| Open rates'!CE18*0.85*0.85</f>
        <v>24420.5</v>
      </c>
    </row>
    <row r="19" spans="1:83" s="36" customFormat="1" ht="12" customHeight="1" x14ac:dyDescent="0.2">
      <c r="A19" s="237">
        <v>2</v>
      </c>
      <c r="B19" s="57">
        <f>'BAR BB| Open rates'!B19*0.85*0.85</f>
        <v>23047.75</v>
      </c>
      <c r="C19" s="57">
        <f>'BAR BB| Open rates'!C19*0.85*0.85</f>
        <v>27310.5</v>
      </c>
      <c r="D19" s="57">
        <f>'BAR BB| Open rates'!D19*0.85*0.85</f>
        <v>24276</v>
      </c>
      <c r="E19" s="57">
        <f>'BAR BB| Open rates'!E19*0.85*0.85</f>
        <v>24276</v>
      </c>
      <c r="F19" s="57">
        <f>'BAR BB| Open rates'!F19*0.85*0.85</f>
        <v>23047.75</v>
      </c>
      <c r="G19" s="57">
        <f>'BAR BB| Open rates'!G19*0.85*0.85</f>
        <v>21602.75</v>
      </c>
      <c r="H19" s="57">
        <f>'BAR BB| Open rates'!H19*0.85*0.85</f>
        <v>21602.75</v>
      </c>
      <c r="I19" s="57">
        <f>'BAR BB| Open rates'!I19*0.85*0.85</f>
        <v>20880.25</v>
      </c>
      <c r="J19" s="57">
        <f>'BAR BB| Open rates'!J19*0.85*0.85</f>
        <v>21602.75</v>
      </c>
      <c r="K19" s="57">
        <f>'BAR BB| Open rates'!K19*0.85*0.85</f>
        <v>21602.75</v>
      </c>
      <c r="L19" s="57">
        <f>'BAR BB| Open rates'!L19*0.85*0.85</f>
        <v>21602.75</v>
      </c>
      <c r="M19" s="57">
        <f>'BAR BB| Open rates'!M19*0.85*0.85</f>
        <v>28033</v>
      </c>
      <c r="N19" s="57">
        <f>'BAR BB| Open rates'!N19*0.85*0.85</f>
        <v>24276</v>
      </c>
      <c r="O19" s="57">
        <f>'BAR BB| Open rates'!O19*0.85*0.85</f>
        <v>28033</v>
      </c>
      <c r="P19" s="57">
        <f>'BAR BB| Open rates'!P19*0.85*0.85</f>
        <v>25865.5</v>
      </c>
      <c r="Q19" s="57">
        <f>'BAR BB| Open rates'!Q19*0.85*0.85</f>
        <v>23047.75</v>
      </c>
      <c r="R19" s="57">
        <f>'BAR BB| Open rates'!R19*0.85*0.85</f>
        <v>24276</v>
      </c>
      <c r="S19" s="57">
        <f>'BAR BB| Open rates'!S19*0.85*0.85</f>
        <v>23047.75</v>
      </c>
      <c r="T19" s="57">
        <f>'BAR BB| Open rates'!T19*0.85*0.85</f>
        <v>24276</v>
      </c>
      <c r="U19" s="57">
        <f>'BAR BB| Open rates'!U19*0.85*0.85</f>
        <v>23047.75</v>
      </c>
      <c r="V19" s="57">
        <f>'BAR BB| Open rates'!V19*0.85*0.85</f>
        <v>24276</v>
      </c>
      <c r="W19" s="57">
        <f>'BAR BB| Open rates'!W19*0.85*0.85</f>
        <v>27816.25</v>
      </c>
      <c r="X19" s="57">
        <f>'BAR BB| Open rates'!X19*0.85*0.85</f>
        <v>30850.75</v>
      </c>
      <c r="Y19" s="57">
        <f>'BAR BB| Open rates'!Y19*0.85*0.85</f>
        <v>44650.5</v>
      </c>
      <c r="Z19" s="57">
        <f>'BAR BB| Open rates'!Z19*0.85*0.85</f>
        <v>27816.25</v>
      </c>
      <c r="AA19" s="57">
        <f>'BAR BB| Open rates'!AA19*0.85*0.85</f>
        <v>29405.75</v>
      </c>
      <c r="AB19" s="57">
        <f>'BAR BB| Open rates'!AB19*0.85*0.85</f>
        <v>27816.25</v>
      </c>
      <c r="AC19" s="57">
        <f>'BAR BB| Open rates'!AC19*0.85*0.85</f>
        <v>30850.75</v>
      </c>
      <c r="AD19" s="57">
        <f>'BAR BB| Open rates'!AD19*0.85*0.85</f>
        <v>32295.75</v>
      </c>
      <c r="AE19" s="57">
        <f>'BAR BB| Open rates'!AE19*0.85*0.85</f>
        <v>30850.75</v>
      </c>
      <c r="AF19" s="57">
        <f>'BAR BB| Open rates'!AF19*0.85*0.85</f>
        <v>32295.75</v>
      </c>
      <c r="AG19" s="57">
        <f>'BAR BB| Open rates'!AG19*0.85*0.85</f>
        <v>30850.75</v>
      </c>
      <c r="AH19" s="57">
        <f>'BAR BB| Open rates'!AH19*0.85*0.85</f>
        <v>32295.75</v>
      </c>
      <c r="AI19" s="57">
        <f>'BAR BB| Open rates'!AI19*0.85*0.85</f>
        <v>30850.75</v>
      </c>
      <c r="AJ19" s="57">
        <f>'BAR BB| Open rates'!AJ19*0.85*0.85</f>
        <v>32295.75</v>
      </c>
      <c r="AK19" s="57">
        <f>'BAR BB| Open rates'!AK19*0.85*0.85</f>
        <v>30850.75</v>
      </c>
      <c r="AL19" s="57">
        <f>'BAR BB| Open rates'!AL19*0.85*0.85</f>
        <v>32295.75</v>
      </c>
      <c r="AM19" s="57">
        <f>'BAR BB| Open rates'!AM19*0.85*0.85</f>
        <v>30850.75</v>
      </c>
      <c r="AN19" s="57">
        <f>'BAR BB| Open rates'!AN19*0.85*0.85</f>
        <v>32295.75</v>
      </c>
      <c r="AO19" s="57">
        <f>'BAR BB| Open rates'!AO19*0.85*0.85</f>
        <v>30850.75</v>
      </c>
      <c r="AP19" s="57">
        <f>'BAR BB| Open rates'!AP19*0.85*0.85</f>
        <v>32295.75</v>
      </c>
      <c r="AQ19" s="57">
        <f>'BAR BB| Open rates'!AQ19*0.85*0.85</f>
        <v>30850.75</v>
      </c>
      <c r="AR19" s="57">
        <f>'BAR BB| Open rates'!AR19*0.85*0.85</f>
        <v>32295.75</v>
      </c>
      <c r="AS19" s="57">
        <f>'BAR BB| Open rates'!AS19*0.85*0.85</f>
        <v>27816.25</v>
      </c>
      <c r="AT19" s="57">
        <f>'BAR BB| Open rates'!AT19*0.85*0.85</f>
        <v>29405.75</v>
      </c>
      <c r="AU19" s="57">
        <f>'BAR BB| Open rates'!AU19*0.85*0.85</f>
        <v>27816.25</v>
      </c>
      <c r="AV19" s="57">
        <f>'BAR BB| Open rates'!AV19*0.85*0.85</f>
        <v>29405.75</v>
      </c>
      <c r="AW19" s="57">
        <f>'BAR BB| Open rates'!AW19*0.85*0.85</f>
        <v>29405.75</v>
      </c>
      <c r="AX19" s="57">
        <f>'BAR BB| Open rates'!AX19*0.85*0.85</f>
        <v>27816.25</v>
      </c>
      <c r="AY19" s="57">
        <f>'BAR BB| Open rates'!AY19*0.85*0.85</f>
        <v>29405.75</v>
      </c>
      <c r="AZ19" s="57">
        <f>'BAR BB| Open rates'!AZ19*0.85*0.85</f>
        <v>27816.25</v>
      </c>
      <c r="BA19" s="57">
        <f>'BAR BB| Open rates'!BA19*0.85*0.85</f>
        <v>29405.75</v>
      </c>
      <c r="BB19" s="57">
        <f>'BAR BB| Open rates'!BB19*0.85*0.85</f>
        <v>27816.25</v>
      </c>
      <c r="BC19" s="57">
        <f>'BAR BB| Open rates'!BC19*0.85*0.85</f>
        <v>29405.75</v>
      </c>
      <c r="BD19" s="57">
        <f>'BAR BB| Open rates'!BD19*0.85*0.85</f>
        <v>27816.25</v>
      </c>
      <c r="BE19" s="57">
        <f>'BAR BB| Open rates'!BE19*0.85*0.85</f>
        <v>25215.25</v>
      </c>
      <c r="BF19" s="57">
        <f>'BAR BB| Open rates'!BF19*0.85*0.85</f>
        <v>23770.25</v>
      </c>
      <c r="BG19" s="57">
        <f>'BAR BB| Open rates'!BG19*0.85*0.85</f>
        <v>25215.25</v>
      </c>
      <c r="BH19" s="57">
        <f>'BAR BB| Open rates'!BH19*0.85*0.85</f>
        <v>23770.25</v>
      </c>
      <c r="BI19" s="57">
        <f>'BAR BB| Open rates'!BI19*0.85*0.85</f>
        <v>25215.25</v>
      </c>
      <c r="BJ19" s="57">
        <f>'BAR BB| Open rates'!BJ19*0.85*0.85</f>
        <v>23770.25</v>
      </c>
      <c r="BK19" s="57">
        <f>'BAR BB| Open rates'!BK19*0.85*0.85</f>
        <v>25215.25</v>
      </c>
      <c r="BL19" s="57">
        <f>'BAR BB| Open rates'!BL19*0.85*0.85</f>
        <v>23770.25</v>
      </c>
      <c r="BM19" s="57">
        <f>'BAR BB| Open rates'!BM19*0.85*0.85</f>
        <v>25215.25</v>
      </c>
      <c r="BN19" s="57">
        <f>'BAR BB| Open rates'!BN19*0.85*0.85</f>
        <v>26443.5</v>
      </c>
      <c r="BO19" s="57">
        <f>'BAR BB| Open rates'!BO19*0.85*0.85</f>
        <v>28033</v>
      </c>
      <c r="BP19" s="57">
        <f>'BAR BB| Open rates'!BP19*0.85*0.85</f>
        <v>23047.75</v>
      </c>
      <c r="BQ19" s="57">
        <f>'BAR BB| Open rates'!BQ19*0.85*0.85</f>
        <v>21602.75</v>
      </c>
      <c r="BR19" s="57">
        <f>'BAR BB| Open rates'!BR19*0.85*0.85</f>
        <v>22325.25</v>
      </c>
      <c r="BS19" s="57">
        <f>'BAR BB| Open rates'!BS19*0.85*0.85</f>
        <v>21602.75</v>
      </c>
      <c r="BT19" s="57">
        <f>'BAR BB| Open rates'!BT19*0.85*0.85</f>
        <v>22325.25</v>
      </c>
      <c r="BU19" s="57">
        <f>'BAR BB| Open rates'!BU19*0.85*0.85</f>
        <v>21602.75</v>
      </c>
      <c r="BV19" s="57">
        <f>'BAR BB| Open rates'!BV19*0.85*0.85</f>
        <v>22325.25</v>
      </c>
      <c r="BW19" s="57">
        <f>'BAR BB| Open rates'!BW19*0.85*0.85</f>
        <v>21602.75</v>
      </c>
      <c r="BX19" s="57">
        <f>'BAR BB| Open rates'!BX19*0.85*0.85</f>
        <v>21602.75</v>
      </c>
      <c r="BY19" s="57">
        <f>'BAR BB| Open rates'!BY19*0.85*0.85</f>
        <v>22325.25</v>
      </c>
      <c r="BZ19" s="57">
        <f>'BAR BB| Open rates'!BZ19*0.85*0.85</f>
        <v>21602.75</v>
      </c>
      <c r="CA19" s="57">
        <f>'BAR BB| Open rates'!CA19*0.85*0.85</f>
        <v>22325.25</v>
      </c>
      <c r="CB19" s="57">
        <f>'BAR BB| Open rates'!CB19*0.85*0.85</f>
        <v>21602.75</v>
      </c>
      <c r="CC19" s="57">
        <f>'BAR BB| Open rates'!CC19*0.85*0.85</f>
        <v>22325.25</v>
      </c>
      <c r="CD19" s="57">
        <f>'BAR BB| Open rates'!CD19*0.85*0.85</f>
        <v>24998.5</v>
      </c>
      <c r="CE19" s="57">
        <f>'BAR BB| Open rates'!CE19*0.85*0.85</f>
        <v>26588</v>
      </c>
    </row>
    <row r="20" spans="1:83"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row>
    <row r="21" spans="1:83" s="36" customFormat="1" ht="12" customHeight="1" x14ac:dyDescent="0.2">
      <c r="A21" s="237">
        <v>1</v>
      </c>
      <c r="B21" s="57">
        <f>'BAR BB| Open rates'!B21*0.85*0.85</f>
        <v>22253</v>
      </c>
      <c r="C21" s="57">
        <f>'BAR BB| Open rates'!C21*0.85*0.85</f>
        <v>26515.75</v>
      </c>
      <c r="D21" s="57">
        <f>'BAR BB| Open rates'!D21*0.85*0.85</f>
        <v>23481.25</v>
      </c>
      <c r="E21" s="57">
        <f>'BAR BB| Open rates'!E21*0.85*0.85</f>
        <v>22469.75</v>
      </c>
      <c r="F21" s="57">
        <f>'BAR BB| Open rates'!F21*0.85*0.85</f>
        <v>21241.5</v>
      </c>
      <c r="G21" s="57">
        <f>'BAR BB| Open rates'!G21*0.85*0.85</f>
        <v>19796.5</v>
      </c>
      <c r="H21" s="57">
        <f>'BAR BB| Open rates'!H21*0.85*0.85</f>
        <v>19796.5</v>
      </c>
      <c r="I21" s="57">
        <f>'BAR BB| Open rates'!I21*0.85*0.85</f>
        <v>19074</v>
      </c>
      <c r="J21" s="57">
        <f>'BAR BB| Open rates'!J21*0.85*0.85</f>
        <v>19796.5</v>
      </c>
      <c r="K21" s="57">
        <f>'BAR BB| Open rates'!K21*0.85*0.85</f>
        <v>19796.5</v>
      </c>
      <c r="L21" s="57">
        <f>'BAR BB| Open rates'!L21*0.85*0.85</f>
        <v>19796.5</v>
      </c>
      <c r="M21" s="57">
        <f>'BAR BB| Open rates'!M21*0.85*0.85</f>
        <v>26226.75</v>
      </c>
      <c r="N21" s="57">
        <f>'BAR BB| Open rates'!N21*0.85*0.85</f>
        <v>22469.75</v>
      </c>
      <c r="O21" s="57">
        <f>'BAR BB| Open rates'!O21*0.85*0.85</f>
        <v>26226.75</v>
      </c>
      <c r="P21" s="57">
        <f>'BAR BB| Open rates'!P21*0.85*0.85</f>
        <v>24059.25</v>
      </c>
      <c r="Q21" s="57">
        <f>'BAR BB| Open rates'!Q21*0.85*0.85</f>
        <v>21241.5</v>
      </c>
      <c r="R21" s="57">
        <f>'BAR BB| Open rates'!R21*0.85*0.85</f>
        <v>22469.75</v>
      </c>
      <c r="S21" s="57">
        <f>'BAR BB| Open rates'!S21*0.85*0.85</f>
        <v>21241.5</v>
      </c>
      <c r="T21" s="57">
        <f>'BAR BB| Open rates'!T21*0.85*0.85</f>
        <v>22469.75</v>
      </c>
      <c r="U21" s="57">
        <f>'BAR BB| Open rates'!U21*0.85*0.85</f>
        <v>21241.5</v>
      </c>
      <c r="V21" s="57">
        <f>'BAR BB| Open rates'!V21*0.85*0.85</f>
        <v>22469.75</v>
      </c>
      <c r="W21" s="57">
        <f>'BAR BB| Open rates'!W21*0.85*0.85</f>
        <v>26371.25</v>
      </c>
      <c r="X21" s="57">
        <f>'BAR BB| Open rates'!X21*0.85*0.85</f>
        <v>29405.75</v>
      </c>
      <c r="Y21" s="57">
        <f>'BAR BB| Open rates'!Y21*0.85*0.85</f>
        <v>43205.5</v>
      </c>
      <c r="Z21" s="57">
        <f>'BAR BB| Open rates'!Z21*0.85*0.85</f>
        <v>26371.25</v>
      </c>
      <c r="AA21" s="57">
        <f>'BAR BB| Open rates'!AA21*0.85*0.85</f>
        <v>27960.75</v>
      </c>
      <c r="AB21" s="57">
        <f>'BAR BB| Open rates'!AB21*0.85*0.85</f>
        <v>26371.25</v>
      </c>
      <c r="AC21" s="57">
        <f>'BAR BB| Open rates'!AC21*0.85*0.85</f>
        <v>29405.75</v>
      </c>
      <c r="AD21" s="57">
        <f>'BAR BB| Open rates'!AD21*0.85*0.85</f>
        <v>30850.75</v>
      </c>
      <c r="AE21" s="57">
        <f>'BAR BB| Open rates'!AE21*0.85*0.85</f>
        <v>29405.75</v>
      </c>
      <c r="AF21" s="57">
        <f>'BAR BB| Open rates'!AF21*0.85*0.85</f>
        <v>30850.75</v>
      </c>
      <c r="AG21" s="57">
        <f>'BAR BB| Open rates'!AG21*0.85*0.85</f>
        <v>29405.75</v>
      </c>
      <c r="AH21" s="57">
        <f>'BAR BB| Open rates'!AH21*0.85*0.85</f>
        <v>30850.75</v>
      </c>
      <c r="AI21" s="57">
        <f>'BAR BB| Open rates'!AI21*0.85*0.85</f>
        <v>29405.75</v>
      </c>
      <c r="AJ21" s="57">
        <f>'BAR BB| Open rates'!AJ21*0.85*0.85</f>
        <v>30850.75</v>
      </c>
      <c r="AK21" s="57">
        <f>'BAR BB| Open rates'!AK21*0.85*0.85</f>
        <v>29405.75</v>
      </c>
      <c r="AL21" s="57">
        <f>'BAR BB| Open rates'!AL21*0.85*0.85</f>
        <v>30850.75</v>
      </c>
      <c r="AM21" s="57">
        <f>'BAR BB| Open rates'!AM21*0.85*0.85</f>
        <v>29405.75</v>
      </c>
      <c r="AN21" s="57">
        <f>'BAR BB| Open rates'!AN21*0.85*0.85</f>
        <v>30850.75</v>
      </c>
      <c r="AO21" s="57">
        <f>'BAR BB| Open rates'!AO21*0.85*0.85</f>
        <v>29405.75</v>
      </c>
      <c r="AP21" s="57">
        <f>'BAR BB| Open rates'!AP21*0.85*0.85</f>
        <v>30850.75</v>
      </c>
      <c r="AQ21" s="57">
        <f>'BAR BB| Open rates'!AQ21*0.85*0.85</f>
        <v>29405.75</v>
      </c>
      <c r="AR21" s="57">
        <f>'BAR BB| Open rates'!AR21*0.85*0.85</f>
        <v>30850.75</v>
      </c>
      <c r="AS21" s="57">
        <f>'BAR BB| Open rates'!AS21*0.85*0.85</f>
        <v>26371.25</v>
      </c>
      <c r="AT21" s="57">
        <f>'BAR BB| Open rates'!AT21*0.85*0.85</f>
        <v>27960.75</v>
      </c>
      <c r="AU21" s="57">
        <f>'BAR BB| Open rates'!AU21*0.85*0.85</f>
        <v>26371.25</v>
      </c>
      <c r="AV21" s="57">
        <f>'BAR BB| Open rates'!AV21*0.85*0.85</f>
        <v>27960.75</v>
      </c>
      <c r="AW21" s="57">
        <f>'BAR BB| Open rates'!AW21*0.85*0.85</f>
        <v>27960.75</v>
      </c>
      <c r="AX21" s="57">
        <f>'BAR BB| Open rates'!AX21*0.85*0.85</f>
        <v>26371.25</v>
      </c>
      <c r="AY21" s="57">
        <f>'BAR BB| Open rates'!AY21*0.85*0.85</f>
        <v>27960.75</v>
      </c>
      <c r="AZ21" s="57">
        <f>'BAR BB| Open rates'!AZ21*0.85*0.85</f>
        <v>26371.25</v>
      </c>
      <c r="BA21" s="57">
        <f>'BAR BB| Open rates'!BA21*0.85*0.85</f>
        <v>27960.75</v>
      </c>
      <c r="BB21" s="57">
        <f>'BAR BB| Open rates'!BB21*0.85*0.85</f>
        <v>26371.25</v>
      </c>
      <c r="BC21" s="57">
        <f>'BAR BB| Open rates'!BC21*0.85*0.85</f>
        <v>27960.75</v>
      </c>
      <c r="BD21" s="57">
        <f>'BAR BB| Open rates'!BD21*0.85*0.85</f>
        <v>26371.25</v>
      </c>
      <c r="BE21" s="57">
        <f>'BAR BB| Open rates'!BE21*0.85*0.85</f>
        <v>23409</v>
      </c>
      <c r="BF21" s="57">
        <f>'BAR BB| Open rates'!BF21*0.85*0.85</f>
        <v>21964</v>
      </c>
      <c r="BG21" s="57">
        <f>'BAR BB| Open rates'!BG21*0.85*0.85</f>
        <v>23409</v>
      </c>
      <c r="BH21" s="57">
        <f>'BAR BB| Open rates'!BH21*0.85*0.85</f>
        <v>21964</v>
      </c>
      <c r="BI21" s="57">
        <f>'BAR BB| Open rates'!BI21*0.85*0.85</f>
        <v>23409</v>
      </c>
      <c r="BJ21" s="57">
        <f>'BAR BB| Open rates'!BJ21*0.85*0.85</f>
        <v>21964</v>
      </c>
      <c r="BK21" s="57">
        <f>'BAR BB| Open rates'!BK21*0.85*0.85</f>
        <v>23409</v>
      </c>
      <c r="BL21" s="57">
        <f>'BAR BB| Open rates'!BL21*0.85*0.85</f>
        <v>21964</v>
      </c>
      <c r="BM21" s="57">
        <f>'BAR BB| Open rates'!BM21*0.85*0.85</f>
        <v>23409</v>
      </c>
      <c r="BN21" s="57">
        <f>'BAR BB| Open rates'!BN21*0.85*0.85</f>
        <v>24637.25</v>
      </c>
      <c r="BO21" s="57">
        <f>'BAR BB| Open rates'!BO21*0.85*0.85</f>
        <v>26226.75</v>
      </c>
      <c r="BP21" s="57">
        <f>'BAR BB| Open rates'!BP21*0.85*0.85</f>
        <v>21241.5</v>
      </c>
      <c r="BQ21" s="57">
        <f>'BAR BB| Open rates'!BQ21*0.85*0.85</f>
        <v>19796.5</v>
      </c>
      <c r="BR21" s="57">
        <f>'BAR BB| Open rates'!BR21*0.85*0.85</f>
        <v>20519</v>
      </c>
      <c r="BS21" s="57">
        <f>'BAR BB| Open rates'!BS21*0.85*0.85</f>
        <v>19796.5</v>
      </c>
      <c r="BT21" s="57">
        <f>'BAR BB| Open rates'!BT21*0.85*0.85</f>
        <v>20519</v>
      </c>
      <c r="BU21" s="57">
        <f>'BAR BB| Open rates'!BU21*0.85*0.85</f>
        <v>19796.5</v>
      </c>
      <c r="BV21" s="57">
        <f>'BAR BB| Open rates'!BV21*0.85*0.85</f>
        <v>20519</v>
      </c>
      <c r="BW21" s="57">
        <f>'BAR BB| Open rates'!BW21*0.85*0.85</f>
        <v>19796.5</v>
      </c>
      <c r="BX21" s="57">
        <f>'BAR BB| Open rates'!BX21*0.85*0.85</f>
        <v>19796.5</v>
      </c>
      <c r="BY21" s="57">
        <f>'BAR BB| Open rates'!BY21*0.85*0.85</f>
        <v>20519</v>
      </c>
      <c r="BZ21" s="57">
        <f>'BAR BB| Open rates'!BZ21*0.85*0.85</f>
        <v>19796.5</v>
      </c>
      <c r="CA21" s="57">
        <f>'BAR BB| Open rates'!CA21*0.85*0.85</f>
        <v>20519</v>
      </c>
      <c r="CB21" s="57">
        <f>'BAR BB| Open rates'!CB21*0.85*0.85</f>
        <v>19796.5</v>
      </c>
      <c r="CC21" s="57">
        <f>'BAR BB| Open rates'!CC21*0.85*0.85</f>
        <v>20519</v>
      </c>
      <c r="CD21" s="57">
        <f>'BAR BB| Open rates'!CD21*0.85*0.85</f>
        <v>23192.25</v>
      </c>
      <c r="CE21" s="57">
        <f>'BAR BB| Open rates'!CE21*0.85*0.85</f>
        <v>24781.75</v>
      </c>
    </row>
    <row r="22" spans="1:83" s="36" customFormat="1" ht="12" customHeight="1" x14ac:dyDescent="0.2">
      <c r="A22" s="237">
        <v>2</v>
      </c>
      <c r="B22" s="57">
        <f>'BAR BB| Open rates'!B22*0.85*0.85</f>
        <v>24420.5</v>
      </c>
      <c r="C22" s="57">
        <f>'BAR BB| Open rates'!C22*0.85*0.85</f>
        <v>28683.25</v>
      </c>
      <c r="D22" s="57">
        <f>'BAR BB| Open rates'!D22*0.85*0.85</f>
        <v>25648.75</v>
      </c>
      <c r="E22" s="57">
        <f>'BAR BB| Open rates'!E22*0.85*0.85</f>
        <v>24637.25</v>
      </c>
      <c r="F22" s="57">
        <f>'BAR BB| Open rates'!F22*0.85*0.85</f>
        <v>23409</v>
      </c>
      <c r="G22" s="57">
        <f>'BAR BB| Open rates'!G22*0.85*0.85</f>
        <v>21964</v>
      </c>
      <c r="H22" s="57">
        <f>'BAR BB| Open rates'!H22*0.85*0.85</f>
        <v>21964</v>
      </c>
      <c r="I22" s="57">
        <f>'BAR BB| Open rates'!I22*0.85*0.85</f>
        <v>21241.5</v>
      </c>
      <c r="J22" s="57">
        <f>'BAR BB| Open rates'!J22*0.85*0.85</f>
        <v>21964</v>
      </c>
      <c r="K22" s="57">
        <f>'BAR BB| Open rates'!K22*0.85*0.85</f>
        <v>21964</v>
      </c>
      <c r="L22" s="57">
        <f>'BAR BB| Open rates'!L22*0.85*0.85</f>
        <v>21964</v>
      </c>
      <c r="M22" s="57">
        <f>'BAR BB| Open rates'!M22*0.85*0.85</f>
        <v>28394.25</v>
      </c>
      <c r="N22" s="57">
        <f>'BAR BB| Open rates'!N22*0.85*0.85</f>
        <v>24637.25</v>
      </c>
      <c r="O22" s="57">
        <f>'BAR BB| Open rates'!O22*0.85*0.85</f>
        <v>28394.25</v>
      </c>
      <c r="P22" s="57">
        <f>'BAR BB| Open rates'!P22*0.85*0.85</f>
        <v>26226.75</v>
      </c>
      <c r="Q22" s="57">
        <f>'BAR BB| Open rates'!Q22*0.85*0.85</f>
        <v>23409</v>
      </c>
      <c r="R22" s="57">
        <f>'BAR BB| Open rates'!R22*0.85*0.85</f>
        <v>24637.25</v>
      </c>
      <c r="S22" s="57">
        <f>'BAR BB| Open rates'!S22*0.85*0.85</f>
        <v>23409</v>
      </c>
      <c r="T22" s="57">
        <f>'BAR BB| Open rates'!T22*0.85*0.85</f>
        <v>24637.25</v>
      </c>
      <c r="U22" s="57">
        <f>'BAR BB| Open rates'!U22*0.85*0.85</f>
        <v>23409</v>
      </c>
      <c r="V22" s="57">
        <f>'BAR BB| Open rates'!V22*0.85*0.85</f>
        <v>24637.25</v>
      </c>
      <c r="W22" s="57">
        <f>'BAR BB| Open rates'!W22*0.85*0.85</f>
        <v>28538.75</v>
      </c>
      <c r="X22" s="57">
        <f>'BAR BB| Open rates'!X22*0.85*0.85</f>
        <v>31573.25</v>
      </c>
      <c r="Y22" s="57">
        <f>'BAR BB| Open rates'!Y22*0.85*0.85</f>
        <v>45373</v>
      </c>
      <c r="Z22" s="57">
        <f>'BAR BB| Open rates'!Z22*0.85*0.85</f>
        <v>28538.75</v>
      </c>
      <c r="AA22" s="57">
        <f>'BAR BB| Open rates'!AA22*0.85*0.85</f>
        <v>30128.25</v>
      </c>
      <c r="AB22" s="57">
        <f>'BAR BB| Open rates'!AB22*0.85*0.85</f>
        <v>28538.75</v>
      </c>
      <c r="AC22" s="57">
        <f>'BAR BB| Open rates'!AC22*0.85*0.85</f>
        <v>31573.25</v>
      </c>
      <c r="AD22" s="57">
        <f>'BAR BB| Open rates'!AD22*0.85*0.85</f>
        <v>33018.25</v>
      </c>
      <c r="AE22" s="57">
        <f>'BAR BB| Open rates'!AE22*0.85*0.85</f>
        <v>31573.25</v>
      </c>
      <c r="AF22" s="57">
        <f>'BAR BB| Open rates'!AF22*0.85*0.85</f>
        <v>33018.25</v>
      </c>
      <c r="AG22" s="57">
        <f>'BAR BB| Open rates'!AG22*0.85*0.85</f>
        <v>31573.25</v>
      </c>
      <c r="AH22" s="57">
        <f>'BAR BB| Open rates'!AH22*0.85*0.85</f>
        <v>33018.25</v>
      </c>
      <c r="AI22" s="57">
        <f>'BAR BB| Open rates'!AI22*0.85*0.85</f>
        <v>31573.25</v>
      </c>
      <c r="AJ22" s="57">
        <f>'BAR BB| Open rates'!AJ22*0.85*0.85</f>
        <v>33018.25</v>
      </c>
      <c r="AK22" s="57">
        <f>'BAR BB| Open rates'!AK22*0.85*0.85</f>
        <v>31573.25</v>
      </c>
      <c r="AL22" s="57">
        <f>'BAR BB| Open rates'!AL22*0.85*0.85</f>
        <v>33018.25</v>
      </c>
      <c r="AM22" s="57">
        <f>'BAR BB| Open rates'!AM22*0.85*0.85</f>
        <v>31573.25</v>
      </c>
      <c r="AN22" s="57">
        <f>'BAR BB| Open rates'!AN22*0.85*0.85</f>
        <v>33018.25</v>
      </c>
      <c r="AO22" s="57">
        <f>'BAR BB| Open rates'!AO22*0.85*0.85</f>
        <v>31573.25</v>
      </c>
      <c r="AP22" s="57">
        <f>'BAR BB| Open rates'!AP22*0.85*0.85</f>
        <v>33018.25</v>
      </c>
      <c r="AQ22" s="57">
        <f>'BAR BB| Open rates'!AQ22*0.85*0.85</f>
        <v>31573.25</v>
      </c>
      <c r="AR22" s="57">
        <f>'BAR BB| Open rates'!AR22*0.85*0.85</f>
        <v>33018.25</v>
      </c>
      <c r="AS22" s="57">
        <f>'BAR BB| Open rates'!AS22*0.85*0.85</f>
        <v>28538.75</v>
      </c>
      <c r="AT22" s="57">
        <f>'BAR BB| Open rates'!AT22*0.85*0.85</f>
        <v>30128.25</v>
      </c>
      <c r="AU22" s="57">
        <f>'BAR BB| Open rates'!AU22*0.85*0.85</f>
        <v>28538.75</v>
      </c>
      <c r="AV22" s="57">
        <f>'BAR BB| Open rates'!AV22*0.85*0.85</f>
        <v>30128.25</v>
      </c>
      <c r="AW22" s="57">
        <f>'BAR BB| Open rates'!AW22*0.85*0.85</f>
        <v>30128.25</v>
      </c>
      <c r="AX22" s="57">
        <f>'BAR BB| Open rates'!AX22*0.85*0.85</f>
        <v>28538.75</v>
      </c>
      <c r="AY22" s="57">
        <f>'BAR BB| Open rates'!AY22*0.85*0.85</f>
        <v>30128.25</v>
      </c>
      <c r="AZ22" s="57">
        <f>'BAR BB| Open rates'!AZ22*0.85*0.85</f>
        <v>28538.75</v>
      </c>
      <c r="BA22" s="57">
        <f>'BAR BB| Open rates'!BA22*0.85*0.85</f>
        <v>30128.25</v>
      </c>
      <c r="BB22" s="57">
        <f>'BAR BB| Open rates'!BB22*0.85*0.85</f>
        <v>28538.75</v>
      </c>
      <c r="BC22" s="57">
        <f>'BAR BB| Open rates'!BC22*0.85*0.85</f>
        <v>30128.25</v>
      </c>
      <c r="BD22" s="57">
        <f>'BAR BB| Open rates'!BD22*0.85*0.85</f>
        <v>28538.75</v>
      </c>
      <c r="BE22" s="57">
        <f>'BAR BB| Open rates'!BE22*0.85*0.85</f>
        <v>25576.5</v>
      </c>
      <c r="BF22" s="57">
        <f>'BAR BB| Open rates'!BF22*0.85*0.85</f>
        <v>24131.5</v>
      </c>
      <c r="BG22" s="57">
        <f>'BAR BB| Open rates'!BG22*0.85*0.85</f>
        <v>25576.5</v>
      </c>
      <c r="BH22" s="57">
        <f>'BAR BB| Open rates'!BH22*0.85*0.85</f>
        <v>24131.5</v>
      </c>
      <c r="BI22" s="57">
        <f>'BAR BB| Open rates'!BI22*0.85*0.85</f>
        <v>25576.5</v>
      </c>
      <c r="BJ22" s="57">
        <f>'BAR BB| Open rates'!BJ22*0.85*0.85</f>
        <v>24131.5</v>
      </c>
      <c r="BK22" s="57">
        <f>'BAR BB| Open rates'!BK22*0.85*0.85</f>
        <v>25576.5</v>
      </c>
      <c r="BL22" s="57">
        <f>'BAR BB| Open rates'!BL22*0.85*0.85</f>
        <v>24131.5</v>
      </c>
      <c r="BM22" s="57">
        <f>'BAR BB| Open rates'!BM22*0.85*0.85</f>
        <v>25576.5</v>
      </c>
      <c r="BN22" s="57">
        <f>'BAR BB| Open rates'!BN22*0.85*0.85</f>
        <v>26804.75</v>
      </c>
      <c r="BO22" s="57">
        <f>'BAR BB| Open rates'!BO22*0.85*0.85</f>
        <v>28394.25</v>
      </c>
      <c r="BP22" s="57">
        <f>'BAR BB| Open rates'!BP22*0.85*0.85</f>
        <v>23409</v>
      </c>
      <c r="BQ22" s="57">
        <f>'BAR BB| Open rates'!BQ22*0.85*0.85</f>
        <v>21964</v>
      </c>
      <c r="BR22" s="57">
        <f>'BAR BB| Open rates'!BR22*0.85*0.85</f>
        <v>22686.5</v>
      </c>
      <c r="BS22" s="57">
        <f>'BAR BB| Open rates'!BS22*0.85*0.85</f>
        <v>21964</v>
      </c>
      <c r="BT22" s="57">
        <f>'BAR BB| Open rates'!BT22*0.85*0.85</f>
        <v>22686.5</v>
      </c>
      <c r="BU22" s="57">
        <f>'BAR BB| Open rates'!BU22*0.85*0.85</f>
        <v>21964</v>
      </c>
      <c r="BV22" s="57">
        <f>'BAR BB| Open rates'!BV22*0.85*0.85</f>
        <v>22686.5</v>
      </c>
      <c r="BW22" s="57">
        <f>'BAR BB| Open rates'!BW22*0.85*0.85</f>
        <v>21964</v>
      </c>
      <c r="BX22" s="57">
        <f>'BAR BB| Open rates'!BX22*0.85*0.85</f>
        <v>21964</v>
      </c>
      <c r="BY22" s="57">
        <f>'BAR BB| Open rates'!BY22*0.85*0.85</f>
        <v>22686.5</v>
      </c>
      <c r="BZ22" s="57">
        <f>'BAR BB| Open rates'!BZ22*0.85*0.85</f>
        <v>21964</v>
      </c>
      <c r="CA22" s="57">
        <f>'BAR BB| Open rates'!CA22*0.85*0.85</f>
        <v>22686.5</v>
      </c>
      <c r="CB22" s="57">
        <f>'BAR BB| Open rates'!CB22*0.85*0.85</f>
        <v>21964</v>
      </c>
      <c r="CC22" s="57">
        <f>'BAR BB| Open rates'!CC22*0.85*0.85</f>
        <v>22686.5</v>
      </c>
      <c r="CD22" s="57">
        <f>'BAR BB| Open rates'!CD22*0.85*0.85</f>
        <v>25359.75</v>
      </c>
      <c r="CE22" s="57">
        <f>'BAR BB| Open rates'!CE22*0.85*0.85</f>
        <v>26949.25</v>
      </c>
    </row>
    <row r="23" spans="1:83"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row>
    <row r="24" spans="1:83" s="36" customFormat="1" ht="12" customHeight="1" x14ac:dyDescent="0.2">
      <c r="A24" s="237">
        <v>1</v>
      </c>
      <c r="B24" s="57">
        <f>'BAR BB| Open rates'!B24*0.85*0.85</f>
        <v>33090.5</v>
      </c>
      <c r="C24" s="57">
        <f>'BAR BB| Open rates'!C24*0.85*0.85</f>
        <v>37353.25</v>
      </c>
      <c r="D24" s="57">
        <f>'BAR BB| Open rates'!D24*0.85*0.85</f>
        <v>34318.75</v>
      </c>
      <c r="E24" s="57">
        <f>'BAR BB| Open rates'!E24*0.85*0.85</f>
        <v>28538.75</v>
      </c>
      <c r="F24" s="57">
        <f>'BAR BB| Open rates'!F24*0.85*0.85</f>
        <v>27310.5</v>
      </c>
      <c r="G24" s="57">
        <f>'BAR BB| Open rates'!G24*0.85*0.85</f>
        <v>25865.5</v>
      </c>
      <c r="H24" s="57">
        <f>'BAR BB| Open rates'!H24*0.85*0.85</f>
        <v>25865.5</v>
      </c>
      <c r="I24" s="57">
        <f>'BAR BB| Open rates'!I24*0.85*0.85</f>
        <v>25143</v>
      </c>
      <c r="J24" s="57">
        <f>'BAR BB| Open rates'!J24*0.85*0.85</f>
        <v>25865.5</v>
      </c>
      <c r="K24" s="57">
        <f>'BAR BB| Open rates'!K24*0.85*0.85</f>
        <v>25865.5</v>
      </c>
      <c r="L24" s="57">
        <f>'BAR BB| Open rates'!L24*0.85*0.85</f>
        <v>25865.5</v>
      </c>
      <c r="M24" s="57">
        <f>'BAR BB| Open rates'!M24*0.85*0.85</f>
        <v>32295.75</v>
      </c>
      <c r="N24" s="57">
        <f>'BAR BB| Open rates'!N24*0.85*0.85</f>
        <v>28538.75</v>
      </c>
      <c r="O24" s="57">
        <f>'BAR BB| Open rates'!O24*0.85*0.85</f>
        <v>32295.75</v>
      </c>
      <c r="P24" s="57">
        <f>'BAR BB| Open rates'!P24*0.85*0.85</f>
        <v>30128.25</v>
      </c>
      <c r="Q24" s="57">
        <f>'BAR BB| Open rates'!Q24*0.85*0.85</f>
        <v>27310.5</v>
      </c>
      <c r="R24" s="57">
        <f>'BAR BB| Open rates'!R24*0.85*0.85</f>
        <v>28538.75</v>
      </c>
      <c r="S24" s="57">
        <f>'BAR BB| Open rates'!S24*0.85*0.85</f>
        <v>27310.5</v>
      </c>
      <c r="T24" s="57">
        <f>'BAR BB| Open rates'!T24*0.85*0.85</f>
        <v>28538.75</v>
      </c>
      <c r="U24" s="57">
        <f>'BAR BB| Open rates'!U24*0.85*0.85</f>
        <v>27310.5</v>
      </c>
      <c r="V24" s="57">
        <f>'BAR BB| Open rates'!V24*0.85*0.85</f>
        <v>28538.75</v>
      </c>
      <c r="W24" s="57">
        <f>'BAR BB| Open rates'!W24*0.85*0.85</f>
        <v>34318.75</v>
      </c>
      <c r="X24" s="57">
        <f>'BAR BB| Open rates'!X24*0.85*0.85</f>
        <v>37353.25</v>
      </c>
      <c r="Y24" s="57">
        <f>'BAR BB| Open rates'!Y24*0.85*0.85</f>
        <v>51153</v>
      </c>
      <c r="Z24" s="57">
        <f>'BAR BB| Open rates'!Z24*0.85*0.85</f>
        <v>34318.75</v>
      </c>
      <c r="AA24" s="57">
        <f>'BAR BB| Open rates'!AA24*0.85*0.85</f>
        <v>35908.25</v>
      </c>
      <c r="AB24" s="57">
        <f>'BAR BB| Open rates'!AB24*0.85*0.85</f>
        <v>34318.75</v>
      </c>
      <c r="AC24" s="57">
        <f>'BAR BB| Open rates'!AC24*0.85*0.85</f>
        <v>37353.25</v>
      </c>
      <c r="AD24" s="57">
        <f>'BAR BB| Open rates'!AD24*0.85*0.85</f>
        <v>38798.25</v>
      </c>
      <c r="AE24" s="57">
        <f>'BAR BB| Open rates'!AE24*0.85*0.85</f>
        <v>37353.25</v>
      </c>
      <c r="AF24" s="57">
        <f>'BAR BB| Open rates'!AF24*0.85*0.85</f>
        <v>38798.25</v>
      </c>
      <c r="AG24" s="57">
        <f>'BAR BB| Open rates'!AG24*0.85*0.85</f>
        <v>37353.25</v>
      </c>
      <c r="AH24" s="57">
        <f>'BAR BB| Open rates'!AH24*0.85*0.85</f>
        <v>38798.25</v>
      </c>
      <c r="AI24" s="57">
        <f>'BAR BB| Open rates'!AI24*0.85*0.85</f>
        <v>37353.25</v>
      </c>
      <c r="AJ24" s="57">
        <f>'BAR BB| Open rates'!AJ24*0.85*0.85</f>
        <v>38798.25</v>
      </c>
      <c r="AK24" s="57">
        <f>'BAR BB| Open rates'!AK24*0.85*0.85</f>
        <v>37353.25</v>
      </c>
      <c r="AL24" s="57">
        <f>'BAR BB| Open rates'!AL24*0.85*0.85</f>
        <v>38798.25</v>
      </c>
      <c r="AM24" s="57">
        <f>'BAR BB| Open rates'!AM24*0.85*0.85</f>
        <v>37353.25</v>
      </c>
      <c r="AN24" s="57">
        <f>'BAR BB| Open rates'!AN24*0.85*0.85</f>
        <v>38798.25</v>
      </c>
      <c r="AO24" s="57">
        <f>'BAR BB| Open rates'!AO24*0.85*0.85</f>
        <v>37353.25</v>
      </c>
      <c r="AP24" s="57">
        <f>'BAR BB| Open rates'!AP24*0.85*0.85</f>
        <v>38798.25</v>
      </c>
      <c r="AQ24" s="57">
        <f>'BAR BB| Open rates'!AQ24*0.85*0.85</f>
        <v>37353.25</v>
      </c>
      <c r="AR24" s="57">
        <f>'BAR BB| Open rates'!AR24*0.85*0.85</f>
        <v>38798.25</v>
      </c>
      <c r="AS24" s="57">
        <f>'BAR BB| Open rates'!AS24*0.85*0.85</f>
        <v>34318.75</v>
      </c>
      <c r="AT24" s="57">
        <f>'BAR BB| Open rates'!AT24*0.85*0.85</f>
        <v>35908.25</v>
      </c>
      <c r="AU24" s="57">
        <f>'BAR BB| Open rates'!AU24*0.85*0.85</f>
        <v>34318.75</v>
      </c>
      <c r="AV24" s="57">
        <f>'BAR BB| Open rates'!AV24*0.85*0.85</f>
        <v>31573.25</v>
      </c>
      <c r="AW24" s="57">
        <f>'BAR BB| Open rates'!AW24*0.85*0.85</f>
        <v>31573.25</v>
      </c>
      <c r="AX24" s="57">
        <f>'BAR BB| Open rates'!AX24*0.85*0.85</f>
        <v>29983.75</v>
      </c>
      <c r="AY24" s="57">
        <f>'BAR BB| Open rates'!AY24*0.85*0.85</f>
        <v>31573.25</v>
      </c>
      <c r="AZ24" s="57">
        <f>'BAR BB| Open rates'!AZ24*0.85*0.85</f>
        <v>29983.75</v>
      </c>
      <c r="BA24" s="57">
        <f>'BAR BB| Open rates'!BA24*0.85*0.85</f>
        <v>31573.25</v>
      </c>
      <c r="BB24" s="57">
        <f>'BAR BB| Open rates'!BB24*0.85*0.85</f>
        <v>29983.75</v>
      </c>
      <c r="BC24" s="57">
        <f>'BAR BB| Open rates'!BC24*0.85*0.85</f>
        <v>31573.25</v>
      </c>
      <c r="BD24" s="57">
        <f>'BAR BB| Open rates'!BD24*0.85*0.85</f>
        <v>29983.75</v>
      </c>
      <c r="BE24" s="57">
        <f>'BAR BB| Open rates'!BE24*0.85*0.85</f>
        <v>28755.5</v>
      </c>
      <c r="BF24" s="57">
        <f>'BAR BB| Open rates'!BF24*0.85*0.85</f>
        <v>27310.5</v>
      </c>
      <c r="BG24" s="57">
        <f>'BAR BB| Open rates'!BG24*0.85*0.85</f>
        <v>28755.5</v>
      </c>
      <c r="BH24" s="57">
        <f>'BAR BB| Open rates'!BH24*0.85*0.85</f>
        <v>27310.5</v>
      </c>
      <c r="BI24" s="57">
        <f>'BAR BB| Open rates'!BI24*0.85*0.85</f>
        <v>28755.5</v>
      </c>
      <c r="BJ24" s="57">
        <f>'BAR BB| Open rates'!BJ24*0.85*0.85</f>
        <v>27310.5</v>
      </c>
      <c r="BK24" s="57">
        <f>'BAR BB| Open rates'!BK24*0.85*0.85</f>
        <v>28755.5</v>
      </c>
      <c r="BL24" s="57">
        <f>'BAR BB| Open rates'!BL24*0.85*0.85</f>
        <v>27310.5</v>
      </c>
      <c r="BM24" s="57">
        <f>'BAR BB| Open rates'!BM24*0.85*0.85</f>
        <v>28755.5</v>
      </c>
      <c r="BN24" s="57">
        <f>'BAR BB| Open rates'!BN24*0.85*0.85</f>
        <v>29983.75</v>
      </c>
      <c r="BO24" s="57">
        <f>'BAR BB| Open rates'!BO24*0.85*0.85</f>
        <v>31573.25</v>
      </c>
      <c r="BP24" s="57">
        <f>'BAR BB| Open rates'!BP24*0.85*0.85</f>
        <v>26588</v>
      </c>
      <c r="BQ24" s="57">
        <f>'BAR BB| Open rates'!BQ24*0.85*0.85</f>
        <v>25143</v>
      </c>
      <c r="BR24" s="57">
        <f>'BAR BB| Open rates'!BR24*0.85*0.85</f>
        <v>25865.5</v>
      </c>
      <c r="BS24" s="57">
        <f>'BAR BB| Open rates'!BS24*0.85*0.85</f>
        <v>25143</v>
      </c>
      <c r="BT24" s="57">
        <f>'BAR BB| Open rates'!BT24*0.85*0.85</f>
        <v>25865.5</v>
      </c>
      <c r="BU24" s="57">
        <f>'BAR BB| Open rates'!BU24*0.85*0.85</f>
        <v>25143</v>
      </c>
      <c r="BV24" s="57">
        <f>'BAR BB| Open rates'!BV24*0.85*0.85</f>
        <v>25865.5</v>
      </c>
      <c r="BW24" s="57">
        <f>'BAR BB| Open rates'!BW24*0.85*0.85</f>
        <v>25143</v>
      </c>
      <c r="BX24" s="57">
        <f>'BAR BB| Open rates'!BX24*0.85*0.85</f>
        <v>25143</v>
      </c>
      <c r="BY24" s="57">
        <f>'BAR BB| Open rates'!BY24*0.85*0.85</f>
        <v>25865.5</v>
      </c>
      <c r="BZ24" s="57">
        <f>'BAR BB| Open rates'!BZ24*0.85*0.85</f>
        <v>25143</v>
      </c>
      <c r="CA24" s="57">
        <f>'BAR BB| Open rates'!CA24*0.85*0.85</f>
        <v>25865.5</v>
      </c>
      <c r="CB24" s="57">
        <f>'BAR BB| Open rates'!CB24*0.85*0.85</f>
        <v>25143</v>
      </c>
      <c r="CC24" s="57">
        <f>'BAR BB| Open rates'!CC24*0.85*0.85</f>
        <v>25865.5</v>
      </c>
      <c r="CD24" s="57">
        <f>'BAR BB| Open rates'!CD24*0.85*0.85</f>
        <v>28538.75</v>
      </c>
      <c r="CE24" s="57">
        <f>'BAR BB| Open rates'!CE24*0.85*0.85</f>
        <v>30128.25</v>
      </c>
    </row>
    <row r="25" spans="1:83" s="36" customFormat="1" ht="12" customHeight="1" x14ac:dyDescent="0.2">
      <c r="A25" s="237">
        <v>2</v>
      </c>
      <c r="B25" s="57">
        <f>'BAR BB| Open rates'!B25*0.85*0.85</f>
        <v>35258</v>
      </c>
      <c r="C25" s="57">
        <f>'BAR BB| Open rates'!C25*0.85*0.85</f>
        <v>39520.75</v>
      </c>
      <c r="D25" s="57">
        <f>'BAR BB| Open rates'!D25*0.85*0.85</f>
        <v>36486.25</v>
      </c>
      <c r="E25" s="57">
        <f>'BAR BB| Open rates'!E25*0.85*0.85</f>
        <v>30706.25</v>
      </c>
      <c r="F25" s="57">
        <f>'BAR BB| Open rates'!F25*0.85*0.85</f>
        <v>29478</v>
      </c>
      <c r="G25" s="57">
        <f>'BAR BB| Open rates'!G25*0.85*0.85</f>
        <v>28033</v>
      </c>
      <c r="H25" s="57">
        <f>'BAR BB| Open rates'!H25*0.85*0.85</f>
        <v>28033</v>
      </c>
      <c r="I25" s="57">
        <f>'BAR BB| Open rates'!I25*0.85*0.85</f>
        <v>27310.5</v>
      </c>
      <c r="J25" s="57">
        <f>'BAR BB| Open rates'!J25*0.85*0.85</f>
        <v>28033</v>
      </c>
      <c r="K25" s="57">
        <f>'BAR BB| Open rates'!K25*0.85*0.85</f>
        <v>28033</v>
      </c>
      <c r="L25" s="57">
        <f>'BAR BB| Open rates'!L25*0.85*0.85</f>
        <v>28033</v>
      </c>
      <c r="M25" s="57">
        <f>'BAR BB| Open rates'!M25*0.85*0.85</f>
        <v>34463.25</v>
      </c>
      <c r="N25" s="57">
        <f>'BAR BB| Open rates'!N25*0.85*0.85</f>
        <v>30706.25</v>
      </c>
      <c r="O25" s="57">
        <f>'BAR BB| Open rates'!O25*0.85*0.85</f>
        <v>34463.25</v>
      </c>
      <c r="P25" s="57">
        <f>'BAR BB| Open rates'!P25*0.85*0.85</f>
        <v>32295.75</v>
      </c>
      <c r="Q25" s="57">
        <f>'BAR BB| Open rates'!Q25*0.85*0.85</f>
        <v>29478</v>
      </c>
      <c r="R25" s="57">
        <f>'BAR BB| Open rates'!R25*0.85*0.85</f>
        <v>30706.25</v>
      </c>
      <c r="S25" s="57">
        <f>'BAR BB| Open rates'!S25*0.85*0.85</f>
        <v>29478</v>
      </c>
      <c r="T25" s="57">
        <f>'BAR BB| Open rates'!T25*0.85*0.85</f>
        <v>30706.25</v>
      </c>
      <c r="U25" s="57">
        <f>'BAR BB| Open rates'!U25*0.85*0.85</f>
        <v>29478</v>
      </c>
      <c r="V25" s="57">
        <f>'BAR BB| Open rates'!V25*0.85*0.85</f>
        <v>30706.25</v>
      </c>
      <c r="W25" s="57">
        <f>'BAR BB| Open rates'!W25*0.85*0.85</f>
        <v>36486.25</v>
      </c>
      <c r="X25" s="57">
        <f>'BAR BB| Open rates'!X25*0.85*0.85</f>
        <v>39520.75</v>
      </c>
      <c r="Y25" s="57">
        <f>'BAR BB| Open rates'!Y25*0.85*0.85</f>
        <v>53320.5</v>
      </c>
      <c r="Z25" s="57">
        <f>'BAR BB| Open rates'!Z25*0.85*0.85</f>
        <v>36486.25</v>
      </c>
      <c r="AA25" s="57">
        <f>'BAR BB| Open rates'!AA25*0.85*0.85</f>
        <v>38075.75</v>
      </c>
      <c r="AB25" s="57">
        <f>'BAR BB| Open rates'!AB25*0.85*0.85</f>
        <v>36486.25</v>
      </c>
      <c r="AC25" s="57">
        <f>'BAR BB| Open rates'!AC25*0.85*0.85</f>
        <v>39520.75</v>
      </c>
      <c r="AD25" s="57">
        <f>'BAR BB| Open rates'!AD25*0.85*0.85</f>
        <v>40965.75</v>
      </c>
      <c r="AE25" s="57">
        <f>'BAR BB| Open rates'!AE25*0.85*0.85</f>
        <v>39520.75</v>
      </c>
      <c r="AF25" s="57">
        <f>'BAR BB| Open rates'!AF25*0.85*0.85</f>
        <v>40965.75</v>
      </c>
      <c r="AG25" s="57">
        <f>'BAR BB| Open rates'!AG25*0.85*0.85</f>
        <v>39520.75</v>
      </c>
      <c r="AH25" s="57">
        <f>'BAR BB| Open rates'!AH25*0.85*0.85</f>
        <v>40965.75</v>
      </c>
      <c r="AI25" s="57">
        <f>'BAR BB| Open rates'!AI25*0.85*0.85</f>
        <v>39520.75</v>
      </c>
      <c r="AJ25" s="57">
        <f>'BAR BB| Open rates'!AJ25*0.85*0.85</f>
        <v>40965.75</v>
      </c>
      <c r="AK25" s="57">
        <f>'BAR BB| Open rates'!AK25*0.85*0.85</f>
        <v>39520.75</v>
      </c>
      <c r="AL25" s="57">
        <f>'BAR BB| Open rates'!AL25*0.85*0.85</f>
        <v>40965.75</v>
      </c>
      <c r="AM25" s="57">
        <f>'BAR BB| Open rates'!AM25*0.85*0.85</f>
        <v>39520.75</v>
      </c>
      <c r="AN25" s="57">
        <f>'BAR BB| Open rates'!AN25*0.85*0.85</f>
        <v>40965.75</v>
      </c>
      <c r="AO25" s="57">
        <f>'BAR BB| Open rates'!AO25*0.85*0.85</f>
        <v>39520.75</v>
      </c>
      <c r="AP25" s="57">
        <f>'BAR BB| Open rates'!AP25*0.85*0.85</f>
        <v>40965.75</v>
      </c>
      <c r="AQ25" s="57">
        <f>'BAR BB| Open rates'!AQ25*0.85*0.85</f>
        <v>39520.75</v>
      </c>
      <c r="AR25" s="57">
        <f>'BAR BB| Open rates'!AR25*0.85*0.85</f>
        <v>40965.75</v>
      </c>
      <c r="AS25" s="57">
        <f>'BAR BB| Open rates'!AS25*0.85*0.85</f>
        <v>36486.25</v>
      </c>
      <c r="AT25" s="57">
        <f>'BAR BB| Open rates'!AT25*0.85*0.85</f>
        <v>38075.75</v>
      </c>
      <c r="AU25" s="57">
        <f>'BAR BB| Open rates'!AU25*0.85*0.85</f>
        <v>36486.25</v>
      </c>
      <c r="AV25" s="57">
        <f>'BAR BB| Open rates'!AV25*0.85*0.85</f>
        <v>33740.75</v>
      </c>
      <c r="AW25" s="57">
        <f>'BAR BB| Open rates'!AW25*0.85*0.85</f>
        <v>33740.75</v>
      </c>
      <c r="AX25" s="57">
        <f>'BAR BB| Open rates'!AX25*0.85*0.85</f>
        <v>32151.25</v>
      </c>
      <c r="AY25" s="57">
        <f>'BAR BB| Open rates'!AY25*0.85*0.85</f>
        <v>33740.75</v>
      </c>
      <c r="AZ25" s="57">
        <f>'BAR BB| Open rates'!AZ25*0.85*0.85</f>
        <v>32151.25</v>
      </c>
      <c r="BA25" s="57">
        <f>'BAR BB| Open rates'!BA25*0.85*0.85</f>
        <v>33740.75</v>
      </c>
      <c r="BB25" s="57">
        <f>'BAR BB| Open rates'!BB25*0.85*0.85</f>
        <v>32151.25</v>
      </c>
      <c r="BC25" s="57">
        <f>'BAR BB| Open rates'!BC25*0.85*0.85</f>
        <v>33740.75</v>
      </c>
      <c r="BD25" s="57">
        <f>'BAR BB| Open rates'!BD25*0.85*0.85</f>
        <v>32151.25</v>
      </c>
      <c r="BE25" s="57">
        <f>'BAR BB| Open rates'!BE25*0.85*0.85</f>
        <v>30923</v>
      </c>
      <c r="BF25" s="57">
        <f>'BAR BB| Open rates'!BF25*0.85*0.85</f>
        <v>29478</v>
      </c>
      <c r="BG25" s="57">
        <f>'BAR BB| Open rates'!BG25*0.85*0.85</f>
        <v>30923</v>
      </c>
      <c r="BH25" s="57">
        <f>'BAR BB| Open rates'!BH25*0.85*0.85</f>
        <v>29478</v>
      </c>
      <c r="BI25" s="57">
        <f>'BAR BB| Open rates'!BI25*0.85*0.85</f>
        <v>30923</v>
      </c>
      <c r="BJ25" s="57">
        <f>'BAR BB| Open rates'!BJ25*0.85*0.85</f>
        <v>29478</v>
      </c>
      <c r="BK25" s="57">
        <f>'BAR BB| Open rates'!BK25*0.85*0.85</f>
        <v>30923</v>
      </c>
      <c r="BL25" s="57">
        <f>'BAR BB| Open rates'!BL25*0.85*0.85</f>
        <v>29478</v>
      </c>
      <c r="BM25" s="57">
        <f>'BAR BB| Open rates'!BM25*0.85*0.85</f>
        <v>30923</v>
      </c>
      <c r="BN25" s="57">
        <f>'BAR BB| Open rates'!BN25*0.85*0.85</f>
        <v>32151.25</v>
      </c>
      <c r="BO25" s="57">
        <f>'BAR BB| Open rates'!BO25*0.85*0.85</f>
        <v>33740.75</v>
      </c>
      <c r="BP25" s="57">
        <f>'BAR BB| Open rates'!BP25*0.85*0.85</f>
        <v>28755.5</v>
      </c>
      <c r="BQ25" s="57">
        <f>'BAR BB| Open rates'!BQ25*0.85*0.85</f>
        <v>27310.5</v>
      </c>
      <c r="BR25" s="57">
        <f>'BAR BB| Open rates'!BR25*0.85*0.85</f>
        <v>28033</v>
      </c>
      <c r="BS25" s="57">
        <f>'BAR BB| Open rates'!BS25*0.85*0.85</f>
        <v>27310.5</v>
      </c>
      <c r="BT25" s="57">
        <f>'BAR BB| Open rates'!BT25*0.85*0.85</f>
        <v>28033</v>
      </c>
      <c r="BU25" s="57">
        <f>'BAR BB| Open rates'!BU25*0.85*0.85</f>
        <v>27310.5</v>
      </c>
      <c r="BV25" s="57">
        <f>'BAR BB| Open rates'!BV25*0.85*0.85</f>
        <v>28033</v>
      </c>
      <c r="BW25" s="57">
        <f>'BAR BB| Open rates'!BW25*0.85*0.85</f>
        <v>27310.5</v>
      </c>
      <c r="BX25" s="57">
        <f>'BAR BB| Open rates'!BX25*0.85*0.85</f>
        <v>27310.5</v>
      </c>
      <c r="BY25" s="57">
        <f>'BAR BB| Open rates'!BY25*0.85*0.85</f>
        <v>28033</v>
      </c>
      <c r="BZ25" s="57">
        <f>'BAR BB| Open rates'!BZ25*0.85*0.85</f>
        <v>27310.5</v>
      </c>
      <c r="CA25" s="57">
        <f>'BAR BB| Open rates'!CA25*0.85*0.85</f>
        <v>28033</v>
      </c>
      <c r="CB25" s="57">
        <f>'BAR BB| Open rates'!CB25*0.85*0.85</f>
        <v>27310.5</v>
      </c>
      <c r="CC25" s="57">
        <f>'BAR BB| Open rates'!CC25*0.85*0.85</f>
        <v>28033</v>
      </c>
      <c r="CD25" s="57">
        <f>'BAR BB| Open rates'!CD25*0.85*0.85</f>
        <v>30706.25</v>
      </c>
      <c r="CE25" s="57">
        <f>'BAR BB| Open rates'!CE25*0.85*0.85</f>
        <v>32295.75</v>
      </c>
    </row>
    <row r="26" spans="1:83" s="36" customFormat="1" ht="12" customHeight="1" x14ac:dyDescent="0.2">
      <c r="A26" s="237">
        <v>3</v>
      </c>
      <c r="B26" s="57">
        <f>'BAR BB| Open rates'!B26*0.85*0.85</f>
        <v>37425.5</v>
      </c>
      <c r="C26" s="57">
        <f>'BAR BB| Open rates'!C26*0.85*0.85</f>
        <v>41688.25</v>
      </c>
      <c r="D26" s="57">
        <f>'BAR BB| Open rates'!D26*0.85*0.85</f>
        <v>38653.75</v>
      </c>
      <c r="E26" s="57">
        <f>'BAR BB| Open rates'!E26*0.85*0.85</f>
        <v>32873.75</v>
      </c>
      <c r="F26" s="57">
        <f>'BAR BB| Open rates'!F26*0.85*0.85</f>
        <v>31645.5</v>
      </c>
      <c r="G26" s="57">
        <f>'BAR BB| Open rates'!G26*0.85*0.85</f>
        <v>30200.5</v>
      </c>
      <c r="H26" s="57">
        <f>'BAR BB| Open rates'!H26*0.85*0.85</f>
        <v>30200.5</v>
      </c>
      <c r="I26" s="57">
        <f>'BAR BB| Open rates'!I26*0.85*0.85</f>
        <v>29478</v>
      </c>
      <c r="J26" s="57">
        <f>'BAR BB| Open rates'!J26*0.85*0.85</f>
        <v>30200.5</v>
      </c>
      <c r="K26" s="57">
        <f>'BAR BB| Open rates'!K26*0.85*0.85</f>
        <v>30200.5</v>
      </c>
      <c r="L26" s="57">
        <f>'BAR BB| Open rates'!L26*0.85*0.85</f>
        <v>30200.5</v>
      </c>
      <c r="M26" s="57">
        <f>'BAR BB| Open rates'!M26*0.85*0.85</f>
        <v>36630.75</v>
      </c>
      <c r="N26" s="57">
        <f>'BAR BB| Open rates'!N26*0.85*0.85</f>
        <v>32873.75</v>
      </c>
      <c r="O26" s="57">
        <f>'BAR BB| Open rates'!O26*0.85*0.85</f>
        <v>36630.75</v>
      </c>
      <c r="P26" s="57">
        <f>'BAR BB| Open rates'!P26*0.85*0.85</f>
        <v>34463.25</v>
      </c>
      <c r="Q26" s="57">
        <f>'BAR BB| Open rates'!Q26*0.85*0.85</f>
        <v>31645.5</v>
      </c>
      <c r="R26" s="57">
        <f>'BAR BB| Open rates'!R26*0.85*0.85</f>
        <v>32873.75</v>
      </c>
      <c r="S26" s="57">
        <f>'BAR BB| Open rates'!S26*0.85*0.85</f>
        <v>31645.5</v>
      </c>
      <c r="T26" s="57">
        <f>'BAR BB| Open rates'!T26*0.85*0.85</f>
        <v>32873.75</v>
      </c>
      <c r="U26" s="57">
        <f>'BAR BB| Open rates'!U26*0.85*0.85</f>
        <v>31645.5</v>
      </c>
      <c r="V26" s="57">
        <f>'BAR BB| Open rates'!V26*0.85*0.85</f>
        <v>32873.75</v>
      </c>
      <c r="W26" s="57">
        <f>'BAR BB| Open rates'!W26*0.85*0.85</f>
        <v>38653.75</v>
      </c>
      <c r="X26" s="57">
        <f>'BAR BB| Open rates'!X26*0.85*0.85</f>
        <v>41688.25</v>
      </c>
      <c r="Y26" s="57">
        <f>'BAR BB| Open rates'!Y26*0.85*0.85</f>
        <v>55488</v>
      </c>
      <c r="Z26" s="57">
        <f>'BAR BB| Open rates'!Z26*0.85*0.85</f>
        <v>38653.75</v>
      </c>
      <c r="AA26" s="57">
        <f>'BAR BB| Open rates'!AA26*0.85*0.85</f>
        <v>40243.25</v>
      </c>
      <c r="AB26" s="57">
        <f>'BAR BB| Open rates'!AB26*0.85*0.85</f>
        <v>38653.75</v>
      </c>
      <c r="AC26" s="57">
        <f>'BAR BB| Open rates'!AC26*0.85*0.85</f>
        <v>41688.25</v>
      </c>
      <c r="AD26" s="57">
        <f>'BAR BB| Open rates'!AD26*0.85*0.85</f>
        <v>43133.25</v>
      </c>
      <c r="AE26" s="57">
        <f>'BAR BB| Open rates'!AE26*0.85*0.85</f>
        <v>41688.25</v>
      </c>
      <c r="AF26" s="57">
        <f>'BAR BB| Open rates'!AF26*0.85*0.85</f>
        <v>43133.25</v>
      </c>
      <c r="AG26" s="57">
        <f>'BAR BB| Open rates'!AG26*0.85*0.85</f>
        <v>41688.25</v>
      </c>
      <c r="AH26" s="57">
        <f>'BAR BB| Open rates'!AH26*0.85*0.85</f>
        <v>43133.25</v>
      </c>
      <c r="AI26" s="57">
        <f>'BAR BB| Open rates'!AI26*0.85*0.85</f>
        <v>41688.25</v>
      </c>
      <c r="AJ26" s="57">
        <f>'BAR BB| Open rates'!AJ26*0.85*0.85</f>
        <v>43133.25</v>
      </c>
      <c r="AK26" s="57">
        <f>'BAR BB| Open rates'!AK26*0.85*0.85</f>
        <v>41688.25</v>
      </c>
      <c r="AL26" s="57">
        <f>'BAR BB| Open rates'!AL26*0.85*0.85</f>
        <v>43133.25</v>
      </c>
      <c r="AM26" s="57">
        <f>'BAR BB| Open rates'!AM26*0.85*0.85</f>
        <v>41688.25</v>
      </c>
      <c r="AN26" s="57">
        <f>'BAR BB| Open rates'!AN26*0.85*0.85</f>
        <v>43133.25</v>
      </c>
      <c r="AO26" s="57">
        <f>'BAR BB| Open rates'!AO26*0.85*0.85</f>
        <v>41688.25</v>
      </c>
      <c r="AP26" s="57">
        <f>'BAR BB| Open rates'!AP26*0.85*0.85</f>
        <v>43133.25</v>
      </c>
      <c r="AQ26" s="57">
        <f>'BAR BB| Open rates'!AQ26*0.85*0.85</f>
        <v>41688.25</v>
      </c>
      <c r="AR26" s="57">
        <f>'BAR BB| Open rates'!AR26*0.85*0.85</f>
        <v>43133.25</v>
      </c>
      <c r="AS26" s="57">
        <f>'BAR BB| Open rates'!AS26*0.85*0.85</f>
        <v>38653.75</v>
      </c>
      <c r="AT26" s="57">
        <f>'BAR BB| Open rates'!AT26*0.85*0.85</f>
        <v>40243.25</v>
      </c>
      <c r="AU26" s="57">
        <f>'BAR BB| Open rates'!AU26*0.85*0.85</f>
        <v>38653.75</v>
      </c>
      <c r="AV26" s="57">
        <f>'BAR BB| Open rates'!AV26*0.85*0.85</f>
        <v>35908.25</v>
      </c>
      <c r="AW26" s="57">
        <f>'BAR BB| Open rates'!AW26*0.85*0.85</f>
        <v>35908.25</v>
      </c>
      <c r="AX26" s="57">
        <f>'BAR BB| Open rates'!AX26*0.85*0.85</f>
        <v>34318.75</v>
      </c>
      <c r="AY26" s="57">
        <f>'BAR BB| Open rates'!AY26*0.85*0.85</f>
        <v>35908.25</v>
      </c>
      <c r="AZ26" s="57">
        <f>'BAR BB| Open rates'!AZ26*0.85*0.85</f>
        <v>34318.75</v>
      </c>
      <c r="BA26" s="57">
        <f>'BAR BB| Open rates'!BA26*0.85*0.85</f>
        <v>35908.25</v>
      </c>
      <c r="BB26" s="57">
        <f>'BAR BB| Open rates'!BB26*0.85*0.85</f>
        <v>34318.75</v>
      </c>
      <c r="BC26" s="57">
        <f>'BAR BB| Open rates'!BC26*0.85*0.85</f>
        <v>35908.25</v>
      </c>
      <c r="BD26" s="57">
        <f>'BAR BB| Open rates'!BD26*0.85*0.85</f>
        <v>34318.75</v>
      </c>
      <c r="BE26" s="57">
        <f>'BAR BB| Open rates'!BE26*0.85*0.85</f>
        <v>33090.5</v>
      </c>
      <c r="BF26" s="57">
        <f>'BAR BB| Open rates'!BF26*0.85*0.85</f>
        <v>31645.5</v>
      </c>
      <c r="BG26" s="57">
        <f>'BAR BB| Open rates'!BG26*0.85*0.85</f>
        <v>33090.5</v>
      </c>
      <c r="BH26" s="57">
        <f>'BAR BB| Open rates'!BH26*0.85*0.85</f>
        <v>31645.5</v>
      </c>
      <c r="BI26" s="57">
        <f>'BAR BB| Open rates'!BI26*0.85*0.85</f>
        <v>33090.5</v>
      </c>
      <c r="BJ26" s="57">
        <f>'BAR BB| Open rates'!BJ26*0.85*0.85</f>
        <v>31645.5</v>
      </c>
      <c r="BK26" s="57">
        <f>'BAR BB| Open rates'!BK26*0.85*0.85</f>
        <v>33090.5</v>
      </c>
      <c r="BL26" s="57">
        <f>'BAR BB| Open rates'!BL26*0.85*0.85</f>
        <v>31645.5</v>
      </c>
      <c r="BM26" s="57">
        <f>'BAR BB| Open rates'!BM26*0.85*0.85</f>
        <v>33090.5</v>
      </c>
      <c r="BN26" s="57">
        <f>'BAR BB| Open rates'!BN26*0.85*0.85</f>
        <v>34318.75</v>
      </c>
      <c r="BO26" s="57">
        <f>'BAR BB| Open rates'!BO26*0.85*0.85</f>
        <v>35908.25</v>
      </c>
      <c r="BP26" s="57">
        <f>'BAR BB| Open rates'!BP26*0.85*0.85</f>
        <v>30923</v>
      </c>
      <c r="BQ26" s="57">
        <f>'BAR BB| Open rates'!BQ26*0.85*0.85</f>
        <v>29478</v>
      </c>
      <c r="BR26" s="57">
        <f>'BAR BB| Open rates'!BR26*0.85*0.85</f>
        <v>30200.5</v>
      </c>
      <c r="BS26" s="57">
        <f>'BAR BB| Open rates'!BS26*0.85*0.85</f>
        <v>29478</v>
      </c>
      <c r="BT26" s="57">
        <f>'BAR BB| Open rates'!BT26*0.85*0.85</f>
        <v>30200.5</v>
      </c>
      <c r="BU26" s="57">
        <f>'BAR BB| Open rates'!BU26*0.85*0.85</f>
        <v>29478</v>
      </c>
      <c r="BV26" s="57">
        <f>'BAR BB| Open rates'!BV26*0.85*0.85</f>
        <v>30200.5</v>
      </c>
      <c r="BW26" s="57">
        <f>'BAR BB| Open rates'!BW26*0.85*0.85</f>
        <v>29478</v>
      </c>
      <c r="BX26" s="57">
        <f>'BAR BB| Open rates'!BX26*0.85*0.85</f>
        <v>29478</v>
      </c>
      <c r="BY26" s="57">
        <f>'BAR BB| Open rates'!BY26*0.85*0.85</f>
        <v>30200.5</v>
      </c>
      <c r="BZ26" s="57">
        <f>'BAR BB| Open rates'!BZ26*0.85*0.85</f>
        <v>29478</v>
      </c>
      <c r="CA26" s="57">
        <f>'BAR BB| Open rates'!CA26*0.85*0.85</f>
        <v>30200.5</v>
      </c>
      <c r="CB26" s="57">
        <f>'BAR BB| Open rates'!CB26*0.85*0.85</f>
        <v>29478</v>
      </c>
      <c r="CC26" s="57">
        <f>'BAR BB| Open rates'!CC26*0.85*0.85</f>
        <v>30200.5</v>
      </c>
      <c r="CD26" s="57">
        <f>'BAR BB| Open rates'!CD26*0.85*0.85</f>
        <v>32873.75</v>
      </c>
      <c r="CE26" s="57">
        <f>'BAR BB| Open rates'!CE26*0.85*0.85</f>
        <v>34463.25</v>
      </c>
    </row>
    <row r="27" spans="1:83" s="36" customFormat="1" ht="12" customHeight="1" x14ac:dyDescent="0.2">
      <c r="A27" s="237">
        <v>4</v>
      </c>
      <c r="B27" s="57">
        <f>'BAR BB| Open rates'!B27*0.85*0.85</f>
        <v>39593</v>
      </c>
      <c r="C27" s="57">
        <f>'BAR BB| Open rates'!C27*0.85*0.85</f>
        <v>43855.75</v>
      </c>
      <c r="D27" s="57">
        <f>'BAR BB| Open rates'!D27*0.85*0.85</f>
        <v>40821.25</v>
      </c>
      <c r="E27" s="57">
        <f>'BAR BB| Open rates'!E27*0.85*0.85</f>
        <v>35041.25</v>
      </c>
      <c r="F27" s="57">
        <f>'BAR BB| Open rates'!F27*0.85*0.85</f>
        <v>33813</v>
      </c>
      <c r="G27" s="57">
        <f>'BAR BB| Open rates'!G27*0.85*0.85</f>
        <v>32368</v>
      </c>
      <c r="H27" s="57">
        <f>'BAR BB| Open rates'!H27*0.85*0.85</f>
        <v>32368</v>
      </c>
      <c r="I27" s="57">
        <f>'BAR BB| Open rates'!I27*0.85*0.85</f>
        <v>31645.5</v>
      </c>
      <c r="J27" s="57">
        <f>'BAR BB| Open rates'!J27*0.85*0.85</f>
        <v>32368</v>
      </c>
      <c r="K27" s="57">
        <f>'BAR BB| Open rates'!K27*0.85*0.85</f>
        <v>32368</v>
      </c>
      <c r="L27" s="57">
        <f>'BAR BB| Open rates'!L27*0.85*0.85</f>
        <v>32368</v>
      </c>
      <c r="M27" s="57">
        <f>'BAR BB| Open rates'!M27*0.85*0.85</f>
        <v>38798.25</v>
      </c>
      <c r="N27" s="57">
        <f>'BAR BB| Open rates'!N27*0.85*0.85</f>
        <v>35041.25</v>
      </c>
      <c r="O27" s="57">
        <f>'BAR BB| Open rates'!O27*0.85*0.85</f>
        <v>38798.25</v>
      </c>
      <c r="P27" s="57">
        <f>'BAR BB| Open rates'!P27*0.85*0.85</f>
        <v>36630.75</v>
      </c>
      <c r="Q27" s="57">
        <f>'BAR BB| Open rates'!Q27*0.85*0.85</f>
        <v>33813</v>
      </c>
      <c r="R27" s="57">
        <f>'BAR BB| Open rates'!R27*0.85*0.85</f>
        <v>35041.25</v>
      </c>
      <c r="S27" s="57">
        <f>'BAR BB| Open rates'!S27*0.85*0.85</f>
        <v>33813</v>
      </c>
      <c r="T27" s="57">
        <f>'BAR BB| Open rates'!T27*0.85*0.85</f>
        <v>35041.25</v>
      </c>
      <c r="U27" s="57">
        <f>'BAR BB| Open rates'!U27*0.85*0.85</f>
        <v>33813</v>
      </c>
      <c r="V27" s="57">
        <f>'BAR BB| Open rates'!V27*0.85*0.85</f>
        <v>35041.25</v>
      </c>
      <c r="W27" s="57">
        <f>'BAR BB| Open rates'!W27*0.85*0.85</f>
        <v>40821.25</v>
      </c>
      <c r="X27" s="57">
        <f>'BAR BB| Open rates'!X27*0.85*0.85</f>
        <v>43855.75</v>
      </c>
      <c r="Y27" s="57">
        <f>'BAR BB| Open rates'!Y27*0.85*0.85</f>
        <v>57655.5</v>
      </c>
      <c r="Z27" s="57">
        <f>'BAR BB| Open rates'!Z27*0.85*0.85</f>
        <v>40821.25</v>
      </c>
      <c r="AA27" s="57">
        <f>'BAR BB| Open rates'!AA27*0.85*0.85</f>
        <v>42410.75</v>
      </c>
      <c r="AB27" s="57">
        <f>'BAR BB| Open rates'!AB27*0.85*0.85</f>
        <v>40821.25</v>
      </c>
      <c r="AC27" s="57">
        <f>'BAR BB| Open rates'!AC27*0.85*0.85</f>
        <v>43855.75</v>
      </c>
      <c r="AD27" s="57">
        <f>'BAR BB| Open rates'!AD27*0.85*0.85</f>
        <v>45300.75</v>
      </c>
      <c r="AE27" s="57">
        <f>'BAR BB| Open rates'!AE27*0.85*0.85</f>
        <v>43855.75</v>
      </c>
      <c r="AF27" s="57">
        <f>'BAR BB| Open rates'!AF27*0.85*0.85</f>
        <v>45300.75</v>
      </c>
      <c r="AG27" s="57">
        <f>'BAR BB| Open rates'!AG27*0.85*0.85</f>
        <v>43855.75</v>
      </c>
      <c r="AH27" s="57">
        <f>'BAR BB| Open rates'!AH27*0.85*0.85</f>
        <v>45300.75</v>
      </c>
      <c r="AI27" s="57">
        <f>'BAR BB| Open rates'!AI27*0.85*0.85</f>
        <v>43855.75</v>
      </c>
      <c r="AJ27" s="57">
        <f>'BAR BB| Open rates'!AJ27*0.85*0.85</f>
        <v>45300.75</v>
      </c>
      <c r="AK27" s="57">
        <f>'BAR BB| Open rates'!AK27*0.85*0.85</f>
        <v>43855.75</v>
      </c>
      <c r="AL27" s="57">
        <f>'BAR BB| Open rates'!AL27*0.85*0.85</f>
        <v>45300.75</v>
      </c>
      <c r="AM27" s="57">
        <f>'BAR BB| Open rates'!AM27*0.85*0.85</f>
        <v>43855.75</v>
      </c>
      <c r="AN27" s="57">
        <f>'BAR BB| Open rates'!AN27*0.85*0.85</f>
        <v>45300.75</v>
      </c>
      <c r="AO27" s="57">
        <f>'BAR BB| Open rates'!AO27*0.85*0.85</f>
        <v>43855.75</v>
      </c>
      <c r="AP27" s="57">
        <f>'BAR BB| Open rates'!AP27*0.85*0.85</f>
        <v>45300.75</v>
      </c>
      <c r="AQ27" s="57">
        <f>'BAR BB| Open rates'!AQ27*0.85*0.85</f>
        <v>43855.75</v>
      </c>
      <c r="AR27" s="57">
        <f>'BAR BB| Open rates'!AR27*0.85*0.85</f>
        <v>45300.75</v>
      </c>
      <c r="AS27" s="57">
        <f>'BAR BB| Open rates'!AS27*0.85*0.85</f>
        <v>40821.25</v>
      </c>
      <c r="AT27" s="57">
        <f>'BAR BB| Open rates'!AT27*0.85*0.85</f>
        <v>42410.75</v>
      </c>
      <c r="AU27" s="57">
        <f>'BAR BB| Open rates'!AU27*0.85*0.85</f>
        <v>40821.25</v>
      </c>
      <c r="AV27" s="57">
        <f>'BAR BB| Open rates'!AV27*0.85*0.85</f>
        <v>38075.75</v>
      </c>
      <c r="AW27" s="57">
        <f>'BAR BB| Open rates'!AW27*0.85*0.85</f>
        <v>38075.75</v>
      </c>
      <c r="AX27" s="57">
        <f>'BAR BB| Open rates'!AX27*0.85*0.85</f>
        <v>36486.25</v>
      </c>
      <c r="AY27" s="57">
        <f>'BAR BB| Open rates'!AY27*0.85*0.85</f>
        <v>38075.75</v>
      </c>
      <c r="AZ27" s="57">
        <f>'BAR BB| Open rates'!AZ27*0.85*0.85</f>
        <v>36486.25</v>
      </c>
      <c r="BA27" s="57">
        <f>'BAR BB| Open rates'!BA27*0.85*0.85</f>
        <v>38075.75</v>
      </c>
      <c r="BB27" s="57">
        <f>'BAR BB| Open rates'!BB27*0.85*0.85</f>
        <v>36486.25</v>
      </c>
      <c r="BC27" s="57">
        <f>'BAR BB| Open rates'!BC27*0.85*0.85</f>
        <v>38075.75</v>
      </c>
      <c r="BD27" s="57">
        <f>'BAR BB| Open rates'!BD27*0.85*0.85</f>
        <v>36486.25</v>
      </c>
      <c r="BE27" s="57">
        <f>'BAR BB| Open rates'!BE27*0.85*0.85</f>
        <v>35258</v>
      </c>
      <c r="BF27" s="57">
        <f>'BAR BB| Open rates'!BF27*0.85*0.85</f>
        <v>33813</v>
      </c>
      <c r="BG27" s="57">
        <f>'BAR BB| Open rates'!BG27*0.85*0.85</f>
        <v>35258</v>
      </c>
      <c r="BH27" s="57">
        <f>'BAR BB| Open rates'!BH27*0.85*0.85</f>
        <v>33813</v>
      </c>
      <c r="BI27" s="57">
        <f>'BAR BB| Open rates'!BI27*0.85*0.85</f>
        <v>35258</v>
      </c>
      <c r="BJ27" s="57">
        <f>'BAR BB| Open rates'!BJ27*0.85*0.85</f>
        <v>33813</v>
      </c>
      <c r="BK27" s="57">
        <f>'BAR BB| Open rates'!BK27*0.85*0.85</f>
        <v>35258</v>
      </c>
      <c r="BL27" s="57">
        <f>'BAR BB| Open rates'!BL27*0.85*0.85</f>
        <v>33813</v>
      </c>
      <c r="BM27" s="57">
        <f>'BAR BB| Open rates'!BM27*0.85*0.85</f>
        <v>35258</v>
      </c>
      <c r="BN27" s="57">
        <f>'BAR BB| Open rates'!BN27*0.85*0.85</f>
        <v>36486.25</v>
      </c>
      <c r="BO27" s="57">
        <f>'BAR BB| Open rates'!BO27*0.85*0.85</f>
        <v>38075.75</v>
      </c>
      <c r="BP27" s="57">
        <f>'BAR BB| Open rates'!BP27*0.85*0.85</f>
        <v>33090.5</v>
      </c>
      <c r="BQ27" s="57">
        <f>'BAR BB| Open rates'!BQ27*0.85*0.85</f>
        <v>31645.5</v>
      </c>
      <c r="BR27" s="57">
        <f>'BAR BB| Open rates'!BR27*0.85*0.85</f>
        <v>32368</v>
      </c>
      <c r="BS27" s="57">
        <f>'BAR BB| Open rates'!BS27*0.85*0.85</f>
        <v>31645.5</v>
      </c>
      <c r="BT27" s="57">
        <f>'BAR BB| Open rates'!BT27*0.85*0.85</f>
        <v>32368</v>
      </c>
      <c r="BU27" s="57">
        <f>'BAR BB| Open rates'!BU27*0.85*0.85</f>
        <v>31645.5</v>
      </c>
      <c r="BV27" s="57">
        <f>'BAR BB| Open rates'!BV27*0.85*0.85</f>
        <v>32368</v>
      </c>
      <c r="BW27" s="57">
        <f>'BAR BB| Open rates'!BW27*0.85*0.85</f>
        <v>31645.5</v>
      </c>
      <c r="BX27" s="57">
        <f>'BAR BB| Open rates'!BX27*0.85*0.85</f>
        <v>31645.5</v>
      </c>
      <c r="BY27" s="57">
        <f>'BAR BB| Open rates'!BY27*0.85*0.85</f>
        <v>32368</v>
      </c>
      <c r="BZ27" s="57">
        <f>'BAR BB| Open rates'!BZ27*0.85*0.85</f>
        <v>31645.5</v>
      </c>
      <c r="CA27" s="57">
        <f>'BAR BB| Open rates'!CA27*0.85*0.85</f>
        <v>32368</v>
      </c>
      <c r="CB27" s="57">
        <f>'BAR BB| Open rates'!CB27*0.85*0.85</f>
        <v>31645.5</v>
      </c>
      <c r="CC27" s="57">
        <f>'BAR BB| Open rates'!CC27*0.85*0.85</f>
        <v>32368</v>
      </c>
      <c r="CD27" s="57">
        <f>'BAR BB| Open rates'!CD27*0.85*0.85</f>
        <v>35041.25</v>
      </c>
      <c r="CE27" s="57">
        <f>'BAR BB| Open rates'!CE27*0.85*0.85</f>
        <v>36630.75</v>
      </c>
    </row>
    <row r="28" spans="1:83"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row>
    <row r="29" spans="1:83" s="36" customFormat="1" ht="12" customHeight="1" x14ac:dyDescent="0.2">
      <c r="A29" s="237">
        <v>1</v>
      </c>
      <c r="B29" s="57">
        <f>'BAR BB| Open rates'!B29*0.85*0.85</f>
        <v>34535.5</v>
      </c>
      <c r="C29" s="57">
        <f>'BAR BB| Open rates'!C29*0.85*0.85</f>
        <v>38798.25</v>
      </c>
      <c r="D29" s="57">
        <f>'BAR BB| Open rates'!D29*0.85*0.85</f>
        <v>35763.75</v>
      </c>
      <c r="E29" s="57">
        <f>'BAR BB| Open rates'!E29*0.85*0.85</f>
        <v>30706.25</v>
      </c>
      <c r="F29" s="57">
        <f>'BAR BB| Open rates'!F29*0.85*0.85</f>
        <v>29478</v>
      </c>
      <c r="G29" s="57">
        <f>'BAR BB| Open rates'!G29*0.85*0.85</f>
        <v>28033</v>
      </c>
      <c r="H29" s="57">
        <f>'BAR BB| Open rates'!H29*0.85*0.85</f>
        <v>28033</v>
      </c>
      <c r="I29" s="57">
        <f>'BAR BB| Open rates'!I29*0.85*0.85</f>
        <v>27310.5</v>
      </c>
      <c r="J29" s="57">
        <f>'BAR BB| Open rates'!J29*0.85*0.85</f>
        <v>28033</v>
      </c>
      <c r="K29" s="57">
        <f>'BAR BB| Open rates'!K29*0.85*0.85</f>
        <v>28033</v>
      </c>
      <c r="L29" s="57">
        <f>'BAR BB| Open rates'!L29*0.85*0.85</f>
        <v>28033</v>
      </c>
      <c r="M29" s="57">
        <f>'BAR BB| Open rates'!M29*0.85*0.85</f>
        <v>34463.25</v>
      </c>
      <c r="N29" s="57">
        <f>'BAR BB| Open rates'!N29*0.85*0.85</f>
        <v>30706.25</v>
      </c>
      <c r="O29" s="57">
        <f>'BAR BB| Open rates'!O29*0.85*0.85</f>
        <v>34463.25</v>
      </c>
      <c r="P29" s="57">
        <f>'BAR BB| Open rates'!P29*0.85*0.85</f>
        <v>32295.75</v>
      </c>
      <c r="Q29" s="57">
        <f>'BAR BB| Open rates'!Q29*0.85*0.85</f>
        <v>29478</v>
      </c>
      <c r="R29" s="57">
        <f>'BAR BB| Open rates'!R29*0.85*0.85</f>
        <v>30706.25</v>
      </c>
      <c r="S29" s="57">
        <f>'BAR BB| Open rates'!S29*0.85*0.85</f>
        <v>29478</v>
      </c>
      <c r="T29" s="57">
        <f>'BAR BB| Open rates'!T29*0.85*0.85</f>
        <v>30706.25</v>
      </c>
      <c r="U29" s="57">
        <f>'BAR BB| Open rates'!U29*0.85*0.85</f>
        <v>29478</v>
      </c>
      <c r="V29" s="57">
        <f>'BAR BB| Open rates'!V29*0.85*0.85</f>
        <v>30706.25</v>
      </c>
      <c r="W29" s="57">
        <f>'BAR BB| Open rates'!W29*0.85*0.85</f>
        <v>35763.75</v>
      </c>
      <c r="X29" s="57">
        <f>'BAR BB| Open rates'!X29*0.85*0.85</f>
        <v>38798.25</v>
      </c>
      <c r="Y29" s="57">
        <f>'BAR BB| Open rates'!Y29*0.85*0.85</f>
        <v>52598</v>
      </c>
      <c r="Z29" s="57">
        <f>'BAR BB| Open rates'!Z29*0.85*0.85</f>
        <v>35763.75</v>
      </c>
      <c r="AA29" s="57">
        <f>'BAR BB| Open rates'!AA29*0.85*0.85</f>
        <v>37353.25</v>
      </c>
      <c r="AB29" s="57">
        <f>'BAR BB| Open rates'!AB29*0.85*0.85</f>
        <v>35763.75</v>
      </c>
      <c r="AC29" s="57">
        <f>'BAR BB| Open rates'!AC29*0.85*0.85</f>
        <v>38798.25</v>
      </c>
      <c r="AD29" s="57">
        <f>'BAR BB| Open rates'!AD29*0.85*0.85</f>
        <v>40243.25</v>
      </c>
      <c r="AE29" s="57">
        <f>'BAR BB| Open rates'!AE29*0.85*0.85</f>
        <v>38798.25</v>
      </c>
      <c r="AF29" s="57">
        <f>'BAR BB| Open rates'!AF29*0.85*0.85</f>
        <v>40243.25</v>
      </c>
      <c r="AG29" s="57">
        <f>'BAR BB| Open rates'!AG29*0.85*0.85</f>
        <v>38798.25</v>
      </c>
      <c r="AH29" s="57">
        <f>'BAR BB| Open rates'!AH29*0.85*0.85</f>
        <v>40243.25</v>
      </c>
      <c r="AI29" s="57">
        <f>'BAR BB| Open rates'!AI29*0.85*0.85</f>
        <v>38798.25</v>
      </c>
      <c r="AJ29" s="57">
        <f>'BAR BB| Open rates'!AJ29*0.85*0.85</f>
        <v>40243.25</v>
      </c>
      <c r="AK29" s="57">
        <f>'BAR BB| Open rates'!AK29*0.85*0.85</f>
        <v>38798.25</v>
      </c>
      <c r="AL29" s="57">
        <f>'BAR BB| Open rates'!AL29*0.85*0.85</f>
        <v>40243.25</v>
      </c>
      <c r="AM29" s="57">
        <f>'BAR BB| Open rates'!AM29*0.85*0.85</f>
        <v>38798.25</v>
      </c>
      <c r="AN29" s="57">
        <f>'BAR BB| Open rates'!AN29*0.85*0.85</f>
        <v>40243.25</v>
      </c>
      <c r="AO29" s="57">
        <f>'BAR BB| Open rates'!AO29*0.85*0.85</f>
        <v>38798.25</v>
      </c>
      <c r="AP29" s="57">
        <f>'BAR BB| Open rates'!AP29*0.85*0.85</f>
        <v>40243.25</v>
      </c>
      <c r="AQ29" s="57">
        <f>'BAR BB| Open rates'!AQ29*0.85*0.85</f>
        <v>38798.25</v>
      </c>
      <c r="AR29" s="57">
        <f>'BAR BB| Open rates'!AR29*0.85*0.85</f>
        <v>40243.25</v>
      </c>
      <c r="AS29" s="57">
        <f>'BAR BB| Open rates'!AS29*0.85*0.85</f>
        <v>35763.75</v>
      </c>
      <c r="AT29" s="57">
        <f>'BAR BB| Open rates'!AT29*0.85*0.85</f>
        <v>37353.25</v>
      </c>
      <c r="AU29" s="57">
        <f>'BAR BB| Open rates'!AU29*0.85*0.85</f>
        <v>35763.75</v>
      </c>
      <c r="AV29" s="57">
        <f>'BAR BB| Open rates'!AV29*0.85*0.85</f>
        <v>34463.25</v>
      </c>
      <c r="AW29" s="57">
        <f>'BAR BB| Open rates'!AW29*0.85*0.85</f>
        <v>34463.25</v>
      </c>
      <c r="AX29" s="57">
        <f>'BAR BB| Open rates'!AX29*0.85*0.85</f>
        <v>32873.75</v>
      </c>
      <c r="AY29" s="57">
        <f>'BAR BB| Open rates'!AY29*0.85*0.85</f>
        <v>34463.25</v>
      </c>
      <c r="AZ29" s="57">
        <f>'BAR BB| Open rates'!AZ29*0.85*0.85</f>
        <v>32873.75</v>
      </c>
      <c r="BA29" s="57">
        <f>'BAR BB| Open rates'!BA29*0.85*0.85</f>
        <v>34463.25</v>
      </c>
      <c r="BB29" s="57">
        <f>'BAR BB| Open rates'!BB29*0.85*0.85</f>
        <v>32873.75</v>
      </c>
      <c r="BC29" s="57">
        <f>'BAR BB| Open rates'!BC29*0.85*0.85</f>
        <v>34463.25</v>
      </c>
      <c r="BD29" s="57">
        <f>'BAR BB| Open rates'!BD29*0.85*0.85</f>
        <v>32873.75</v>
      </c>
      <c r="BE29" s="57">
        <f>'BAR BB| Open rates'!BE29*0.85*0.85</f>
        <v>30200.5</v>
      </c>
      <c r="BF29" s="57">
        <f>'BAR BB| Open rates'!BF29*0.85*0.85</f>
        <v>28755.5</v>
      </c>
      <c r="BG29" s="57">
        <f>'BAR BB| Open rates'!BG29*0.85*0.85</f>
        <v>30200.5</v>
      </c>
      <c r="BH29" s="57">
        <f>'BAR BB| Open rates'!BH29*0.85*0.85</f>
        <v>28755.5</v>
      </c>
      <c r="BI29" s="57">
        <f>'BAR BB| Open rates'!BI29*0.85*0.85</f>
        <v>30200.5</v>
      </c>
      <c r="BJ29" s="57">
        <f>'BAR BB| Open rates'!BJ29*0.85*0.85</f>
        <v>28755.5</v>
      </c>
      <c r="BK29" s="57">
        <f>'BAR BB| Open rates'!BK29*0.85*0.85</f>
        <v>30200.5</v>
      </c>
      <c r="BL29" s="57">
        <f>'BAR BB| Open rates'!BL29*0.85*0.85</f>
        <v>28755.5</v>
      </c>
      <c r="BM29" s="57">
        <f>'BAR BB| Open rates'!BM29*0.85*0.85</f>
        <v>30200.5</v>
      </c>
      <c r="BN29" s="57">
        <f>'BAR BB| Open rates'!BN29*0.85*0.85</f>
        <v>31428.75</v>
      </c>
      <c r="BO29" s="57">
        <f>'BAR BB| Open rates'!BO29*0.85*0.85</f>
        <v>33018.25</v>
      </c>
      <c r="BP29" s="57">
        <f>'BAR BB| Open rates'!BP29*0.85*0.85</f>
        <v>28033</v>
      </c>
      <c r="BQ29" s="57">
        <f>'BAR BB| Open rates'!BQ29*0.85*0.85</f>
        <v>27310.5</v>
      </c>
      <c r="BR29" s="57">
        <f>'BAR BB| Open rates'!BR29*0.85*0.85</f>
        <v>28033</v>
      </c>
      <c r="BS29" s="57">
        <f>'BAR BB| Open rates'!BS29*0.85*0.85</f>
        <v>27310.5</v>
      </c>
      <c r="BT29" s="57">
        <f>'BAR BB| Open rates'!BT29*0.85*0.85</f>
        <v>28033</v>
      </c>
      <c r="BU29" s="57">
        <f>'BAR BB| Open rates'!BU29*0.85*0.85</f>
        <v>27310.5</v>
      </c>
      <c r="BV29" s="57">
        <f>'BAR BB| Open rates'!BV29*0.85*0.85</f>
        <v>28033</v>
      </c>
      <c r="BW29" s="57">
        <f>'BAR BB| Open rates'!BW29*0.85*0.85</f>
        <v>27310.5</v>
      </c>
      <c r="BX29" s="57">
        <f>'BAR BB| Open rates'!BX29*0.85*0.85</f>
        <v>27310.5</v>
      </c>
      <c r="BY29" s="57">
        <f>'BAR BB| Open rates'!BY29*0.85*0.85</f>
        <v>28033</v>
      </c>
      <c r="BZ29" s="57">
        <f>'BAR BB| Open rates'!BZ29*0.85*0.85</f>
        <v>27310.5</v>
      </c>
      <c r="CA29" s="57">
        <f>'BAR BB| Open rates'!CA29*0.85*0.85</f>
        <v>28033</v>
      </c>
      <c r="CB29" s="57">
        <f>'BAR BB| Open rates'!CB29*0.85*0.85</f>
        <v>27310.5</v>
      </c>
      <c r="CC29" s="57">
        <f>'BAR BB| Open rates'!CC29*0.85*0.85</f>
        <v>28033</v>
      </c>
      <c r="CD29" s="57">
        <f>'BAR BB| Open rates'!CD29*0.85*0.85</f>
        <v>30706.25</v>
      </c>
      <c r="CE29" s="57">
        <f>'BAR BB| Open rates'!CE29*0.85*0.85</f>
        <v>32295.75</v>
      </c>
    </row>
    <row r="30" spans="1:83" s="36" customFormat="1" ht="12" customHeight="1" x14ac:dyDescent="0.2">
      <c r="A30" s="237">
        <v>2</v>
      </c>
      <c r="B30" s="57">
        <f>'BAR BB| Open rates'!B30*0.85*0.85</f>
        <v>36703</v>
      </c>
      <c r="C30" s="57">
        <f>'BAR BB| Open rates'!C30*0.85*0.85</f>
        <v>40965.75</v>
      </c>
      <c r="D30" s="57">
        <f>'BAR BB| Open rates'!D30*0.85*0.85</f>
        <v>37931.25</v>
      </c>
      <c r="E30" s="57">
        <f>'BAR BB| Open rates'!E30*0.85*0.85</f>
        <v>32873.75</v>
      </c>
      <c r="F30" s="57">
        <f>'BAR BB| Open rates'!F30*0.85*0.85</f>
        <v>31645.5</v>
      </c>
      <c r="G30" s="57">
        <f>'BAR BB| Open rates'!G30*0.85*0.85</f>
        <v>30200.5</v>
      </c>
      <c r="H30" s="57">
        <f>'BAR BB| Open rates'!H30*0.85*0.85</f>
        <v>30200.5</v>
      </c>
      <c r="I30" s="57">
        <f>'BAR BB| Open rates'!I30*0.85*0.85</f>
        <v>29478</v>
      </c>
      <c r="J30" s="57">
        <f>'BAR BB| Open rates'!J30*0.85*0.85</f>
        <v>30200.5</v>
      </c>
      <c r="K30" s="57">
        <f>'BAR BB| Open rates'!K30*0.85*0.85</f>
        <v>30200.5</v>
      </c>
      <c r="L30" s="57">
        <f>'BAR BB| Open rates'!L30*0.85*0.85</f>
        <v>30200.5</v>
      </c>
      <c r="M30" s="57">
        <f>'BAR BB| Open rates'!M30*0.85*0.85</f>
        <v>36630.75</v>
      </c>
      <c r="N30" s="57">
        <f>'BAR BB| Open rates'!N30*0.85*0.85</f>
        <v>32873.75</v>
      </c>
      <c r="O30" s="57">
        <f>'BAR BB| Open rates'!O30*0.85*0.85</f>
        <v>36630.75</v>
      </c>
      <c r="P30" s="57">
        <f>'BAR BB| Open rates'!P30*0.85*0.85</f>
        <v>34463.25</v>
      </c>
      <c r="Q30" s="57">
        <f>'BAR BB| Open rates'!Q30*0.85*0.85</f>
        <v>31645.5</v>
      </c>
      <c r="R30" s="57">
        <f>'BAR BB| Open rates'!R30*0.85*0.85</f>
        <v>32873.75</v>
      </c>
      <c r="S30" s="57">
        <f>'BAR BB| Open rates'!S30*0.85*0.85</f>
        <v>31645.5</v>
      </c>
      <c r="T30" s="57">
        <f>'BAR BB| Open rates'!T30*0.85*0.85</f>
        <v>32873.75</v>
      </c>
      <c r="U30" s="57">
        <f>'BAR BB| Open rates'!U30*0.85*0.85</f>
        <v>31645.5</v>
      </c>
      <c r="V30" s="57">
        <f>'BAR BB| Open rates'!V30*0.85*0.85</f>
        <v>32873.75</v>
      </c>
      <c r="W30" s="57">
        <f>'BAR BB| Open rates'!W30*0.85*0.85</f>
        <v>37931.25</v>
      </c>
      <c r="X30" s="57">
        <f>'BAR BB| Open rates'!X30*0.85*0.85</f>
        <v>40965.75</v>
      </c>
      <c r="Y30" s="57">
        <f>'BAR BB| Open rates'!Y30*0.85*0.85</f>
        <v>54765.5</v>
      </c>
      <c r="Z30" s="57">
        <f>'BAR BB| Open rates'!Z30*0.85*0.85</f>
        <v>37931.25</v>
      </c>
      <c r="AA30" s="57">
        <f>'BAR BB| Open rates'!AA30*0.85*0.85</f>
        <v>39520.75</v>
      </c>
      <c r="AB30" s="57">
        <f>'BAR BB| Open rates'!AB30*0.85*0.85</f>
        <v>37931.25</v>
      </c>
      <c r="AC30" s="57">
        <f>'BAR BB| Open rates'!AC30*0.85*0.85</f>
        <v>40965.75</v>
      </c>
      <c r="AD30" s="57">
        <f>'BAR BB| Open rates'!AD30*0.85*0.85</f>
        <v>42410.75</v>
      </c>
      <c r="AE30" s="57">
        <f>'BAR BB| Open rates'!AE30*0.85*0.85</f>
        <v>40965.75</v>
      </c>
      <c r="AF30" s="57">
        <f>'BAR BB| Open rates'!AF30*0.85*0.85</f>
        <v>42410.75</v>
      </c>
      <c r="AG30" s="57">
        <f>'BAR BB| Open rates'!AG30*0.85*0.85</f>
        <v>40965.75</v>
      </c>
      <c r="AH30" s="57">
        <f>'BAR BB| Open rates'!AH30*0.85*0.85</f>
        <v>42410.75</v>
      </c>
      <c r="AI30" s="57">
        <f>'BAR BB| Open rates'!AI30*0.85*0.85</f>
        <v>40965.75</v>
      </c>
      <c r="AJ30" s="57">
        <f>'BAR BB| Open rates'!AJ30*0.85*0.85</f>
        <v>42410.75</v>
      </c>
      <c r="AK30" s="57">
        <f>'BAR BB| Open rates'!AK30*0.85*0.85</f>
        <v>40965.75</v>
      </c>
      <c r="AL30" s="57">
        <f>'BAR BB| Open rates'!AL30*0.85*0.85</f>
        <v>42410.75</v>
      </c>
      <c r="AM30" s="57">
        <f>'BAR BB| Open rates'!AM30*0.85*0.85</f>
        <v>40965.75</v>
      </c>
      <c r="AN30" s="57">
        <f>'BAR BB| Open rates'!AN30*0.85*0.85</f>
        <v>42410.75</v>
      </c>
      <c r="AO30" s="57">
        <f>'BAR BB| Open rates'!AO30*0.85*0.85</f>
        <v>40965.75</v>
      </c>
      <c r="AP30" s="57">
        <f>'BAR BB| Open rates'!AP30*0.85*0.85</f>
        <v>42410.75</v>
      </c>
      <c r="AQ30" s="57">
        <f>'BAR BB| Open rates'!AQ30*0.85*0.85</f>
        <v>40965.75</v>
      </c>
      <c r="AR30" s="57">
        <f>'BAR BB| Open rates'!AR30*0.85*0.85</f>
        <v>42410.75</v>
      </c>
      <c r="AS30" s="57">
        <f>'BAR BB| Open rates'!AS30*0.85*0.85</f>
        <v>37931.25</v>
      </c>
      <c r="AT30" s="57">
        <f>'BAR BB| Open rates'!AT30*0.85*0.85</f>
        <v>39520.75</v>
      </c>
      <c r="AU30" s="57">
        <f>'BAR BB| Open rates'!AU30*0.85*0.85</f>
        <v>37931.25</v>
      </c>
      <c r="AV30" s="57">
        <f>'BAR BB| Open rates'!AV30*0.85*0.85</f>
        <v>36630.75</v>
      </c>
      <c r="AW30" s="57">
        <f>'BAR BB| Open rates'!AW30*0.85*0.85</f>
        <v>36630.75</v>
      </c>
      <c r="AX30" s="57">
        <f>'BAR BB| Open rates'!AX30*0.85*0.85</f>
        <v>35041.25</v>
      </c>
      <c r="AY30" s="57">
        <f>'BAR BB| Open rates'!AY30*0.85*0.85</f>
        <v>36630.75</v>
      </c>
      <c r="AZ30" s="57">
        <f>'BAR BB| Open rates'!AZ30*0.85*0.85</f>
        <v>35041.25</v>
      </c>
      <c r="BA30" s="57">
        <f>'BAR BB| Open rates'!BA30*0.85*0.85</f>
        <v>36630.75</v>
      </c>
      <c r="BB30" s="57">
        <f>'BAR BB| Open rates'!BB30*0.85*0.85</f>
        <v>35041.25</v>
      </c>
      <c r="BC30" s="57">
        <f>'BAR BB| Open rates'!BC30*0.85*0.85</f>
        <v>36630.75</v>
      </c>
      <c r="BD30" s="57">
        <f>'BAR BB| Open rates'!BD30*0.85*0.85</f>
        <v>35041.25</v>
      </c>
      <c r="BE30" s="57">
        <f>'BAR BB| Open rates'!BE30*0.85*0.85</f>
        <v>32368</v>
      </c>
      <c r="BF30" s="57">
        <f>'BAR BB| Open rates'!BF30*0.85*0.85</f>
        <v>30923</v>
      </c>
      <c r="BG30" s="57">
        <f>'BAR BB| Open rates'!BG30*0.85*0.85</f>
        <v>32368</v>
      </c>
      <c r="BH30" s="57">
        <f>'BAR BB| Open rates'!BH30*0.85*0.85</f>
        <v>30923</v>
      </c>
      <c r="BI30" s="57">
        <f>'BAR BB| Open rates'!BI30*0.85*0.85</f>
        <v>32368</v>
      </c>
      <c r="BJ30" s="57">
        <f>'BAR BB| Open rates'!BJ30*0.85*0.85</f>
        <v>30923</v>
      </c>
      <c r="BK30" s="57">
        <f>'BAR BB| Open rates'!BK30*0.85*0.85</f>
        <v>32368</v>
      </c>
      <c r="BL30" s="57">
        <f>'BAR BB| Open rates'!BL30*0.85*0.85</f>
        <v>30923</v>
      </c>
      <c r="BM30" s="57">
        <f>'BAR BB| Open rates'!BM30*0.85*0.85</f>
        <v>32368</v>
      </c>
      <c r="BN30" s="57">
        <f>'BAR BB| Open rates'!BN30*0.85*0.85</f>
        <v>33596.25</v>
      </c>
      <c r="BO30" s="57">
        <f>'BAR BB| Open rates'!BO30*0.85*0.85</f>
        <v>35185.75</v>
      </c>
      <c r="BP30" s="57">
        <f>'BAR BB| Open rates'!BP30*0.85*0.85</f>
        <v>30200.5</v>
      </c>
      <c r="BQ30" s="57">
        <f>'BAR BB| Open rates'!BQ30*0.85*0.85</f>
        <v>29478</v>
      </c>
      <c r="BR30" s="57">
        <f>'BAR BB| Open rates'!BR30*0.85*0.85</f>
        <v>30200.5</v>
      </c>
      <c r="BS30" s="57">
        <f>'BAR BB| Open rates'!BS30*0.85*0.85</f>
        <v>29478</v>
      </c>
      <c r="BT30" s="57">
        <f>'BAR BB| Open rates'!BT30*0.85*0.85</f>
        <v>30200.5</v>
      </c>
      <c r="BU30" s="57">
        <f>'BAR BB| Open rates'!BU30*0.85*0.85</f>
        <v>29478</v>
      </c>
      <c r="BV30" s="57">
        <f>'BAR BB| Open rates'!BV30*0.85*0.85</f>
        <v>30200.5</v>
      </c>
      <c r="BW30" s="57">
        <f>'BAR BB| Open rates'!BW30*0.85*0.85</f>
        <v>29478</v>
      </c>
      <c r="BX30" s="57">
        <f>'BAR BB| Open rates'!BX30*0.85*0.85</f>
        <v>29478</v>
      </c>
      <c r="BY30" s="57">
        <f>'BAR BB| Open rates'!BY30*0.85*0.85</f>
        <v>30200.5</v>
      </c>
      <c r="BZ30" s="57">
        <f>'BAR BB| Open rates'!BZ30*0.85*0.85</f>
        <v>29478</v>
      </c>
      <c r="CA30" s="57">
        <f>'BAR BB| Open rates'!CA30*0.85*0.85</f>
        <v>30200.5</v>
      </c>
      <c r="CB30" s="57">
        <f>'BAR BB| Open rates'!CB30*0.85*0.85</f>
        <v>29478</v>
      </c>
      <c r="CC30" s="57">
        <f>'BAR BB| Open rates'!CC30*0.85*0.85</f>
        <v>30200.5</v>
      </c>
      <c r="CD30" s="57">
        <f>'BAR BB| Open rates'!CD30*0.85*0.85</f>
        <v>32873.75</v>
      </c>
      <c r="CE30" s="57">
        <f>'BAR BB| Open rates'!CE30*0.85*0.85</f>
        <v>34463.25</v>
      </c>
    </row>
    <row r="31" spans="1:83" s="36" customFormat="1" ht="12" customHeight="1" x14ac:dyDescent="0.2">
      <c r="A31" s="237">
        <v>3</v>
      </c>
      <c r="B31" s="57">
        <f>'BAR BB| Open rates'!B31*0.85*0.85</f>
        <v>38870.5</v>
      </c>
      <c r="C31" s="57">
        <f>'BAR BB| Open rates'!C31*0.85*0.85</f>
        <v>43133.25</v>
      </c>
      <c r="D31" s="57">
        <f>'BAR BB| Open rates'!D31*0.85*0.85</f>
        <v>40098.75</v>
      </c>
      <c r="E31" s="57">
        <f>'BAR BB| Open rates'!E31*0.85*0.85</f>
        <v>35041.25</v>
      </c>
      <c r="F31" s="57">
        <f>'BAR BB| Open rates'!F31*0.85*0.85</f>
        <v>33813</v>
      </c>
      <c r="G31" s="57">
        <f>'BAR BB| Open rates'!G31*0.85*0.85</f>
        <v>32368</v>
      </c>
      <c r="H31" s="57">
        <f>'BAR BB| Open rates'!H31*0.85*0.85</f>
        <v>32368</v>
      </c>
      <c r="I31" s="57">
        <f>'BAR BB| Open rates'!I31*0.85*0.85</f>
        <v>31645.5</v>
      </c>
      <c r="J31" s="57">
        <f>'BAR BB| Open rates'!J31*0.85*0.85</f>
        <v>32368</v>
      </c>
      <c r="K31" s="57">
        <f>'BAR BB| Open rates'!K31*0.85*0.85</f>
        <v>32368</v>
      </c>
      <c r="L31" s="57">
        <f>'BAR BB| Open rates'!L31*0.85*0.85</f>
        <v>32368</v>
      </c>
      <c r="M31" s="57">
        <f>'BAR BB| Open rates'!M31*0.85*0.85</f>
        <v>38798.25</v>
      </c>
      <c r="N31" s="57">
        <f>'BAR BB| Open rates'!N31*0.85*0.85</f>
        <v>35041.25</v>
      </c>
      <c r="O31" s="57">
        <f>'BAR BB| Open rates'!O31*0.85*0.85</f>
        <v>38798.25</v>
      </c>
      <c r="P31" s="57">
        <f>'BAR BB| Open rates'!P31*0.85*0.85</f>
        <v>36630.75</v>
      </c>
      <c r="Q31" s="57">
        <f>'BAR BB| Open rates'!Q31*0.85*0.85</f>
        <v>33813</v>
      </c>
      <c r="R31" s="57">
        <f>'BAR BB| Open rates'!R31*0.85*0.85</f>
        <v>35041.25</v>
      </c>
      <c r="S31" s="57">
        <f>'BAR BB| Open rates'!S31*0.85*0.85</f>
        <v>33813</v>
      </c>
      <c r="T31" s="57">
        <f>'BAR BB| Open rates'!T31*0.85*0.85</f>
        <v>35041.25</v>
      </c>
      <c r="U31" s="57">
        <f>'BAR BB| Open rates'!U31*0.85*0.85</f>
        <v>33813</v>
      </c>
      <c r="V31" s="57">
        <f>'BAR BB| Open rates'!V31*0.85*0.85</f>
        <v>35041.25</v>
      </c>
      <c r="W31" s="57">
        <f>'BAR BB| Open rates'!W31*0.85*0.85</f>
        <v>40098.75</v>
      </c>
      <c r="X31" s="57">
        <f>'BAR BB| Open rates'!X31*0.85*0.85</f>
        <v>43133.25</v>
      </c>
      <c r="Y31" s="57">
        <f>'BAR BB| Open rates'!Y31*0.85*0.85</f>
        <v>56933</v>
      </c>
      <c r="Z31" s="57">
        <f>'BAR BB| Open rates'!Z31*0.85*0.85</f>
        <v>40098.75</v>
      </c>
      <c r="AA31" s="57">
        <f>'BAR BB| Open rates'!AA31*0.85*0.85</f>
        <v>41688.25</v>
      </c>
      <c r="AB31" s="57">
        <f>'BAR BB| Open rates'!AB31*0.85*0.85</f>
        <v>40098.75</v>
      </c>
      <c r="AC31" s="57">
        <f>'BAR BB| Open rates'!AC31*0.85*0.85</f>
        <v>43133.25</v>
      </c>
      <c r="AD31" s="57">
        <f>'BAR BB| Open rates'!AD31*0.85*0.85</f>
        <v>44578.25</v>
      </c>
      <c r="AE31" s="57">
        <f>'BAR BB| Open rates'!AE31*0.85*0.85</f>
        <v>43133.25</v>
      </c>
      <c r="AF31" s="57">
        <f>'BAR BB| Open rates'!AF31*0.85*0.85</f>
        <v>44578.25</v>
      </c>
      <c r="AG31" s="57">
        <f>'BAR BB| Open rates'!AG31*0.85*0.85</f>
        <v>43133.25</v>
      </c>
      <c r="AH31" s="57">
        <f>'BAR BB| Open rates'!AH31*0.85*0.85</f>
        <v>44578.25</v>
      </c>
      <c r="AI31" s="57">
        <f>'BAR BB| Open rates'!AI31*0.85*0.85</f>
        <v>43133.25</v>
      </c>
      <c r="AJ31" s="57">
        <f>'BAR BB| Open rates'!AJ31*0.85*0.85</f>
        <v>44578.25</v>
      </c>
      <c r="AK31" s="57">
        <f>'BAR BB| Open rates'!AK31*0.85*0.85</f>
        <v>43133.25</v>
      </c>
      <c r="AL31" s="57">
        <f>'BAR BB| Open rates'!AL31*0.85*0.85</f>
        <v>44578.25</v>
      </c>
      <c r="AM31" s="57">
        <f>'BAR BB| Open rates'!AM31*0.85*0.85</f>
        <v>43133.25</v>
      </c>
      <c r="AN31" s="57">
        <f>'BAR BB| Open rates'!AN31*0.85*0.85</f>
        <v>44578.25</v>
      </c>
      <c r="AO31" s="57">
        <f>'BAR BB| Open rates'!AO31*0.85*0.85</f>
        <v>43133.25</v>
      </c>
      <c r="AP31" s="57">
        <f>'BAR BB| Open rates'!AP31*0.85*0.85</f>
        <v>44578.25</v>
      </c>
      <c r="AQ31" s="57">
        <f>'BAR BB| Open rates'!AQ31*0.85*0.85</f>
        <v>43133.25</v>
      </c>
      <c r="AR31" s="57">
        <f>'BAR BB| Open rates'!AR31*0.85*0.85</f>
        <v>44578.25</v>
      </c>
      <c r="AS31" s="57">
        <f>'BAR BB| Open rates'!AS31*0.85*0.85</f>
        <v>40098.75</v>
      </c>
      <c r="AT31" s="57">
        <f>'BAR BB| Open rates'!AT31*0.85*0.85</f>
        <v>41688.25</v>
      </c>
      <c r="AU31" s="57">
        <f>'BAR BB| Open rates'!AU31*0.85*0.85</f>
        <v>40098.75</v>
      </c>
      <c r="AV31" s="57">
        <f>'BAR BB| Open rates'!AV31*0.85*0.85</f>
        <v>38798.25</v>
      </c>
      <c r="AW31" s="57">
        <f>'BAR BB| Open rates'!AW31*0.85*0.85</f>
        <v>38798.25</v>
      </c>
      <c r="AX31" s="57">
        <f>'BAR BB| Open rates'!AX31*0.85*0.85</f>
        <v>37208.75</v>
      </c>
      <c r="AY31" s="57">
        <f>'BAR BB| Open rates'!AY31*0.85*0.85</f>
        <v>38798.25</v>
      </c>
      <c r="AZ31" s="57">
        <f>'BAR BB| Open rates'!AZ31*0.85*0.85</f>
        <v>37208.75</v>
      </c>
      <c r="BA31" s="57">
        <f>'BAR BB| Open rates'!BA31*0.85*0.85</f>
        <v>38798.25</v>
      </c>
      <c r="BB31" s="57">
        <f>'BAR BB| Open rates'!BB31*0.85*0.85</f>
        <v>37208.75</v>
      </c>
      <c r="BC31" s="57">
        <f>'BAR BB| Open rates'!BC31*0.85*0.85</f>
        <v>38798.25</v>
      </c>
      <c r="BD31" s="57">
        <f>'BAR BB| Open rates'!BD31*0.85*0.85</f>
        <v>37208.75</v>
      </c>
      <c r="BE31" s="57">
        <f>'BAR BB| Open rates'!BE31*0.85*0.85</f>
        <v>34535.5</v>
      </c>
      <c r="BF31" s="57">
        <f>'BAR BB| Open rates'!BF31*0.85*0.85</f>
        <v>33090.5</v>
      </c>
      <c r="BG31" s="57">
        <f>'BAR BB| Open rates'!BG31*0.85*0.85</f>
        <v>34535.5</v>
      </c>
      <c r="BH31" s="57">
        <f>'BAR BB| Open rates'!BH31*0.85*0.85</f>
        <v>33090.5</v>
      </c>
      <c r="BI31" s="57">
        <f>'BAR BB| Open rates'!BI31*0.85*0.85</f>
        <v>34535.5</v>
      </c>
      <c r="BJ31" s="57">
        <f>'BAR BB| Open rates'!BJ31*0.85*0.85</f>
        <v>33090.5</v>
      </c>
      <c r="BK31" s="57">
        <f>'BAR BB| Open rates'!BK31*0.85*0.85</f>
        <v>34535.5</v>
      </c>
      <c r="BL31" s="57">
        <f>'BAR BB| Open rates'!BL31*0.85*0.85</f>
        <v>33090.5</v>
      </c>
      <c r="BM31" s="57">
        <f>'BAR BB| Open rates'!BM31*0.85*0.85</f>
        <v>34535.5</v>
      </c>
      <c r="BN31" s="57">
        <f>'BAR BB| Open rates'!BN31*0.85*0.85</f>
        <v>35763.75</v>
      </c>
      <c r="BO31" s="57">
        <f>'BAR BB| Open rates'!BO31*0.85*0.85</f>
        <v>37353.25</v>
      </c>
      <c r="BP31" s="57">
        <f>'BAR BB| Open rates'!BP31*0.85*0.85</f>
        <v>32368</v>
      </c>
      <c r="BQ31" s="57">
        <f>'BAR BB| Open rates'!BQ31*0.85*0.85</f>
        <v>31645.5</v>
      </c>
      <c r="BR31" s="57">
        <f>'BAR BB| Open rates'!BR31*0.85*0.85</f>
        <v>32368</v>
      </c>
      <c r="BS31" s="57">
        <f>'BAR BB| Open rates'!BS31*0.85*0.85</f>
        <v>31645.5</v>
      </c>
      <c r="BT31" s="57">
        <f>'BAR BB| Open rates'!BT31*0.85*0.85</f>
        <v>32368</v>
      </c>
      <c r="BU31" s="57">
        <f>'BAR BB| Open rates'!BU31*0.85*0.85</f>
        <v>31645.5</v>
      </c>
      <c r="BV31" s="57">
        <f>'BAR BB| Open rates'!BV31*0.85*0.85</f>
        <v>32368</v>
      </c>
      <c r="BW31" s="57">
        <f>'BAR BB| Open rates'!BW31*0.85*0.85</f>
        <v>31645.5</v>
      </c>
      <c r="BX31" s="57">
        <f>'BAR BB| Open rates'!BX31*0.85*0.85</f>
        <v>31645.5</v>
      </c>
      <c r="BY31" s="57">
        <f>'BAR BB| Open rates'!BY31*0.85*0.85</f>
        <v>32368</v>
      </c>
      <c r="BZ31" s="57">
        <f>'BAR BB| Open rates'!BZ31*0.85*0.85</f>
        <v>31645.5</v>
      </c>
      <c r="CA31" s="57">
        <f>'BAR BB| Open rates'!CA31*0.85*0.85</f>
        <v>32368</v>
      </c>
      <c r="CB31" s="57">
        <f>'BAR BB| Open rates'!CB31*0.85*0.85</f>
        <v>31645.5</v>
      </c>
      <c r="CC31" s="57">
        <f>'BAR BB| Open rates'!CC31*0.85*0.85</f>
        <v>32368</v>
      </c>
      <c r="CD31" s="57">
        <f>'BAR BB| Open rates'!CD31*0.85*0.85</f>
        <v>35041.25</v>
      </c>
      <c r="CE31" s="57">
        <f>'BAR BB| Open rates'!CE31*0.85*0.85</f>
        <v>36630.75</v>
      </c>
    </row>
    <row r="32" spans="1:83" s="36" customFormat="1" ht="12" customHeight="1" x14ac:dyDescent="0.2">
      <c r="A32" s="237">
        <v>4</v>
      </c>
      <c r="B32" s="57">
        <f>'BAR BB| Open rates'!B32*0.85*0.85</f>
        <v>41038</v>
      </c>
      <c r="C32" s="57">
        <f>'BAR BB| Open rates'!C32*0.85*0.85</f>
        <v>45300.75</v>
      </c>
      <c r="D32" s="57">
        <f>'BAR BB| Open rates'!D32*0.85*0.85</f>
        <v>42266.25</v>
      </c>
      <c r="E32" s="57">
        <f>'BAR BB| Open rates'!E32*0.85*0.85</f>
        <v>37208.75</v>
      </c>
      <c r="F32" s="57">
        <f>'BAR BB| Open rates'!F32*0.85*0.85</f>
        <v>35980.5</v>
      </c>
      <c r="G32" s="57">
        <f>'BAR BB| Open rates'!G32*0.85*0.85</f>
        <v>34535.5</v>
      </c>
      <c r="H32" s="57">
        <f>'BAR BB| Open rates'!H32*0.85*0.85</f>
        <v>34535.5</v>
      </c>
      <c r="I32" s="57">
        <f>'BAR BB| Open rates'!I32*0.85*0.85</f>
        <v>33813</v>
      </c>
      <c r="J32" s="57">
        <f>'BAR BB| Open rates'!J32*0.85*0.85</f>
        <v>34535.5</v>
      </c>
      <c r="K32" s="57">
        <f>'BAR BB| Open rates'!K32*0.85*0.85</f>
        <v>34535.5</v>
      </c>
      <c r="L32" s="57">
        <f>'BAR BB| Open rates'!L32*0.85*0.85</f>
        <v>34535.5</v>
      </c>
      <c r="M32" s="57">
        <f>'BAR BB| Open rates'!M32*0.85*0.85</f>
        <v>40965.75</v>
      </c>
      <c r="N32" s="57">
        <f>'BAR BB| Open rates'!N32*0.85*0.85</f>
        <v>37208.75</v>
      </c>
      <c r="O32" s="57">
        <f>'BAR BB| Open rates'!O32*0.85*0.85</f>
        <v>40965.75</v>
      </c>
      <c r="P32" s="57">
        <f>'BAR BB| Open rates'!P32*0.85*0.85</f>
        <v>38798.25</v>
      </c>
      <c r="Q32" s="57">
        <f>'BAR BB| Open rates'!Q32*0.85*0.85</f>
        <v>35980.5</v>
      </c>
      <c r="R32" s="57">
        <f>'BAR BB| Open rates'!R32*0.85*0.85</f>
        <v>37208.75</v>
      </c>
      <c r="S32" s="57">
        <f>'BAR BB| Open rates'!S32*0.85*0.85</f>
        <v>35980.5</v>
      </c>
      <c r="T32" s="57">
        <f>'BAR BB| Open rates'!T32*0.85*0.85</f>
        <v>37208.75</v>
      </c>
      <c r="U32" s="57">
        <f>'BAR BB| Open rates'!U32*0.85*0.85</f>
        <v>35980.5</v>
      </c>
      <c r="V32" s="57">
        <f>'BAR BB| Open rates'!V32*0.85*0.85</f>
        <v>37208.75</v>
      </c>
      <c r="W32" s="57">
        <f>'BAR BB| Open rates'!W32*0.85*0.85</f>
        <v>42266.25</v>
      </c>
      <c r="X32" s="57">
        <f>'BAR BB| Open rates'!X32*0.85*0.85</f>
        <v>45300.75</v>
      </c>
      <c r="Y32" s="57">
        <f>'BAR BB| Open rates'!Y32*0.85*0.85</f>
        <v>59100.5</v>
      </c>
      <c r="Z32" s="57">
        <f>'BAR BB| Open rates'!Z32*0.85*0.85</f>
        <v>42266.25</v>
      </c>
      <c r="AA32" s="57">
        <f>'BAR BB| Open rates'!AA32*0.85*0.85</f>
        <v>43855.75</v>
      </c>
      <c r="AB32" s="57">
        <f>'BAR BB| Open rates'!AB32*0.85*0.85</f>
        <v>42266.25</v>
      </c>
      <c r="AC32" s="57">
        <f>'BAR BB| Open rates'!AC32*0.85*0.85</f>
        <v>45300.75</v>
      </c>
      <c r="AD32" s="57">
        <f>'BAR BB| Open rates'!AD32*0.85*0.85</f>
        <v>46745.75</v>
      </c>
      <c r="AE32" s="57">
        <f>'BAR BB| Open rates'!AE32*0.85*0.85</f>
        <v>45300.75</v>
      </c>
      <c r="AF32" s="57">
        <f>'BAR BB| Open rates'!AF32*0.85*0.85</f>
        <v>46745.75</v>
      </c>
      <c r="AG32" s="57">
        <f>'BAR BB| Open rates'!AG32*0.85*0.85</f>
        <v>45300.75</v>
      </c>
      <c r="AH32" s="57">
        <f>'BAR BB| Open rates'!AH32*0.85*0.85</f>
        <v>46745.75</v>
      </c>
      <c r="AI32" s="57">
        <f>'BAR BB| Open rates'!AI32*0.85*0.85</f>
        <v>45300.75</v>
      </c>
      <c r="AJ32" s="57">
        <f>'BAR BB| Open rates'!AJ32*0.85*0.85</f>
        <v>46745.75</v>
      </c>
      <c r="AK32" s="57">
        <f>'BAR BB| Open rates'!AK32*0.85*0.85</f>
        <v>45300.75</v>
      </c>
      <c r="AL32" s="57">
        <f>'BAR BB| Open rates'!AL32*0.85*0.85</f>
        <v>46745.75</v>
      </c>
      <c r="AM32" s="57">
        <f>'BAR BB| Open rates'!AM32*0.85*0.85</f>
        <v>45300.75</v>
      </c>
      <c r="AN32" s="57">
        <f>'BAR BB| Open rates'!AN32*0.85*0.85</f>
        <v>46745.75</v>
      </c>
      <c r="AO32" s="57">
        <f>'BAR BB| Open rates'!AO32*0.85*0.85</f>
        <v>45300.75</v>
      </c>
      <c r="AP32" s="57">
        <f>'BAR BB| Open rates'!AP32*0.85*0.85</f>
        <v>46745.75</v>
      </c>
      <c r="AQ32" s="57">
        <f>'BAR BB| Open rates'!AQ32*0.85*0.85</f>
        <v>45300.75</v>
      </c>
      <c r="AR32" s="57">
        <f>'BAR BB| Open rates'!AR32*0.85*0.85</f>
        <v>46745.75</v>
      </c>
      <c r="AS32" s="57">
        <f>'BAR BB| Open rates'!AS32*0.85*0.85</f>
        <v>42266.25</v>
      </c>
      <c r="AT32" s="57">
        <f>'BAR BB| Open rates'!AT32*0.85*0.85</f>
        <v>43855.75</v>
      </c>
      <c r="AU32" s="57">
        <f>'BAR BB| Open rates'!AU32*0.85*0.85</f>
        <v>42266.25</v>
      </c>
      <c r="AV32" s="57">
        <f>'BAR BB| Open rates'!AV32*0.85*0.85</f>
        <v>40965.75</v>
      </c>
      <c r="AW32" s="57">
        <f>'BAR BB| Open rates'!AW32*0.85*0.85</f>
        <v>40965.75</v>
      </c>
      <c r="AX32" s="57">
        <f>'BAR BB| Open rates'!AX32*0.85*0.85</f>
        <v>39376.25</v>
      </c>
      <c r="AY32" s="57">
        <f>'BAR BB| Open rates'!AY32*0.85*0.85</f>
        <v>40965.75</v>
      </c>
      <c r="AZ32" s="57">
        <f>'BAR BB| Open rates'!AZ32*0.85*0.85</f>
        <v>39376.25</v>
      </c>
      <c r="BA32" s="57">
        <f>'BAR BB| Open rates'!BA32*0.85*0.85</f>
        <v>40965.75</v>
      </c>
      <c r="BB32" s="57">
        <f>'BAR BB| Open rates'!BB32*0.85*0.85</f>
        <v>39376.25</v>
      </c>
      <c r="BC32" s="57">
        <f>'BAR BB| Open rates'!BC32*0.85*0.85</f>
        <v>40965.75</v>
      </c>
      <c r="BD32" s="57">
        <f>'BAR BB| Open rates'!BD32*0.85*0.85</f>
        <v>39376.25</v>
      </c>
      <c r="BE32" s="57">
        <f>'BAR BB| Open rates'!BE32*0.85*0.85</f>
        <v>36703</v>
      </c>
      <c r="BF32" s="57">
        <f>'BAR BB| Open rates'!BF32*0.85*0.85</f>
        <v>35258</v>
      </c>
      <c r="BG32" s="57">
        <f>'BAR BB| Open rates'!BG32*0.85*0.85</f>
        <v>36703</v>
      </c>
      <c r="BH32" s="57">
        <f>'BAR BB| Open rates'!BH32*0.85*0.85</f>
        <v>35258</v>
      </c>
      <c r="BI32" s="57">
        <f>'BAR BB| Open rates'!BI32*0.85*0.85</f>
        <v>36703</v>
      </c>
      <c r="BJ32" s="57">
        <f>'BAR BB| Open rates'!BJ32*0.85*0.85</f>
        <v>35258</v>
      </c>
      <c r="BK32" s="57">
        <f>'BAR BB| Open rates'!BK32*0.85*0.85</f>
        <v>36703</v>
      </c>
      <c r="BL32" s="57">
        <f>'BAR BB| Open rates'!BL32*0.85*0.85</f>
        <v>35258</v>
      </c>
      <c r="BM32" s="57">
        <f>'BAR BB| Open rates'!BM32*0.85*0.85</f>
        <v>36703</v>
      </c>
      <c r="BN32" s="57">
        <f>'BAR BB| Open rates'!BN32*0.85*0.85</f>
        <v>37931.25</v>
      </c>
      <c r="BO32" s="57">
        <f>'BAR BB| Open rates'!BO32*0.85*0.85</f>
        <v>39520.75</v>
      </c>
      <c r="BP32" s="57">
        <f>'BAR BB| Open rates'!BP32*0.85*0.85</f>
        <v>34535.5</v>
      </c>
      <c r="BQ32" s="57">
        <f>'BAR BB| Open rates'!BQ32*0.85*0.85</f>
        <v>33813</v>
      </c>
      <c r="BR32" s="57">
        <f>'BAR BB| Open rates'!BR32*0.85*0.85</f>
        <v>34535.5</v>
      </c>
      <c r="BS32" s="57">
        <f>'BAR BB| Open rates'!BS32*0.85*0.85</f>
        <v>33813</v>
      </c>
      <c r="BT32" s="57">
        <f>'BAR BB| Open rates'!BT32*0.85*0.85</f>
        <v>34535.5</v>
      </c>
      <c r="BU32" s="57">
        <f>'BAR BB| Open rates'!BU32*0.85*0.85</f>
        <v>33813</v>
      </c>
      <c r="BV32" s="57">
        <f>'BAR BB| Open rates'!BV32*0.85*0.85</f>
        <v>34535.5</v>
      </c>
      <c r="BW32" s="57">
        <f>'BAR BB| Open rates'!BW32*0.85*0.85</f>
        <v>33813</v>
      </c>
      <c r="BX32" s="57">
        <f>'BAR BB| Open rates'!BX32*0.85*0.85</f>
        <v>33813</v>
      </c>
      <c r="BY32" s="57">
        <f>'BAR BB| Open rates'!BY32*0.85*0.85</f>
        <v>34535.5</v>
      </c>
      <c r="BZ32" s="57">
        <f>'BAR BB| Open rates'!BZ32*0.85*0.85</f>
        <v>33813</v>
      </c>
      <c r="CA32" s="57">
        <f>'BAR BB| Open rates'!CA32*0.85*0.85</f>
        <v>34535.5</v>
      </c>
      <c r="CB32" s="57">
        <f>'BAR BB| Open rates'!CB32*0.85*0.85</f>
        <v>33813</v>
      </c>
      <c r="CC32" s="57">
        <f>'BAR BB| Open rates'!CC32*0.85*0.85</f>
        <v>34535.5</v>
      </c>
      <c r="CD32" s="57">
        <f>'BAR BB| Open rates'!CD32*0.85*0.85</f>
        <v>37208.75</v>
      </c>
      <c r="CE32" s="57">
        <f>'BAR BB| Open rates'!CE32*0.85*0.85</f>
        <v>38798.25</v>
      </c>
    </row>
    <row r="33" spans="1:83"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row>
    <row r="34" spans="1:83" s="36" customFormat="1" ht="12" customHeight="1" x14ac:dyDescent="0.2">
      <c r="A34" s="237">
        <v>1</v>
      </c>
      <c r="B34" s="57">
        <f>'BAR BB| Open rates'!B34*0.85*0.85</f>
        <v>50502.75</v>
      </c>
      <c r="C34" s="57">
        <f>'BAR BB| Open rates'!C34*0.85*0.85</f>
        <v>54765.5</v>
      </c>
      <c r="D34" s="57">
        <f>'BAR BB| Open rates'!D34*0.85*0.85</f>
        <v>51731</v>
      </c>
      <c r="E34" s="57">
        <f>'BAR BB| Open rates'!E34*0.85*0.85</f>
        <v>34318.75</v>
      </c>
      <c r="F34" s="57">
        <f>'BAR BB| Open rates'!F34*0.85*0.85</f>
        <v>33090.5</v>
      </c>
      <c r="G34" s="57">
        <f>'BAR BB| Open rates'!G34*0.85*0.85</f>
        <v>31645.5</v>
      </c>
      <c r="H34" s="57">
        <f>'BAR BB| Open rates'!H34*0.85*0.85</f>
        <v>31645.5</v>
      </c>
      <c r="I34" s="57">
        <f>'BAR BB| Open rates'!I34*0.85*0.85</f>
        <v>30923</v>
      </c>
      <c r="J34" s="57">
        <f>'BAR BB| Open rates'!J34*0.85*0.85</f>
        <v>31645.5</v>
      </c>
      <c r="K34" s="57">
        <f>'BAR BB| Open rates'!K34*0.85*0.85</f>
        <v>31645.5</v>
      </c>
      <c r="L34" s="57">
        <f>'BAR BB| Open rates'!L34*0.85*0.85</f>
        <v>31645.5</v>
      </c>
      <c r="M34" s="57">
        <f>'BAR BB| Open rates'!M34*0.85*0.85</f>
        <v>41688.25</v>
      </c>
      <c r="N34" s="57">
        <f>'BAR BB| Open rates'!N34*0.85*0.85</f>
        <v>37931.25</v>
      </c>
      <c r="O34" s="57">
        <f>'BAR BB| Open rates'!O34*0.85*0.85</f>
        <v>41688.25</v>
      </c>
      <c r="P34" s="57">
        <f>'BAR BB| Open rates'!P34*0.85*0.85</f>
        <v>39520.75</v>
      </c>
      <c r="Q34" s="57">
        <f>'BAR BB| Open rates'!Q34*0.85*0.85</f>
        <v>36703</v>
      </c>
      <c r="R34" s="57">
        <f>'BAR BB| Open rates'!R34*0.85*0.85</f>
        <v>37931.25</v>
      </c>
      <c r="S34" s="57">
        <f>'BAR BB| Open rates'!S34*0.85*0.85</f>
        <v>36703</v>
      </c>
      <c r="T34" s="57">
        <f>'BAR BB| Open rates'!T34*0.85*0.85</f>
        <v>37931.25</v>
      </c>
      <c r="U34" s="57">
        <f>'BAR BB| Open rates'!U34*0.85*0.85</f>
        <v>36703</v>
      </c>
      <c r="V34" s="57">
        <f>'BAR BB| Open rates'!V34*0.85*0.85</f>
        <v>37931.25</v>
      </c>
      <c r="W34" s="57">
        <f>'BAR BB| Open rates'!W34*0.85*0.85</f>
        <v>51731</v>
      </c>
      <c r="X34" s="57">
        <f>'BAR BB| Open rates'!X34*0.85*0.85</f>
        <v>54765.5</v>
      </c>
      <c r="Y34" s="57">
        <f>'BAR BB| Open rates'!Y34*0.85*0.85</f>
        <v>68565.25</v>
      </c>
      <c r="Z34" s="57">
        <f>'BAR BB| Open rates'!Z34*0.85*0.85</f>
        <v>51731</v>
      </c>
      <c r="AA34" s="57">
        <f>'BAR BB| Open rates'!AA34*0.85*0.85</f>
        <v>53320.5</v>
      </c>
      <c r="AB34" s="57">
        <f>'BAR BB| Open rates'!AB34*0.85*0.85</f>
        <v>51731</v>
      </c>
      <c r="AC34" s="57">
        <f>'BAR BB| Open rates'!AC34*0.85*0.85</f>
        <v>54765.5</v>
      </c>
      <c r="AD34" s="57">
        <f>'BAR BB| Open rates'!AD34*0.85*0.85</f>
        <v>56210.5</v>
      </c>
      <c r="AE34" s="57">
        <f>'BAR BB| Open rates'!AE34*0.85*0.85</f>
        <v>54765.5</v>
      </c>
      <c r="AF34" s="57">
        <f>'BAR BB| Open rates'!AF34*0.85*0.85</f>
        <v>56210.5</v>
      </c>
      <c r="AG34" s="57">
        <f>'BAR BB| Open rates'!AG34*0.85*0.85</f>
        <v>54765.5</v>
      </c>
      <c r="AH34" s="57">
        <f>'BAR BB| Open rates'!AH34*0.85*0.85</f>
        <v>56210.5</v>
      </c>
      <c r="AI34" s="57">
        <f>'BAR BB| Open rates'!AI34*0.85*0.85</f>
        <v>54765.5</v>
      </c>
      <c r="AJ34" s="57">
        <f>'BAR BB| Open rates'!AJ34*0.85*0.85</f>
        <v>56210.5</v>
      </c>
      <c r="AK34" s="57">
        <f>'BAR BB| Open rates'!AK34*0.85*0.85</f>
        <v>54765.5</v>
      </c>
      <c r="AL34" s="57">
        <f>'BAR BB| Open rates'!AL34*0.85*0.85</f>
        <v>56210.5</v>
      </c>
      <c r="AM34" s="57">
        <f>'BAR BB| Open rates'!AM34*0.85*0.85</f>
        <v>54765.5</v>
      </c>
      <c r="AN34" s="57">
        <f>'BAR BB| Open rates'!AN34*0.85*0.85</f>
        <v>56210.5</v>
      </c>
      <c r="AO34" s="57">
        <f>'BAR BB| Open rates'!AO34*0.85*0.85</f>
        <v>54765.5</v>
      </c>
      <c r="AP34" s="57">
        <f>'BAR BB| Open rates'!AP34*0.85*0.85</f>
        <v>56210.5</v>
      </c>
      <c r="AQ34" s="57">
        <f>'BAR BB| Open rates'!AQ34*0.85*0.85</f>
        <v>54765.5</v>
      </c>
      <c r="AR34" s="57">
        <f>'BAR BB| Open rates'!AR34*0.85*0.85</f>
        <v>56210.5</v>
      </c>
      <c r="AS34" s="57">
        <f>'BAR BB| Open rates'!AS34*0.85*0.85</f>
        <v>51731</v>
      </c>
      <c r="AT34" s="57">
        <f>'BAR BB| Open rates'!AT34*0.85*0.85</f>
        <v>53320.5</v>
      </c>
      <c r="AU34" s="57">
        <f>'BAR BB| Open rates'!AU34*0.85*0.85</f>
        <v>51731</v>
      </c>
      <c r="AV34" s="57">
        <f>'BAR BB| Open rates'!AV34*0.85*0.85</f>
        <v>39520.75</v>
      </c>
      <c r="AW34" s="57">
        <f>'BAR BB| Open rates'!AW34*0.85*0.85</f>
        <v>39520.75</v>
      </c>
      <c r="AX34" s="57">
        <f>'BAR BB| Open rates'!AX34*0.85*0.85</f>
        <v>37931.25</v>
      </c>
      <c r="AY34" s="57">
        <f>'BAR BB| Open rates'!AY34*0.85*0.85</f>
        <v>39520.75</v>
      </c>
      <c r="AZ34" s="57">
        <f>'BAR BB| Open rates'!AZ34*0.85*0.85</f>
        <v>37931.25</v>
      </c>
      <c r="BA34" s="57">
        <f>'BAR BB| Open rates'!BA34*0.85*0.85</f>
        <v>39520.75</v>
      </c>
      <c r="BB34" s="57">
        <f>'BAR BB| Open rates'!BB34*0.85*0.85</f>
        <v>37931.25</v>
      </c>
      <c r="BC34" s="57">
        <f>'BAR BB| Open rates'!BC34*0.85*0.85</f>
        <v>39520.75</v>
      </c>
      <c r="BD34" s="57">
        <f>'BAR BB| Open rates'!BD34*0.85*0.85</f>
        <v>37931.25</v>
      </c>
      <c r="BE34" s="57">
        <f>'BAR BB| Open rates'!BE34*0.85*0.85</f>
        <v>36703</v>
      </c>
      <c r="BF34" s="57">
        <f>'BAR BB| Open rates'!BF34*0.85*0.85</f>
        <v>35258</v>
      </c>
      <c r="BG34" s="57">
        <f>'BAR BB| Open rates'!BG34*0.85*0.85</f>
        <v>36703</v>
      </c>
      <c r="BH34" s="57">
        <f>'BAR BB| Open rates'!BH34*0.85*0.85</f>
        <v>35258</v>
      </c>
      <c r="BI34" s="57">
        <f>'BAR BB| Open rates'!BI34*0.85*0.85</f>
        <v>36703</v>
      </c>
      <c r="BJ34" s="57">
        <f>'BAR BB| Open rates'!BJ34*0.85*0.85</f>
        <v>35258</v>
      </c>
      <c r="BK34" s="57">
        <f>'BAR BB| Open rates'!BK34*0.85*0.85</f>
        <v>36703</v>
      </c>
      <c r="BL34" s="57">
        <f>'BAR BB| Open rates'!BL34*0.85*0.85</f>
        <v>35258</v>
      </c>
      <c r="BM34" s="57">
        <f>'BAR BB| Open rates'!BM34*0.85*0.85</f>
        <v>36703</v>
      </c>
      <c r="BN34" s="57">
        <f>'BAR BB| Open rates'!BN34*0.85*0.85</f>
        <v>37931.25</v>
      </c>
      <c r="BO34" s="57">
        <f>'BAR BB| Open rates'!BO34*0.85*0.85</f>
        <v>39520.75</v>
      </c>
      <c r="BP34" s="57">
        <f>'BAR BB| Open rates'!BP34*0.85*0.85</f>
        <v>34535.5</v>
      </c>
      <c r="BQ34" s="57">
        <f>'BAR BB| Open rates'!BQ34*0.85*0.85</f>
        <v>30923</v>
      </c>
      <c r="BR34" s="57">
        <f>'BAR BB| Open rates'!BR34*0.85*0.85</f>
        <v>31645.5</v>
      </c>
      <c r="BS34" s="57">
        <f>'BAR BB| Open rates'!BS34*0.85*0.85</f>
        <v>30923</v>
      </c>
      <c r="BT34" s="57">
        <f>'BAR BB| Open rates'!BT34*0.85*0.85</f>
        <v>31645.5</v>
      </c>
      <c r="BU34" s="57">
        <f>'BAR BB| Open rates'!BU34*0.85*0.85</f>
        <v>30923</v>
      </c>
      <c r="BV34" s="57">
        <f>'BAR BB| Open rates'!BV34*0.85*0.85</f>
        <v>31645.5</v>
      </c>
      <c r="BW34" s="57">
        <f>'BAR BB| Open rates'!BW34*0.85*0.85</f>
        <v>30923</v>
      </c>
      <c r="BX34" s="57">
        <f>'BAR BB| Open rates'!BX34*0.85*0.85</f>
        <v>30923</v>
      </c>
      <c r="BY34" s="57">
        <f>'BAR BB| Open rates'!BY34*0.85*0.85</f>
        <v>31645.5</v>
      </c>
      <c r="BZ34" s="57">
        <f>'BAR BB| Open rates'!BZ34*0.85*0.85</f>
        <v>30923</v>
      </c>
      <c r="CA34" s="57">
        <f>'BAR BB| Open rates'!CA34*0.85*0.85</f>
        <v>31645.5</v>
      </c>
      <c r="CB34" s="57">
        <f>'BAR BB| Open rates'!CB34*0.85*0.85</f>
        <v>30923</v>
      </c>
      <c r="CC34" s="57">
        <f>'BAR BB| Open rates'!CC34*0.85*0.85</f>
        <v>31645.5</v>
      </c>
      <c r="CD34" s="57">
        <f>'BAR BB| Open rates'!CD34*0.85*0.85</f>
        <v>34318.75</v>
      </c>
      <c r="CE34" s="57">
        <f>'BAR BB| Open rates'!CE34*0.85*0.85</f>
        <v>35908.25</v>
      </c>
    </row>
    <row r="35" spans="1:83" s="36" customFormat="1" ht="12" customHeight="1" x14ac:dyDescent="0.2">
      <c r="A35" s="237">
        <v>2</v>
      </c>
      <c r="B35" s="57">
        <f>'BAR BB| Open rates'!B35*0.85*0.85</f>
        <v>52670.25</v>
      </c>
      <c r="C35" s="57">
        <f>'BAR BB| Open rates'!C35*0.85*0.85</f>
        <v>56933</v>
      </c>
      <c r="D35" s="57">
        <f>'BAR BB| Open rates'!D35*0.85*0.85</f>
        <v>53898.5</v>
      </c>
      <c r="E35" s="57">
        <f>'BAR BB| Open rates'!E35*0.85*0.85</f>
        <v>36486.25</v>
      </c>
      <c r="F35" s="57">
        <f>'BAR BB| Open rates'!F35*0.85*0.85</f>
        <v>35258</v>
      </c>
      <c r="G35" s="57">
        <f>'BAR BB| Open rates'!G35*0.85*0.85</f>
        <v>33813</v>
      </c>
      <c r="H35" s="57">
        <f>'BAR BB| Open rates'!H35*0.85*0.85</f>
        <v>33813</v>
      </c>
      <c r="I35" s="57">
        <f>'BAR BB| Open rates'!I35*0.85*0.85</f>
        <v>33090.5</v>
      </c>
      <c r="J35" s="57">
        <f>'BAR BB| Open rates'!J35*0.85*0.85</f>
        <v>33813</v>
      </c>
      <c r="K35" s="57">
        <f>'BAR BB| Open rates'!K35*0.85*0.85</f>
        <v>33813</v>
      </c>
      <c r="L35" s="57">
        <f>'BAR BB| Open rates'!L35*0.85*0.85</f>
        <v>33813</v>
      </c>
      <c r="M35" s="57">
        <f>'BAR BB| Open rates'!M35*0.85*0.85</f>
        <v>43855.75</v>
      </c>
      <c r="N35" s="57">
        <f>'BAR BB| Open rates'!N35*0.85*0.85</f>
        <v>40098.75</v>
      </c>
      <c r="O35" s="57">
        <f>'BAR BB| Open rates'!O35*0.85*0.85</f>
        <v>43855.75</v>
      </c>
      <c r="P35" s="57">
        <f>'BAR BB| Open rates'!P35*0.85*0.85</f>
        <v>41688.25</v>
      </c>
      <c r="Q35" s="57">
        <f>'BAR BB| Open rates'!Q35*0.85*0.85</f>
        <v>38870.5</v>
      </c>
      <c r="R35" s="57">
        <f>'BAR BB| Open rates'!R35*0.85*0.85</f>
        <v>40098.75</v>
      </c>
      <c r="S35" s="57">
        <f>'BAR BB| Open rates'!S35*0.85*0.85</f>
        <v>38870.5</v>
      </c>
      <c r="T35" s="57">
        <f>'BAR BB| Open rates'!T35*0.85*0.85</f>
        <v>40098.75</v>
      </c>
      <c r="U35" s="57">
        <f>'BAR BB| Open rates'!U35*0.85*0.85</f>
        <v>38870.5</v>
      </c>
      <c r="V35" s="57">
        <f>'BAR BB| Open rates'!V35*0.85*0.85</f>
        <v>40098.75</v>
      </c>
      <c r="W35" s="57">
        <f>'BAR BB| Open rates'!W35*0.85*0.85</f>
        <v>53898.5</v>
      </c>
      <c r="X35" s="57">
        <f>'BAR BB| Open rates'!X35*0.85*0.85</f>
        <v>56933</v>
      </c>
      <c r="Y35" s="57">
        <f>'BAR BB| Open rates'!Y35*0.85*0.85</f>
        <v>70732.75</v>
      </c>
      <c r="Z35" s="57">
        <f>'BAR BB| Open rates'!Z35*0.85*0.85</f>
        <v>53898.5</v>
      </c>
      <c r="AA35" s="57">
        <f>'BAR BB| Open rates'!AA35*0.85*0.85</f>
        <v>55488</v>
      </c>
      <c r="AB35" s="57">
        <f>'BAR BB| Open rates'!AB35*0.85*0.85</f>
        <v>53898.5</v>
      </c>
      <c r="AC35" s="57">
        <f>'BAR BB| Open rates'!AC35*0.85*0.85</f>
        <v>56933</v>
      </c>
      <c r="AD35" s="57">
        <f>'BAR BB| Open rates'!AD35*0.85*0.85</f>
        <v>58378</v>
      </c>
      <c r="AE35" s="57">
        <f>'BAR BB| Open rates'!AE35*0.85*0.85</f>
        <v>56933</v>
      </c>
      <c r="AF35" s="57">
        <f>'BAR BB| Open rates'!AF35*0.85*0.85</f>
        <v>58378</v>
      </c>
      <c r="AG35" s="57">
        <f>'BAR BB| Open rates'!AG35*0.85*0.85</f>
        <v>56933</v>
      </c>
      <c r="AH35" s="57">
        <f>'BAR BB| Open rates'!AH35*0.85*0.85</f>
        <v>58378</v>
      </c>
      <c r="AI35" s="57">
        <f>'BAR BB| Open rates'!AI35*0.85*0.85</f>
        <v>56933</v>
      </c>
      <c r="AJ35" s="57">
        <f>'BAR BB| Open rates'!AJ35*0.85*0.85</f>
        <v>58378</v>
      </c>
      <c r="AK35" s="57">
        <f>'BAR BB| Open rates'!AK35*0.85*0.85</f>
        <v>56933</v>
      </c>
      <c r="AL35" s="57">
        <f>'BAR BB| Open rates'!AL35*0.85*0.85</f>
        <v>58378</v>
      </c>
      <c r="AM35" s="57">
        <f>'BAR BB| Open rates'!AM35*0.85*0.85</f>
        <v>56933</v>
      </c>
      <c r="AN35" s="57">
        <f>'BAR BB| Open rates'!AN35*0.85*0.85</f>
        <v>58378</v>
      </c>
      <c r="AO35" s="57">
        <f>'BAR BB| Open rates'!AO35*0.85*0.85</f>
        <v>56933</v>
      </c>
      <c r="AP35" s="57">
        <f>'BAR BB| Open rates'!AP35*0.85*0.85</f>
        <v>58378</v>
      </c>
      <c r="AQ35" s="57">
        <f>'BAR BB| Open rates'!AQ35*0.85*0.85</f>
        <v>56933</v>
      </c>
      <c r="AR35" s="57">
        <f>'BAR BB| Open rates'!AR35*0.85*0.85</f>
        <v>58378</v>
      </c>
      <c r="AS35" s="57">
        <f>'BAR BB| Open rates'!AS35*0.85*0.85</f>
        <v>53898.5</v>
      </c>
      <c r="AT35" s="57">
        <f>'BAR BB| Open rates'!AT35*0.85*0.85</f>
        <v>55488</v>
      </c>
      <c r="AU35" s="57">
        <f>'BAR BB| Open rates'!AU35*0.85*0.85</f>
        <v>53898.5</v>
      </c>
      <c r="AV35" s="57">
        <f>'BAR BB| Open rates'!AV35*0.85*0.85</f>
        <v>41688.25</v>
      </c>
      <c r="AW35" s="57">
        <f>'BAR BB| Open rates'!AW35*0.85*0.85</f>
        <v>41688.25</v>
      </c>
      <c r="AX35" s="57">
        <f>'BAR BB| Open rates'!AX35*0.85*0.85</f>
        <v>40098.75</v>
      </c>
      <c r="AY35" s="57">
        <f>'BAR BB| Open rates'!AY35*0.85*0.85</f>
        <v>41688.25</v>
      </c>
      <c r="AZ35" s="57">
        <f>'BAR BB| Open rates'!AZ35*0.85*0.85</f>
        <v>40098.75</v>
      </c>
      <c r="BA35" s="57">
        <f>'BAR BB| Open rates'!BA35*0.85*0.85</f>
        <v>41688.25</v>
      </c>
      <c r="BB35" s="57">
        <f>'BAR BB| Open rates'!BB35*0.85*0.85</f>
        <v>40098.75</v>
      </c>
      <c r="BC35" s="57">
        <f>'BAR BB| Open rates'!BC35*0.85*0.85</f>
        <v>41688.25</v>
      </c>
      <c r="BD35" s="57">
        <f>'BAR BB| Open rates'!BD35*0.85*0.85</f>
        <v>40098.75</v>
      </c>
      <c r="BE35" s="57">
        <f>'BAR BB| Open rates'!BE35*0.85*0.85</f>
        <v>38870.5</v>
      </c>
      <c r="BF35" s="57">
        <f>'BAR BB| Open rates'!BF35*0.85*0.85</f>
        <v>37425.5</v>
      </c>
      <c r="BG35" s="57">
        <f>'BAR BB| Open rates'!BG35*0.85*0.85</f>
        <v>38870.5</v>
      </c>
      <c r="BH35" s="57">
        <f>'BAR BB| Open rates'!BH35*0.85*0.85</f>
        <v>37425.5</v>
      </c>
      <c r="BI35" s="57">
        <f>'BAR BB| Open rates'!BI35*0.85*0.85</f>
        <v>38870.5</v>
      </c>
      <c r="BJ35" s="57">
        <f>'BAR BB| Open rates'!BJ35*0.85*0.85</f>
        <v>37425.5</v>
      </c>
      <c r="BK35" s="57">
        <f>'BAR BB| Open rates'!BK35*0.85*0.85</f>
        <v>38870.5</v>
      </c>
      <c r="BL35" s="57">
        <f>'BAR BB| Open rates'!BL35*0.85*0.85</f>
        <v>37425.5</v>
      </c>
      <c r="BM35" s="57">
        <f>'BAR BB| Open rates'!BM35*0.85*0.85</f>
        <v>38870.5</v>
      </c>
      <c r="BN35" s="57">
        <f>'BAR BB| Open rates'!BN35*0.85*0.85</f>
        <v>40098.75</v>
      </c>
      <c r="BO35" s="57">
        <f>'BAR BB| Open rates'!BO35*0.85*0.85</f>
        <v>41688.25</v>
      </c>
      <c r="BP35" s="57">
        <f>'BAR BB| Open rates'!BP35*0.85*0.85</f>
        <v>36703</v>
      </c>
      <c r="BQ35" s="57">
        <f>'BAR BB| Open rates'!BQ35*0.85*0.85</f>
        <v>33090.5</v>
      </c>
      <c r="BR35" s="57">
        <f>'BAR BB| Open rates'!BR35*0.85*0.85</f>
        <v>33813</v>
      </c>
      <c r="BS35" s="57">
        <f>'BAR BB| Open rates'!BS35*0.85*0.85</f>
        <v>33090.5</v>
      </c>
      <c r="BT35" s="57">
        <f>'BAR BB| Open rates'!BT35*0.85*0.85</f>
        <v>33813</v>
      </c>
      <c r="BU35" s="57">
        <f>'BAR BB| Open rates'!BU35*0.85*0.85</f>
        <v>33090.5</v>
      </c>
      <c r="BV35" s="57">
        <f>'BAR BB| Open rates'!BV35*0.85*0.85</f>
        <v>33813</v>
      </c>
      <c r="BW35" s="57">
        <f>'BAR BB| Open rates'!BW35*0.85*0.85</f>
        <v>33090.5</v>
      </c>
      <c r="BX35" s="57">
        <f>'BAR BB| Open rates'!BX35*0.85*0.85</f>
        <v>33090.5</v>
      </c>
      <c r="BY35" s="57">
        <f>'BAR BB| Open rates'!BY35*0.85*0.85</f>
        <v>33813</v>
      </c>
      <c r="BZ35" s="57">
        <f>'BAR BB| Open rates'!BZ35*0.85*0.85</f>
        <v>33090.5</v>
      </c>
      <c r="CA35" s="57">
        <f>'BAR BB| Open rates'!CA35*0.85*0.85</f>
        <v>33813</v>
      </c>
      <c r="CB35" s="57">
        <f>'BAR BB| Open rates'!CB35*0.85*0.85</f>
        <v>33090.5</v>
      </c>
      <c r="CC35" s="57">
        <f>'BAR BB| Open rates'!CC35*0.85*0.85</f>
        <v>33813</v>
      </c>
      <c r="CD35" s="57">
        <f>'BAR BB| Open rates'!CD35*0.85*0.85</f>
        <v>36486.25</v>
      </c>
      <c r="CE35" s="57">
        <f>'BAR BB| Open rates'!CE35*0.85*0.85</f>
        <v>38075.75</v>
      </c>
    </row>
    <row r="36" spans="1:83" s="36" customFormat="1" ht="12" customHeight="1" x14ac:dyDescent="0.2">
      <c r="A36" s="237">
        <v>3</v>
      </c>
      <c r="B36" s="57">
        <f>'BAR BB| Open rates'!B36*0.85*0.85</f>
        <v>54837.75</v>
      </c>
      <c r="C36" s="57">
        <f>'BAR BB| Open rates'!C36*0.85*0.85</f>
        <v>59100.5</v>
      </c>
      <c r="D36" s="57">
        <f>'BAR BB| Open rates'!D36*0.85*0.85</f>
        <v>56066</v>
      </c>
      <c r="E36" s="57">
        <f>'BAR BB| Open rates'!E36*0.85*0.85</f>
        <v>38653.75</v>
      </c>
      <c r="F36" s="57">
        <f>'BAR BB| Open rates'!F36*0.85*0.85</f>
        <v>37425.5</v>
      </c>
      <c r="G36" s="57">
        <f>'BAR BB| Open rates'!G36*0.85*0.85</f>
        <v>35980.5</v>
      </c>
      <c r="H36" s="57">
        <f>'BAR BB| Open rates'!H36*0.85*0.85</f>
        <v>35980.5</v>
      </c>
      <c r="I36" s="57">
        <f>'BAR BB| Open rates'!I36*0.85*0.85</f>
        <v>35258</v>
      </c>
      <c r="J36" s="57">
        <f>'BAR BB| Open rates'!J36*0.85*0.85</f>
        <v>35980.5</v>
      </c>
      <c r="K36" s="57">
        <f>'BAR BB| Open rates'!K36*0.85*0.85</f>
        <v>35980.5</v>
      </c>
      <c r="L36" s="57">
        <f>'BAR BB| Open rates'!L36*0.85*0.85</f>
        <v>35980.5</v>
      </c>
      <c r="M36" s="57">
        <f>'BAR BB| Open rates'!M36*0.85*0.85</f>
        <v>46023.25</v>
      </c>
      <c r="N36" s="57">
        <f>'BAR BB| Open rates'!N36*0.85*0.85</f>
        <v>42266.25</v>
      </c>
      <c r="O36" s="57">
        <f>'BAR BB| Open rates'!O36*0.85*0.85</f>
        <v>46023.25</v>
      </c>
      <c r="P36" s="57">
        <f>'BAR BB| Open rates'!P36*0.85*0.85</f>
        <v>43855.75</v>
      </c>
      <c r="Q36" s="57">
        <f>'BAR BB| Open rates'!Q36*0.85*0.85</f>
        <v>41038</v>
      </c>
      <c r="R36" s="57">
        <f>'BAR BB| Open rates'!R36*0.85*0.85</f>
        <v>42266.25</v>
      </c>
      <c r="S36" s="57">
        <f>'BAR BB| Open rates'!S36*0.85*0.85</f>
        <v>41038</v>
      </c>
      <c r="T36" s="57">
        <f>'BAR BB| Open rates'!T36*0.85*0.85</f>
        <v>42266.25</v>
      </c>
      <c r="U36" s="57">
        <f>'BAR BB| Open rates'!U36*0.85*0.85</f>
        <v>41038</v>
      </c>
      <c r="V36" s="57">
        <f>'BAR BB| Open rates'!V36*0.85*0.85</f>
        <v>42266.25</v>
      </c>
      <c r="W36" s="57">
        <f>'BAR BB| Open rates'!W36*0.85*0.85</f>
        <v>56066</v>
      </c>
      <c r="X36" s="57">
        <f>'BAR BB| Open rates'!X36*0.85*0.85</f>
        <v>59100.5</v>
      </c>
      <c r="Y36" s="57">
        <f>'BAR BB| Open rates'!Y36*0.85*0.85</f>
        <v>72900.25</v>
      </c>
      <c r="Z36" s="57">
        <f>'BAR BB| Open rates'!Z36*0.85*0.85</f>
        <v>56066</v>
      </c>
      <c r="AA36" s="57">
        <f>'BAR BB| Open rates'!AA36*0.85*0.85</f>
        <v>57655.5</v>
      </c>
      <c r="AB36" s="57">
        <f>'BAR BB| Open rates'!AB36*0.85*0.85</f>
        <v>56066</v>
      </c>
      <c r="AC36" s="57">
        <f>'BAR BB| Open rates'!AC36*0.85*0.85</f>
        <v>59100.5</v>
      </c>
      <c r="AD36" s="57">
        <f>'BAR BB| Open rates'!AD36*0.85*0.85</f>
        <v>60545.5</v>
      </c>
      <c r="AE36" s="57">
        <f>'BAR BB| Open rates'!AE36*0.85*0.85</f>
        <v>59100.5</v>
      </c>
      <c r="AF36" s="57">
        <f>'BAR BB| Open rates'!AF36*0.85*0.85</f>
        <v>60545.5</v>
      </c>
      <c r="AG36" s="57">
        <f>'BAR BB| Open rates'!AG36*0.85*0.85</f>
        <v>59100.5</v>
      </c>
      <c r="AH36" s="57">
        <f>'BAR BB| Open rates'!AH36*0.85*0.85</f>
        <v>60545.5</v>
      </c>
      <c r="AI36" s="57">
        <f>'BAR BB| Open rates'!AI36*0.85*0.85</f>
        <v>59100.5</v>
      </c>
      <c r="AJ36" s="57">
        <f>'BAR BB| Open rates'!AJ36*0.85*0.85</f>
        <v>60545.5</v>
      </c>
      <c r="AK36" s="57">
        <f>'BAR BB| Open rates'!AK36*0.85*0.85</f>
        <v>59100.5</v>
      </c>
      <c r="AL36" s="57">
        <f>'BAR BB| Open rates'!AL36*0.85*0.85</f>
        <v>60545.5</v>
      </c>
      <c r="AM36" s="57">
        <f>'BAR BB| Open rates'!AM36*0.85*0.85</f>
        <v>59100.5</v>
      </c>
      <c r="AN36" s="57">
        <f>'BAR BB| Open rates'!AN36*0.85*0.85</f>
        <v>60545.5</v>
      </c>
      <c r="AO36" s="57">
        <f>'BAR BB| Open rates'!AO36*0.85*0.85</f>
        <v>59100.5</v>
      </c>
      <c r="AP36" s="57">
        <f>'BAR BB| Open rates'!AP36*0.85*0.85</f>
        <v>60545.5</v>
      </c>
      <c r="AQ36" s="57">
        <f>'BAR BB| Open rates'!AQ36*0.85*0.85</f>
        <v>59100.5</v>
      </c>
      <c r="AR36" s="57">
        <f>'BAR BB| Open rates'!AR36*0.85*0.85</f>
        <v>60545.5</v>
      </c>
      <c r="AS36" s="57">
        <f>'BAR BB| Open rates'!AS36*0.85*0.85</f>
        <v>56066</v>
      </c>
      <c r="AT36" s="57">
        <f>'BAR BB| Open rates'!AT36*0.85*0.85</f>
        <v>57655.5</v>
      </c>
      <c r="AU36" s="57">
        <f>'BAR BB| Open rates'!AU36*0.85*0.85</f>
        <v>56066</v>
      </c>
      <c r="AV36" s="57">
        <f>'BAR BB| Open rates'!AV36*0.85*0.85</f>
        <v>43855.75</v>
      </c>
      <c r="AW36" s="57">
        <f>'BAR BB| Open rates'!AW36*0.85*0.85</f>
        <v>43855.75</v>
      </c>
      <c r="AX36" s="57">
        <f>'BAR BB| Open rates'!AX36*0.85*0.85</f>
        <v>42266.25</v>
      </c>
      <c r="AY36" s="57">
        <f>'BAR BB| Open rates'!AY36*0.85*0.85</f>
        <v>43855.75</v>
      </c>
      <c r="AZ36" s="57">
        <f>'BAR BB| Open rates'!AZ36*0.85*0.85</f>
        <v>42266.25</v>
      </c>
      <c r="BA36" s="57">
        <f>'BAR BB| Open rates'!BA36*0.85*0.85</f>
        <v>43855.75</v>
      </c>
      <c r="BB36" s="57">
        <f>'BAR BB| Open rates'!BB36*0.85*0.85</f>
        <v>42266.25</v>
      </c>
      <c r="BC36" s="57">
        <f>'BAR BB| Open rates'!BC36*0.85*0.85</f>
        <v>43855.75</v>
      </c>
      <c r="BD36" s="57">
        <f>'BAR BB| Open rates'!BD36*0.85*0.85</f>
        <v>42266.25</v>
      </c>
      <c r="BE36" s="57">
        <f>'BAR BB| Open rates'!BE36*0.85*0.85</f>
        <v>41038</v>
      </c>
      <c r="BF36" s="57">
        <f>'BAR BB| Open rates'!BF36*0.85*0.85</f>
        <v>39593</v>
      </c>
      <c r="BG36" s="57">
        <f>'BAR BB| Open rates'!BG36*0.85*0.85</f>
        <v>41038</v>
      </c>
      <c r="BH36" s="57">
        <f>'BAR BB| Open rates'!BH36*0.85*0.85</f>
        <v>39593</v>
      </c>
      <c r="BI36" s="57">
        <f>'BAR BB| Open rates'!BI36*0.85*0.85</f>
        <v>41038</v>
      </c>
      <c r="BJ36" s="57">
        <f>'BAR BB| Open rates'!BJ36*0.85*0.85</f>
        <v>39593</v>
      </c>
      <c r="BK36" s="57">
        <f>'BAR BB| Open rates'!BK36*0.85*0.85</f>
        <v>41038</v>
      </c>
      <c r="BL36" s="57">
        <f>'BAR BB| Open rates'!BL36*0.85*0.85</f>
        <v>39593</v>
      </c>
      <c r="BM36" s="57">
        <f>'BAR BB| Open rates'!BM36*0.85*0.85</f>
        <v>41038</v>
      </c>
      <c r="BN36" s="57">
        <f>'BAR BB| Open rates'!BN36*0.85*0.85</f>
        <v>42266.25</v>
      </c>
      <c r="BO36" s="57">
        <f>'BAR BB| Open rates'!BO36*0.85*0.85</f>
        <v>43855.75</v>
      </c>
      <c r="BP36" s="57">
        <f>'BAR BB| Open rates'!BP36*0.85*0.85</f>
        <v>38870.5</v>
      </c>
      <c r="BQ36" s="57">
        <f>'BAR BB| Open rates'!BQ36*0.85*0.85</f>
        <v>35258</v>
      </c>
      <c r="BR36" s="57">
        <f>'BAR BB| Open rates'!BR36*0.85*0.85</f>
        <v>35980.5</v>
      </c>
      <c r="BS36" s="57">
        <f>'BAR BB| Open rates'!BS36*0.85*0.85</f>
        <v>35258</v>
      </c>
      <c r="BT36" s="57">
        <f>'BAR BB| Open rates'!BT36*0.85*0.85</f>
        <v>35980.5</v>
      </c>
      <c r="BU36" s="57">
        <f>'BAR BB| Open rates'!BU36*0.85*0.85</f>
        <v>35258</v>
      </c>
      <c r="BV36" s="57">
        <f>'BAR BB| Open rates'!BV36*0.85*0.85</f>
        <v>35980.5</v>
      </c>
      <c r="BW36" s="57">
        <f>'BAR BB| Open rates'!BW36*0.85*0.85</f>
        <v>35258</v>
      </c>
      <c r="BX36" s="57">
        <f>'BAR BB| Open rates'!BX36*0.85*0.85</f>
        <v>35258</v>
      </c>
      <c r="BY36" s="57">
        <f>'BAR BB| Open rates'!BY36*0.85*0.85</f>
        <v>35980.5</v>
      </c>
      <c r="BZ36" s="57">
        <f>'BAR BB| Open rates'!BZ36*0.85*0.85</f>
        <v>35258</v>
      </c>
      <c r="CA36" s="57">
        <f>'BAR BB| Open rates'!CA36*0.85*0.85</f>
        <v>35980.5</v>
      </c>
      <c r="CB36" s="57">
        <f>'BAR BB| Open rates'!CB36*0.85*0.85</f>
        <v>35258</v>
      </c>
      <c r="CC36" s="57">
        <f>'BAR BB| Open rates'!CC36*0.85*0.85</f>
        <v>35980.5</v>
      </c>
      <c r="CD36" s="57">
        <f>'BAR BB| Open rates'!CD36*0.85*0.85</f>
        <v>38653.75</v>
      </c>
      <c r="CE36" s="57">
        <f>'BAR BB| Open rates'!CE36*0.85*0.85</f>
        <v>40243.25</v>
      </c>
    </row>
    <row r="37" spans="1:83" s="36" customFormat="1" ht="12" customHeight="1" x14ac:dyDescent="0.2">
      <c r="A37" s="237">
        <v>4</v>
      </c>
      <c r="B37" s="57">
        <f>'BAR BB| Open rates'!B37*0.85*0.85</f>
        <v>57005.25</v>
      </c>
      <c r="C37" s="57">
        <f>'BAR BB| Open rates'!C37*0.85*0.85</f>
        <v>61268</v>
      </c>
      <c r="D37" s="57">
        <f>'BAR BB| Open rates'!D37*0.85*0.85</f>
        <v>58233.5</v>
      </c>
      <c r="E37" s="57">
        <f>'BAR BB| Open rates'!E37*0.85*0.85</f>
        <v>40821.25</v>
      </c>
      <c r="F37" s="57">
        <f>'BAR BB| Open rates'!F37*0.85*0.85</f>
        <v>39593</v>
      </c>
      <c r="G37" s="57">
        <f>'BAR BB| Open rates'!G37*0.85*0.85</f>
        <v>38148</v>
      </c>
      <c r="H37" s="57">
        <f>'BAR BB| Open rates'!H37*0.85*0.85</f>
        <v>38148</v>
      </c>
      <c r="I37" s="57">
        <f>'BAR BB| Open rates'!I37*0.85*0.85</f>
        <v>37425.5</v>
      </c>
      <c r="J37" s="57">
        <f>'BAR BB| Open rates'!J37*0.85*0.85</f>
        <v>38148</v>
      </c>
      <c r="K37" s="57">
        <f>'BAR BB| Open rates'!K37*0.85*0.85</f>
        <v>38148</v>
      </c>
      <c r="L37" s="57">
        <f>'BAR BB| Open rates'!L37*0.85*0.85</f>
        <v>38148</v>
      </c>
      <c r="M37" s="57">
        <f>'BAR BB| Open rates'!M37*0.85*0.85</f>
        <v>48190.75</v>
      </c>
      <c r="N37" s="57">
        <f>'BAR BB| Open rates'!N37*0.85*0.85</f>
        <v>44433.75</v>
      </c>
      <c r="O37" s="57">
        <f>'BAR BB| Open rates'!O37*0.85*0.85</f>
        <v>48190.75</v>
      </c>
      <c r="P37" s="57">
        <f>'BAR BB| Open rates'!P37*0.85*0.85</f>
        <v>46023.25</v>
      </c>
      <c r="Q37" s="57">
        <f>'BAR BB| Open rates'!Q37*0.85*0.85</f>
        <v>43205.5</v>
      </c>
      <c r="R37" s="57">
        <f>'BAR BB| Open rates'!R37*0.85*0.85</f>
        <v>44433.75</v>
      </c>
      <c r="S37" s="57">
        <f>'BAR BB| Open rates'!S37*0.85*0.85</f>
        <v>43205.5</v>
      </c>
      <c r="T37" s="57">
        <f>'BAR BB| Open rates'!T37*0.85*0.85</f>
        <v>44433.75</v>
      </c>
      <c r="U37" s="57">
        <f>'BAR BB| Open rates'!U37*0.85*0.85</f>
        <v>43205.5</v>
      </c>
      <c r="V37" s="57">
        <f>'BAR BB| Open rates'!V37*0.85*0.85</f>
        <v>44433.75</v>
      </c>
      <c r="W37" s="57">
        <f>'BAR BB| Open rates'!W37*0.85*0.85</f>
        <v>58233.5</v>
      </c>
      <c r="X37" s="57">
        <f>'BAR BB| Open rates'!X37*0.85*0.85</f>
        <v>61268</v>
      </c>
      <c r="Y37" s="57">
        <f>'BAR BB| Open rates'!Y37*0.85*0.85</f>
        <v>75067.75</v>
      </c>
      <c r="Z37" s="57">
        <f>'BAR BB| Open rates'!Z37*0.85*0.85</f>
        <v>58233.5</v>
      </c>
      <c r="AA37" s="57">
        <f>'BAR BB| Open rates'!AA37*0.85*0.85</f>
        <v>59823</v>
      </c>
      <c r="AB37" s="57">
        <f>'BAR BB| Open rates'!AB37*0.85*0.85</f>
        <v>58233.5</v>
      </c>
      <c r="AC37" s="57">
        <f>'BAR BB| Open rates'!AC37*0.85*0.85</f>
        <v>61268</v>
      </c>
      <c r="AD37" s="57">
        <f>'BAR BB| Open rates'!AD37*0.85*0.85</f>
        <v>62713</v>
      </c>
      <c r="AE37" s="57">
        <f>'BAR BB| Open rates'!AE37*0.85*0.85</f>
        <v>61268</v>
      </c>
      <c r="AF37" s="57">
        <f>'BAR BB| Open rates'!AF37*0.85*0.85</f>
        <v>62713</v>
      </c>
      <c r="AG37" s="57">
        <f>'BAR BB| Open rates'!AG37*0.85*0.85</f>
        <v>61268</v>
      </c>
      <c r="AH37" s="57">
        <f>'BAR BB| Open rates'!AH37*0.85*0.85</f>
        <v>62713</v>
      </c>
      <c r="AI37" s="57">
        <f>'BAR BB| Open rates'!AI37*0.85*0.85</f>
        <v>61268</v>
      </c>
      <c r="AJ37" s="57">
        <f>'BAR BB| Open rates'!AJ37*0.85*0.85</f>
        <v>62713</v>
      </c>
      <c r="AK37" s="57">
        <f>'BAR BB| Open rates'!AK37*0.85*0.85</f>
        <v>61268</v>
      </c>
      <c r="AL37" s="57">
        <f>'BAR BB| Open rates'!AL37*0.85*0.85</f>
        <v>62713</v>
      </c>
      <c r="AM37" s="57">
        <f>'BAR BB| Open rates'!AM37*0.85*0.85</f>
        <v>61268</v>
      </c>
      <c r="AN37" s="57">
        <f>'BAR BB| Open rates'!AN37*0.85*0.85</f>
        <v>62713</v>
      </c>
      <c r="AO37" s="57">
        <f>'BAR BB| Open rates'!AO37*0.85*0.85</f>
        <v>61268</v>
      </c>
      <c r="AP37" s="57">
        <f>'BAR BB| Open rates'!AP37*0.85*0.85</f>
        <v>62713</v>
      </c>
      <c r="AQ37" s="57">
        <f>'BAR BB| Open rates'!AQ37*0.85*0.85</f>
        <v>61268</v>
      </c>
      <c r="AR37" s="57">
        <f>'BAR BB| Open rates'!AR37*0.85*0.85</f>
        <v>62713</v>
      </c>
      <c r="AS37" s="57">
        <f>'BAR BB| Open rates'!AS37*0.85*0.85</f>
        <v>58233.5</v>
      </c>
      <c r="AT37" s="57">
        <f>'BAR BB| Open rates'!AT37*0.85*0.85</f>
        <v>59823</v>
      </c>
      <c r="AU37" s="57">
        <f>'BAR BB| Open rates'!AU37*0.85*0.85</f>
        <v>58233.5</v>
      </c>
      <c r="AV37" s="57">
        <f>'BAR BB| Open rates'!AV37*0.85*0.85</f>
        <v>46023.25</v>
      </c>
      <c r="AW37" s="57">
        <f>'BAR BB| Open rates'!AW37*0.85*0.85</f>
        <v>46023.25</v>
      </c>
      <c r="AX37" s="57">
        <f>'BAR BB| Open rates'!AX37*0.85*0.85</f>
        <v>44433.75</v>
      </c>
      <c r="AY37" s="57">
        <f>'BAR BB| Open rates'!AY37*0.85*0.85</f>
        <v>46023.25</v>
      </c>
      <c r="AZ37" s="57">
        <f>'BAR BB| Open rates'!AZ37*0.85*0.85</f>
        <v>44433.75</v>
      </c>
      <c r="BA37" s="57">
        <f>'BAR BB| Open rates'!BA37*0.85*0.85</f>
        <v>46023.25</v>
      </c>
      <c r="BB37" s="57">
        <f>'BAR BB| Open rates'!BB37*0.85*0.85</f>
        <v>44433.75</v>
      </c>
      <c r="BC37" s="57">
        <f>'BAR BB| Open rates'!BC37*0.85*0.85</f>
        <v>46023.25</v>
      </c>
      <c r="BD37" s="57">
        <f>'BAR BB| Open rates'!BD37*0.85*0.85</f>
        <v>44433.75</v>
      </c>
      <c r="BE37" s="57">
        <f>'BAR BB| Open rates'!BE37*0.85*0.85</f>
        <v>43205.5</v>
      </c>
      <c r="BF37" s="57">
        <f>'BAR BB| Open rates'!BF37*0.85*0.85</f>
        <v>41760.5</v>
      </c>
      <c r="BG37" s="57">
        <f>'BAR BB| Open rates'!BG37*0.85*0.85</f>
        <v>43205.5</v>
      </c>
      <c r="BH37" s="57">
        <f>'BAR BB| Open rates'!BH37*0.85*0.85</f>
        <v>41760.5</v>
      </c>
      <c r="BI37" s="57">
        <f>'BAR BB| Open rates'!BI37*0.85*0.85</f>
        <v>43205.5</v>
      </c>
      <c r="BJ37" s="57">
        <f>'BAR BB| Open rates'!BJ37*0.85*0.85</f>
        <v>41760.5</v>
      </c>
      <c r="BK37" s="57">
        <f>'BAR BB| Open rates'!BK37*0.85*0.85</f>
        <v>43205.5</v>
      </c>
      <c r="BL37" s="57">
        <f>'BAR BB| Open rates'!BL37*0.85*0.85</f>
        <v>41760.5</v>
      </c>
      <c r="BM37" s="57">
        <f>'BAR BB| Open rates'!BM37*0.85*0.85</f>
        <v>43205.5</v>
      </c>
      <c r="BN37" s="57">
        <f>'BAR BB| Open rates'!BN37*0.85*0.85</f>
        <v>44433.75</v>
      </c>
      <c r="BO37" s="57">
        <f>'BAR BB| Open rates'!BO37*0.85*0.85</f>
        <v>46023.25</v>
      </c>
      <c r="BP37" s="57">
        <f>'BAR BB| Open rates'!BP37*0.85*0.85</f>
        <v>41038</v>
      </c>
      <c r="BQ37" s="57">
        <f>'BAR BB| Open rates'!BQ37*0.85*0.85</f>
        <v>37425.5</v>
      </c>
      <c r="BR37" s="57">
        <f>'BAR BB| Open rates'!BR37*0.85*0.85</f>
        <v>38148</v>
      </c>
      <c r="BS37" s="57">
        <f>'BAR BB| Open rates'!BS37*0.85*0.85</f>
        <v>37425.5</v>
      </c>
      <c r="BT37" s="57">
        <f>'BAR BB| Open rates'!BT37*0.85*0.85</f>
        <v>38148</v>
      </c>
      <c r="BU37" s="57">
        <f>'BAR BB| Open rates'!BU37*0.85*0.85</f>
        <v>37425.5</v>
      </c>
      <c r="BV37" s="57">
        <f>'BAR BB| Open rates'!BV37*0.85*0.85</f>
        <v>38148</v>
      </c>
      <c r="BW37" s="57">
        <f>'BAR BB| Open rates'!BW37*0.85*0.85</f>
        <v>37425.5</v>
      </c>
      <c r="BX37" s="57">
        <f>'BAR BB| Open rates'!BX37*0.85*0.85</f>
        <v>37425.5</v>
      </c>
      <c r="BY37" s="57">
        <f>'BAR BB| Open rates'!BY37*0.85*0.85</f>
        <v>38148</v>
      </c>
      <c r="BZ37" s="57">
        <f>'BAR BB| Open rates'!BZ37*0.85*0.85</f>
        <v>37425.5</v>
      </c>
      <c r="CA37" s="57">
        <f>'BAR BB| Open rates'!CA37*0.85*0.85</f>
        <v>38148</v>
      </c>
      <c r="CB37" s="57">
        <f>'BAR BB| Open rates'!CB37*0.85*0.85</f>
        <v>37425.5</v>
      </c>
      <c r="CC37" s="57">
        <f>'BAR BB| Open rates'!CC37*0.85*0.85</f>
        <v>38148</v>
      </c>
      <c r="CD37" s="57">
        <f>'BAR BB| Open rates'!CD37*0.85*0.85</f>
        <v>40821.25</v>
      </c>
      <c r="CE37" s="57">
        <f>'BAR BB| Open rates'!CE37*0.85*0.85</f>
        <v>42410.75</v>
      </c>
    </row>
    <row r="38" spans="1:83" s="33" customFormat="1" x14ac:dyDescent="0.2">
      <c r="A38" s="237">
        <v>5</v>
      </c>
      <c r="B38" s="57">
        <f>'BAR BB| Open rates'!B38*0.85*0.85</f>
        <v>59172.75</v>
      </c>
      <c r="C38" s="57">
        <f>'BAR BB| Open rates'!C38*0.85*0.85</f>
        <v>63435.5</v>
      </c>
      <c r="D38" s="57">
        <f>'BAR BB| Open rates'!D38*0.85*0.85</f>
        <v>60401</v>
      </c>
      <c r="E38" s="57">
        <f>'BAR BB| Open rates'!E38*0.85*0.85</f>
        <v>42988.75</v>
      </c>
      <c r="F38" s="57">
        <f>'BAR BB| Open rates'!F38*0.85*0.85</f>
        <v>41760.5</v>
      </c>
      <c r="G38" s="57">
        <f>'BAR BB| Open rates'!G38*0.85*0.85</f>
        <v>40315.5</v>
      </c>
      <c r="H38" s="57">
        <f>'BAR BB| Open rates'!H38*0.85*0.85</f>
        <v>40315.5</v>
      </c>
      <c r="I38" s="57">
        <f>'BAR BB| Open rates'!I38*0.85*0.85</f>
        <v>39593</v>
      </c>
      <c r="J38" s="57">
        <f>'BAR BB| Open rates'!J38*0.85*0.85</f>
        <v>40315.5</v>
      </c>
      <c r="K38" s="57">
        <f>'BAR BB| Open rates'!K38*0.85*0.85</f>
        <v>40315.5</v>
      </c>
      <c r="L38" s="57">
        <f>'BAR BB| Open rates'!L38*0.85*0.85</f>
        <v>40315.5</v>
      </c>
      <c r="M38" s="57">
        <f>'BAR BB| Open rates'!M38*0.85*0.85</f>
        <v>50358.25</v>
      </c>
      <c r="N38" s="57">
        <f>'BAR BB| Open rates'!N38*0.85*0.85</f>
        <v>46601.25</v>
      </c>
      <c r="O38" s="57">
        <f>'BAR BB| Open rates'!O38*0.85*0.85</f>
        <v>50358.25</v>
      </c>
      <c r="P38" s="57">
        <f>'BAR BB| Open rates'!P38*0.85*0.85</f>
        <v>48190.75</v>
      </c>
      <c r="Q38" s="57">
        <f>'BAR BB| Open rates'!Q38*0.85*0.85</f>
        <v>45373</v>
      </c>
      <c r="R38" s="57">
        <f>'BAR BB| Open rates'!R38*0.85*0.85</f>
        <v>46601.25</v>
      </c>
      <c r="S38" s="57">
        <f>'BAR BB| Open rates'!S38*0.85*0.85</f>
        <v>45373</v>
      </c>
      <c r="T38" s="57">
        <f>'BAR BB| Open rates'!T38*0.85*0.85</f>
        <v>46601.25</v>
      </c>
      <c r="U38" s="57">
        <f>'BAR BB| Open rates'!U38*0.85*0.85</f>
        <v>45373</v>
      </c>
      <c r="V38" s="57">
        <f>'BAR BB| Open rates'!V38*0.85*0.85</f>
        <v>46601.25</v>
      </c>
      <c r="W38" s="57">
        <f>'BAR BB| Open rates'!W38*0.85*0.85</f>
        <v>60401</v>
      </c>
      <c r="X38" s="57">
        <f>'BAR BB| Open rates'!X38*0.85*0.85</f>
        <v>63435.5</v>
      </c>
      <c r="Y38" s="57">
        <f>'BAR BB| Open rates'!Y38*0.85*0.85</f>
        <v>77235.25</v>
      </c>
      <c r="Z38" s="57">
        <f>'BAR BB| Open rates'!Z38*0.85*0.85</f>
        <v>60401</v>
      </c>
      <c r="AA38" s="57">
        <f>'BAR BB| Open rates'!AA38*0.85*0.85</f>
        <v>61990.5</v>
      </c>
      <c r="AB38" s="57">
        <f>'BAR BB| Open rates'!AB38*0.85*0.85</f>
        <v>60401</v>
      </c>
      <c r="AC38" s="57">
        <f>'BAR BB| Open rates'!AC38*0.85*0.85</f>
        <v>63435.5</v>
      </c>
      <c r="AD38" s="57">
        <f>'BAR BB| Open rates'!AD38*0.85*0.85</f>
        <v>64880.5</v>
      </c>
      <c r="AE38" s="57">
        <f>'BAR BB| Open rates'!AE38*0.85*0.85</f>
        <v>63435.5</v>
      </c>
      <c r="AF38" s="57">
        <f>'BAR BB| Open rates'!AF38*0.85*0.85</f>
        <v>64880.5</v>
      </c>
      <c r="AG38" s="57">
        <f>'BAR BB| Open rates'!AG38*0.85*0.85</f>
        <v>63435.5</v>
      </c>
      <c r="AH38" s="57">
        <f>'BAR BB| Open rates'!AH38*0.85*0.85</f>
        <v>64880.5</v>
      </c>
      <c r="AI38" s="57">
        <f>'BAR BB| Open rates'!AI38*0.85*0.85</f>
        <v>63435.5</v>
      </c>
      <c r="AJ38" s="57">
        <f>'BAR BB| Open rates'!AJ38*0.85*0.85</f>
        <v>64880.5</v>
      </c>
      <c r="AK38" s="57">
        <f>'BAR BB| Open rates'!AK38*0.85*0.85</f>
        <v>63435.5</v>
      </c>
      <c r="AL38" s="57">
        <f>'BAR BB| Open rates'!AL38*0.85*0.85</f>
        <v>64880.5</v>
      </c>
      <c r="AM38" s="57">
        <f>'BAR BB| Open rates'!AM38*0.85*0.85</f>
        <v>63435.5</v>
      </c>
      <c r="AN38" s="57">
        <f>'BAR BB| Open rates'!AN38*0.85*0.85</f>
        <v>64880.5</v>
      </c>
      <c r="AO38" s="57">
        <f>'BAR BB| Open rates'!AO38*0.85*0.85</f>
        <v>63435.5</v>
      </c>
      <c r="AP38" s="57">
        <f>'BAR BB| Open rates'!AP38*0.85*0.85</f>
        <v>64880.5</v>
      </c>
      <c r="AQ38" s="57">
        <f>'BAR BB| Open rates'!AQ38*0.85*0.85</f>
        <v>63435.5</v>
      </c>
      <c r="AR38" s="57">
        <f>'BAR BB| Open rates'!AR38*0.85*0.85</f>
        <v>64880.5</v>
      </c>
      <c r="AS38" s="57">
        <f>'BAR BB| Open rates'!AS38*0.85*0.85</f>
        <v>60401</v>
      </c>
      <c r="AT38" s="57">
        <f>'BAR BB| Open rates'!AT38*0.85*0.85</f>
        <v>61990.5</v>
      </c>
      <c r="AU38" s="57">
        <f>'BAR BB| Open rates'!AU38*0.85*0.85</f>
        <v>60401</v>
      </c>
      <c r="AV38" s="57">
        <f>'BAR BB| Open rates'!AV38*0.85*0.85</f>
        <v>48190.75</v>
      </c>
      <c r="AW38" s="57">
        <f>'BAR BB| Open rates'!AW38*0.85*0.85</f>
        <v>48190.75</v>
      </c>
      <c r="AX38" s="57">
        <f>'BAR BB| Open rates'!AX38*0.85*0.85</f>
        <v>46601.25</v>
      </c>
      <c r="AY38" s="57">
        <f>'BAR BB| Open rates'!AY38*0.85*0.85</f>
        <v>48190.75</v>
      </c>
      <c r="AZ38" s="57">
        <f>'BAR BB| Open rates'!AZ38*0.85*0.85</f>
        <v>46601.25</v>
      </c>
      <c r="BA38" s="57">
        <f>'BAR BB| Open rates'!BA38*0.85*0.85</f>
        <v>48190.75</v>
      </c>
      <c r="BB38" s="57">
        <f>'BAR BB| Open rates'!BB38*0.85*0.85</f>
        <v>46601.25</v>
      </c>
      <c r="BC38" s="57">
        <f>'BAR BB| Open rates'!BC38*0.85*0.85</f>
        <v>48190.75</v>
      </c>
      <c r="BD38" s="57">
        <f>'BAR BB| Open rates'!BD38*0.85*0.85</f>
        <v>46601.25</v>
      </c>
      <c r="BE38" s="57">
        <f>'BAR BB| Open rates'!BE38*0.85*0.85</f>
        <v>45373</v>
      </c>
      <c r="BF38" s="57">
        <f>'BAR BB| Open rates'!BF38*0.85*0.85</f>
        <v>43928</v>
      </c>
      <c r="BG38" s="57">
        <f>'BAR BB| Open rates'!BG38*0.85*0.85</f>
        <v>45373</v>
      </c>
      <c r="BH38" s="57">
        <f>'BAR BB| Open rates'!BH38*0.85*0.85</f>
        <v>43928</v>
      </c>
      <c r="BI38" s="57">
        <f>'BAR BB| Open rates'!BI38*0.85*0.85</f>
        <v>45373</v>
      </c>
      <c r="BJ38" s="57">
        <f>'BAR BB| Open rates'!BJ38*0.85*0.85</f>
        <v>43928</v>
      </c>
      <c r="BK38" s="57">
        <f>'BAR BB| Open rates'!BK38*0.85*0.85</f>
        <v>45373</v>
      </c>
      <c r="BL38" s="57">
        <f>'BAR BB| Open rates'!BL38*0.85*0.85</f>
        <v>43928</v>
      </c>
      <c r="BM38" s="57">
        <f>'BAR BB| Open rates'!BM38*0.85*0.85</f>
        <v>45373</v>
      </c>
      <c r="BN38" s="57">
        <f>'BAR BB| Open rates'!BN38*0.85*0.85</f>
        <v>46601.25</v>
      </c>
      <c r="BO38" s="57">
        <f>'BAR BB| Open rates'!BO38*0.85*0.85</f>
        <v>48190.75</v>
      </c>
      <c r="BP38" s="57">
        <f>'BAR BB| Open rates'!BP38*0.85*0.85</f>
        <v>43205.5</v>
      </c>
      <c r="BQ38" s="57">
        <f>'BAR BB| Open rates'!BQ38*0.85*0.85</f>
        <v>39593</v>
      </c>
      <c r="BR38" s="57">
        <f>'BAR BB| Open rates'!BR38*0.85*0.85</f>
        <v>40315.5</v>
      </c>
      <c r="BS38" s="57">
        <f>'BAR BB| Open rates'!BS38*0.85*0.85</f>
        <v>39593</v>
      </c>
      <c r="BT38" s="57">
        <f>'BAR BB| Open rates'!BT38*0.85*0.85</f>
        <v>40315.5</v>
      </c>
      <c r="BU38" s="57">
        <f>'BAR BB| Open rates'!BU38*0.85*0.85</f>
        <v>39593</v>
      </c>
      <c r="BV38" s="57">
        <f>'BAR BB| Open rates'!BV38*0.85*0.85</f>
        <v>40315.5</v>
      </c>
      <c r="BW38" s="57">
        <f>'BAR BB| Open rates'!BW38*0.85*0.85</f>
        <v>39593</v>
      </c>
      <c r="BX38" s="57">
        <f>'BAR BB| Open rates'!BX38*0.85*0.85</f>
        <v>39593</v>
      </c>
      <c r="BY38" s="57">
        <f>'BAR BB| Open rates'!BY38*0.85*0.85</f>
        <v>40315.5</v>
      </c>
      <c r="BZ38" s="57">
        <f>'BAR BB| Open rates'!BZ38*0.85*0.85</f>
        <v>39593</v>
      </c>
      <c r="CA38" s="57">
        <f>'BAR BB| Open rates'!CA38*0.85*0.85</f>
        <v>40315.5</v>
      </c>
      <c r="CB38" s="57">
        <f>'BAR BB| Open rates'!CB38*0.85*0.85</f>
        <v>39593</v>
      </c>
      <c r="CC38" s="57">
        <f>'BAR BB| Open rates'!CC38*0.85*0.85</f>
        <v>40315.5</v>
      </c>
      <c r="CD38" s="57">
        <f>'BAR BB| Open rates'!CD38*0.85*0.85</f>
        <v>42988.75</v>
      </c>
      <c r="CE38" s="57">
        <f>'BAR BB| Open rates'!CE38*0.85*0.85</f>
        <v>44578.25</v>
      </c>
    </row>
    <row r="39" spans="1:83" s="33" customFormat="1" x14ac:dyDescent="0.2">
      <c r="A39" s="237">
        <v>6</v>
      </c>
      <c r="B39" s="57">
        <f>'BAR BB| Open rates'!B39*0.85*0.85</f>
        <v>61340.25</v>
      </c>
      <c r="C39" s="57">
        <f>'BAR BB| Open rates'!C39*0.85*0.85</f>
        <v>65603</v>
      </c>
      <c r="D39" s="57">
        <f>'BAR BB| Open rates'!D39*0.85*0.85</f>
        <v>62568.5</v>
      </c>
      <c r="E39" s="57">
        <f>'BAR BB| Open rates'!E39*0.85*0.85</f>
        <v>45156.25</v>
      </c>
      <c r="F39" s="57">
        <f>'BAR BB| Open rates'!F39*0.85*0.85</f>
        <v>43928</v>
      </c>
      <c r="G39" s="57">
        <f>'BAR BB| Open rates'!G39*0.85*0.85</f>
        <v>42483</v>
      </c>
      <c r="H39" s="57">
        <f>'BAR BB| Open rates'!H39*0.85*0.85</f>
        <v>42483</v>
      </c>
      <c r="I39" s="57">
        <f>'BAR BB| Open rates'!I39*0.85*0.85</f>
        <v>41760.5</v>
      </c>
      <c r="J39" s="57">
        <f>'BAR BB| Open rates'!J39*0.85*0.85</f>
        <v>42483</v>
      </c>
      <c r="K39" s="57">
        <f>'BAR BB| Open rates'!K39*0.85*0.85</f>
        <v>42483</v>
      </c>
      <c r="L39" s="57">
        <f>'BAR BB| Open rates'!L39*0.85*0.85</f>
        <v>42483</v>
      </c>
      <c r="M39" s="57">
        <f>'BAR BB| Open rates'!M39*0.85*0.85</f>
        <v>52525.75</v>
      </c>
      <c r="N39" s="57">
        <f>'BAR BB| Open rates'!N39*0.85*0.85</f>
        <v>48768.75</v>
      </c>
      <c r="O39" s="57">
        <f>'BAR BB| Open rates'!O39*0.85*0.85</f>
        <v>52525.75</v>
      </c>
      <c r="P39" s="57">
        <f>'BAR BB| Open rates'!P39*0.85*0.85</f>
        <v>50358.25</v>
      </c>
      <c r="Q39" s="57">
        <f>'BAR BB| Open rates'!Q39*0.85*0.85</f>
        <v>47540.5</v>
      </c>
      <c r="R39" s="57">
        <f>'BAR BB| Open rates'!R39*0.85*0.85</f>
        <v>48768.75</v>
      </c>
      <c r="S39" s="57">
        <f>'BAR BB| Open rates'!S39*0.85*0.85</f>
        <v>47540.5</v>
      </c>
      <c r="T39" s="57">
        <f>'BAR BB| Open rates'!T39*0.85*0.85</f>
        <v>48768.75</v>
      </c>
      <c r="U39" s="57">
        <f>'BAR BB| Open rates'!U39*0.85*0.85</f>
        <v>47540.5</v>
      </c>
      <c r="V39" s="57">
        <f>'BAR BB| Open rates'!V39*0.85*0.85</f>
        <v>48768.75</v>
      </c>
      <c r="W39" s="57">
        <f>'BAR BB| Open rates'!W39*0.85*0.85</f>
        <v>62568.5</v>
      </c>
      <c r="X39" s="57">
        <f>'BAR BB| Open rates'!X39*0.85*0.85</f>
        <v>65603</v>
      </c>
      <c r="Y39" s="57">
        <f>'BAR BB| Open rates'!Y39*0.85*0.85</f>
        <v>79402.75</v>
      </c>
      <c r="Z39" s="57">
        <f>'BAR BB| Open rates'!Z39*0.85*0.85</f>
        <v>62568.5</v>
      </c>
      <c r="AA39" s="57">
        <f>'BAR BB| Open rates'!AA39*0.85*0.85</f>
        <v>64158</v>
      </c>
      <c r="AB39" s="57">
        <f>'BAR BB| Open rates'!AB39*0.85*0.85</f>
        <v>62568.5</v>
      </c>
      <c r="AC39" s="57">
        <f>'BAR BB| Open rates'!AC39*0.85*0.85</f>
        <v>65603</v>
      </c>
      <c r="AD39" s="57">
        <f>'BAR BB| Open rates'!AD39*0.85*0.85</f>
        <v>67048</v>
      </c>
      <c r="AE39" s="57">
        <f>'BAR BB| Open rates'!AE39*0.85*0.85</f>
        <v>65603</v>
      </c>
      <c r="AF39" s="57">
        <f>'BAR BB| Open rates'!AF39*0.85*0.85</f>
        <v>67048</v>
      </c>
      <c r="AG39" s="57">
        <f>'BAR BB| Open rates'!AG39*0.85*0.85</f>
        <v>65603</v>
      </c>
      <c r="AH39" s="57">
        <f>'BAR BB| Open rates'!AH39*0.85*0.85</f>
        <v>67048</v>
      </c>
      <c r="AI39" s="57">
        <f>'BAR BB| Open rates'!AI39*0.85*0.85</f>
        <v>65603</v>
      </c>
      <c r="AJ39" s="57">
        <f>'BAR BB| Open rates'!AJ39*0.85*0.85</f>
        <v>67048</v>
      </c>
      <c r="AK39" s="57">
        <f>'BAR BB| Open rates'!AK39*0.85*0.85</f>
        <v>65603</v>
      </c>
      <c r="AL39" s="57">
        <f>'BAR BB| Open rates'!AL39*0.85*0.85</f>
        <v>67048</v>
      </c>
      <c r="AM39" s="57">
        <f>'BAR BB| Open rates'!AM39*0.85*0.85</f>
        <v>65603</v>
      </c>
      <c r="AN39" s="57">
        <f>'BAR BB| Open rates'!AN39*0.85*0.85</f>
        <v>67048</v>
      </c>
      <c r="AO39" s="57">
        <f>'BAR BB| Open rates'!AO39*0.85*0.85</f>
        <v>65603</v>
      </c>
      <c r="AP39" s="57">
        <f>'BAR BB| Open rates'!AP39*0.85*0.85</f>
        <v>67048</v>
      </c>
      <c r="AQ39" s="57">
        <f>'BAR BB| Open rates'!AQ39*0.85*0.85</f>
        <v>65603</v>
      </c>
      <c r="AR39" s="57">
        <f>'BAR BB| Open rates'!AR39*0.85*0.85</f>
        <v>67048</v>
      </c>
      <c r="AS39" s="57">
        <f>'BAR BB| Open rates'!AS39*0.85*0.85</f>
        <v>62568.5</v>
      </c>
      <c r="AT39" s="57">
        <f>'BAR BB| Open rates'!AT39*0.85*0.85</f>
        <v>64158</v>
      </c>
      <c r="AU39" s="57">
        <f>'BAR BB| Open rates'!AU39*0.85*0.85</f>
        <v>62568.5</v>
      </c>
      <c r="AV39" s="57">
        <f>'BAR BB| Open rates'!AV39*0.85*0.85</f>
        <v>50358.25</v>
      </c>
      <c r="AW39" s="57">
        <f>'BAR BB| Open rates'!AW39*0.85*0.85</f>
        <v>50358.25</v>
      </c>
      <c r="AX39" s="57">
        <f>'BAR BB| Open rates'!AX39*0.85*0.85</f>
        <v>48768.75</v>
      </c>
      <c r="AY39" s="57">
        <f>'BAR BB| Open rates'!AY39*0.85*0.85</f>
        <v>50358.25</v>
      </c>
      <c r="AZ39" s="57">
        <f>'BAR BB| Open rates'!AZ39*0.85*0.85</f>
        <v>48768.75</v>
      </c>
      <c r="BA39" s="57">
        <f>'BAR BB| Open rates'!BA39*0.85*0.85</f>
        <v>50358.25</v>
      </c>
      <c r="BB39" s="57">
        <f>'BAR BB| Open rates'!BB39*0.85*0.85</f>
        <v>48768.75</v>
      </c>
      <c r="BC39" s="57">
        <f>'BAR BB| Open rates'!BC39*0.85*0.85</f>
        <v>50358.25</v>
      </c>
      <c r="BD39" s="57">
        <f>'BAR BB| Open rates'!BD39*0.85*0.85</f>
        <v>48768.75</v>
      </c>
      <c r="BE39" s="57">
        <f>'BAR BB| Open rates'!BE39*0.85*0.85</f>
        <v>47540.5</v>
      </c>
      <c r="BF39" s="57">
        <f>'BAR BB| Open rates'!BF39*0.85*0.85</f>
        <v>46095.5</v>
      </c>
      <c r="BG39" s="57">
        <f>'BAR BB| Open rates'!BG39*0.85*0.85</f>
        <v>47540.5</v>
      </c>
      <c r="BH39" s="57">
        <f>'BAR BB| Open rates'!BH39*0.85*0.85</f>
        <v>46095.5</v>
      </c>
      <c r="BI39" s="57">
        <f>'BAR BB| Open rates'!BI39*0.85*0.85</f>
        <v>47540.5</v>
      </c>
      <c r="BJ39" s="57">
        <f>'BAR BB| Open rates'!BJ39*0.85*0.85</f>
        <v>46095.5</v>
      </c>
      <c r="BK39" s="57">
        <f>'BAR BB| Open rates'!BK39*0.85*0.85</f>
        <v>47540.5</v>
      </c>
      <c r="BL39" s="57">
        <f>'BAR BB| Open rates'!BL39*0.85*0.85</f>
        <v>46095.5</v>
      </c>
      <c r="BM39" s="57">
        <f>'BAR BB| Open rates'!BM39*0.85*0.85</f>
        <v>47540.5</v>
      </c>
      <c r="BN39" s="57">
        <f>'BAR BB| Open rates'!BN39*0.85*0.85</f>
        <v>48768.75</v>
      </c>
      <c r="BO39" s="57">
        <f>'BAR BB| Open rates'!BO39*0.85*0.85</f>
        <v>50358.25</v>
      </c>
      <c r="BP39" s="57">
        <f>'BAR BB| Open rates'!BP39*0.85*0.85</f>
        <v>45373</v>
      </c>
      <c r="BQ39" s="57">
        <f>'BAR BB| Open rates'!BQ39*0.85*0.85</f>
        <v>41760.5</v>
      </c>
      <c r="BR39" s="57">
        <f>'BAR BB| Open rates'!BR39*0.85*0.85</f>
        <v>42483</v>
      </c>
      <c r="BS39" s="57">
        <f>'BAR BB| Open rates'!BS39*0.85*0.85</f>
        <v>41760.5</v>
      </c>
      <c r="BT39" s="57">
        <f>'BAR BB| Open rates'!BT39*0.85*0.85</f>
        <v>42483</v>
      </c>
      <c r="BU39" s="57">
        <f>'BAR BB| Open rates'!BU39*0.85*0.85</f>
        <v>41760.5</v>
      </c>
      <c r="BV39" s="57">
        <f>'BAR BB| Open rates'!BV39*0.85*0.85</f>
        <v>42483</v>
      </c>
      <c r="BW39" s="57">
        <f>'BAR BB| Open rates'!BW39*0.85*0.85</f>
        <v>41760.5</v>
      </c>
      <c r="BX39" s="57">
        <f>'BAR BB| Open rates'!BX39*0.85*0.85</f>
        <v>41760.5</v>
      </c>
      <c r="BY39" s="57">
        <f>'BAR BB| Open rates'!BY39*0.85*0.85</f>
        <v>42483</v>
      </c>
      <c r="BZ39" s="57">
        <f>'BAR BB| Open rates'!BZ39*0.85*0.85</f>
        <v>41760.5</v>
      </c>
      <c r="CA39" s="57">
        <f>'BAR BB| Open rates'!CA39*0.85*0.85</f>
        <v>42483</v>
      </c>
      <c r="CB39" s="57">
        <f>'BAR BB| Open rates'!CB39*0.85*0.85</f>
        <v>41760.5</v>
      </c>
      <c r="CC39" s="57">
        <f>'BAR BB| Open rates'!CC39*0.85*0.85</f>
        <v>42483</v>
      </c>
      <c r="CD39" s="57">
        <f>'BAR BB| Open rates'!CD39*0.85*0.85</f>
        <v>45156.25</v>
      </c>
      <c r="CE39" s="57">
        <f>'BAR BB| Open rates'!CE39*0.85*0.85</f>
        <v>46745.75</v>
      </c>
    </row>
    <row r="40" spans="1:83" s="33" customFormat="1" x14ac:dyDescent="0.2">
      <c r="A40" s="89"/>
    </row>
    <row r="41" spans="1:83" s="33" customFormat="1" x14ac:dyDescent="0.2">
      <c r="A41" s="89"/>
    </row>
    <row r="42" spans="1:83" s="33" customFormat="1" x14ac:dyDescent="0.2">
      <c r="A42" s="371" t="s">
        <v>172</v>
      </c>
    </row>
    <row r="43" spans="1:83" s="33" customFormat="1" x14ac:dyDescent="0.2">
      <c r="A43" s="371"/>
    </row>
    <row r="44" spans="1:83" s="31" customFormat="1" ht="13.5" customHeight="1" x14ac:dyDescent="0.2"/>
    <row r="45" spans="1:83" s="6" customFormat="1" ht="12.75" customHeight="1" x14ac:dyDescent="0.2">
      <c r="A45" s="174" t="s">
        <v>74</v>
      </c>
    </row>
    <row r="46" spans="1:83" s="6" customFormat="1" ht="12.75" customHeight="1" x14ac:dyDescent="0.2">
      <c r="A46" s="172" t="s">
        <v>75</v>
      </c>
    </row>
    <row r="47" spans="1:83" s="6" customFormat="1" ht="21" customHeight="1" x14ac:dyDescent="0.2">
      <c r="A47" s="260" t="s">
        <v>380</v>
      </c>
    </row>
    <row r="48" spans="1:83" s="6" customFormat="1" ht="21" customHeight="1" x14ac:dyDescent="0.2">
      <c r="A48" s="173" t="s">
        <v>76</v>
      </c>
    </row>
    <row r="49" spans="1:1" s="6" customFormat="1" ht="21" customHeight="1" x14ac:dyDescent="0.2">
      <c r="A49" s="173" t="s">
        <v>77</v>
      </c>
    </row>
    <row r="50" spans="1:1" s="6" customFormat="1" ht="21" customHeight="1" x14ac:dyDescent="0.2">
      <c r="A50" s="173" t="s">
        <v>78</v>
      </c>
    </row>
    <row r="51" spans="1:1" s="36" customFormat="1" ht="21" customHeight="1" x14ac:dyDescent="0.2">
      <c r="A51" s="175" t="s">
        <v>79</v>
      </c>
    </row>
    <row r="52" spans="1:1" s="36" customFormat="1" ht="21" customHeight="1" x14ac:dyDescent="0.2">
      <c r="A52" s="175" t="s">
        <v>187</v>
      </c>
    </row>
    <row r="53" spans="1:1" s="33" customFormat="1" x14ac:dyDescent="0.2">
      <c r="A53" s="89"/>
    </row>
    <row r="54" spans="1:1" s="33" customFormat="1" x14ac:dyDescent="0.2">
      <c r="A54" s="171" t="s">
        <v>81</v>
      </c>
    </row>
    <row r="55" spans="1:1" s="33" customFormat="1" ht="96" x14ac:dyDescent="0.2">
      <c r="A55" s="176" t="s">
        <v>96</v>
      </c>
    </row>
    <row r="56" spans="1:1" s="33" customFormat="1" x14ac:dyDescent="0.2"/>
    <row r="57" spans="1:1" s="33" customFormat="1" x14ac:dyDescent="0.2">
      <c r="A57" s="171" t="s">
        <v>83</v>
      </c>
    </row>
    <row r="58" spans="1:1" s="33" customFormat="1" ht="30" customHeight="1" x14ac:dyDescent="0.2">
      <c r="A58" s="261" t="s">
        <v>451</v>
      </c>
    </row>
    <row r="59" spans="1:1" s="33" customFormat="1" ht="24" x14ac:dyDescent="0.2">
      <c r="A59" s="213" t="s">
        <v>452</v>
      </c>
    </row>
    <row r="60" spans="1:1" s="33" customFormat="1" x14ac:dyDescent="0.2"/>
    <row r="61" spans="1:1" s="33" customFormat="1" ht="24" x14ac:dyDescent="0.2">
      <c r="A61" s="272" t="s">
        <v>446</v>
      </c>
    </row>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sheetData>
  <mergeCells count="1">
    <mergeCell ref="A42:A43"/>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CE87"/>
  <sheetViews>
    <sheetView workbookViewId="0">
      <pane xSplit="1" ySplit="4" topLeftCell="BM54" activePane="bottomRight" state="frozen"/>
      <selection pane="topRight" activeCell="B1" sqref="B1"/>
      <selection pane="bottomLeft" activeCell="A5" sqref="A5"/>
      <selection pane="bottomRight" activeCell="B3" sqref="B3:CE39"/>
    </sheetView>
  </sheetViews>
  <sheetFormatPr defaultColWidth="9.85546875" defaultRowHeight="12.75" x14ac:dyDescent="0.2"/>
  <cols>
    <col min="1" max="1" width="36.85546875" style="32" customWidth="1"/>
    <col min="2" max="16384" width="9.85546875" style="32"/>
  </cols>
  <sheetData>
    <row r="1" spans="1:83" ht="13.5" customHeight="1" x14ac:dyDescent="0.2">
      <c r="A1" s="63" t="s">
        <v>61</v>
      </c>
    </row>
    <row r="2" spans="1:83" x14ac:dyDescent="0.2">
      <c r="A2" s="11" t="s">
        <v>147</v>
      </c>
    </row>
    <row r="3" spans="1:83" s="33" customFormat="1" ht="26.25" customHeight="1" x14ac:dyDescent="0.2">
      <c r="A3" s="64" t="s">
        <v>97</v>
      </c>
      <c r="B3" s="113">
        <f>'BAR BB| Open rates'!B3</f>
        <v>46105</v>
      </c>
      <c r="C3" s="113">
        <f>'BAR BB| Open rates'!C3</f>
        <v>46108</v>
      </c>
      <c r="D3" s="113">
        <f>'BAR BB| Open rates'!D3</f>
        <v>46110</v>
      </c>
      <c r="E3" s="113">
        <f>'BAR BB| Open rates'!E3</f>
        <v>46113</v>
      </c>
      <c r="F3" s="113">
        <f>'BAR BB| Open rates'!F3</f>
        <v>46118</v>
      </c>
      <c r="G3" s="113">
        <f>'BAR BB| Open rates'!G3</f>
        <v>46124</v>
      </c>
      <c r="H3" s="113">
        <f>'BAR BB| Open rates'!H3</f>
        <v>46125</v>
      </c>
      <c r="I3" s="113">
        <f>'BAR BB| Open rates'!I3</f>
        <v>46131</v>
      </c>
      <c r="J3" s="113">
        <f>'BAR BB| Open rates'!J3</f>
        <v>46136</v>
      </c>
      <c r="K3" s="113">
        <f>'BAR BB| Open rates'!K3</f>
        <v>46138</v>
      </c>
      <c r="L3" s="113">
        <f>'BAR BB| Open rates'!L3</f>
        <v>46142</v>
      </c>
      <c r="M3" s="113">
        <f>'BAR BB| Open rates'!M3</f>
        <v>46143</v>
      </c>
      <c r="N3" s="113">
        <f>'BAR BB| Open rates'!N3</f>
        <v>46146</v>
      </c>
      <c r="O3" s="113">
        <f>'BAR BB| Open rates'!O3</f>
        <v>46150</v>
      </c>
      <c r="P3" s="113">
        <f>'BAR BB| Open rates'!P3</f>
        <v>46153</v>
      </c>
      <c r="Q3" s="113">
        <f>'BAR BB| Open rates'!Q3</f>
        <v>46154</v>
      </c>
      <c r="R3" s="113">
        <f>'BAR BB| Open rates'!R3</f>
        <v>46157</v>
      </c>
      <c r="S3" s="113">
        <f>'BAR BB| Open rates'!S3</f>
        <v>46159</v>
      </c>
      <c r="T3" s="113">
        <f>'BAR BB| Open rates'!T3</f>
        <v>46164</v>
      </c>
      <c r="U3" s="113">
        <f>'BAR BB| Open rates'!U3</f>
        <v>46166</v>
      </c>
      <c r="V3" s="113">
        <f>'BAR BB| Open rates'!V3</f>
        <v>46171</v>
      </c>
      <c r="W3" s="113">
        <f>'BAR BB| Open rates'!W3</f>
        <v>46174</v>
      </c>
      <c r="X3" s="113">
        <f>'BAR BB| Open rates'!X3</f>
        <v>46178</v>
      </c>
      <c r="Y3" s="113">
        <f>'BAR BB| Open rates'!Y3</f>
        <v>46188</v>
      </c>
      <c r="Z3" s="113">
        <f>'BAR BB| Open rates'!Z3</f>
        <v>46194</v>
      </c>
      <c r="AA3" s="113">
        <f>'BAR BB| Open rates'!AA3</f>
        <v>46199</v>
      </c>
      <c r="AB3" s="113">
        <f>'BAR BB| Open rates'!AB3</f>
        <v>46201</v>
      </c>
      <c r="AC3" s="113">
        <f>'BAR BB| Open rates'!AC3</f>
        <v>46204</v>
      </c>
      <c r="AD3" s="113">
        <f>'BAR BB| Open rates'!AD3</f>
        <v>46206</v>
      </c>
      <c r="AE3" s="113">
        <f>'BAR BB| Open rates'!AE3</f>
        <v>46208</v>
      </c>
      <c r="AF3" s="113">
        <f>'BAR BB| Open rates'!AF3</f>
        <v>46213</v>
      </c>
      <c r="AG3" s="113">
        <f>'BAR BB| Open rates'!AG3</f>
        <v>46215</v>
      </c>
      <c r="AH3" s="113">
        <f>'BAR BB| Open rates'!AH3</f>
        <v>46220</v>
      </c>
      <c r="AI3" s="113">
        <f>'BAR BB| Open rates'!AI3</f>
        <v>46222</v>
      </c>
      <c r="AJ3" s="113">
        <f>'BAR BB| Open rates'!AJ3</f>
        <v>46227</v>
      </c>
      <c r="AK3" s="113">
        <f>'BAR BB| Open rates'!AK3</f>
        <v>46229</v>
      </c>
      <c r="AL3" s="113">
        <f>'BAR BB| Open rates'!AL3</f>
        <v>46234</v>
      </c>
      <c r="AM3" s="113">
        <f>'BAR BB| Open rates'!AM3</f>
        <v>46236</v>
      </c>
      <c r="AN3" s="113">
        <f>'BAR BB| Open rates'!AN3</f>
        <v>46241</v>
      </c>
      <c r="AO3" s="113">
        <f>'BAR BB| Open rates'!AO3</f>
        <v>46243</v>
      </c>
      <c r="AP3" s="113">
        <f>'BAR BB| Open rates'!AP3</f>
        <v>46248</v>
      </c>
      <c r="AQ3" s="113">
        <f>'BAR BB| Open rates'!AQ3</f>
        <v>46250</v>
      </c>
      <c r="AR3" s="113">
        <f>'BAR BB| Open rates'!AR3</f>
        <v>46255</v>
      </c>
      <c r="AS3" s="113">
        <f>'BAR BB| Open rates'!AS3</f>
        <v>46257</v>
      </c>
      <c r="AT3" s="113">
        <f>'BAR BB| Open rates'!AT3</f>
        <v>46262</v>
      </c>
      <c r="AU3" s="113">
        <f>'BAR BB| Open rates'!AU3</f>
        <v>46264</v>
      </c>
      <c r="AV3" s="113">
        <f>'BAR BB| Open rates'!AV3</f>
        <v>46266</v>
      </c>
      <c r="AW3" s="113">
        <f>'BAR BB| Open rates'!AW3</f>
        <v>46269</v>
      </c>
      <c r="AX3" s="113">
        <f>'BAR BB| Open rates'!AX3</f>
        <v>46271</v>
      </c>
      <c r="AY3" s="113">
        <f>'BAR BB| Open rates'!AY3</f>
        <v>46276</v>
      </c>
      <c r="AZ3" s="113">
        <f>'BAR BB| Open rates'!AZ3</f>
        <v>46278</v>
      </c>
      <c r="BA3" s="113">
        <f>'BAR BB| Open rates'!BA3</f>
        <v>46283</v>
      </c>
      <c r="BB3" s="113">
        <f>'BAR BB| Open rates'!BB3</f>
        <v>46285</v>
      </c>
      <c r="BC3" s="113">
        <f>'BAR BB| Open rates'!BC3</f>
        <v>46290</v>
      </c>
      <c r="BD3" s="113">
        <f>'BAR BB| Open rates'!BD3</f>
        <v>46292</v>
      </c>
      <c r="BE3" s="113">
        <f>'BAR BB| Open rates'!BE3</f>
        <v>46296</v>
      </c>
      <c r="BF3" s="113">
        <f>'BAR BB| Open rates'!BF3</f>
        <v>46299</v>
      </c>
      <c r="BG3" s="113">
        <f>'BAR BB| Open rates'!BG3</f>
        <v>46304</v>
      </c>
      <c r="BH3" s="113">
        <f>'BAR BB| Open rates'!BH3</f>
        <v>46306</v>
      </c>
      <c r="BI3" s="113">
        <f>'BAR BB| Open rates'!BI3</f>
        <v>46311</v>
      </c>
      <c r="BJ3" s="113">
        <f>'BAR BB| Open rates'!BJ3</f>
        <v>46313</v>
      </c>
      <c r="BK3" s="113">
        <f>'BAR BB| Open rates'!BK3</f>
        <v>46318</v>
      </c>
      <c r="BL3" s="113">
        <f>'BAR BB| Open rates'!BL3</f>
        <v>46320</v>
      </c>
      <c r="BM3" s="113">
        <f>'BAR BB| Open rates'!BM3</f>
        <v>46325</v>
      </c>
      <c r="BN3" s="113">
        <f>'BAR BB| Open rates'!BN3</f>
        <v>46327</v>
      </c>
      <c r="BO3" s="113">
        <f>'BAR BB| Open rates'!BO3</f>
        <v>46330</v>
      </c>
      <c r="BP3" s="113">
        <f>'BAR BB| Open rates'!BP3</f>
        <v>46334</v>
      </c>
      <c r="BQ3" s="113">
        <f>'BAR BB| Open rates'!BQ3</f>
        <v>46335</v>
      </c>
      <c r="BR3" s="113">
        <f>'BAR BB| Open rates'!BR3</f>
        <v>46339</v>
      </c>
      <c r="BS3" s="113">
        <f>'BAR BB| Open rates'!BS3</f>
        <v>46341</v>
      </c>
      <c r="BT3" s="113">
        <f>'BAR BB| Open rates'!BT3</f>
        <v>46346</v>
      </c>
      <c r="BU3" s="113">
        <f>'BAR BB| Open rates'!BU3</f>
        <v>46348</v>
      </c>
      <c r="BV3" s="113">
        <f>'BAR BB| Open rates'!BV3</f>
        <v>46353</v>
      </c>
      <c r="BW3" s="113">
        <f>'BAR BB| Open rates'!BW3</f>
        <v>46355</v>
      </c>
      <c r="BX3" s="113">
        <f>'BAR BB| Open rates'!BX3</f>
        <v>46357</v>
      </c>
      <c r="BY3" s="113">
        <f>'BAR BB| Open rates'!BY3</f>
        <v>46360</v>
      </c>
      <c r="BZ3" s="113">
        <f>'BAR BB| Open rates'!BZ3</f>
        <v>46362</v>
      </c>
      <c r="CA3" s="113">
        <f>'BAR BB| Open rates'!CA3</f>
        <v>46367</v>
      </c>
      <c r="CB3" s="113">
        <f>'BAR BB| Open rates'!CB3</f>
        <v>46369</v>
      </c>
      <c r="CC3" s="113">
        <f>'BAR BB| Open rates'!CC3</f>
        <v>46374</v>
      </c>
      <c r="CD3" s="113">
        <f>'BAR BB| Open rates'!CD3</f>
        <v>46376</v>
      </c>
      <c r="CE3" s="113">
        <f>'BAR BB| Open rates'!CE3</f>
        <v>46381</v>
      </c>
    </row>
    <row r="4" spans="1:83" s="33" customFormat="1" ht="26.25" customHeight="1" x14ac:dyDescent="0.2">
      <c r="A4" s="104"/>
      <c r="B4" s="115">
        <f>'BAR BB| Open rates'!B4</f>
        <v>46107</v>
      </c>
      <c r="C4" s="115">
        <f>'BAR BB| Open rates'!C4</f>
        <v>46109</v>
      </c>
      <c r="D4" s="115">
        <f>'BAR BB| Open rates'!D4</f>
        <v>46112</v>
      </c>
      <c r="E4" s="115">
        <f>'BAR BB| Open rates'!E4</f>
        <v>46117</v>
      </c>
      <c r="F4" s="115">
        <f>'BAR BB| Open rates'!F4</f>
        <v>46123</v>
      </c>
      <c r="G4" s="115">
        <f>'BAR BB| Open rates'!G4</f>
        <v>46124</v>
      </c>
      <c r="H4" s="115">
        <f>'BAR BB| Open rates'!H4</f>
        <v>46130</v>
      </c>
      <c r="I4" s="115">
        <f>'BAR BB| Open rates'!I4</f>
        <v>46135</v>
      </c>
      <c r="J4" s="115">
        <f>'BAR BB| Open rates'!J4</f>
        <v>46137</v>
      </c>
      <c r="K4" s="115">
        <f>'BAR BB| Open rates'!K4</f>
        <v>46141</v>
      </c>
      <c r="L4" s="115">
        <f>'BAR BB| Open rates'!L4</f>
        <v>46142</v>
      </c>
      <c r="M4" s="115">
        <f>'BAR BB| Open rates'!M4</f>
        <v>46145</v>
      </c>
      <c r="N4" s="115">
        <f>'BAR BB| Open rates'!N4</f>
        <v>46149</v>
      </c>
      <c r="O4" s="115">
        <f>'BAR BB| Open rates'!O4</f>
        <v>46152</v>
      </c>
      <c r="P4" s="115">
        <f>'BAR BB| Open rates'!P4</f>
        <v>46153</v>
      </c>
      <c r="Q4" s="115">
        <f>'BAR BB| Open rates'!Q4</f>
        <v>46156</v>
      </c>
      <c r="R4" s="115">
        <f>'BAR BB| Open rates'!R4</f>
        <v>46158</v>
      </c>
      <c r="S4" s="115">
        <f>'BAR BB| Open rates'!S4</f>
        <v>46163</v>
      </c>
      <c r="T4" s="115">
        <f>'BAR BB| Open rates'!T4</f>
        <v>46165</v>
      </c>
      <c r="U4" s="115">
        <f>'BAR BB| Open rates'!U4</f>
        <v>46170</v>
      </c>
      <c r="V4" s="115">
        <f>'BAR BB| Open rates'!V4</f>
        <v>46173</v>
      </c>
      <c r="W4" s="115">
        <f>'BAR BB| Open rates'!W4</f>
        <v>46177</v>
      </c>
      <c r="X4" s="115">
        <f>'BAR BB| Open rates'!X4</f>
        <v>46187</v>
      </c>
      <c r="Y4" s="115">
        <f>'BAR BB| Open rates'!Y4</f>
        <v>46193</v>
      </c>
      <c r="Z4" s="115">
        <f>'BAR BB| Open rates'!Z4</f>
        <v>46198</v>
      </c>
      <c r="AA4" s="115">
        <f>'BAR BB| Open rates'!AA4</f>
        <v>46200</v>
      </c>
      <c r="AB4" s="115">
        <f>'BAR BB| Open rates'!AB4</f>
        <v>46203</v>
      </c>
      <c r="AC4" s="115">
        <f>'BAR BB| Open rates'!AC4</f>
        <v>46205</v>
      </c>
      <c r="AD4" s="115">
        <f>'BAR BB| Open rates'!AD4</f>
        <v>46207</v>
      </c>
      <c r="AE4" s="115">
        <f>'BAR BB| Open rates'!AE4</f>
        <v>46212</v>
      </c>
      <c r="AF4" s="115">
        <f>'BAR BB| Open rates'!AF4</f>
        <v>46214</v>
      </c>
      <c r="AG4" s="115">
        <f>'BAR BB| Open rates'!AG4</f>
        <v>46219</v>
      </c>
      <c r="AH4" s="115">
        <f>'BAR BB| Open rates'!AH4</f>
        <v>46221</v>
      </c>
      <c r="AI4" s="115">
        <f>'BAR BB| Open rates'!AI4</f>
        <v>46226</v>
      </c>
      <c r="AJ4" s="115">
        <f>'BAR BB| Open rates'!AJ4</f>
        <v>46228</v>
      </c>
      <c r="AK4" s="115">
        <f>'BAR BB| Open rates'!AK4</f>
        <v>46233</v>
      </c>
      <c r="AL4" s="115">
        <f>'BAR BB| Open rates'!AL4</f>
        <v>46235</v>
      </c>
      <c r="AM4" s="115">
        <f>'BAR BB| Open rates'!AM4</f>
        <v>46240</v>
      </c>
      <c r="AN4" s="115">
        <f>'BAR BB| Open rates'!AN4</f>
        <v>46242</v>
      </c>
      <c r="AO4" s="115">
        <f>'BAR BB| Open rates'!AO4</f>
        <v>46247</v>
      </c>
      <c r="AP4" s="115">
        <f>'BAR BB| Open rates'!AP4</f>
        <v>46249</v>
      </c>
      <c r="AQ4" s="115">
        <f>'BAR BB| Open rates'!AQ4</f>
        <v>46254</v>
      </c>
      <c r="AR4" s="115">
        <f>'BAR BB| Open rates'!AR4</f>
        <v>46256</v>
      </c>
      <c r="AS4" s="115">
        <f>'BAR BB| Open rates'!AS4</f>
        <v>46261</v>
      </c>
      <c r="AT4" s="115">
        <f>'BAR BB| Open rates'!AT4</f>
        <v>46263</v>
      </c>
      <c r="AU4" s="115">
        <f>'BAR BB| Open rates'!AU4</f>
        <v>46265</v>
      </c>
      <c r="AV4" s="115">
        <f>'BAR BB| Open rates'!AV4</f>
        <v>46268</v>
      </c>
      <c r="AW4" s="115">
        <f>'BAR BB| Open rates'!AW4</f>
        <v>46270</v>
      </c>
      <c r="AX4" s="115">
        <f>'BAR BB| Open rates'!AX4</f>
        <v>46275</v>
      </c>
      <c r="AY4" s="115">
        <f>'BAR BB| Open rates'!AY4</f>
        <v>46277</v>
      </c>
      <c r="AZ4" s="115">
        <f>'BAR BB| Open rates'!AZ4</f>
        <v>46282</v>
      </c>
      <c r="BA4" s="115">
        <f>'BAR BB| Open rates'!BA4</f>
        <v>46284</v>
      </c>
      <c r="BB4" s="115">
        <f>'BAR BB| Open rates'!BB4</f>
        <v>46289</v>
      </c>
      <c r="BC4" s="115">
        <f>'BAR BB| Open rates'!BC4</f>
        <v>46291</v>
      </c>
      <c r="BD4" s="115">
        <f>'BAR BB| Open rates'!BD4</f>
        <v>46295</v>
      </c>
      <c r="BE4" s="115">
        <f>'BAR BB| Open rates'!BE4</f>
        <v>46298</v>
      </c>
      <c r="BF4" s="115">
        <f>'BAR BB| Open rates'!BF4</f>
        <v>46303</v>
      </c>
      <c r="BG4" s="115">
        <f>'BAR BB| Open rates'!BG4</f>
        <v>46305</v>
      </c>
      <c r="BH4" s="115">
        <f>'BAR BB| Open rates'!BH4</f>
        <v>46310</v>
      </c>
      <c r="BI4" s="115">
        <f>'BAR BB| Open rates'!BI4</f>
        <v>46312</v>
      </c>
      <c r="BJ4" s="115">
        <f>'BAR BB| Open rates'!BJ4</f>
        <v>46317</v>
      </c>
      <c r="BK4" s="115">
        <f>'BAR BB| Open rates'!BK4</f>
        <v>46319</v>
      </c>
      <c r="BL4" s="115">
        <f>'BAR BB| Open rates'!BL4</f>
        <v>46324</v>
      </c>
      <c r="BM4" s="115">
        <f>'BAR BB| Open rates'!BM4</f>
        <v>46326</v>
      </c>
      <c r="BN4" s="115">
        <f>'BAR BB| Open rates'!BN4</f>
        <v>46329</v>
      </c>
      <c r="BO4" s="115">
        <f>'BAR BB| Open rates'!BO4</f>
        <v>46333</v>
      </c>
      <c r="BP4" s="115">
        <f>'BAR BB| Open rates'!BP4</f>
        <v>46334</v>
      </c>
      <c r="BQ4" s="115">
        <f>'BAR BB| Open rates'!BQ4</f>
        <v>46338</v>
      </c>
      <c r="BR4" s="115">
        <f>'BAR BB| Open rates'!BR4</f>
        <v>46340</v>
      </c>
      <c r="BS4" s="115">
        <f>'BAR BB| Open rates'!BS4</f>
        <v>46345</v>
      </c>
      <c r="BT4" s="115">
        <f>'BAR BB| Open rates'!BT4</f>
        <v>46347</v>
      </c>
      <c r="BU4" s="115">
        <f>'BAR BB| Open rates'!BU4</f>
        <v>46352</v>
      </c>
      <c r="BV4" s="115">
        <f>'BAR BB| Open rates'!BV4</f>
        <v>46354</v>
      </c>
      <c r="BW4" s="115">
        <f>'BAR BB| Open rates'!BW4</f>
        <v>46356</v>
      </c>
      <c r="BX4" s="115">
        <f>'BAR BB| Open rates'!BX4</f>
        <v>46359</v>
      </c>
      <c r="BY4" s="115">
        <f>'BAR BB| Open rates'!BY4</f>
        <v>46361</v>
      </c>
      <c r="BZ4" s="115">
        <f>'BAR BB| Open rates'!BZ4</f>
        <v>46366</v>
      </c>
      <c r="CA4" s="115">
        <f>'BAR BB| Open rates'!CA4</f>
        <v>46368</v>
      </c>
      <c r="CB4" s="115">
        <f>'BAR BB| Open rates'!CB4</f>
        <v>46373</v>
      </c>
      <c r="CC4" s="115">
        <f>'BAR BB| Open rates'!CC4</f>
        <v>46375</v>
      </c>
      <c r="CD4" s="115">
        <f>'BAR BB| Open rates'!CD4</f>
        <v>46380</v>
      </c>
      <c r="CE4" s="115">
        <f>'BAR BB| Open rates'!CE4</f>
        <v>46384</v>
      </c>
    </row>
    <row r="5" spans="1:83" s="36" customFormat="1" ht="12" customHeight="1" x14ac:dyDescent="0.2">
      <c r="A5" s="184" t="s">
        <v>63</v>
      </c>
    </row>
    <row r="6" spans="1:83" s="36" customFormat="1" ht="12" customHeight="1" x14ac:dyDescent="0.2">
      <c r="A6" s="183">
        <v>1</v>
      </c>
      <c r="B6" s="262">
        <f>'BAR BB| Open rates'!B6*0.85*0.9</f>
        <v>11398.5</v>
      </c>
      <c r="C6" s="262">
        <f>'BAR BB| Open rates'!C6*0.85*0.9</f>
        <v>15912</v>
      </c>
      <c r="D6" s="262">
        <f>'BAR BB| Open rates'!D6*0.85*0.9</f>
        <v>12699</v>
      </c>
      <c r="E6" s="262">
        <f>'BAR BB| Open rates'!E6*0.85*0.9</f>
        <v>12699</v>
      </c>
      <c r="F6" s="262">
        <f>'BAR BB| Open rates'!F6*0.85*0.9</f>
        <v>11398.5</v>
      </c>
      <c r="G6" s="262">
        <f>'BAR BB| Open rates'!G6*0.85*0.9</f>
        <v>9868.5</v>
      </c>
      <c r="H6" s="262">
        <f>'BAR BB| Open rates'!H6*0.85*0.9</f>
        <v>9868.5</v>
      </c>
      <c r="I6" s="262">
        <f>'BAR BB| Open rates'!I6*0.85*0.9</f>
        <v>9103.5</v>
      </c>
      <c r="J6" s="262">
        <f>'BAR BB| Open rates'!J6*0.85*0.9</f>
        <v>9868.5</v>
      </c>
      <c r="K6" s="262">
        <f>'BAR BB| Open rates'!K6*0.85*0.9</f>
        <v>9868.5</v>
      </c>
      <c r="L6" s="262">
        <f>'BAR BB| Open rates'!L6*0.85*0.9</f>
        <v>9868.5</v>
      </c>
      <c r="M6" s="262">
        <f>'BAR BB| Open rates'!M6*0.85*0.9</f>
        <v>16677</v>
      </c>
      <c r="N6" s="262">
        <f>'BAR BB| Open rates'!N6*0.85*0.9</f>
        <v>12699</v>
      </c>
      <c r="O6" s="262">
        <f>'BAR BB| Open rates'!O6*0.85*0.9</f>
        <v>16677</v>
      </c>
      <c r="P6" s="262">
        <f>'BAR BB| Open rates'!P6*0.85*0.9</f>
        <v>14382</v>
      </c>
      <c r="Q6" s="262">
        <f>'BAR BB| Open rates'!Q6*0.85*0.9</f>
        <v>11398.5</v>
      </c>
      <c r="R6" s="262">
        <f>'BAR BB| Open rates'!R6*0.85*0.9</f>
        <v>12699</v>
      </c>
      <c r="S6" s="262">
        <f>'BAR BB| Open rates'!S6*0.85*0.9</f>
        <v>11398.5</v>
      </c>
      <c r="T6" s="262">
        <f>'BAR BB| Open rates'!T6*0.85*0.9</f>
        <v>12699</v>
      </c>
      <c r="U6" s="262">
        <f>'BAR BB| Open rates'!U6*0.85*0.9</f>
        <v>11398.5</v>
      </c>
      <c r="V6" s="262">
        <f>'BAR BB| Open rates'!V6*0.85*0.9</f>
        <v>12699</v>
      </c>
      <c r="W6" s="262">
        <f>'BAR BB| Open rates'!W6*0.85*0.9</f>
        <v>12699</v>
      </c>
      <c r="X6" s="262">
        <f>'BAR BB| Open rates'!X6*0.85*0.9</f>
        <v>15912</v>
      </c>
      <c r="Y6" s="262">
        <f>'BAR BB| Open rates'!Y6*0.85*0.9</f>
        <v>30523.5</v>
      </c>
      <c r="Z6" s="262">
        <f>'BAR BB| Open rates'!Z6*0.85*0.9</f>
        <v>12699</v>
      </c>
      <c r="AA6" s="262">
        <f>'BAR BB| Open rates'!AA6*0.85*0.9</f>
        <v>14382</v>
      </c>
      <c r="AB6" s="262">
        <f>'BAR BB| Open rates'!AB6*0.85*0.9</f>
        <v>12699</v>
      </c>
      <c r="AC6" s="262">
        <f>'BAR BB| Open rates'!AC6*0.85*0.9</f>
        <v>15912</v>
      </c>
      <c r="AD6" s="262">
        <f>'BAR BB| Open rates'!AD6*0.85*0.9</f>
        <v>17442</v>
      </c>
      <c r="AE6" s="262">
        <f>'BAR BB| Open rates'!AE6*0.85*0.9</f>
        <v>15912</v>
      </c>
      <c r="AF6" s="262">
        <f>'BAR BB| Open rates'!AF6*0.85*0.9</f>
        <v>17442</v>
      </c>
      <c r="AG6" s="262">
        <f>'BAR BB| Open rates'!AG6*0.85*0.9</f>
        <v>15912</v>
      </c>
      <c r="AH6" s="262">
        <f>'BAR BB| Open rates'!AH6*0.85*0.9</f>
        <v>17442</v>
      </c>
      <c r="AI6" s="262">
        <f>'BAR BB| Open rates'!AI6*0.85*0.9</f>
        <v>15912</v>
      </c>
      <c r="AJ6" s="262">
        <f>'BAR BB| Open rates'!AJ6*0.85*0.9</f>
        <v>17442</v>
      </c>
      <c r="AK6" s="262">
        <f>'BAR BB| Open rates'!AK6*0.85*0.9</f>
        <v>15912</v>
      </c>
      <c r="AL6" s="262">
        <f>'BAR BB| Open rates'!AL6*0.85*0.9</f>
        <v>17442</v>
      </c>
      <c r="AM6" s="262">
        <f>'BAR BB| Open rates'!AM6*0.85*0.9</f>
        <v>15912</v>
      </c>
      <c r="AN6" s="262">
        <f>'BAR BB| Open rates'!AN6*0.85*0.9</f>
        <v>17442</v>
      </c>
      <c r="AO6" s="262">
        <f>'BAR BB| Open rates'!AO6*0.85*0.9</f>
        <v>15912</v>
      </c>
      <c r="AP6" s="262">
        <f>'BAR BB| Open rates'!AP6*0.85*0.9</f>
        <v>17442</v>
      </c>
      <c r="AQ6" s="262">
        <f>'BAR BB| Open rates'!AQ6*0.85*0.9</f>
        <v>15912</v>
      </c>
      <c r="AR6" s="262">
        <f>'BAR BB| Open rates'!AR6*0.85*0.9</f>
        <v>17442</v>
      </c>
      <c r="AS6" s="262">
        <f>'BAR BB| Open rates'!AS6*0.85*0.9</f>
        <v>12699</v>
      </c>
      <c r="AT6" s="262">
        <f>'BAR BB| Open rates'!AT6*0.85*0.9</f>
        <v>14382</v>
      </c>
      <c r="AU6" s="262">
        <f>'BAR BB| Open rates'!AU6*0.85*0.9</f>
        <v>12699</v>
      </c>
      <c r="AV6" s="262">
        <f>'BAR BB| Open rates'!AV6*0.85*0.9</f>
        <v>14382</v>
      </c>
      <c r="AW6" s="262">
        <f>'BAR BB| Open rates'!AW6*0.85*0.9</f>
        <v>14382</v>
      </c>
      <c r="AX6" s="262">
        <f>'BAR BB| Open rates'!AX6*0.85*0.9</f>
        <v>12699</v>
      </c>
      <c r="AY6" s="262">
        <f>'BAR BB| Open rates'!AY6*0.85*0.9</f>
        <v>14382</v>
      </c>
      <c r="AZ6" s="262">
        <f>'BAR BB| Open rates'!AZ6*0.85*0.9</f>
        <v>12699</v>
      </c>
      <c r="BA6" s="262">
        <f>'BAR BB| Open rates'!BA6*0.85*0.9</f>
        <v>14382</v>
      </c>
      <c r="BB6" s="262">
        <f>'BAR BB| Open rates'!BB6*0.85*0.9</f>
        <v>12699</v>
      </c>
      <c r="BC6" s="262">
        <f>'BAR BB| Open rates'!BC6*0.85*0.9</f>
        <v>14382</v>
      </c>
      <c r="BD6" s="262">
        <f>'BAR BB| Open rates'!BD6*0.85*0.9</f>
        <v>12699</v>
      </c>
      <c r="BE6" s="262">
        <f>'BAR BB| Open rates'!BE6*0.85*0.9</f>
        <v>11398.5</v>
      </c>
      <c r="BF6" s="262">
        <f>'BAR BB| Open rates'!BF6*0.85*0.9</f>
        <v>9868.5</v>
      </c>
      <c r="BG6" s="262">
        <f>'BAR BB| Open rates'!BG6*0.85*0.9</f>
        <v>11398.5</v>
      </c>
      <c r="BH6" s="262">
        <f>'BAR BB| Open rates'!BH6*0.85*0.9</f>
        <v>9868.5</v>
      </c>
      <c r="BI6" s="262">
        <f>'BAR BB| Open rates'!BI6*0.85*0.9</f>
        <v>11398.5</v>
      </c>
      <c r="BJ6" s="262">
        <f>'BAR BB| Open rates'!BJ6*0.85*0.9</f>
        <v>9868.5</v>
      </c>
      <c r="BK6" s="262">
        <f>'BAR BB| Open rates'!BK6*0.85*0.9</f>
        <v>11398.5</v>
      </c>
      <c r="BL6" s="262">
        <f>'BAR BB| Open rates'!BL6*0.85*0.9</f>
        <v>9868.5</v>
      </c>
      <c r="BM6" s="262">
        <f>'BAR BB| Open rates'!BM6*0.85*0.9</f>
        <v>11398.5</v>
      </c>
      <c r="BN6" s="262">
        <f>'BAR BB| Open rates'!BN6*0.85*0.9</f>
        <v>12699</v>
      </c>
      <c r="BO6" s="262">
        <f>'BAR BB| Open rates'!BO6*0.85*0.9</f>
        <v>14382</v>
      </c>
      <c r="BP6" s="262">
        <f>'BAR BB| Open rates'!BP6*0.85*0.9</f>
        <v>9103.5</v>
      </c>
      <c r="BQ6" s="262">
        <f>'BAR BB| Open rates'!BQ6*0.85*0.9</f>
        <v>9103.5</v>
      </c>
      <c r="BR6" s="262">
        <f>'BAR BB| Open rates'!BR6*0.85*0.9</f>
        <v>9868.5</v>
      </c>
      <c r="BS6" s="262">
        <f>'BAR BB| Open rates'!BS6*0.85*0.9</f>
        <v>9103.5</v>
      </c>
      <c r="BT6" s="262">
        <f>'BAR BB| Open rates'!BT6*0.85*0.9</f>
        <v>9868.5</v>
      </c>
      <c r="BU6" s="262">
        <f>'BAR BB| Open rates'!BU6*0.85*0.9</f>
        <v>9103.5</v>
      </c>
      <c r="BV6" s="262">
        <f>'BAR BB| Open rates'!BV6*0.85*0.9</f>
        <v>9868.5</v>
      </c>
      <c r="BW6" s="262">
        <f>'BAR BB| Open rates'!BW6*0.85*0.9</f>
        <v>9103.5</v>
      </c>
      <c r="BX6" s="262">
        <f>'BAR BB| Open rates'!BX6*0.85*0.9</f>
        <v>9103.5</v>
      </c>
      <c r="BY6" s="262">
        <f>'BAR BB| Open rates'!BY6*0.85*0.9</f>
        <v>9868.5</v>
      </c>
      <c r="BZ6" s="262">
        <f>'BAR BB| Open rates'!BZ6*0.85*0.9</f>
        <v>9103.5</v>
      </c>
      <c r="CA6" s="262">
        <f>'BAR BB| Open rates'!CA6*0.85*0.9</f>
        <v>9868.5</v>
      </c>
      <c r="CB6" s="262">
        <f>'BAR BB| Open rates'!CB6*0.85*0.9</f>
        <v>9103.5</v>
      </c>
      <c r="CC6" s="262">
        <f>'BAR BB| Open rates'!CC6*0.85*0.9</f>
        <v>9868.5</v>
      </c>
      <c r="CD6" s="262">
        <f>'BAR BB| Open rates'!CD6*0.85*0.9</f>
        <v>12699</v>
      </c>
      <c r="CE6" s="262">
        <f>'BAR BB| Open rates'!CE6*0.85*0.9</f>
        <v>14382</v>
      </c>
    </row>
    <row r="7" spans="1:83" s="36" customFormat="1" ht="12" customHeight="1" x14ac:dyDescent="0.2">
      <c r="A7" s="183">
        <v>2</v>
      </c>
      <c r="B7" s="262">
        <f>'BAR BB| Open rates'!B7*0.85*0.9</f>
        <v>13693.5</v>
      </c>
      <c r="C7" s="262">
        <f>'BAR BB| Open rates'!C7*0.85*0.9</f>
        <v>18207</v>
      </c>
      <c r="D7" s="262">
        <f>'BAR BB| Open rates'!D7*0.85*0.9</f>
        <v>14994</v>
      </c>
      <c r="E7" s="262">
        <f>'BAR BB| Open rates'!E7*0.85*0.9</f>
        <v>14994</v>
      </c>
      <c r="F7" s="262">
        <f>'BAR BB| Open rates'!F7*0.85*0.9</f>
        <v>13693.5</v>
      </c>
      <c r="G7" s="262">
        <f>'BAR BB| Open rates'!G7*0.85*0.9</f>
        <v>12163.5</v>
      </c>
      <c r="H7" s="262">
        <f>'BAR BB| Open rates'!H7*0.85*0.9</f>
        <v>12163.5</v>
      </c>
      <c r="I7" s="262">
        <f>'BAR BB| Open rates'!I7*0.85*0.9</f>
        <v>11398.5</v>
      </c>
      <c r="J7" s="262">
        <f>'BAR BB| Open rates'!J7*0.85*0.9</f>
        <v>12163.5</v>
      </c>
      <c r="K7" s="262">
        <f>'BAR BB| Open rates'!K7*0.85*0.9</f>
        <v>12163.5</v>
      </c>
      <c r="L7" s="262">
        <f>'BAR BB| Open rates'!L7*0.85*0.9</f>
        <v>12163.5</v>
      </c>
      <c r="M7" s="262">
        <f>'BAR BB| Open rates'!M7*0.85*0.9</f>
        <v>18972</v>
      </c>
      <c r="N7" s="262">
        <f>'BAR BB| Open rates'!N7*0.85*0.9</f>
        <v>14994</v>
      </c>
      <c r="O7" s="262">
        <f>'BAR BB| Open rates'!O7*0.85*0.9</f>
        <v>18972</v>
      </c>
      <c r="P7" s="262">
        <f>'BAR BB| Open rates'!P7*0.85*0.9</f>
        <v>16677</v>
      </c>
      <c r="Q7" s="262">
        <f>'BAR BB| Open rates'!Q7*0.85*0.9</f>
        <v>13693.5</v>
      </c>
      <c r="R7" s="262">
        <f>'BAR BB| Open rates'!R7*0.85*0.9</f>
        <v>14994</v>
      </c>
      <c r="S7" s="262">
        <f>'BAR BB| Open rates'!S7*0.85*0.9</f>
        <v>13693.5</v>
      </c>
      <c r="T7" s="262">
        <f>'BAR BB| Open rates'!T7*0.85*0.9</f>
        <v>14994</v>
      </c>
      <c r="U7" s="262">
        <f>'BAR BB| Open rates'!U7*0.85*0.9</f>
        <v>13693.5</v>
      </c>
      <c r="V7" s="262">
        <f>'BAR BB| Open rates'!V7*0.85*0.9</f>
        <v>14994</v>
      </c>
      <c r="W7" s="262">
        <f>'BAR BB| Open rates'!W7*0.85*0.9</f>
        <v>14994</v>
      </c>
      <c r="X7" s="262">
        <f>'BAR BB| Open rates'!X7*0.85*0.9</f>
        <v>18207</v>
      </c>
      <c r="Y7" s="262">
        <f>'BAR BB| Open rates'!Y7*0.85*0.9</f>
        <v>32818.5</v>
      </c>
      <c r="Z7" s="262">
        <f>'BAR BB| Open rates'!Z7*0.85*0.9</f>
        <v>14994</v>
      </c>
      <c r="AA7" s="262">
        <f>'BAR BB| Open rates'!AA7*0.85*0.9</f>
        <v>16677</v>
      </c>
      <c r="AB7" s="262">
        <f>'BAR BB| Open rates'!AB7*0.85*0.9</f>
        <v>14994</v>
      </c>
      <c r="AC7" s="262">
        <f>'BAR BB| Open rates'!AC7*0.85*0.9</f>
        <v>18207</v>
      </c>
      <c r="AD7" s="262">
        <f>'BAR BB| Open rates'!AD7*0.85*0.9</f>
        <v>19737</v>
      </c>
      <c r="AE7" s="262">
        <f>'BAR BB| Open rates'!AE7*0.85*0.9</f>
        <v>18207</v>
      </c>
      <c r="AF7" s="262">
        <f>'BAR BB| Open rates'!AF7*0.85*0.9</f>
        <v>19737</v>
      </c>
      <c r="AG7" s="262">
        <f>'BAR BB| Open rates'!AG7*0.85*0.9</f>
        <v>18207</v>
      </c>
      <c r="AH7" s="262">
        <f>'BAR BB| Open rates'!AH7*0.85*0.9</f>
        <v>19737</v>
      </c>
      <c r="AI7" s="262">
        <f>'BAR BB| Open rates'!AI7*0.85*0.9</f>
        <v>18207</v>
      </c>
      <c r="AJ7" s="262">
        <f>'BAR BB| Open rates'!AJ7*0.85*0.9</f>
        <v>19737</v>
      </c>
      <c r="AK7" s="262">
        <f>'BAR BB| Open rates'!AK7*0.85*0.9</f>
        <v>18207</v>
      </c>
      <c r="AL7" s="262">
        <f>'BAR BB| Open rates'!AL7*0.85*0.9</f>
        <v>19737</v>
      </c>
      <c r="AM7" s="262">
        <f>'BAR BB| Open rates'!AM7*0.85*0.9</f>
        <v>18207</v>
      </c>
      <c r="AN7" s="262">
        <f>'BAR BB| Open rates'!AN7*0.85*0.9</f>
        <v>19737</v>
      </c>
      <c r="AO7" s="262">
        <f>'BAR BB| Open rates'!AO7*0.85*0.9</f>
        <v>18207</v>
      </c>
      <c r="AP7" s="262">
        <f>'BAR BB| Open rates'!AP7*0.85*0.9</f>
        <v>19737</v>
      </c>
      <c r="AQ7" s="262">
        <f>'BAR BB| Open rates'!AQ7*0.85*0.9</f>
        <v>18207</v>
      </c>
      <c r="AR7" s="262">
        <f>'BAR BB| Open rates'!AR7*0.85*0.9</f>
        <v>19737</v>
      </c>
      <c r="AS7" s="262">
        <f>'BAR BB| Open rates'!AS7*0.85*0.9</f>
        <v>14994</v>
      </c>
      <c r="AT7" s="262">
        <f>'BAR BB| Open rates'!AT7*0.85*0.9</f>
        <v>16677</v>
      </c>
      <c r="AU7" s="262">
        <f>'BAR BB| Open rates'!AU7*0.85*0.9</f>
        <v>14994</v>
      </c>
      <c r="AV7" s="262">
        <f>'BAR BB| Open rates'!AV7*0.85*0.9</f>
        <v>16677</v>
      </c>
      <c r="AW7" s="262">
        <f>'BAR BB| Open rates'!AW7*0.85*0.9</f>
        <v>16677</v>
      </c>
      <c r="AX7" s="262">
        <f>'BAR BB| Open rates'!AX7*0.85*0.9</f>
        <v>14994</v>
      </c>
      <c r="AY7" s="262">
        <f>'BAR BB| Open rates'!AY7*0.85*0.9</f>
        <v>16677</v>
      </c>
      <c r="AZ7" s="262">
        <f>'BAR BB| Open rates'!AZ7*0.85*0.9</f>
        <v>14994</v>
      </c>
      <c r="BA7" s="262">
        <f>'BAR BB| Open rates'!BA7*0.85*0.9</f>
        <v>16677</v>
      </c>
      <c r="BB7" s="262">
        <f>'BAR BB| Open rates'!BB7*0.85*0.9</f>
        <v>14994</v>
      </c>
      <c r="BC7" s="262">
        <f>'BAR BB| Open rates'!BC7*0.85*0.9</f>
        <v>16677</v>
      </c>
      <c r="BD7" s="262">
        <f>'BAR BB| Open rates'!BD7*0.85*0.9</f>
        <v>14994</v>
      </c>
      <c r="BE7" s="262">
        <f>'BAR BB| Open rates'!BE7*0.85*0.9</f>
        <v>13693.5</v>
      </c>
      <c r="BF7" s="262">
        <f>'BAR BB| Open rates'!BF7*0.85*0.9</f>
        <v>12163.5</v>
      </c>
      <c r="BG7" s="262">
        <f>'BAR BB| Open rates'!BG7*0.85*0.9</f>
        <v>13693.5</v>
      </c>
      <c r="BH7" s="262">
        <f>'BAR BB| Open rates'!BH7*0.85*0.9</f>
        <v>12163.5</v>
      </c>
      <c r="BI7" s="262">
        <f>'BAR BB| Open rates'!BI7*0.85*0.9</f>
        <v>13693.5</v>
      </c>
      <c r="BJ7" s="262">
        <f>'BAR BB| Open rates'!BJ7*0.85*0.9</f>
        <v>12163.5</v>
      </c>
      <c r="BK7" s="262">
        <f>'BAR BB| Open rates'!BK7*0.85*0.9</f>
        <v>13693.5</v>
      </c>
      <c r="BL7" s="262">
        <f>'BAR BB| Open rates'!BL7*0.85*0.9</f>
        <v>12163.5</v>
      </c>
      <c r="BM7" s="262">
        <f>'BAR BB| Open rates'!BM7*0.85*0.9</f>
        <v>13693.5</v>
      </c>
      <c r="BN7" s="262">
        <f>'BAR BB| Open rates'!BN7*0.85*0.9</f>
        <v>14994</v>
      </c>
      <c r="BO7" s="262">
        <f>'BAR BB| Open rates'!BO7*0.85*0.9</f>
        <v>16677</v>
      </c>
      <c r="BP7" s="262">
        <f>'BAR BB| Open rates'!BP7*0.85*0.9</f>
        <v>11398.5</v>
      </c>
      <c r="BQ7" s="262">
        <f>'BAR BB| Open rates'!BQ7*0.85*0.9</f>
        <v>11398.5</v>
      </c>
      <c r="BR7" s="262">
        <f>'BAR BB| Open rates'!BR7*0.85*0.9</f>
        <v>12163.5</v>
      </c>
      <c r="BS7" s="262">
        <f>'BAR BB| Open rates'!BS7*0.85*0.9</f>
        <v>11398.5</v>
      </c>
      <c r="BT7" s="262">
        <f>'BAR BB| Open rates'!BT7*0.85*0.9</f>
        <v>12163.5</v>
      </c>
      <c r="BU7" s="262">
        <f>'BAR BB| Open rates'!BU7*0.85*0.9</f>
        <v>11398.5</v>
      </c>
      <c r="BV7" s="262">
        <f>'BAR BB| Open rates'!BV7*0.85*0.9</f>
        <v>12163.5</v>
      </c>
      <c r="BW7" s="262">
        <f>'BAR BB| Open rates'!BW7*0.85*0.9</f>
        <v>11398.5</v>
      </c>
      <c r="BX7" s="262">
        <f>'BAR BB| Open rates'!BX7*0.85*0.9</f>
        <v>11398.5</v>
      </c>
      <c r="BY7" s="262">
        <f>'BAR BB| Open rates'!BY7*0.85*0.9</f>
        <v>12163.5</v>
      </c>
      <c r="BZ7" s="262">
        <f>'BAR BB| Open rates'!BZ7*0.85*0.9</f>
        <v>11398.5</v>
      </c>
      <c r="CA7" s="262">
        <f>'BAR BB| Open rates'!CA7*0.85*0.9</f>
        <v>12163.5</v>
      </c>
      <c r="CB7" s="262">
        <f>'BAR BB| Open rates'!CB7*0.85*0.9</f>
        <v>11398.5</v>
      </c>
      <c r="CC7" s="262">
        <f>'BAR BB| Open rates'!CC7*0.85*0.9</f>
        <v>12163.5</v>
      </c>
      <c r="CD7" s="262">
        <f>'BAR BB| Open rates'!CD7*0.85*0.9</f>
        <v>14994</v>
      </c>
      <c r="CE7" s="262">
        <f>'BAR BB| Open rates'!CE7*0.85*0.9</f>
        <v>16677</v>
      </c>
    </row>
    <row r="8" spans="1:83" s="36" customFormat="1" ht="12" customHeight="1" x14ac:dyDescent="0.2">
      <c r="A8" s="236" t="s">
        <v>175</v>
      </c>
      <c r="B8" s="262"/>
      <c r="C8" s="262"/>
      <c r="D8" s="262"/>
      <c r="E8" s="262"/>
      <c r="F8" s="262"/>
      <c r="G8" s="262"/>
      <c r="H8" s="262"/>
      <c r="I8" s="262"/>
      <c r="J8" s="262"/>
      <c r="K8" s="262"/>
      <c r="L8" s="262"/>
      <c r="M8" s="262"/>
      <c r="N8" s="262"/>
      <c r="O8" s="262"/>
      <c r="P8" s="262"/>
      <c r="Q8" s="262"/>
      <c r="R8" s="262"/>
      <c r="S8" s="262"/>
      <c r="T8" s="262"/>
      <c r="U8" s="262"/>
      <c r="V8" s="262"/>
      <c r="W8" s="262"/>
      <c r="X8" s="262"/>
      <c r="Y8" s="262"/>
      <c r="Z8" s="262"/>
      <c r="AA8" s="262"/>
      <c r="AB8" s="262"/>
      <c r="AC8" s="262"/>
      <c r="AD8" s="262"/>
      <c r="AE8" s="262"/>
      <c r="AF8" s="262"/>
      <c r="AG8" s="262"/>
      <c r="AH8" s="262"/>
      <c r="AI8" s="262"/>
      <c r="AJ8" s="262"/>
      <c r="AK8" s="262"/>
      <c r="AL8" s="262"/>
      <c r="AM8" s="262"/>
      <c r="AN8" s="262"/>
      <c r="AO8" s="262"/>
      <c r="AP8" s="262"/>
      <c r="AQ8" s="262"/>
      <c r="AR8" s="262"/>
      <c r="AS8" s="262"/>
      <c r="AT8" s="262"/>
      <c r="AU8" s="262"/>
      <c r="AV8" s="262"/>
      <c r="AW8" s="262"/>
      <c r="AX8" s="262"/>
      <c r="AY8" s="262"/>
      <c r="AZ8" s="262"/>
      <c r="BA8" s="262"/>
      <c r="BB8" s="262"/>
      <c r="BC8" s="262"/>
      <c r="BD8" s="262"/>
      <c r="BE8" s="262"/>
      <c r="BF8" s="262"/>
      <c r="BG8" s="262"/>
      <c r="BH8" s="262"/>
      <c r="BI8" s="262"/>
      <c r="BJ8" s="262"/>
      <c r="BK8" s="262"/>
      <c r="BL8" s="262"/>
      <c r="BM8" s="262"/>
      <c r="BN8" s="262"/>
      <c r="BO8" s="262"/>
      <c r="BP8" s="262"/>
      <c r="BQ8" s="262"/>
      <c r="BR8" s="262"/>
      <c r="BS8" s="262"/>
      <c r="BT8" s="262"/>
      <c r="BU8" s="262"/>
      <c r="BV8" s="262"/>
      <c r="BW8" s="262"/>
      <c r="BX8" s="262"/>
      <c r="BY8" s="262"/>
      <c r="BZ8" s="262"/>
      <c r="CA8" s="262"/>
      <c r="CB8" s="262"/>
      <c r="CC8" s="262"/>
      <c r="CD8" s="262"/>
      <c r="CE8" s="262"/>
    </row>
    <row r="9" spans="1:83" s="36" customFormat="1" ht="12" customHeight="1" x14ac:dyDescent="0.2">
      <c r="A9" s="237">
        <v>1</v>
      </c>
      <c r="B9" s="262">
        <f>'BAR BB| Open rates'!B9*0.85*0.9</f>
        <v>13693.5</v>
      </c>
      <c r="C9" s="262">
        <f>'BAR BB| Open rates'!C9*0.85*0.9</f>
        <v>18207</v>
      </c>
      <c r="D9" s="262">
        <f>'BAR BB| Open rates'!D9*0.85*0.9</f>
        <v>14994</v>
      </c>
      <c r="E9" s="262">
        <f>'BAR BB| Open rates'!E9*0.85*0.9</f>
        <v>14229</v>
      </c>
      <c r="F9" s="262">
        <f>'BAR BB| Open rates'!F9*0.85*0.9</f>
        <v>12928.5</v>
      </c>
      <c r="G9" s="262">
        <f>'BAR BB| Open rates'!G9*0.85*0.9</f>
        <v>11398.5</v>
      </c>
      <c r="H9" s="262">
        <f>'BAR BB| Open rates'!H9*0.85*0.9</f>
        <v>11398.5</v>
      </c>
      <c r="I9" s="262">
        <f>'BAR BB| Open rates'!I9*0.85*0.9</f>
        <v>10633.5</v>
      </c>
      <c r="J9" s="262">
        <f>'BAR BB| Open rates'!J9*0.85*0.9</f>
        <v>11398.5</v>
      </c>
      <c r="K9" s="262">
        <f>'BAR BB| Open rates'!K9*0.85*0.9</f>
        <v>11398.5</v>
      </c>
      <c r="L9" s="262">
        <f>'BAR BB| Open rates'!L9*0.85*0.9</f>
        <v>11398.5</v>
      </c>
      <c r="M9" s="262">
        <f>'BAR BB| Open rates'!M9*0.85*0.9</f>
        <v>18207</v>
      </c>
      <c r="N9" s="262">
        <f>'BAR BB| Open rates'!N9*0.85*0.9</f>
        <v>14229</v>
      </c>
      <c r="O9" s="262">
        <f>'BAR BB| Open rates'!O9*0.85*0.9</f>
        <v>18207</v>
      </c>
      <c r="P9" s="262">
        <f>'BAR BB| Open rates'!P9*0.85*0.9</f>
        <v>15912</v>
      </c>
      <c r="Q9" s="262">
        <f>'BAR BB| Open rates'!Q9*0.85*0.9</f>
        <v>12928.5</v>
      </c>
      <c r="R9" s="262">
        <f>'BAR BB| Open rates'!R9*0.85*0.9</f>
        <v>14229</v>
      </c>
      <c r="S9" s="262">
        <f>'BAR BB| Open rates'!S9*0.85*0.9</f>
        <v>12928.5</v>
      </c>
      <c r="T9" s="262">
        <f>'BAR BB| Open rates'!T9*0.85*0.9</f>
        <v>14229</v>
      </c>
      <c r="U9" s="262">
        <f>'BAR BB| Open rates'!U9*0.85*0.9</f>
        <v>12928.5</v>
      </c>
      <c r="V9" s="262">
        <f>'BAR BB| Open rates'!V9*0.85*0.9</f>
        <v>14229</v>
      </c>
      <c r="W9" s="262">
        <f>'BAR BB| Open rates'!W9*0.85*0.9</f>
        <v>14994</v>
      </c>
      <c r="X9" s="262">
        <f>'BAR BB| Open rates'!X9*0.85*0.9</f>
        <v>18207</v>
      </c>
      <c r="Y9" s="262">
        <f>'BAR BB| Open rates'!Y9*0.85*0.9</f>
        <v>32818.5</v>
      </c>
      <c r="Z9" s="262">
        <f>'BAR BB| Open rates'!Z9*0.85*0.9</f>
        <v>14994</v>
      </c>
      <c r="AA9" s="262">
        <f>'BAR BB| Open rates'!AA9*0.85*0.9</f>
        <v>16677</v>
      </c>
      <c r="AB9" s="262">
        <f>'BAR BB| Open rates'!AB9*0.85*0.9</f>
        <v>14994</v>
      </c>
      <c r="AC9" s="262">
        <f>'BAR BB| Open rates'!AC9*0.85*0.9</f>
        <v>18207</v>
      </c>
      <c r="AD9" s="262">
        <f>'BAR BB| Open rates'!AD9*0.85*0.9</f>
        <v>19737</v>
      </c>
      <c r="AE9" s="262">
        <f>'BAR BB| Open rates'!AE9*0.85*0.9</f>
        <v>18207</v>
      </c>
      <c r="AF9" s="262">
        <f>'BAR BB| Open rates'!AF9*0.85*0.9</f>
        <v>19737</v>
      </c>
      <c r="AG9" s="262">
        <f>'BAR BB| Open rates'!AG9*0.85*0.9</f>
        <v>18207</v>
      </c>
      <c r="AH9" s="262">
        <f>'BAR BB| Open rates'!AH9*0.85*0.9</f>
        <v>19737</v>
      </c>
      <c r="AI9" s="262">
        <f>'BAR BB| Open rates'!AI9*0.85*0.9</f>
        <v>18207</v>
      </c>
      <c r="AJ9" s="262">
        <f>'BAR BB| Open rates'!AJ9*0.85*0.9</f>
        <v>19737</v>
      </c>
      <c r="AK9" s="262">
        <f>'BAR BB| Open rates'!AK9*0.85*0.9</f>
        <v>18207</v>
      </c>
      <c r="AL9" s="262">
        <f>'BAR BB| Open rates'!AL9*0.85*0.9</f>
        <v>19737</v>
      </c>
      <c r="AM9" s="262">
        <f>'BAR BB| Open rates'!AM9*0.85*0.9</f>
        <v>18207</v>
      </c>
      <c r="AN9" s="262">
        <f>'BAR BB| Open rates'!AN9*0.85*0.9</f>
        <v>19737</v>
      </c>
      <c r="AO9" s="262">
        <f>'BAR BB| Open rates'!AO9*0.85*0.9</f>
        <v>18207</v>
      </c>
      <c r="AP9" s="262">
        <f>'BAR BB| Open rates'!AP9*0.85*0.9</f>
        <v>19737</v>
      </c>
      <c r="AQ9" s="262">
        <f>'BAR BB| Open rates'!AQ9*0.85*0.9</f>
        <v>18207</v>
      </c>
      <c r="AR9" s="262">
        <f>'BAR BB| Open rates'!AR9*0.85*0.9</f>
        <v>19737</v>
      </c>
      <c r="AS9" s="262">
        <f>'BAR BB| Open rates'!AS9*0.85*0.9</f>
        <v>14994</v>
      </c>
      <c r="AT9" s="262">
        <f>'BAR BB| Open rates'!AT9*0.85*0.9</f>
        <v>16677</v>
      </c>
      <c r="AU9" s="262">
        <f>'BAR BB| Open rates'!AU9*0.85*0.9</f>
        <v>14994</v>
      </c>
      <c r="AV9" s="262">
        <f>'BAR BB| Open rates'!AV9*0.85*0.9</f>
        <v>16677</v>
      </c>
      <c r="AW9" s="262">
        <f>'BAR BB| Open rates'!AW9*0.85*0.9</f>
        <v>16677</v>
      </c>
      <c r="AX9" s="262">
        <f>'BAR BB| Open rates'!AX9*0.85*0.9</f>
        <v>14994</v>
      </c>
      <c r="AY9" s="262">
        <f>'BAR BB| Open rates'!AY9*0.85*0.9</f>
        <v>16677</v>
      </c>
      <c r="AZ9" s="262">
        <f>'BAR BB| Open rates'!AZ9*0.85*0.9</f>
        <v>14994</v>
      </c>
      <c r="BA9" s="262">
        <f>'BAR BB| Open rates'!BA9*0.85*0.9</f>
        <v>16677</v>
      </c>
      <c r="BB9" s="262">
        <f>'BAR BB| Open rates'!BB9*0.85*0.9</f>
        <v>14994</v>
      </c>
      <c r="BC9" s="262">
        <f>'BAR BB| Open rates'!BC9*0.85*0.9</f>
        <v>16677</v>
      </c>
      <c r="BD9" s="262">
        <f>'BAR BB| Open rates'!BD9*0.85*0.9</f>
        <v>14994</v>
      </c>
      <c r="BE9" s="262">
        <f>'BAR BB| Open rates'!BE9*0.85*0.9</f>
        <v>13693.5</v>
      </c>
      <c r="BF9" s="262">
        <f>'BAR BB| Open rates'!BF9*0.85*0.9</f>
        <v>12163.5</v>
      </c>
      <c r="BG9" s="262">
        <f>'BAR BB| Open rates'!BG9*0.85*0.9</f>
        <v>13693.5</v>
      </c>
      <c r="BH9" s="262">
        <f>'BAR BB| Open rates'!BH9*0.85*0.9</f>
        <v>12163.5</v>
      </c>
      <c r="BI9" s="262">
        <f>'BAR BB| Open rates'!BI9*0.85*0.9</f>
        <v>13693.5</v>
      </c>
      <c r="BJ9" s="262">
        <f>'BAR BB| Open rates'!BJ9*0.85*0.9</f>
        <v>12163.5</v>
      </c>
      <c r="BK9" s="262">
        <f>'BAR BB| Open rates'!BK9*0.85*0.9</f>
        <v>13693.5</v>
      </c>
      <c r="BL9" s="262">
        <f>'BAR BB| Open rates'!BL9*0.85*0.9</f>
        <v>12163.5</v>
      </c>
      <c r="BM9" s="262">
        <f>'BAR BB| Open rates'!BM9*0.85*0.9</f>
        <v>13693.5</v>
      </c>
      <c r="BN9" s="262">
        <f>'BAR BB| Open rates'!BN9*0.85*0.9</f>
        <v>14994</v>
      </c>
      <c r="BO9" s="262">
        <f>'BAR BB| Open rates'!BO9*0.85*0.9</f>
        <v>16677</v>
      </c>
      <c r="BP9" s="262">
        <f>'BAR BB| Open rates'!BP9*0.85*0.9</f>
        <v>11398.5</v>
      </c>
      <c r="BQ9" s="262">
        <f>'BAR BB| Open rates'!BQ9*0.85*0.9</f>
        <v>10633.5</v>
      </c>
      <c r="BR9" s="262">
        <f>'BAR BB| Open rates'!BR9*0.85*0.9</f>
        <v>11398.5</v>
      </c>
      <c r="BS9" s="262">
        <f>'BAR BB| Open rates'!BS9*0.85*0.9</f>
        <v>10633.5</v>
      </c>
      <c r="BT9" s="262">
        <f>'BAR BB| Open rates'!BT9*0.85*0.9</f>
        <v>11398.5</v>
      </c>
      <c r="BU9" s="262">
        <f>'BAR BB| Open rates'!BU9*0.85*0.9</f>
        <v>10633.5</v>
      </c>
      <c r="BV9" s="262">
        <f>'BAR BB| Open rates'!BV9*0.85*0.9</f>
        <v>11398.5</v>
      </c>
      <c r="BW9" s="262">
        <f>'BAR BB| Open rates'!BW9*0.85*0.9</f>
        <v>10633.5</v>
      </c>
      <c r="BX9" s="262">
        <f>'BAR BB| Open rates'!BX9*0.85*0.9</f>
        <v>10633.5</v>
      </c>
      <c r="BY9" s="262">
        <f>'BAR BB| Open rates'!BY9*0.85*0.9</f>
        <v>11398.5</v>
      </c>
      <c r="BZ9" s="262">
        <f>'BAR BB| Open rates'!BZ9*0.85*0.9</f>
        <v>10633.5</v>
      </c>
      <c r="CA9" s="262">
        <f>'BAR BB| Open rates'!CA9*0.85*0.9</f>
        <v>11398.5</v>
      </c>
      <c r="CB9" s="262">
        <f>'BAR BB| Open rates'!CB9*0.85*0.9</f>
        <v>10633.5</v>
      </c>
      <c r="CC9" s="262">
        <f>'BAR BB| Open rates'!CC9*0.85*0.9</f>
        <v>11398.5</v>
      </c>
      <c r="CD9" s="262">
        <f>'BAR BB| Open rates'!CD9*0.85*0.9</f>
        <v>14229</v>
      </c>
      <c r="CE9" s="262">
        <f>'BAR BB| Open rates'!CE9*0.85*0.9</f>
        <v>15912</v>
      </c>
    </row>
    <row r="10" spans="1:83" s="36" customFormat="1" ht="12" customHeight="1" x14ac:dyDescent="0.2">
      <c r="A10" s="237">
        <v>2</v>
      </c>
      <c r="B10" s="262">
        <f>'BAR BB| Open rates'!B10*0.85*0.9</f>
        <v>15988.5</v>
      </c>
      <c r="C10" s="262">
        <f>'BAR BB| Open rates'!C10*0.85*0.9</f>
        <v>20502</v>
      </c>
      <c r="D10" s="262">
        <f>'BAR BB| Open rates'!D10*0.85*0.9</f>
        <v>17289</v>
      </c>
      <c r="E10" s="262">
        <f>'BAR BB| Open rates'!E10*0.85*0.9</f>
        <v>16524</v>
      </c>
      <c r="F10" s="262">
        <f>'BAR BB| Open rates'!F10*0.85*0.9</f>
        <v>15223.5</v>
      </c>
      <c r="G10" s="262">
        <f>'BAR BB| Open rates'!G10*0.85*0.9</f>
        <v>13693.5</v>
      </c>
      <c r="H10" s="262">
        <f>'BAR BB| Open rates'!H10*0.85*0.9</f>
        <v>13693.5</v>
      </c>
      <c r="I10" s="262">
        <f>'BAR BB| Open rates'!I10*0.85*0.9</f>
        <v>12928.5</v>
      </c>
      <c r="J10" s="262">
        <f>'BAR BB| Open rates'!J10*0.85*0.9</f>
        <v>13693.5</v>
      </c>
      <c r="K10" s="262">
        <f>'BAR BB| Open rates'!K10*0.85*0.9</f>
        <v>13693.5</v>
      </c>
      <c r="L10" s="262">
        <f>'BAR BB| Open rates'!L10*0.85*0.9</f>
        <v>13693.5</v>
      </c>
      <c r="M10" s="262">
        <f>'BAR BB| Open rates'!M10*0.85*0.9</f>
        <v>20502</v>
      </c>
      <c r="N10" s="262">
        <f>'BAR BB| Open rates'!N10*0.85*0.9</f>
        <v>16524</v>
      </c>
      <c r="O10" s="262">
        <f>'BAR BB| Open rates'!O10*0.85*0.9</f>
        <v>20502</v>
      </c>
      <c r="P10" s="262">
        <f>'BAR BB| Open rates'!P10*0.85*0.9</f>
        <v>18207</v>
      </c>
      <c r="Q10" s="262">
        <f>'BAR BB| Open rates'!Q10*0.85*0.9</f>
        <v>15223.5</v>
      </c>
      <c r="R10" s="262">
        <f>'BAR BB| Open rates'!R10*0.85*0.9</f>
        <v>16524</v>
      </c>
      <c r="S10" s="262">
        <f>'BAR BB| Open rates'!S10*0.85*0.9</f>
        <v>15223.5</v>
      </c>
      <c r="T10" s="262">
        <f>'BAR BB| Open rates'!T10*0.85*0.9</f>
        <v>16524</v>
      </c>
      <c r="U10" s="262">
        <f>'BAR BB| Open rates'!U10*0.85*0.9</f>
        <v>15223.5</v>
      </c>
      <c r="V10" s="262">
        <f>'BAR BB| Open rates'!V10*0.85*0.9</f>
        <v>16524</v>
      </c>
      <c r="W10" s="262">
        <f>'BAR BB| Open rates'!W10*0.85*0.9</f>
        <v>17289</v>
      </c>
      <c r="X10" s="262">
        <f>'BAR BB| Open rates'!X10*0.85*0.9</f>
        <v>20502</v>
      </c>
      <c r="Y10" s="262">
        <f>'BAR BB| Open rates'!Y10*0.85*0.9</f>
        <v>35113.5</v>
      </c>
      <c r="Z10" s="262">
        <f>'BAR BB| Open rates'!Z10*0.85*0.9</f>
        <v>17289</v>
      </c>
      <c r="AA10" s="262">
        <f>'BAR BB| Open rates'!AA10*0.85*0.9</f>
        <v>18972</v>
      </c>
      <c r="AB10" s="262">
        <f>'BAR BB| Open rates'!AB10*0.85*0.9</f>
        <v>17289</v>
      </c>
      <c r="AC10" s="262">
        <f>'BAR BB| Open rates'!AC10*0.85*0.9</f>
        <v>20502</v>
      </c>
      <c r="AD10" s="262">
        <f>'BAR BB| Open rates'!AD10*0.85*0.9</f>
        <v>22032</v>
      </c>
      <c r="AE10" s="262">
        <f>'BAR BB| Open rates'!AE10*0.85*0.9</f>
        <v>20502</v>
      </c>
      <c r="AF10" s="262">
        <f>'BAR BB| Open rates'!AF10*0.85*0.9</f>
        <v>22032</v>
      </c>
      <c r="AG10" s="262">
        <f>'BAR BB| Open rates'!AG10*0.85*0.9</f>
        <v>20502</v>
      </c>
      <c r="AH10" s="262">
        <f>'BAR BB| Open rates'!AH10*0.85*0.9</f>
        <v>22032</v>
      </c>
      <c r="AI10" s="262">
        <f>'BAR BB| Open rates'!AI10*0.85*0.9</f>
        <v>20502</v>
      </c>
      <c r="AJ10" s="262">
        <f>'BAR BB| Open rates'!AJ10*0.85*0.9</f>
        <v>22032</v>
      </c>
      <c r="AK10" s="262">
        <f>'BAR BB| Open rates'!AK10*0.85*0.9</f>
        <v>20502</v>
      </c>
      <c r="AL10" s="262">
        <f>'BAR BB| Open rates'!AL10*0.85*0.9</f>
        <v>22032</v>
      </c>
      <c r="AM10" s="262">
        <f>'BAR BB| Open rates'!AM10*0.85*0.9</f>
        <v>20502</v>
      </c>
      <c r="AN10" s="262">
        <f>'BAR BB| Open rates'!AN10*0.85*0.9</f>
        <v>22032</v>
      </c>
      <c r="AO10" s="262">
        <f>'BAR BB| Open rates'!AO10*0.85*0.9</f>
        <v>20502</v>
      </c>
      <c r="AP10" s="262">
        <f>'BAR BB| Open rates'!AP10*0.85*0.9</f>
        <v>22032</v>
      </c>
      <c r="AQ10" s="262">
        <f>'BAR BB| Open rates'!AQ10*0.85*0.9</f>
        <v>20502</v>
      </c>
      <c r="AR10" s="262">
        <f>'BAR BB| Open rates'!AR10*0.85*0.9</f>
        <v>22032</v>
      </c>
      <c r="AS10" s="262">
        <f>'BAR BB| Open rates'!AS10*0.85*0.9</f>
        <v>17289</v>
      </c>
      <c r="AT10" s="262">
        <f>'BAR BB| Open rates'!AT10*0.85*0.9</f>
        <v>18972</v>
      </c>
      <c r="AU10" s="262">
        <f>'BAR BB| Open rates'!AU10*0.85*0.9</f>
        <v>17289</v>
      </c>
      <c r="AV10" s="262">
        <f>'BAR BB| Open rates'!AV10*0.85*0.9</f>
        <v>18972</v>
      </c>
      <c r="AW10" s="262">
        <f>'BAR BB| Open rates'!AW10*0.85*0.9</f>
        <v>18972</v>
      </c>
      <c r="AX10" s="262">
        <f>'BAR BB| Open rates'!AX10*0.85*0.9</f>
        <v>17289</v>
      </c>
      <c r="AY10" s="262">
        <f>'BAR BB| Open rates'!AY10*0.85*0.9</f>
        <v>18972</v>
      </c>
      <c r="AZ10" s="262">
        <f>'BAR BB| Open rates'!AZ10*0.85*0.9</f>
        <v>17289</v>
      </c>
      <c r="BA10" s="262">
        <f>'BAR BB| Open rates'!BA10*0.85*0.9</f>
        <v>18972</v>
      </c>
      <c r="BB10" s="262">
        <f>'BAR BB| Open rates'!BB10*0.85*0.9</f>
        <v>17289</v>
      </c>
      <c r="BC10" s="262">
        <f>'BAR BB| Open rates'!BC10*0.85*0.9</f>
        <v>18972</v>
      </c>
      <c r="BD10" s="262">
        <f>'BAR BB| Open rates'!BD10*0.85*0.9</f>
        <v>17289</v>
      </c>
      <c r="BE10" s="262">
        <f>'BAR BB| Open rates'!BE10*0.85*0.9</f>
        <v>15988.5</v>
      </c>
      <c r="BF10" s="262">
        <f>'BAR BB| Open rates'!BF10*0.85*0.9</f>
        <v>14458.5</v>
      </c>
      <c r="BG10" s="262">
        <f>'BAR BB| Open rates'!BG10*0.85*0.9</f>
        <v>15988.5</v>
      </c>
      <c r="BH10" s="262">
        <f>'BAR BB| Open rates'!BH10*0.85*0.9</f>
        <v>14458.5</v>
      </c>
      <c r="BI10" s="262">
        <f>'BAR BB| Open rates'!BI10*0.85*0.9</f>
        <v>15988.5</v>
      </c>
      <c r="BJ10" s="262">
        <f>'BAR BB| Open rates'!BJ10*0.85*0.9</f>
        <v>14458.5</v>
      </c>
      <c r="BK10" s="262">
        <f>'BAR BB| Open rates'!BK10*0.85*0.9</f>
        <v>15988.5</v>
      </c>
      <c r="BL10" s="262">
        <f>'BAR BB| Open rates'!BL10*0.85*0.9</f>
        <v>14458.5</v>
      </c>
      <c r="BM10" s="262">
        <f>'BAR BB| Open rates'!BM10*0.85*0.9</f>
        <v>15988.5</v>
      </c>
      <c r="BN10" s="262">
        <f>'BAR BB| Open rates'!BN10*0.85*0.9</f>
        <v>17289</v>
      </c>
      <c r="BO10" s="262">
        <f>'BAR BB| Open rates'!BO10*0.85*0.9</f>
        <v>18972</v>
      </c>
      <c r="BP10" s="262">
        <f>'BAR BB| Open rates'!BP10*0.85*0.9</f>
        <v>13693.5</v>
      </c>
      <c r="BQ10" s="262">
        <f>'BAR BB| Open rates'!BQ10*0.85*0.9</f>
        <v>12928.5</v>
      </c>
      <c r="BR10" s="262">
        <f>'BAR BB| Open rates'!BR10*0.85*0.9</f>
        <v>13693.5</v>
      </c>
      <c r="BS10" s="262">
        <f>'BAR BB| Open rates'!BS10*0.85*0.9</f>
        <v>12928.5</v>
      </c>
      <c r="BT10" s="262">
        <f>'BAR BB| Open rates'!BT10*0.85*0.9</f>
        <v>13693.5</v>
      </c>
      <c r="BU10" s="262">
        <f>'BAR BB| Open rates'!BU10*0.85*0.9</f>
        <v>12928.5</v>
      </c>
      <c r="BV10" s="262">
        <f>'BAR BB| Open rates'!BV10*0.85*0.9</f>
        <v>13693.5</v>
      </c>
      <c r="BW10" s="262">
        <f>'BAR BB| Open rates'!BW10*0.85*0.9</f>
        <v>12928.5</v>
      </c>
      <c r="BX10" s="262">
        <f>'BAR BB| Open rates'!BX10*0.85*0.9</f>
        <v>12928.5</v>
      </c>
      <c r="BY10" s="262">
        <f>'BAR BB| Open rates'!BY10*0.85*0.9</f>
        <v>13693.5</v>
      </c>
      <c r="BZ10" s="262">
        <f>'BAR BB| Open rates'!BZ10*0.85*0.9</f>
        <v>12928.5</v>
      </c>
      <c r="CA10" s="262">
        <f>'BAR BB| Open rates'!CA10*0.85*0.9</f>
        <v>13693.5</v>
      </c>
      <c r="CB10" s="262">
        <f>'BAR BB| Open rates'!CB10*0.85*0.9</f>
        <v>12928.5</v>
      </c>
      <c r="CC10" s="262">
        <f>'BAR BB| Open rates'!CC10*0.85*0.9</f>
        <v>13693.5</v>
      </c>
      <c r="CD10" s="262">
        <f>'BAR BB| Open rates'!CD10*0.85*0.9</f>
        <v>16524</v>
      </c>
      <c r="CE10" s="262">
        <f>'BAR BB| Open rates'!CE10*0.85*0.9</f>
        <v>18207</v>
      </c>
    </row>
    <row r="11" spans="1:83" s="36" customFormat="1" ht="12" customHeight="1" x14ac:dyDescent="0.2">
      <c r="A11" s="236" t="s">
        <v>176</v>
      </c>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c r="AG11" s="262"/>
      <c r="AH11" s="262"/>
      <c r="AI11" s="262"/>
      <c r="AJ11" s="262"/>
      <c r="AK11" s="262"/>
      <c r="AL11" s="262"/>
      <c r="AM11" s="262"/>
      <c r="AN11" s="262"/>
      <c r="AO11" s="262"/>
      <c r="AP11" s="262"/>
      <c r="AQ11" s="262"/>
      <c r="AR11" s="262"/>
      <c r="AS11" s="262"/>
      <c r="AT11" s="262"/>
      <c r="AU11" s="262"/>
      <c r="AV11" s="262"/>
      <c r="AW11" s="262"/>
      <c r="AX11" s="262"/>
      <c r="AY11" s="262"/>
      <c r="AZ11" s="262"/>
      <c r="BA11" s="262"/>
      <c r="BB11" s="262"/>
      <c r="BC11" s="262"/>
      <c r="BD11" s="262"/>
      <c r="BE11" s="262"/>
      <c r="BF11" s="262"/>
      <c r="BG11" s="262"/>
      <c r="BH11" s="262"/>
      <c r="BI11" s="262"/>
      <c r="BJ11" s="262"/>
      <c r="BK11" s="262"/>
      <c r="BL11" s="262"/>
      <c r="BM11" s="262"/>
      <c r="BN11" s="262"/>
      <c r="BO11" s="262"/>
      <c r="BP11" s="262"/>
      <c r="BQ11" s="262"/>
      <c r="BR11" s="262"/>
      <c r="BS11" s="262"/>
      <c r="BT11" s="262"/>
      <c r="BU11" s="262"/>
      <c r="BV11" s="262"/>
      <c r="BW11" s="262"/>
      <c r="BX11" s="262"/>
      <c r="BY11" s="262"/>
      <c r="BZ11" s="262"/>
      <c r="CA11" s="262"/>
      <c r="CB11" s="262"/>
      <c r="CC11" s="262"/>
      <c r="CD11" s="262"/>
      <c r="CE11" s="262"/>
    </row>
    <row r="12" spans="1:83" s="36" customFormat="1" ht="12" customHeight="1" x14ac:dyDescent="0.2">
      <c r="A12" s="237">
        <v>1</v>
      </c>
      <c r="B12" s="262">
        <f>'BAR BB| Open rates'!B12*0.85*0.9</f>
        <v>16677</v>
      </c>
      <c r="C12" s="262">
        <f>'BAR BB| Open rates'!C12*0.85*0.9</f>
        <v>21190.5</v>
      </c>
      <c r="D12" s="262">
        <f>'BAR BB| Open rates'!D12*0.85*0.9</f>
        <v>17977.5</v>
      </c>
      <c r="E12" s="262">
        <f>'BAR BB| Open rates'!E12*0.85*0.9</f>
        <v>17212.5</v>
      </c>
      <c r="F12" s="262">
        <f>'BAR BB| Open rates'!F12*0.85*0.9</f>
        <v>15912</v>
      </c>
      <c r="G12" s="262">
        <f>'BAR BB| Open rates'!G12*0.85*0.9</f>
        <v>14382</v>
      </c>
      <c r="H12" s="262">
        <f>'BAR BB| Open rates'!H12*0.85*0.9</f>
        <v>14382</v>
      </c>
      <c r="I12" s="262">
        <f>'BAR BB| Open rates'!I12*0.85*0.9</f>
        <v>13617</v>
      </c>
      <c r="J12" s="262">
        <f>'BAR BB| Open rates'!J12*0.85*0.9</f>
        <v>14382</v>
      </c>
      <c r="K12" s="262">
        <f>'BAR BB| Open rates'!K12*0.85*0.9</f>
        <v>14382</v>
      </c>
      <c r="L12" s="262">
        <f>'BAR BB| Open rates'!L12*0.85*0.9</f>
        <v>14382</v>
      </c>
      <c r="M12" s="262">
        <f>'BAR BB| Open rates'!M12*0.85*0.9</f>
        <v>21955.5</v>
      </c>
      <c r="N12" s="262">
        <f>'BAR BB| Open rates'!N12*0.85*0.9</f>
        <v>17977.5</v>
      </c>
      <c r="O12" s="262">
        <f>'BAR BB| Open rates'!O12*0.85*0.9</f>
        <v>21955.5</v>
      </c>
      <c r="P12" s="262">
        <f>'BAR BB| Open rates'!P12*0.85*0.9</f>
        <v>19660.5</v>
      </c>
      <c r="Q12" s="262">
        <f>'BAR BB| Open rates'!Q12*0.85*0.9</f>
        <v>16677</v>
      </c>
      <c r="R12" s="262">
        <f>'BAR BB| Open rates'!R12*0.85*0.9</f>
        <v>17977.5</v>
      </c>
      <c r="S12" s="262">
        <f>'BAR BB| Open rates'!S12*0.85*0.9</f>
        <v>16677</v>
      </c>
      <c r="T12" s="262">
        <f>'BAR BB| Open rates'!T12*0.85*0.9</f>
        <v>17977.5</v>
      </c>
      <c r="U12" s="262">
        <f>'BAR BB| Open rates'!U12*0.85*0.9</f>
        <v>16677</v>
      </c>
      <c r="V12" s="262">
        <f>'BAR BB| Open rates'!V12*0.85*0.9</f>
        <v>17977.5</v>
      </c>
      <c r="W12" s="262">
        <f>'BAR BB| Open rates'!W12*0.85*0.9</f>
        <v>17977.5</v>
      </c>
      <c r="X12" s="262">
        <f>'BAR BB| Open rates'!X12*0.85*0.9</f>
        <v>21190.5</v>
      </c>
      <c r="Y12" s="262">
        <f>'BAR BB| Open rates'!Y12*0.85*0.9</f>
        <v>35802</v>
      </c>
      <c r="Z12" s="262">
        <f>'BAR BB| Open rates'!Z12*0.85*0.9</f>
        <v>17977.5</v>
      </c>
      <c r="AA12" s="262">
        <f>'BAR BB| Open rates'!AA12*0.85*0.9</f>
        <v>19660.5</v>
      </c>
      <c r="AB12" s="262">
        <f>'BAR BB| Open rates'!AB12*0.85*0.9</f>
        <v>17977.5</v>
      </c>
      <c r="AC12" s="262">
        <f>'BAR BB| Open rates'!AC12*0.85*0.9</f>
        <v>21190.5</v>
      </c>
      <c r="AD12" s="262">
        <f>'BAR BB| Open rates'!AD12*0.85*0.9</f>
        <v>22720.5</v>
      </c>
      <c r="AE12" s="262">
        <f>'BAR BB| Open rates'!AE12*0.85*0.9</f>
        <v>21190.5</v>
      </c>
      <c r="AF12" s="262">
        <f>'BAR BB| Open rates'!AF12*0.85*0.9</f>
        <v>22720.5</v>
      </c>
      <c r="AG12" s="262">
        <f>'BAR BB| Open rates'!AG12*0.85*0.9</f>
        <v>21190.5</v>
      </c>
      <c r="AH12" s="262">
        <f>'BAR BB| Open rates'!AH12*0.85*0.9</f>
        <v>22720.5</v>
      </c>
      <c r="AI12" s="262">
        <f>'BAR BB| Open rates'!AI12*0.85*0.9</f>
        <v>21190.5</v>
      </c>
      <c r="AJ12" s="262">
        <f>'BAR BB| Open rates'!AJ12*0.85*0.9</f>
        <v>22720.5</v>
      </c>
      <c r="AK12" s="262">
        <f>'BAR BB| Open rates'!AK12*0.85*0.9</f>
        <v>21190.5</v>
      </c>
      <c r="AL12" s="262">
        <f>'BAR BB| Open rates'!AL12*0.85*0.9</f>
        <v>22720.5</v>
      </c>
      <c r="AM12" s="262">
        <f>'BAR BB| Open rates'!AM12*0.85*0.9</f>
        <v>21190.5</v>
      </c>
      <c r="AN12" s="262">
        <f>'BAR BB| Open rates'!AN12*0.85*0.9</f>
        <v>22720.5</v>
      </c>
      <c r="AO12" s="262">
        <f>'BAR BB| Open rates'!AO12*0.85*0.9</f>
        <v>21190.5</v>
      </c>
      <c r="AP12" s="262">
        <f>'BAR BB| Open rates'!AP12*0.85*0.9</f>
        <v>22720.5</v>
      </c>
      <c r="AQ12" s="262">
        <f>'BAR BB| Open rates'!AQ12*0.85*0.9</f>
        <v>21190.5</v>
      </c>
      <c r="AR12" s="262">
        <f>'BAR BB| Open rates'!AR12*0.85*0.9</f>
        <v>22720.5</v>
      </c>
      <c r="AS12" s="262">
        <f>'BAR BB| Open rates'!AS12*0.85*0.9</f>
        <v>17977.5</v>
      </c>
      <c r="AT12" s="262">
        <f>'BAR BB| Open rates'!AT12*0.85*0.9</f>
        <v>19660.5</v>
      </c>
      <c r="AU12" s="262">
        <f>'BAR BB| Open rates'!AU12*0.85*0.9</f>
        <v>17977.5</v>
      </c>
      <c r="AV12" s="262">
        <f>'BAR BB| Open rates'!AV12*0.85*0.9</f>
        <v>19660.5</v>
      </c>
      <c r="AW12" s="262">
        <f>'BAR BB| Open rates'!AW12*0.85*0.9</f>
        <v>19660.5</v>
      </c>
      <c r="AX12" s="262">
        <f>'BAR BB| Open rates'!AX12*0.85*0.9</f>
        <v>17977.5</v>
      </c>
      <c r="AY12" s="262">
        <f>'BAR BB| Open rates'!AY12*0.85*0.9</f>
        <v>19660.5</v>
      </c>
      <c r="AZ12" s="262">
        <f>'BAR BB| Open rates'!AZ12*0.85*0.9</f>
        <v>17977.5</v>
      </c>
      <c r="BA12" s="262">
        <f>'BAR BB| Open rates'!BA12*0.85*0.9</f>
        <v>19660.5</v>
      </c>
      <c r="BB12" s="262">
        <f>'BAR BB| Open rates'!BB12*0.85*0.9</f>
        <v>17977.5</v>
      </c>
      <c r="BC12" s="262">
        <f>'BAR BB| Open rates'!BC12*0.85*0.9</f>
        <v>19660.5</v>
      </c>
      <c r="BD12" s="262">
        <f>'BAR BB| Open rates'!BD12*0.85*0.9</f>
        <v>17977.5</v>
      </c>
      <c r="BE12" s="262">
        <f>'BAR BB| Open rates'!BE12*0.85*0.9</f>
        <v>16677</v>
      </c>
      <c r="BF12" s="262">
        <f>'BAR BB| Open rates'!BF12*0.85*0.9</f>
        <v>15147</v>
      </c>
      <c r="BG12" s="262">
        <f>'BAR BB| Open rates'!BG12*0.85*0.9</f>
        <v>16677</v>
      </c>
      <c r="BH12" s="262">
        <f>'BAR BB| Open rates'!BH12*0.85*0.9</f>
        <v>15147</v>
      </c>
      <c r="BI12" s="262">
        <f>'BAR BB| Open rates'!BI12*0.85*0.9</f>
        <v>16677</v>
      </c>
      <c r="BJ12" s="262">
        <f>'BAR BB| Open rates'!BJ12*0.85*0.9</f>
        <v>15147</v>
      </c>
      <c r="BK12" s="262">
        <f>'BAR BB| Open rates'!BK12*0.85*0.9</f>
        <v>16677</v>
      </c>
      <c r="BL12" s="262">
        <f>'BAR BB| Open rates'!BL12*0.85*0.9</f>
        <v>15147</v>
      </c>
      <c r="BM12" s="262">
        <f>'BAR BB| Open rates'!BM12*0.85*0.9</f>
        <v>16677</v>
      </c>
      <c r="BN12" s="262">
        <f>'BAR BB| Open rates'!BN12*0.85*0.9</f>
        <v>17977.5</v>
      </c>
      <c r="BO12" s="262">
        <f>'BAR BB| Open rates'!BO12*0.85*0.9</f>
        <v>19660.5</v>
      </c>
      <c r="BP12" s="262">
        <f>'BAR BB| Open rates'!BP12*0.85*0.9</f>
        <v>14382</v>
      </c>
      <c r="BQ12" s="262">
        <f>'BAR BB| Open rates'!BQ12*0.85*0.9</f>
        <v>13617</v>
      </c>
      <c r="BR12" s="262">
        <f>'BAR BB| Open rates'!BR12*0.85*0.9</f>
        <v>14382</v>
      </c>
      <c r="BS12" s="262">
        <f>'BAR BB| Open rates'!BS12*0.85*0.9</f>
        <v>13617</v>
      </c>
      <c r="BT12" s="262">
        <f>'BAR BB| Open rates'!BT12*0.85*0.9</f>
        <v>14382</v>
      </c>
      <c r="BU12" s="262">
        <f>'BAR BB| Open rates'!BU12*0.85*0.9</f>
        <v>13617</v>
      </c>
      <c r="BV12" s="262">
        <f>'BAR BB| Open rates'!BV12*0.85*0.9</f>
        <v>14382</v>
      </c>
      <c r="BW12" s="262">
        <f>'BAR BB| Open rates'!BW12*0.85*0.9</f>
        <v>13617</v>
      </c>
      <c r="BX12" s="262">
        <f>'BAR BB| Open rates'!BX12*0.85*0.9</f>
        <v>13617</v>
      </c>
      <c r="BY12" s="262">
        <f>'BAR BB| Open rates'!BY12*0.85*0.9</f>
        <v>14382</v>
      </c>
      <c r="BZ12" s="262">
        <f>'BAR BB| Open rates'!BZ12*0.85*0.9</f>
        <v>13617</v>
      </c>
      <c r="CA12" s="262">
        <f>'BAR BB| Open rates'!CA12*0.85*0.9</f>
        <v>14382</v>
      </c>
      <c r="CB12" s="262">
        <f>'BAR BB| Open rates'!CB12*0.85*0.9</f>
        <v>13617</v>
      </c>
      <c r="CC12" s="262">
        <f>'BAR BB| Open rates'!CC12*0.85*0.9</f>
        <v>14382</v>
      </c>
      <c r="CD12" s="262">
        <f>'BAR BB| Open rates'!CD12*0.85*0.9</f>
        <v>17212.5</v>
      </c>
      <c r="CE12" s="262">
        <f>'BAR BB| Open rates'!CE12*0.85*0.9</f>
        <v>18895.5</v>
      </c>
    </row>
    <row r="13" spans="1:83" s="36" customFormat="1" ht="12" customHeight="1" x14ac:dyDescent="0.2">
      <c r="A13" s="237">
        <v>2</v>
      </c>
      <c r="B13" s="262">
        <f>'BAR BB| Open rates'!B13*0.85*0.9</f>
        <v>18972</v>
      </c>
      <c r="C13" s="262">
        <f>'BAR BB| Open rates'!C13*0.85*0.9</f>
        <v>23485.5</v>
      </c>
      <c r="D13" s="262">
        <f>'BAR BB| Open rates'!D13*0.85*0.9</f>
        <v>20272.5</v>
      </c>
      <c r="E13" s="262">
        <f>'BAR BB| Open rates'!E13*0.85*0.9</f>
        <v>19507.5</v>
      </c>
      <c r="F13" s="262">
        <f>'BAR BB| Open rates'!F13*0.85*0.9</f>
        <v>18207</v>
      </c>
      <c r="G13" s="262">
        <f>'BAR BB| Open rates'!G13*0.85*0.9</f>
        <v>16677</v>
      </c>
      <c r="H13" s="262">
        <f>'BAR BB| Open rates'!H13*0.85*0.9</f>
        <v>16677</v>
      </c>
      <c r="I13" s="262">
        <f>'BAR BB| Open rates'!I13*0.85*0.9</f>
        <v>15912</v>
      </c>
      <c r="J13" s="262">
        <f>'BAR BB| Open rates'!J13*0.85*0.9</f>
        <v>16677</v>
      </c>
      <c r="K13" s="262">
        <f>'BAR BB| Open rates'!K13*0.85*0.9</f>
        <v>16677</v>
      </c>
      <c r="L13" s="262">
        <f>'BAR BB| Open rates'!L13*0.85*0.9</f>
        <v>16677</v>
      </c>
      <c r="M13" s="262">
        <f>'BAR BB| Open rates'!M13*0.85*0.9</f>
        <v>24250.5</v>
      </c>
      <c r="N13" s="262">
        <f>'BAR BB| Open rates'!N13*0.85*0.9</f>
        <v>20272.5</v>
      </c>
      <c r="O13" s="262">
        <f>'BAR BB| Open rates'!O13*0.85*0.9</f>
        <v>24250.5</v>
      </c>
      <c r="P13" s="262">
        <f>'BAR BB| Open rates'!P13*0.85*0.9</f>
        <v>21955.5</v>
      </c>
      <c r="Q13" s="262">
        <f>'BAR BB| Open rates'!Q13*0.85*0.9</f>
        <v>18972</v>
      </c>
      <c r="R13" s="262">
        <f>'BAR BB| Open rates'!R13*0.85*0.9</f>
        <v>20272.5</v>
      </c>
      <c r="S13" s="262">
        <f>'BAR BB| Open rates'!S13*0.85*0.9</f>
        <v>18972</v>
      </c>
      <c r="T13" s="262">
        <f>'BAR BB| Open rates'!T13*0.85*0.9</f>
        <v>20272.5</v>
      </c>
      <c r="U13" s="262">
        <f>'BAR BB| Open rates'!U13*0.85*0.9</f>
        <v>18972</v>
      </c>
      <c r="V13" s="262">
        <f>'BAR BB| Open rates'!V13*0.85*0.9</f>
        <v>20272.5</v>
      </c>
      <c r="W13" s="262">
        <f>'BAR BB| Open rates'!W13*0.85*0.9</f>
        <v>20272.5</v>
      </c>
      <c r="X13" s="262">
        <f>'BAR BB| Open rates'!X13*0.85*0.9</f>
        <v>23485.5</v>
      </c>
      <c r="Y13" s="262">
        <f>'BAR BB| Open rates'!Y13*0.85*0.9</f>
        <v>38097</v>
      </c>
      <c r="Z13" s="262">
        <f>'BAR BB| Open rates'!Z13*0.85*0.9</f>
        <v>20272.5</v>
      </c>
      <c r="AA13" s="262">
        <f>'BAR BB| Open rates'!AA13*0.85*0.9</f>
        <v>21955.5</v>
      </c>
      <c r="AB13" s="262">
        <f>'BAR BB| Open rates'!AB13*0.85*0.9</f>
        <v>20272.5</v>
      </c>
      <c r="AC13" s="262">
        <f>'BAR BB| Open rates'!AC13*0.85*0.9</f>
        <v>23485.5</v>
      </c>
      <c r="AD13" s="262">
        <f>'BAR BB| Open rates'!AD13*0.85*0.9</f>
        <v>25015.5</v>
      </c>
      <c r="AE13" s="262">
        <f>'BAR BB| Open rates'!AE13*0.85*0.9</f>
        <v>23485.5</v>
      </c>
      <c r="AF13" s="262">
        <f>'BAR BB| Open rates'!AF13*0.85*0.9</f>
        <v>25015.5</v>
      </c>
      <c r="AG13" s="262">
        <f>'BAR BB| Open rates'!AG13*0.85*0.9</f>
        <v>23485.5</v>
      </c>
      <c r="AH13" s="262">
        <f>'BAR BB| Open rates'!AH13*0.85*0.9</f>
        <v>25015.5</v>
      </c>
      <c r="AI13" s="262">
        <f>'BAR BB| Open rates'!AI13*0.85*0.9</f>
        <v>23485.5</v>
      </c>
      <c r="AJ13" s="262">
        <f>'BAR BB| Open rates'!AJ13*0.85*0.9</f>
        <v>25015.5</v>
      </c>
      <c r="AK13" s="262">
        <f>'BAR BB| Open rates'!AK13*0.85*0.9</f>
        <v>23485.5</v>
      </c>
      <c r="AL13" s="262">
        <f>'BAR BB| Open rates'!AL13*0.85*0.9</f>
        <v>25015.5</v>
      </c>
      <c r="AM13" s="262">
        <f>'BAR BB| Open rates'!AM13*0.85*0.9</f>
        <v>23485.5</v>
      </c>
      <c r="AN13" s="262">
        <f>'BAR BB| Open rates'!AN13*0.85*0.9</f>
        <v>25015.5</v>
      </c>
      <c r="AO13" s="262">
        <f>'BAR BB| Open rates'!AO13*0.85*0.9</f>
        <v>23485.5</v>
      </c>
      <c r="AP13" s="262">
        <f>'BAR BB| Open rates'!AP13*0.85*0.9</f>
        <v>25015.5</v>
      </c>
      <c r="AQ13" s="262">
        <f>'BAR BB| Open rates'!AQ13*0.85*0.9</f>
        <v>23485.5</v>
      </c>
      <c r="AR13" s="262">
        <f>'BAR BB| Open rates'!AR13*0.85*0.9</f>
        <v>25015.5</v>
      </c>
      <c r="AS13" s="262">
        <f>'BAR BB| Open rates'!AS13*0.85*0.9</f>
        <v>20272.5</v>
      </c>
      <c r="AT13" s="262">
        <f>'BAR BB| Open rates'!AT13*0.85*0.9</f>
        <v>21955.5</v>
      </c>
      <c r="AU13" s="262">
        <f>'BAR BB| Open rates'!AU13*0.85*0.9</f>
        <v>20272.5</v>
      </c>
      <c r="AV13" s="262">
        <f>'BAR BB| Open rates'!AV13*0.85*0.9</f>
        <v>21955.5</v>
      </c>
      <c r="AW13" s="262">
        <f>'BAR BB| Open rates'!AW13*0.85*0.9</f>
        <v>21955.5</v>
      </c>
      <c r="AX13" s="262">
        <f>'BAR BB| Open rates'!AX13*0.85*0.9</f>
        <v>20272.5</v>
      </c>
      <c r="AY13" s="262">
        <f>'BAR BB| Open rates'!AY13*0.85*0.9</f>
        <v>21955.5</v>
      </c>
      <c r="AZ13" s="262">
        <f>'BAR BB| Open rates'!AZ13*0.85*0.9</f>
        <v>20272.5</v>
      </c>
      <c r="BA13" s="262">
        <f>'BAR BB| Open rates'!BA13*0.85*0.9</f>
        <v>21955.5</v>
      </c>
      <c r="BB13" s="262">
        <f>'BAR BB| Open rates'!BB13*0.85*0.9</f>
        <v>20272.5</v>
      </c>
      <c r="BC13" s="262">
        <f>'BAR BB| Open rates'!BC13*0.85*0.9</f>
        <v>21955.5</v>
      </c>
      <c r="BD13" s="262">
        <f>'BAR BB| Open rates'!BD13*0.85*0.9</f>
        <v>20272.5</v>
      </c>
      <c r="BE13" s="262">
        <f>'BAR BB| Open rates'!BE13*0.85*0.9</f>
        <v>18972</v>
      </c>
      <c r="BF13" s="262">
        <f>'BAR BB| Open rates'!BF13*0.85*0.9</f>
        <v>17442</v>
      </c>
      <c r="BG13" s="262">
        <f>'BAR BB| Open rates'!BG13*0.85*0.9</f>
        <v>18972</v>
      </c>
      <c r="BH13" s="262">
        <f>'BAR BB| Open rates'!BH13*0.85*0.9</f>
        <v>17442</v>
      </c>
      <c r="BI13" s="262">
        <f>'BAR BB| Open rates'!BI13*0.85*0.9</f>
        <v>18972</v>
      </c>
      <c r="BJ13" s="262">
        <f>'BAR BB| Open rates'!BJ13*0.85*0.9</f>
        <v>17442</v>
      </c>
      <c r="BK13" s="262">
        <f>'BAR BB| Open rates'!BK13*0.85*0.9</f>
        <v>18972</v>
      </c>
      <c r="BL13" s="262">
        <f>'BAR BB| Open rates'!BL13*0.85*0.9</f>
        <v>17442</v>
      </c>
      <c r="BM13" s="262">
        <f>'BAR BB| Open rates'!BM13*0.85*0.9</f>
        <v>18972</v>
      </c>
      <c r="BN13" s="262">
        <f>'BAR BB| Open rates'!BN13*0.85*0.9</f>
        <v>20272.5</v>
      </c>
      <c r="BO13" s="262">
        <f>'BAR BB| Open rates'!BO13*0.85*0.9</f>
        <v>21955.5</v>
      </c>
      <c r="BP13" s="262">
        <f>'BAR BB| Open rates'!BP13*0.85*0.9</f>
        <v>16677</v>
      </c>
      <c r="BQ13" s="262">
        <f>'BAR BB| Open rates'!BQ13*0.85*0.9</f>
        <v>15912</v>
      </c>
      <c r="BR13" s="262">
        <f>'BAR BB| Open rates'!BR13*0.85*0.9</f>
        <v>16677</v>
      </c>
      <c r="BS13" s="262">
        <f>'BAR BB| Open rates'!BS13*0.85*0.9</f>
        <v>15912</v>
      </c>
      <c r="BT13" s="262">
        <f>'BAR BB| Open rates'!BT13*0.85*0.9</f>
        <v>16677</v>
      </c>
      <c r="BU13" s="262">
        <f>'BAR BB| Open rates'!BU13*0.85*0.9</f>
        <v>15912</v>
      </c>
      <c r="BV13" s="262">
        <f>'BAR BB| Open rates'!BV13*0.85*0.9</f>
        <v>16677</v>
      </c>
      <c r="BW13" s="262">
        <f>'BAR BB| Open rates'!BW13*0.85*0.9</f>
        <v>15912</v>
      </c>
      <c r="BX13" s="262">
        <f>'BAR BB| Open rates'!BX13*0.85*0.9</f>
        <v>15912</v>
      </c>
      <c r="BY13" s="262">
        <f>'BAR BB| Open rates'!BY13*0.85*0.9</f>
        <v>16677</v>
      </c>
      <c r="BZ13" s="262">
        <f>'BAR BB| Open rates'!BZ13*0.85*0.9</f>
        <v>15912</v>
      </c>
      <c r="CA13" s="262">
        <f>'BAR BB| Open rates'!CA13*0.85*0.9</f>
        <v>16677</v>
      </c>
      <c r="CB13" s="262">
        <f>'BAR BB| Open rates'!CB13*0.85*0.9</f>
        <v>15912</v>
      </c>
      <c r="CC13" s="262">
        <f>'BAR BB| Open rates'!CC13*0.85*0.9</f>
        <v>16677</v>
      </c>
      <c r="CD13" s="262">
        <f>'BAR BB| Open rates'!CD13*0.85*0.9</f>
        <v>19507.5</v>
      </c>
      <c r="CE13" s="262">
        <f>'BAR BB| Open rates'!CE13*0.85*0.9</f>
        <v>21190.5</v>
      </c>
    </row>
    <row r="14" spans="1:83" s="36" customFormat="1" ht="12" customHeight="1" x14ac:dyDescent="0.2">
      <c r="A14" s="236" t="s">
        <v>177</v>
      </c>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c r="AS14" s="262"/>
      <c r="AT14" s="262"/>
      <c r="AU14" s="262"/>
      <c r="AV14" s="262"/>
      <c r="AW14" s="262"/>
      <c r="AX14" s="262"/>
      <c r="AY14" s="262"/>
      <c r="AZ14" s="262"/>
      <c r="BA14" s="262"/>
      <c r="BB14" s="262"/>
      <c r="BC14" s="262"/>
      <c r="BD14" s="262"/>
      <c r="BE14" s="262"/>
      <c r="BF14" s="262"/>
      <c r="BG14" s="262"/>
      <c r="BH14" s="262"/>
      <c r="BI14" s="262"/>
      <c r="BJ14" s="262"/>
      <c r="BK14" s="262"/>
      <c r="BL14" s="262"/>
      <c r="BM14" s="262"/>
      <c r="BN14" s="262"/>
      <c r="BO14" s="262"/>
      <c r="BP14" s="262"/>
      <c r="BQ14" s="262"/>
      <c r="BR14" s="262"/>
      <c r="BS14" s="262"/>
      <c r="BT14" s="262"/>
      <c r="BU14" s="262"/>
      <c r="BV14" s="262"/>
      <c r="BW14" s="262"/>
      <c r="BX14" s="262"/>
      <c r="BY14" s="262"/>
      <c r="BZ14" s="262"/>
      <c r="CA14" s="262"/>
      <c r="CB14" s="262"/>
      <c r="CC14" s="262"/>
      <c r="CD14" s="262"/>
      <c r="CE14" s="262"/>
    </row>
    <row r="15" spans="1:83" s="36" customFormat="1" ht="12" customHeight="1" x14ac:dyDescent="0.2">
      <c r="A15" s="237">
        <v>1</v>
      </c>
      <c r="B15" s="262">
        <f>'BAR BB| Open rates'!B15*0.85*0.9</f>
        <v>22032</v>
      </c>
      <c r="C15" s="262">
        <f>'BAR BB| Open rates'!C15*0.85*0.9</f>
        <v>26545.5</v>
      </c>
      <c r="D15" s="262">
        <f>'BAR BB| Open rates'!D15*0.85*0.9</f>
        <v>23332.5</v>
      </c>
      <c r="E15" s="262">
        <f>'BAR BB| Open rates'!E15*0.85*0.9</f>
        <v>21802.5</v>
      </c>
      <c r="F15" s="262">
        <f>'BAR BB| Open rates'!F15*0.85*0.9</f>
        <v>20502</v>
      </c>
      <c r="G15" s="262">
        <f>'BAR BB| Open rates'!G15*0.85*0.9</f>
        <v>18972</v>
      </c>
      <c r="H15" s="262">
        <f>'BAR BB| Open rates'!H15*0.85*0.9</f>
        <v>18972</v>
      </c>
      <c r="I15" s="262">
        <f>'BAR BB| Open rates'!I15*0.85*0.9</f>
        <v>18207</v>
      </c>
      <c r="J15" s="262">
        <f>'BAR BB| Open rates'!J15*0.85*0.9</f>
        <v>18972</v>
      </c>
      <c r="K15" s="262">
        <f>'BAR BB| Open rates'!K15*0.85*0.9</f>
        <v>18972</v>
      </c>
      <c r="L15" s="262">
        <f>'BAR BB| Open rates'!L15*0.85*0.9</f>
        <v>18972</v>
      </c>
      <c r="M15" s="262">
        <f>'BAR BB| Open rates'!M15*0.85*0.9</f>
        <v>26545.5</v>
      </c>
      <c r="N15" s="262">
        <f>'BAR BB| Open rates'!N15*0.85*0.9</f>
        <v>22567.5</v>
      </c>
      <c r="O15" s="262">
        <f>'BAR BB| Open rates'!O15*0.85*0.9</f>
        <v>26545.5</v>
      </c>
      <c r="P15" s="262">
        <f>'BAR BB| Open rates'!P15*0.85*0.9</f>
        <v>24250.5</v>
      </c>
      <c r="Q15" s="262">
        <f>'BAR BB| Open rates'!Q15*0.85*0.9</f>
        <v>21267</v>
      </c>
      <c r="R15" s="262">
        <f>'BAR BB| Open rates'!R15*0.85*0.9</f>
        <v>22567.5</v>
      </c>
      <c r="S15" s="262">
        <f>'BAR BB| Open rates'!S15*0.85*0.9</f>
        <v>21267</v>
      </c>
      <c r="T15" s="262">
        <f>'BAR BB| Open rates'!T15*0.85*0.9</f>
        <v>22567.5</v>
      </c>
      <c r="U15" s="262">
        <f>'BAR BB| Open rates'!U15*0.85*0.9</f>
        <v>21267</v>
      </c>
      <c r="V15" s="262">
        <f>'BAR BB| Open rates'!V15*0.85*0.9</f>
        <v>22567.5</v>
      </c>
      <c r="W15" s="262">
        <f>'BAR BB| Open rates'!W15*0.85*0.9</f>
        <v>26392.5</v>
      </c>
      <c r="X15" s="262">
        <f>'BAR BB| Open rates'!X15*0.85*0.9</f>
        <v>29605.5</v>
      </c>
      <c r="Y15" s="262">
        <f>'BAR BB| Open rates'!Y15*0.85*0.9</f>
        <v>44217</v>
      </c>
      <c r="Z15" s="262">
        <f>'BAR BB| Open rates'!Z15*0.85*0.9</f>
        <v>26392.5</v>
      </c>
      <c r="AA15" s="262">
        <f>'BAR BB| Open rates'!AA15*0.85*0.9</f>
        <v>28075.5</v>
      </c>
      <c r="AB15" s="262">
        <f>'BAR BB| Open rates'!AB15*0.85*0.9</f>
        <v>26392.5</v>
      </c>
      <c r="AC15" s="262">
        <f>'BAR BB| Open rates'!AC15*0.85*0.9</f>
        <v>29605.5</v>
      </c>
      <c r="AD15" s="262">
        <f>'BAR BB| Open rates'!AD15*0.85*0.9</f>
        <v>31135.5</v>
      </c>
      <c r="AE15" s="262">
        <f>'BAR BB| Open rates'!AE15*0.85*0.9</f>
        <v>29605.5</v>
      </c>
      <c r="AF15" s="262">
        <f>'BAR BB| Open rates'!AF15*0.85*0.9</f>
        <v>31135.5</v>
      </c>
      <c r="AG15" s="262">
        <f>'BAR BB| Open rates'!AG15*0.85*0.9</f>
        <v>29605.5</v>
      </c>
      <c r="AH15" s="262">
        <f>'BAR BB| Open rates'!AH15*0.85*0.9</f>
        <v>31135.5</v>
      </c>
      <c r="AI15" s="262">
        <f>'BAR BB| Open rates'!AI15*0.85*0.9</f>
        <v>29605.5</v>
      </c>
      <c r="AJ15" s="262">
        <f>'BAR BB| Open rates'!AJ15*0.85*0.9</f>
        <v>31135.5</v>
      </c>
      <c r="AK15" s="262">
        <f>'BAR BB| Open rates'!AK15*0.85*0.9</f>
        <v>29605.5</v>
      </c>
      <c r="AL15" s="262">
        <f>'BAR BB| Open rates'!AL15*0.85*0.9</f>
        <v>31135.5</v>
      </c>
      <c r="AM15" s="262">
        <f>'BAR BB| Open rates'!AM15*0.85*0.9</f>
        <v>29605.5</v>
      </c>
      <c r="AN15" s="262">
        <f>'BAR BB| Open rates'!AN15*0.85*0.9</f>
        <v>31135.5</v>
      </c>
      <c r="AO15" s="262">
        <f>'BAR BB| Open rates'!AO15*0.85*0.9</f>
        <v>29605.5</v>
      </c>
      <c r="AP15" s="262">
        <f>'BAR BB| Open rates'!AP15*0.85*0.9</f>
        <v>31135.5</v>
      </c>
      <c r="AQ15" s="262">
        <f>'BAR BB| Open rates'!AQ15*0.85*0.9</f>
        <v>29605.5</v>
      </c>
      <c r="AR15" s="262">
        <f>'BAR BB| Open rates'!AR15*0.85*0.9</f>
        <v>31135.5</v>
      </c>
      <c r="AS15" s="262">
        <f>'BAR BB| Open rates'!AS15*0.85*0.9</f>
        <v>26392.5</v>
      </c>
      <c r="AT15" s="262">
        <f>'BAR BB| Open rates'!AT15*0.85*0.9</f>
        <v>28075.5</v>
      </c>
      <c r="AU15" s="262">
        <f>'BAR BB| Open rates'!AU15*0.85*0.9</f>
        <v>26392.5</v>
      </c>
      <c r="AV15" s="262">
        <f>'BAR BB| Open rates'!AV15*0.85*0.9</f>
        <v>28075.5</v>
      </c>
      <c r="AW15" s="262">
        <f>'BAR BB| Open rates'!AW15*0.85*0.9</f>
        <v>28075.5</v>
      </c>
      <c r="AX15" s="262">
        <f>'BAR BB| Open rates'!AX15*0.85*0.9</f>
        <v>26392.5</v>
      </c>
      <c r="AY15" s="262">
        <f>'BAR BB| Open rates'!AY15*0.85*0.9</f>
        <v>28075.5</v>
      </c>
      <c r="AZ15" s="262">
        <f>'BAR BB| Open rates'!AZ15*0.85*0.9</f>
        <v>26392.5</v>
      </c>
      <c r="BA15" s="262">
        <f>'BAR BB| Open rates'!BA15*0.85*0.9</f>
        <v>28075.5</v>
      </c>
      <c r="BB15" s="262">
        <f>'BAR BB| Open rates'!BB15*0.85*0.9</f>
        <v>26392.5</v>
      </c>
      <c r="BC15" s="262">
        <f>'BAR BB| Open rates'!BC15*0.85*0.9</f>
        <v>28075.5</v>
      </c>
      <c r="BD15" s="262">
        <f>'BAR BB| Open rates'!BD15*0.85*0.9</f>
        <v>26392.5</v>
      </c>
      <c r="BE15" s="262">
        <f>'BAR BB| Open rates'!BE15*0.85*0.9</f>
        <v>24327</v>
      </c>
      <c r="BF15" s="262">
        <f>'BAR BB| Open rates'!BF15*0.85*0.9</f>
        <v>22797</v>
      </c>
      <c r="BG15" s="262">
        <f>'BAR BB| Open rates'!BG15*0.85*0.9</f>
        <v>24327</v>
      </c>
      <c r="BH15" s="262">
        <f>'BAR BB| Open rates'!BH15*0.85*0.9</f>
        <v>22797</v>
      </c>
      <c r="BI15" s="262">
        <f>'BAR BB| Open rates'!BI15*0.85*0.9</f>
        <v>24327</v>
      </c>
      <c r="BJ15" s="262">
        <f>'BAR BB| Open rates'!BJ15*0.85*0.9</f>
        <v>22797</v>
      </c>
      <c r="BK15" s="262">
        <f>'BAR BB| Open rates'!BK15*0.85*0.9</f>
        <v>24327</v>
      </c>
      <c r="BL15" s="262">
        <f>'BAR BB| Open rates'!BL15*0.85*0.9</f>
        <v>22797</v>
      </c>
      <c r="BM15" s="262">
        <f>'BAR BB| Open rates'!BM15*0.85*0.9</f>
        <v>24327</v>
      </c>
      <c r="BN15" s="262">
        <f>'BAR BB| Open rates'!BN15*0.85*0.9</f>
        <v>25627.5</v>
      </c>
      <c r="BO15" s="262">
        <f>'BAR BB| Open rates'!BO15*0.85*0.9</f>
        <v>27310.5</v>
      </c>
      <c r="BP15" s="262">
        <f>'BAR BB| Open rates'!BP15*0.85*0.9</f>
        <v>22032</v>
      </c>
      <c r="BQ15" s="262">
        <f>'BAR BB| Open rates'!BQ15*0.85*0.9</f>
        <v>20502</v>
      </c>
      <c r="BR15" s="262">
        <f>'BAR BB| Open rates'!BR15*0.85*0.9</f>
        <v>21267</v>
      </c>
      <c r="BS15" s="262">
        <f>'BAR BB| Open rates'!BS15*0.85*0.9</f>
        <v>20502</v>
      </c>
      <c r="BT15" s="262">
        <f>'BAR BB| Open rates'!BT15*0.85*0.9</f>
        <v>21267</v>
      </c>
      <c r="BU15" s="262">
        <f>'BAR BB| Open rates'!BU15*0.85*0.9</f>
        <v>20502</v>
      </c>
      <c r="BV15" s="262">
        <f>'BAR BB| Open rates'!BV15*0.85*0.9</f>
        <v>21267</v>
      </c>
      <c r="BW15" s="262">
        <f>'BAR BB| Open rates'!BW15*0.85*0.9</f>
        <v>20502</v>
      </c>
      <c r="BX15" s="262">
        <f>'BAR BB| Open rates'!BX15*0.85*0.9</f>
        <v>20502</v>
      </c>
      <c r="BY15" s="262">
        <f>'BAR BB| Open rates'!BY15*0.85*0.9</f>
        <v>21267</v>
      </c>
      <c r="BZ15" s="262">
        <f>'BAR BB| Open rates'!BZ15*0.85*0.9</f>
        <v>20502</v>
      </c>
      <c r="CA15" s="262">
        <f>'BAR BB| Open rates'!CA15*0.85*0.9</f>
        <v>21267</v>
      </c>
      <c r="CB15" s="262">
        <f>'BAR BB| Open rates'!CB15*0.85*0.9</f>
        <v>20502</v>
      </c>
      <c r="CC15" s="262">
        <f>'BAR BB| Open rates'!CC15*0.85*0.9</f>
        <v>21267</v>
      </c>
      <c r="CD15" s="262">
        <f>'BAR BB| Open rates'!CD15*0.85*0.9</f>
        <v>24097.5</v>
      </c>
      <c r="CE15" s="262">
        <f>'BAR BB| Open rates'!CE15*0.85*0.9</f>
        <v>25780.5</v>
      </c>
    </row>
    <row r="16" spans="1:83" s="36" customFormat="1" ht="12" customHeight="1" x14ac:dyDescent="0.2">
      <c r="A16" s="237">
        <v>2</v>
      </c>
      <c r="B16" s="262">
        <f>'BAR BB| Open rates'!B16*0.85*0.9</f>
        <v>24327</v>
      </c>
      <c r="C16" s="262">
        <f>'BAR BB| Open rates'!C16*0.85*0.9</f>
        <v>28840.5</v>
      </c>
      <c r="D16" s="262">
        <f>'BAR BB| Open rates'!D16*0.85*0.9</f>
        <v>25627.5</v>
      </c>
      <c r="E16" s="262">
        <f>'BAR BB| Open rates'!E16*0.85*0.9</f>
        <v>24097.5</v>
      </c>
      <c r="F16" s="262">
        <f>'BAR BB| Open rates'!F16*0.85*0.9</f>
        <v>22797</v>
      </c>
      <c r="G16" s="262">
        <f>'BAR BB| Open rates'!G16*0.85*0.9</f>
        <v>21267</v>
      </c>
      <c r="H16" s="262">
        <f>'BAR BB| Open rates'!H16*0.85*0.9</f>
        <v>21267</v>
      </c>
      <c r="I16" s="262">
        <f>'BAR BB| Open rates'!I16*0.85*0.9</f>
        <v>20502</v>
      </c>
      <c r="J16" s="262">
        <f>'BAR BB| Open rates'!J16*0.85*0.9</f>
        <v>21267</v>
      </c>
      <c r="K16" s="262">
        <f>'BAR BB| Open rates'!K16*0.85*0.9</f>
        <v>21267</v>
      </c>
      <c r="L16" s="262">
        <f>'BAR BB| Open rates'!L16*0.85*0.9</f>
        <v>21267</v>
      </c>
      <c r="M16" s="262">
        <f>'BAR BB| Open rates'!M16*0.85*0.9</f>
        <v>28840.5</v>
      </c>
      <c r="N16" s="262">
        <f>'BAR BB| Open rates'!N16*0.85*0.9</f>
        <v>24862.5</v>
      </c>
      <c r="O16" s="262">
        <f>'BAR BB| Open rates'!O16*0.85*0.9</f>
        <v>28840.5</v>
      </c>
      <c r="P16" s="262">
        <f>'BAR BB| Open rates'!P16*0.85*0.9</f>
        <v>26545.5</v>
      </c>
      <c r="Q16" s="262">
        <f>'BAR BB| Open rates'!Q16*0.85*0.9</f>
        <v>23562</v>
      </c>
      <c r="R16" s="262">
        <f>'BAR BB| Open rates'!R16*0.85*0.9</f>
        <v>24862.5</v>
      </c>
      <c r="S16" s="262">
        <f>'BAR BB| Open rates'!S16*0.85*0.9</f>
        <v>23562</v>
      </c>
      <c r="T16" s="262">
        <f>'BAR BB| Open rates'!T16*0.85*0.9</f>
        <v>24862.5</v>
      </c>
      <c r="U16" s="262">
        <f>'BAR BB| Open rates'!U16*0.85*0.9</f>
        <v>23562</v>
      </c>
      <c r="V16" s="262">
        <f>'BAR BB| Open rates'!V16*0.85*0.9</f>
        <v>24862.5</v>
      </c>
      <c r="W16" s="262">
        <f>'BAR BB| Open rates'!W16*0.85*0.9</f>
        <v>28687.5</v>
      </c>
      <c r="X16" s="262">
        <f>'BAR BB| Open rates'!X16*0.85*0.9</f>
        <v>31900.5</v>
      </c>
      <c r="Y16" s="262">
        <f>'BAR BB| Open rates'!Y16*0.85*0.9</f>
        <v>46512</v>
      </c>
      <c r="Z16" s="262">
        <f>'BAR BB| Open rates'!Z16*0.85*0.9</f>
        <v>28687.5</v>
      </c>
      <c r="AA16" s="262">
        <f>'BAR BB| Open rates'!AA16*0.85*0.9</f>
        <v>30370.5</v>
      </c>
      <c r="AB16" s="262">
        <f>'BAR BB| Open rates'!AB16*0.85*0.9</f>
        <v>28687.5</v>
      </c>
      <c r="AC16" s="262">
        <f>'BAR BB| Open rates'!AC16*0.85*0.9</f>
        <v>31900.5</v>
      </c>
      <c r="AD16" s="262">
        <f>'BAR BB| Open rates'!AD16*0.85*0.9</f>
        <v>33430.5</v>
      </c>
      <c r="AE16" s="262">
        <f>'BAR BB| Open rates'!AE16*0.85*0.9</f>
        <v>31900.5</v>
      </c>
      <c r="AF16" s="262">
        <f>'BAR BB| Open rates'!AF16*0.85*0.9</f>
        <v>33430.5</v>
      </c>
      <c r="AG16" s="262">
        <f>'BAR BB| Open rates'!AG16*0.85*0.9</f>
        <v>31900.5</v>
      </c>
      <c r="AH16" s="262">
        <f>'BAR BB| Open rates'!AH16*0.85*0.9</f>
        <v>33430.5</v>
      </c>
      <c r="AI16" s="262">
        <f>'BAR BB| Open rates'!AI16*0.85*0.9</f>
        <v>31900.5</v>
      </c>
      <c r="AJ16" s="262">
        <f>'BAR BB| Open rates'!AJ16*0.85*0.9</f>
        <v>33430.5</v>
      </c>
      <c r="AK16" s="262">
        <f>'BAR BB| Open rates'!AK16*0.85*0.9</f>
        <v>31900.5</v>
      </c>
      <c r="AL16" s="262">
        <f>'BAR BB| Open rates'!AL16*0.85*0.9</f>
        <v>33430.5</v>
      </c>
      <c r="AM16" s="262">
        <f>'BAR BB| Open rates'!AM16*0.85*0.9</f>
        <v>31900.5</v>
      </c>
      <c r="AN16" s="262">
        <f>'BAR BB| Open rates'!AN16*0.85*0.9</f>
        <v>33430.5</v>
      </c>
      <c r="AO16" s="262">
        <f>'BAR BB| Open rates'!AO16*0.85*0.9</f>
        <v>31900.5</v>
      </c>
      <c r="AP16" s="262">
        <f>'BAR BB| Open rates'!AP16*0.85*0.9</f>
        <v>33430.5</v>
      </c>
      <c r="AQ16" s="262">
        <f>'BAR BB| Open rates'!AQ16*0.85*0.9</f>
        <v>31900.5</v>
      </c>
      <c r="AR16" s="262">
        <f>'BAR BB| Open rates'!AR16*0.85*0.9</f>
        <v>33430.5</v>
      </c>
      <c r="AS16" s="262">
        <f>'BAR BB| Open rates'!AS16*0.85*0.9</f>
        <v>28687.5</v>
      </c>
      <c r="AT16" s="262">
        <f>'BAR BB| Open rates'!AT16*0.85*0.9</f>
        <v>30370.5</v>
      </c>
      <c r="AU16" s="262">
        <f>'BAR BB| Open rates'!AU16*0.85*0.9</f>
        <v>28687.5</v>
      </c>
      <c r="AV16" s="262">
        <f>'BAR BB| Open rates'!AV16*0.85*0.9</f>
        <v>30370.5</v>
      </c>
      <c r="AW16" s="262">
        <f>'BAR BB| Open rates'!AW16*0.85*0.9</f>
        <v>30370.5</v>
      </c>
      <c r="AX16" s="262">
        <f>'BAR BB| Open rates'!AX16*0.85*0.9</f>
        <v>28687.5</v>
      </c>
      <c r="AY16" s="262">
        <f>'BAR BB| Open rates'!AY16*0.85*0.9</f>
        <v>30370.5</v>
      </c>
      <c r="AZ16" s="262">
        <f>'BAR BB| Open rates'!AZ16*0.85*0.9</f>
        <v>28687.5</v>
      </c>
      <c r="BA16" s="262">
        <f>'BAR BB| Open rates'!BA16*0.85*0.9</f>
        <v>30370.5</v>
      </c>
      <c r="BB16" s="262">
        <f>'BAR BB| Open rates'!BB16*0.85*0.9</f>
        <v>28687.5</v>
      </c>
      <c r="BC16" s="262">
        <f>'BAR BB| Open rates'!BC16*0.85*0.9</f>
        <v>30370.5</v>
      </c>
      <c r="BD16" s="262">
        <f>'BAR BB| Open rates'!BD16*0.85*0.9</f>
        <v>28687.5</v>
      </c>
      <c r="BE16" s="262">
        <f>'BAR BB| Open rates'!BE16*0.85*0.9</f>
        <v>26622</v>
      </c>
      <c r="BF16" s="262">
        <f>'BAR BB| Open rates'!BF16*0.85*0.9</f>
        <v>25092</v>
      </c>
      <c r="BG16" s="262">
        <f>'BAR BB| Open rates'!BG16*0.85*0.9</f>
        <v>26622</v>
      </c>
      <c r="BH16" s="262">
        <f>'BAR BB| Open rates'!BH16*0.85*0.9</f>
        <v>25092</v>
      </c>
      <c r="BI16" s="262">
        <f>'BAR BB| Open rates'!BI16*0.85*0.9</f>
        <v>26622</v>
      </c>
      <c r="BJ16" s="262">
        <f>'BAR BB| Open rates'!BJ16*0.85*0.9</f>
        <v>25092</v>
      </c>
      <c r="BK16" s="262">
        <f>'BAR BB| Open rates'!BK16*0.85*0.9</f>
        <v>26622</v>
      </c>
      <c r="BL16" s="262">
        <f>'BAR BB| Open rates'!BL16*0.85*0.9</f>
        <v>25092</v>
      </c>
      <c r="BM16" s="262">
        <f>'BAR BB| Open rates'!BM16*0.85*0.9</f>
        <v>26622</v>
      </c>
      <c r="BN16" s="262">
        <f>'BAR BB| Open rates'!BN16*0.85*0.9</f>
        <v>27922.5</v>
      </c>
      <c r="BO16" s="262">
        <f>'BAR BB| Open rates'!BO16*0.85*0.9</f>
        <v>29605.5</v>
      </c>
      <c r="BP16" s="262">
        <f>'BAR BB| Open rates'!BP16*0.85*0.9</f>
        <v>24327</v>
      </c>
      <c r="BQ16" s="262">
        <f>'BAR BB| Open rates'!BQ16*0.85*0.9</f>
        <v>22797</v>
      </c>
      <c r="BR16" s="262">
        <f>'BAR BB| Open rates'!BR16*0.85*0.9</f>
        <v>23562</v>
      </c>
      <c r="BS16" s="262">
        <f>'BAR BB| Open rates'!BS16*0.85*0.9</f>
        <v>22797</v>
      </c>
      <c r="BT16" s="262">
        <f>'BAR BB| Open rates'!BT16*0.85*0.9</f>
        <v>23562</v>
      </c>
      <c r="BU16" s="262">
        <f>'BAR BB| Open rates'!BU16*0.85*0.9</f>
        <v>22797</v>
      </c>
      <c r="BV16" s="262">
        <f>'BAR BB| Open rates'!BV16*0.85*0.9</f>
        <v>23562</v>
      </c>
      <c r="BW16" s="262">
        <f>'BAR BB| Open rates'!BW16*0.85*0.9</f>
        <v>22797</v>
      </c>
      <c r="BX16" s="262">
        <f>'BAR BB| Open rates'!BX16*0.85*0.9</f>
        <v>22797</v>
      </c>
      <c r="BY16" s="262">
        <f>'BAR BB| Open rates'!BY16*0.85*0.9</f>
        <v>23562</v>
      </c>
      <c r="BZ16" s="262">
        <f>'BAR BB| Open rates'!BZ16*0.85*0.9</f>
        <v>22797</v>
      </c>
      <c r="CA16" s="262">
        <f>'BAR BB| Open rates'!CA16*0.85*0.9</f>
        <v>23562</v>
      </c>
      <c r="CB16" s="262">
        <f>'BAR BB| Open rates'!CB16*0.85*0.9</f>
        <v>22797</v>
      </c>
      <c r="CC16" s="262">
        <f>'BAR BB| Open rates'!CC16*0.85*0.9</f>
        <v>23562</v>
      </c>
      <c r="CD16" s="262">
        <f>'BAR BB| Open rates'!CD16*0.85*0.9</f>
        <v>26392.5</v>
      </c>
      <c r="CE16" s="262">
        <f>'BAR BB| Open rates'!CE16*0.85*0.9</f>
        <v>28075.5</v>
      </c>
    </row>
    <row r="17" spans="1:83" s="36" customFormat="1" ht="12" customHeight="1" x14ac:dyDescent="0.2">
      <c r="A17" s="236" t="s">
        <v>178</v>
      </c>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row>
    <row r="18" spans="1:83" s="36" customFormat="1" ht="12" customHeight="1" x14ac:dyDescent="0.2">
      <c r="A18" s="237">
        <v>1</v>
      </c>
      <c r="B18" s="262">
        <f>'BAR BB| Open rates'!B18*0.85*0.9</f>
        <v>22108.5</v>
      </c>
      <c r="C18" s="262">
        <f>'BAR BB| Open rates'!C18*0.85*0.9</f>
        <v>26622</v>
      </c>
      <c r="D18" s="262">
        <f>'BAR BB| Open rates'!D18*0.85*0.9</f>
        <v>23409</v>
      </c>
      <c r="E18" s="262">
        <f>'BAR BB| Open rates'!E18*0.85*0.9</f>
        <v>23409</v>
      </c>
      <c r="F18" s="262">
        <f>'BAR BB| Open rates'!F18*0.85*0.9</f>
        <v>22108.5</v>
      </c>
      <c r="G18" s="262">
        <f>'BAR BB| Open rates'!G18*0.85*0.9</f>
        <v>20578.5</v>
      </c>
      <c r="H18" s="262">
        <f>'BAR BB| Open rates'!H18*0.85*0.9</f>
        <v>20578.5</v>
      </c>
      <c r="I18" s="262">
        <f>'BAR BB| Open rates'!I18*0.85*0.9</f>
        <v>19813.5</v>
      </c>
      <c r="J18" s="262">
        <f>'BAR BB| Open rates'!J18*0.85*0.9</f>
        <v>20578.5</v>
      </c>
      <c r="K18" s="262">
        <f>'BAR BB| Open rates'!K18*0.85*0.9</f>
        <v>20578.5</v>
      </c>
      <c r="L18" s="262">
        <f>'BAR BB| Open rates'!L18*0.85*0.9</f>
        <v>20578.5</v>
      </c>
      <c r="M18" s="262">
        <f>'BAR BB| Open rates'!M18*0.85*0.9</f>
        <v>27387</v>
      </c>
      <c r="N18" s="262">
        <f>'BAR BB| Open rates'!N18*0.85*0.9</f>
        <v>23409</v>
      </c>
      <c r="O18" s="262">
        <f>'BAR BB| Open rates'!O18*0.85*0.9</f>
        <v>27387</v>
      </c>
      <c r="P18" s="262">
        <f>'BAR BB| Open rates'!P18*0.85*0.9</f>
        <v>25092</v>
      </c>
      <c r="Q18" s="262">
        <f>'BAR BB| Open rates'!Q18*0.85*0.9</f>
        <v>22108.5</v>
      </c>
      <c r="R18" s="262">
        <f>'BAR BB| Open rates'!R18*0.85*0.9</f>
        <v>23409</v>
      </c>
      <c r="S18" s="262">
        <f>'BAR BB| Open rates'!S18*0.85*0.9</f>
        <v>22108.5</v>
      </c>
      <c r="T18" s="262">
        <f>'BAR BB| Open rates'!T18*0.85*0.9</f>
        <v>23409</v>
      </c>
      <c r="U18" s="262">
        <f>'BAR BB| Open rates'!U18*0.85*0.9</f>
        <v>22108.5</v>
      </c>
      <c r="V18" s="262">
        <f>'BAR BB| Open rates'!V18*0.85*0.9</f>
        <v>23409</v>
      </c>
      <c r="W18" s="262">
        <f>'BAR BB| Open rates'!W18*0.85*0.9</f>
        <v>27157.5</v>
      </c>
      <c r="X18" s="262">
        <f>'BAR BB| Open rates'!X18*0.85*0.9</f>
        <v>30370.5</v>
      </c>
      <c r="Y18" s="262">
        <f>'BAR BB| Open rates'!Y18*0.85*0.9</f>
        <v>44982</v>
      </c>
      <c r="Z18" s="262">
        <f>'BAR BB| Open rates'!Z18*0.85*0.9</f>
        <v>27157.5</v>
      </c>
      <c r="AA18" s="262">
        <f>'BAR BB| Open rates'!AA18*0.85*0.9</f>
        <v>28840.5</v>
      </c>
      <c r="AB18" s="262">
        <f>'BAR BB| Open rates'!AB18*0.85*0.9</f>
        <v>27157.5</v>
      </c>
      <c r="AC18" s="262">
        <f>'BAR BB| Open rates'!AC18*0.85*0.9</f>
        <v>30370.5</v>
      </c>
      <c r="AD18" s="262">
        <f>'BAR BB| Open rates'!AD18*0.85*0.9</f>
        <v>31900.5</v>
      </c>
      <c r="AE18" s="262">
        <f>'BAR BB| Open rates'!AE18*0.85*0.9</f>
        <v>30370.5</v>
      </c>
      <c r="AF18" s="262">
        <f>'BAR BB| Open rates'!AF18*0.85*0.9</f>
        <v>31900.5</v>
      </c>
      <c r="AG18" s="262">
        <f>'BAR BB| Open rates'!AG18*0.85*0.9</f>
        <v>30370.5</v>
      </c>
      <c r="AH18" s="262">
        <f>'BAR BB| Open rates'!AH18*0.85*0.9</f>
        <v>31900.5</v>
      </c>
      <c r="AI18" s="262">
        <f>'BAR BB| Open rates'!AI18*0.85*0.9</f>
        <v>30370.5</v>
      </c>
      <c r="AJ18" s="262">
        <f>'BAR BB| Open rates'!AJ18*0.85*0.9</f>
        <v>31900.5</v>
      </c>
      <c r="AK18" s="262">
        <f>'BAR BB| Open rates'!AK18*0.85*0.9</f>
        <v>30370.5</v>
      </c>
      <c r="AL18" s="262">
        <f>'BAR BB| Open rates'!AL18*0.85*0.9</f>
        <v>31900.5</v>
      </c>
      <c r="AM18" s="262">
        <f>'BAR BB| Open rates'!AM18*0.85*0.9</f>
        <v>30370.5</v>
      </c>
      <c r="AN18" s="262">
        <f>'BAR BB| Open rates'!AN18*0.85*0.9</f>
        <v>31900.5</v>
      </c>
      <c r="AO18" s="262">
        <f>'BAR BB| Open rates'!AO18*0.85*0.9</f>
        <v>30370.5</v>
      </c>
      <c r="AP18" s="262">
        <f>'BAR BB| Open rates'!AP18*0.85*0.9</f>
        <v>31900.5</v>
      </c>
      <c r="AQ18" s="262">
        <f>'BAR BB| Open rates'!AQ18*0.85*0.9</f>
        <v>30370.5</v>
      </c>
      <c r="AR18" s="262">
        <f>'BAR BB| Open rates'!AR18*0.85*0.9</f>
        <v>31900.5</v>
      </c>
      <c r="AS18" s="262">
        <f>'BAR BB| Open rates'!AS18*0.85*0.9</f>
        <v>27157.5</v>
      </c>
      <c r="AT18" s="262">
        <f>'BAR BB| Open rates'!AT18*0.85*0.9</f>
        <v>28840.5</v>
      </c>
      <c r="AU18" s="262">
        <f>'BAR BB| Open rates'!AU18*0.85*0.9</f>
        <v>27157.5</v>
      </c>
      <c r="AV18" s="262">
        <f>'BAR BB| Open rates'!AV18*0.85*0.9</f>
        <v>28840.5</v>
      </c>
      <c r="AW18" s="262">
        <f>'BAR BB| Open rates'!AW18*0.85*0.9</f>
        <v>28840.5</v>
      </c>
      <c r="AX18" s="262">
        <f>'BAR BB| Open rates'!AX18*0.85*0.9</f>
        <v>27157.5</v>
      </c>
      <c r="AY18" s="262">
        <f>'BAR BB| Open rates'!AY18*0.85*0.9</f>
        <v>28840.5</v>
      </c>
      <c r="AZ18" s="262">
        <f>'BAR BB| Open rates'!AZ18*0.85*0.9</f>
        <v>27157.5</v>
      </c>
      <c r="BA18" s="262">
        <f>'BAR BB| Open rates'!BA18*0.85*0.9</f>
        <v>28840.5</v>
      </c>
      <c r="BB18" s="262">
        <f>'BAR BB| Open rates'!BB18*0.85*0.9</f>
        <v>27157.5</v>
      </c>
      <c r="BC18" s="262">
        <f>'BAR BB| Open rates'!BC18*0.85*0.9</f>
        <v>28840.5</v>
      </c>
      <c r="BD18" s="262">
        <f>'BAR BB| Open rates'!BD18*0.85*0.9</f>
        <v>27157.5</v>
      </c>
      <c r="BE18" s="262">
        <f>'BAR BB| Open rates'!BE18*0.85*0.9</f>
        <v>24403.5</v>
      </c>
      <c r="BF18" s="262">
        <f>'BAR BB| Open rates'!BF18*0.85*0.9</f>
        <v>22873.5</v>
      </c>
      <c r="BG18" s="262">
        <f>'BAR BB| Open rates'!BG18*0.85*0.9</f>
        <v>24403.5</v>
      </c>
      <c r="BH18" s="262">
        <f>'BAR BB| Open rates'!BH18*0.85*0.9</f>
        <v>22873.5</v>
      </c>
      <c r="BI18" s="262">
        <f>'BAR BB| Open rates'!BI18*0.85*0.9</f>
        <v>24403.5</v>
      </c>
      <c r="BJ18" s="262">
        <f>'BAR BB| Open rates'!BJ18*0.85*0.9</f>
        <v>22873.5</v>
      </c>
      <c r="BK18" s="262">
        <f>'BAR BB| Open rates'!BK18*0.85*0.9</f>
        <v>24403.5</v>
      </c>
      <c r="BL18" s="262">
        <f>'BAR BB| Open rates'!BL18*0.85*0.9</f>
        <v>22873.5</v>
      </c>
      <c r="BM18" s="262">
        <f>'BAR BB| Open rates'!BM18*0.85*0.9</f>
        <v>24403.5</v>
      </c>
      <c r="BN18" s="262">
        <f>'BAR BB| Open rates'!BN18*0.85*0.9</f>
        <v>25704</v>
      </c>
      <c r="BO18" s="262">
        <f>'BAR BB| Open rates'!BO18*0.85*0.9</f>
        <v>27387</v>
      </c>
      <c r="BP18" s="262">
        <f>'BAR BB| Open rates'!BP18*0.85*0.9</f>
        <v>22108.5</v>
      </c>
      <c r="BQ18" s="262">
        <f>'BAR BB| Open rates'!BQ18*0.85*0.9</f>
        <v>20578.5</v>
      </c>
      <c r="BR18" s="262">
        <f>'BAR BB| Open rates'!BR18*0.85*0.9</f>
        <v>21343.5</v>
      </c>
      <c r="BS18" s="262">
        <f>'BAR BB| Open rates'!BS18*0.85*0.9</f>
        <v>20578.5</v>
      </c>
      <c r="BT18" s="262">
        <f>'BAR BB| Open rates'!BT18*0.85*0.9</f>
        <v>21343.5</v>
      </c>
      <c r="BU18" s="262">
        <f>'BAR BB| Open rates'!BU18*0.85*0.9</f>
        <v>20578.5</v>
      </c>
      <c r="BV18" s="262">
        <f>'BAR BB| Open rates'!BV18*0.85*0.9</f>
        <v>21343.5</v>
      </c>
      <c r="BW18" s="262">
        <f>'BAR BB| Open rates'!BW18*0.85*0.9</f>
        <v>20578.5</v>
      </c>
      <c r="BX18" s="262">
        <f>'BAR BB| Open rates'!BX18*0.85*0.9</f>
        <v>20578.5</v>
      </c>
      <c r="BY18" s="262">
        <f>'BAR BB| Open rates'!BY18*0.85*0.9</f>
        <v>21343.5</v>
      </c>
      <c r="BZ18" s="262">
        <f>'BAR BB| Open rates'!BZ18*0.85*0.9</f>
        <v>20578.5</v>
      </c>
      <c r="CA18" s="262">
        <f>'BAR BB| Open rates'!CA18*0.85*0.9</f>
        <v>21343.5</v>
      </c>
      <c r="CB18" s="262">
        <f>'BAR BB| Open rates'!CB18*0.85*0.9</f>
        <v>20578.5</v>
      </c>
      <c r="CC18" s="262">
        <f>'BAR BB| Open rates'!CC18*0.85*0.9</f>
        <v>21343.5</v>
      </c>
      <c r="CD18" s="262">
        <f>'BAR BB| Open rates'!CD18*0.85*0.9</f>
        <v>24174</v>
      </c>
      <c r="CE18" s="262">
        <f>'BAR BB| Open rates'!CE18*0.85*0.9</f>
        <v>25857</v>
      </c>
    </row>
    <row r="19" spans="1:83" s="36" customFormat="1" ht="12" customHeight="1" x14ac:dyDescent="0.2">
      <c r="A19" s="237">
        <v>2</v>
      </c>
      <c r="B19" s="262">
        <f>'BAR BB| Open rates'!B19*0.85*0.9</f>
        <v>24403.5</v>
      </c>
      <c r="C19" s="262">
        <f>'BAR BB| Open rates'!C19*0.85*0.9</f>
        <v>28917</v>
      </c>
      <c r="D19" s="262">
        <f>'BAR BB| Open rates'!D19*0.85*0.9</f>
        <v>25704</v>
      </c>
      <c r="E19" s="262">
        <f>'BAR BB| Open rates'!E19*0.85*0.9</f>
        <v>25704</v>
      </c>
      <c r="F19" s="262">
        <f>'BAR BB| Open rates'!F19*0.85*0.9</f>
        <v>24403.5</v>
      </c>
      <c r="G19" s="262">
        <f>'BAR BB| Open rates'!G19*0.85*0.9</f>
        <v>22873.5</v>
      </c>
      <c r="H19" s="262">
        <f>'BAR BB| Open rates'!H19*0.85*0.9</f>
        <v>22873.5</v>
      </c>
      <c r="I19" s="262">
        <f>'BAR BB| Open rates'!I19*0.85*0.9</f>
        <v>22108.5</v>
      </c>
      <c r="J19" s="262">
        <f>'BAR BB| Open rates'!J19*0.85*0.9</f>
        <v>22873.5</v>
      </c>
      <c r="K19" s="262">
        <f>'BAR BB| Open rates'!K19*0.85*0.9</f>
        <v>22873.5</v>
      </c>
      <c r="L19" s="262">
        <f>'BAR BB| Open rates'!L19*0.85*0.9</f>
        <v>22873.5</v>
      </c>
      <c r="M19" s="262">
        <f>'BAR BB| Open rates'!M19*0.85*0.9</f>
        <v>29682</v>
      </c>
      <c r="N19" s="262">
        <f>'BAR BB| Open rates'!N19*0.85*0.9</f>
        <v>25704</v>
      </c>
      <c r="O19" s="262">
        <f>'BAR BB| Open rates'!O19*0.85*0.9</f>
        <v>29682</v>
      </c>
      <c r="P19" s="262">
        <f>'BAR BB| Open rates'!P19*0.85*0.9</f>
        <v>27387</v>
      </c>
      <c r="Q19" s="262">
        <f>'BAR BB| Open rates'!Q19*0.85*0.9</f>
        <v>24403.5</v>
      </c>
      <c r="R19" s="262">
        <f>'BAR BB| Open rates'!R19*0.85*0.9</f>
        <v>25704</v>
      </c>
      <c r="S19" s="262">
        <f>'BAR BB| Open rates'!S19*0.85*0.9</f>
        <v>24403.5</v>
      </c>
      <c r="T19" s="262">
        <f>'BAR BB| Open rates'!T19*0.85*0.9</f>
        <v>25704</v>
      </c>
      <c r="U19" s="262">
        <f>'BAR BB| Open rates'!U19*0.85*0.9</f>
        <v>24403.5</v>
      </c>
      <c r="V19" s="262">
        <f>'BAR BB| Open rates'!V19*0.85*0.9</f>
        <v>25704</v>
      </c>
      <c r="W19" s="262">
        <f>'BAR BB| Open rates'!W19*0.85*0.9</f>
        <v>29452.5</v>
      </c>
      <c r="X19" s="262">
        <f>'BAR BB| Open rates'!X19*0.85*0.9</f>
        <v>32665.5</v>
      </c>
      <c r="Y19" s="262">
        <f>'BAR BB| Open rates'!Y19*0.85*0.9</f>
        <v>47277</v>
      </c>
      <c r="Z19" s="262">
        <f>'BAR BB| Open rates'!Z19*0.85*0.9</f>
        <v>29452.5</v>
      </c>
      <c r="AA19" s="262">
        <f>'BAR BB| Open rates'!AA19*0.85*0.9</f>
        <v>31135.5</v>
      </c>
      <c r="AB19" s="262">
        <f>'BAR BB| Open rates'!AB19*0.85*0.9</f>
        <v>29452.5</v>
      </c>
      <c r="AC19" s="262">
        <f>'BAR BB| Open rates'!AC19*0.85*0.9</f>
        <v>32665.5</v>
      </c>
      <c r="AD19" s="262">
        <f>'BAR BB| Open rates'!AD19*0.85*0.9</f>
        <v>34195.5</v>
      </c>
      <c r="AE19" s="262">
        <f>'BAR BB| Open rates'!AE19*0.85*0.9</f>
        <v>32665.5</v>
      </c>
      <c r="AF19" s="262">
        <f>'BAR BB| Open rates'!AF19*0.85*0.9</f>
        <v>34195.5</v>
      </c>
      <c r="AG19" s="262">
        <f>'BAR BB| Open rates'!AG19*0.85*0.9</f>
        <v>32665.5</v>
      </c>
      <c r="AH19" s="262">
        <f>'BAR BB| Open rates'!AH19*0.85*0.9</f>
        <v>34195.5</v>
      </c>
      <c r="AI19" s="262">
        <f>'BAR BB| Open rates'!AI19*0.85*0.9</f>
        <v>32665.5</v>
      </c>
      <c r="AJ19" s="262">
        <f>'BAR BB| Open rates'!AJ19*0.85*0.9</f>
        <v>34195.5</v>
      </c>
      <c r="AK19" s="262">
        <f>'BAR BB| Open rates'!AK19*0.85*0.9</f>
        <v>32665.5</v>
      </c>
      <c r="AL19" s="262">
        <f>'BAR BB| Open rates'!AL19*0.85*0.9</f>
        <v>34195.5</v>
      </c>
      <c r="AM19" s="262">
        <f>'BAR BB| Open rates'!AM19*0.85*0.9</f>
        <v>32665.5</v>
      </c>
      <c r="AN19" s="262">
        <f>'BAR BB| Open rates'!AN19*0.85*0.9</f>
        <v>34195.5</v>
      </c>
      <c r="AO19" s="262">
        <f>'BAR BB| Open rates'!AO19*0.85*0.9</f>
        <v>32665.5</v>
      </c>
      <c r="AP19" s="262">
        <f>'BAR BB| Open rates'!AP19*0.85*0.9</f>
        <v>34195.5</v>
      </c>
      <c r="AQ19" s="262">
        <f>'BAR BB| Open rates'!AQ19*0.85*0.9</f>
        <v>32665.5</v>
      </c>
      <c r="AR19" s="262">
        <f>'BAR BB| Open rates'!AR19*0.85*0.9</f>
        <v>34195.5</v>
      </c>
      <c r="AS19" s="262">
        <f>'BAR BB| Open rates'!AS19*0.85*0.9</f>
        <v>29452.5</v>
      </c>
      <c r="AT19" s="262">
        <f>'BAR BB| Open rates'!AT19*0.85*0.9</f>
        <v>31135.5</v>
      </c>
      <c r="AU19" s="262">
        <f>'BAR BB| Open rates'!AU19*0.85*0.9</f>
        <v>29452.5</v>
      </c>
      <c r="AV19" s="262">
        <f>'BAR BB| Open rates'!AV19*0.85*0.9</f>
        <v>31135.5</v>
      </c>
      <c r="AW19" s="262">
        <f>'BAR BB| Open rates'!AW19*0.85*0.9</f>
        <v>31135.5</v>
      </c>
      <c r="AX19" s="262">
        <f>'BAR BB| Open rates'!AX19*0.85*0.9</f>
        <v>29452.5</v>
      </c>
      <c r="AY19" s="262">
        <f>'BAR BB| Open rates'!AY19*0.85*0.9</f>
        <v>31135.5</v>
      </c>
      <c r="AZ19" s="262">
        <f>'BAR BB| Open rates'!AZ19*0.85*0.9</f>
        <v>29452.5</v>
      </c>
      <c r="BA19" s="262">
        <f>'BAR BB| Open rates'!BA19*0.85*0.9</f>
        <v>31135.5</v>
      </c>
      <c r="BB19" s="262">
        <f>'BAR BB| Open rates'!BB19*0.85*0.9</f>
        <v>29452.5</v>
      </c>
      <c r="BC19" s="262">
        <f>'BAR BB| Open rates'!BC19*0.85*0.9</f>
        <v>31135.5</v>
      </c>
      <c r="BD19" s="262">
        <f>'BAR BB| Open rates'!BD19*0.85*0.9</f>
        <v>29452.5</v>
      </c>
      <c r="BE19" s="262">
        <f>'BAR BB| Open rates'!BE19*0.85*0.9</f>
        <v>26698.5</v>
      </c>
      <c r="BF19" s="262">
        <f>'BAR BB| Open rates'!BF19*0.85*0.9</f>
        <v>25168.5</v>
      </c>
      <c r="BG19" s="262">
        <f>'BAR BB| Open rates'!BG19*0.85*0.9</f>
        <v>26698.5</v>
      </c>
      <c r="BH19" s="262">
        <f>'BAR BB| Open rates'!BH19*0.85*0.9</f>
        <v>25168.5</v>
      </c>
      <c r="BI19" s="262">
        <f>'BAR BB| Open rates'!BI19*0.85*0.9</f>
        <v>26698.5</v>
      </c>
      <c r="BJ19" s="262">
        <f>'BAR BB| Open rates'!BJ19*0.85*0.9</f>
        <v>25168.5</v>
      </c>
      <c r="BK19" s="262">
        <f>'BAR BB| Open rates'!BK19*0.85*0.9</f>
        <v>26698.5</v>
      </c>
      <c r="BL19" s="262">
        <f>'BAR BB| Open rates'!BL19*0.85*0.9</f>
        <v>25168.5</v>
      </c>
      <c r="BM19" s="262">
        <f>'BAR BB| Open rates'!BM19*0.85*0.9</f>
        <v>26698.5</v>
      </c>
      <c r="BN19" s="262">
        <f>'BAR BB| Open rates'!BN19*0.85*0.9</f>
        <v>27999</v>
      </c>
      <c r="BO19" s="262">
        <f>'BAR BB| Open rates'!BO19*0.85*0.9</f>
        <v>29682</v>
      </c>
      <c r="BP19" s="262">
        <f>'BAR BB| Open rates'!BP19*0.85*0.9</f>
        <v>24403.5</v>
      </c>
      <c r="BQ19" s="262">
        <f>'BAR BB| Open rates'!BQ19*0.85*0.9</f>
        <v>22873.5</v>
      </c>
      <c r="BR19" s="262">
        <f>'BAR BB| Open rates'!BR19*0.85*0.9</f>
        <v>23638.5</v>
      </c>
      <c r="BS19" s="262">
        <f>'BAR BB| Open rates'!BS19*0.85*0.9</f>
        <v>22873.5</v>
      </c>
      <c r="BT19" s="262">
        <f>'BAR BB| Open rates'!BT19*0.85*0.9</f>
        <v>23638.5</v>
      </c>
      <c r="BU19" s="262">
        <f>'BAR BB| Open rates'!BU19*0.85*0.9</f>
        <v>22873.5</v>
      </c>
      <c r="BV19" s="262">
        <f>'BAR BB| Open rates'!BV19*0.85*0.9</f>
        <v>23638.5</v>
      </c>
      <c r="BW19" s="262">
        <f>'BAR BB| Open rates'!BW19*0.85*0.9</f>
        <v>22873.5</v>
      </c>
      <c r="BX19" s="262">
        <f>'BAR BB| Open rates'!BX19*0.85*0.9</f>
        <v>22873.5</v>
      </c>
      <c r="BY19" s="262">
        <f>'BAR BB| Open rates'!BY19*0.85*0.9</f>
        <v>23638.5</v>
      </c>
      <c r="BZ19" s="262">
        <f>'BAR BB| Open rates'!BZ19*0.85*0.9</f>
        <v>22873.5</v>
      </c>
      <c r="CA19" s="262">
        <f>'BAR BB| Open rates'!CA19*0.85*0.9</f>
        <v>23638.5</v>
      </c>
      <c r="CB19" s="262">
        <f>'BAR BB| Open rates'!CB19*0.85*0.9</f>
        <v>22873.5</v>
      </c>
      <c r="CC19" s="262">
        <f>'BAR BB| Open rates'!CC19*0.85*0.9</f>
        <v>23638.5</v>
      </c>
      <c r="CD19" s="262">
        <f>'BAR BB| Open rates'!CD19*0.85*0.9</f>
        <v>26469</v>
      </c>
      <c r="CE19" s="262">
        <f>'BAR BB| Open rates'!CE19*0.85*0.9</f>
        <v>28152</v>
      </c>
    </row>
    <row r="20" spans="1:83" s="36" customFormat="1" ht="12" customHeight="1" x14ac:dyDescent="0.2">
      <c r="A20" s="236" t="s">
        <v>179</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c r="AS20" s="262"/>
      <c r="AT20" s="262"/>
      <c r="AU20" s="262"/>
      <c r="AV20" s="262"/>
      <c r="AW20" s="262"/>
      <c r="AX20" s="262"/>
      <c r="AY20" s="262"/>
      <c r="AZ20" s="262"/>
      <c r="BA20" s="262"/>
      <c r="BB20" s="262"/>
      <c r="BC20" s="262"/>
      <c r="BD20" s="262"/>
      <c r="BE20" s="262"/>
      <c r="BF20" s="262"/>
      <c r="BG20" s="262"/>
      <c r="BH20" s="262"/>
      <c r="BI20" s="262"/>
      <c r="BJ20" s="262"/>
      <c r="BK20" s="262"/>
      <c r="BL20" s="262"/>
      <c r="BM20" s="262"/>
      <c r="BN20" s="262"/>
      <c r="BO20" s="262"/>
      <c r="BP20" s="262"/>
      <c r="BQ20" s="262"/>
      <c r="BR20" s="262"/>
      <c r="BS20" s="262"/>
      <c r="BT20" s="262"/>
      <c r="BU20" s="262"/>
      <c r="BV20" s="262"/>
      <c r="BW20" s="262"/>
      <c r="BX20" s="262"/>
      <c r="BY20" s="262"/>
      <c r="BZ20" s="262"/>
      <c r="CA20" s="262"/>
      <c r="CB20" s="262"/>
      <c r="CC20" s="262"/>
      <c r="CD20" s="262"/>
      <c r="CE20" s="262"/>
    </row>
    <row r="21" spans="1:83" s="36" customFormat="1" ht="12" customHeight="1" x14ac:dyDescent="0.2">
      <c r="A21" s="237">
        <v>1</v>
      </c>
      <c r="B21" s="262">
        <f>'BAR BB| Open rates'!B21*0.85*0.9</f>
        <v>23562</v>
      </c>
      <c r="C21" s="262">
        <f>'BAR BB| Open rates'!C21*0.85*0.9</f>
        <v>28075.5</v>
      </c>
      <c r="D21" s="262">
        <f>'BAR BB| Open rates'!D21*0.85*0.9</f>
        <v>24862.5</v>
      </c>
      <c r="E21" s="262">
        <f>'BAR BB| Open rates'!E21*0.85*0.9</f>
        <v>23791.5</v>
      </c>
      <c r="F21" s="262">
        <f>'BAR BB| Open rates'!F21*0.85*0.9</f>
        <v>22491</v>
      </c>
      <c r="G21" s="262">
        <f>'BAR BB| Open rates'!G21*0.85*0.9</f>
        <v>20961</v>
      </c>
      <c r="H21" s="262">
        <f>'BAR BB| Open rates'!H21*0.85*0.9</f>
        <v>20961</v>
      </c>
      <c r="I21" s="262">
        <f>'BAR BB| Open rates'!I21*0.85*0.9</f>
        <v>20196</v>
      </c>
      <c r="J21" s="262">
        <f>'BAR BB| Open rates'!J21*0.85*0.9</f>
        <v>20961</v>
      </c>
      <c r="K21" s="262">
        <f>'BAR BB| Open rates'!K21*0.85*0.9</f>
        <v>20961</v>
      </c>
      <c r="L21" s="262">
        <f>'BAR BB| Open rates'!L21*0.85*0.9</f>
        <v>20961</v>
      </c>
      <c r="M21" s="262">
        <f>'BAR BB| Open rates'!M21*0.85*0.9</f>
        <v>27769.5</v>
      </c>
      <c r="N21" s="262">
        <f>'BAR BB| Open rates'!N21*0.85*0.9</f>
        <v>23791.5</v>
      </c>
      <c r="O21" s="262">
        <f>'BAR BB| Open rates'!O21*0.85*0.9</f>
        <v>27769.5</v>
      </c>
      <c r="P21" s="262">
        <f>'BAR BB| Open rates'!P21*0.85*0.9</f>
        <v>25474.5</v>
      </c>
      <c r="Q21" s="262">
        <f>'BAR BB| Open rates'!Q21*0.85*0.9</f>
        <v>22491</v>
      </c>
      <c r="R21" s="262">
        <f>'BAR BB| Open rates'!R21*0.85*0.9</f>
        <v>23791.5</v>
      </c>
      <c r="S21" s="262">
        <f>'BAR BB| Open rates'!S21*0.85*0.9</f>
        <v>22491</v>
      </c>
      <c r="T21" s="262">
        <f>'BAR BB| Open rates'!T21*0.85*0.9</f>
        <v>23791.5</v>
      </c>
      <c r="U21" s="262">
        <f>'BAR BB| Open rates'!U21*0.85*0.9</f>
        <v>22491</v>
      </c>
      <c r="V21" s="262">
        <f>'BAR BB| Open rates'!V21*0.85*0.9</f>
        <v>23791.5</v>
      </c>
      <c r="W21" s="262">
        <f>'BAR BB| Open rates'!W21*0.85*0.9</f>
        <v>27922.5</v>
      </c>
      <c r="X21" s="262">
        <f>'BAR BB| Open rates'!X21*0.85*0.9</f>
        <v>31135.5</v>
      </c>
      <c r="Y21" s="262">
        <f>'BAR BB| Open rates'!Y21*0.85*0.9</f>
        <v>45747</v>
      </c>
      <c r="Z21" s="262">
        <f>'BAR BB| Open rates'!Z21*0.85*0.9</f>
        <v>27922.5</v>
      </c>
      <c r="AA21" s="262">
        <f>'BAR BB| Open rates'!AA21*0.85*0.9</f>
        <v>29605.5</v>
      </c>
      <c r="AB21" s="262">
        <f>'BAR BB| Open rates'!AB21*0.85*0.9</f>
        <v>27922.5</v>
      </c>
      <c r="AC21" s="262">
        <f>'BAR BB| Open rates'!AC21*0.85*0.9</f>
        <v>31135.5</v>
      </c>
      <c r="AD21" s="262">
        <f>'BAR BB| Open rates'!AD21*0.85*0.9</f>
        <v>32665.5</v>
      </c>
      <c r="AE21" s="262">
        <f>'BAR BB| Open rates'!AE21*0.85*0.9</f>
        <v>31135.5</v>
      </c>
      <c r="AF21" s="262">
        <f>'BAR BB| Open rates'!AF21*0.85*0.9</f>
        <v>32665.5</v>
      </c>
      <c r="AG21" s="262">
        <f>'BAR BB| Open rates'!AG21*0.85*0.9</f>
        <v>31135.5</v>
      </c>
      <c r="AH21" s="262">
        <f>'BAR BB| Open rates'!AH21*0.85*0.9</f>
        <v>32665.5</v>
      </c>
      <c r="AI21" s="262">
        <f>'BAR BB| Open rates'!AI21*0.85*0.9</f>
        <v>31135.5</v>
      </c>
      <c r="AJ21" s="262">
        <f>'BAR BB| Open rates'!AJ21*0.85*0.9</f>
        <v>32665.5</v>
      </c>
      <c r="AK21" s="262">
        <f>'BAR BB| Open rates'!AK21*0.85*0.9</f>
        <v>31135.5</v>
      </c>
      <c r="AL21" s="262">
        <f>'BAR BB| Open rates'!AL21*0.85*0.9</f>
        <v>32665.5</v>
      </c>
      <c r="AM21" s="262">
        <f>'BAR BB| Open rates'!AM21*0.85*0.9</f>
        <v>31135.5</v>
      </c>
      <c r="AN21" s="262">
        <f>'BAR BB| Open rates'!AN21*0.85*0.9</f>
        <v>32665.5</v>
      </c>
      <c r="AO21" s="262">
        <f>'BAR BB| Open rates'!AO21*0.85*0.9</f>
        <v>31135.5</v>
      </c>
      <c r="AP21" s="262">
        <f>'BAR BB| Open rates'!AP21*0.85*0.9</f>
        <v>32665.5</v>
      </c>
      <c r="AQ21" s="262">
        <f>'BAR BB| Open rates'!AQ21*0.85*0.9</f>
        <v>31135.5</v>
      </c>
      <c r="AR21" s="262">
        <f>'BAR BB| Open rates'!AR21*0.85*0.9</f>
        <v>32665.5</v>
      </c>
      <c r="AS21" s="262">
        <f>'BAR BB| Open rates'!AS21*0.85*0.9</f>
        <v>27922.5</v>
      </c>
      <c r="AT21" s="262">
        <f>'BAR BB| Open rates'!AT21*0.85*0.9</f>
        <v>29605.5</v>
      </c>
      <c r="AU21" s="262">
        <f>'BAR BB| Open rates'!AU21*0.85*0.9</f>
        <v>27922.5</v>
      </c>
      <c r="AV21" s="262">
        <f>'BAR BB| Open rates'!AV21*0.85*0.9</f>
        <v>29605.5</v>
      </c>
      <c r="AW21" s="262">
        <f>'BAR BB| Open rates'!AW21*0.85*0.9</f>
        <v>29605.5</v>
      </c>
      <c r="AX21" s="262">
        <f>'BAR BB| Open rates'!AX21*0.85*0.9</f>
        <v>27922.5</v>
      </c>
      <c r="AY21" s="262">
        <f>'BAR BB| Open rates'!AY21*0.85*0.9</f>
        <v>29605.5</v>
      </c>
      <c r="AZ21" s="262">
        <f>'BAR BB| Open rates'!AZ21*0.85*0.9</f>
        <v>27922.5</v>
      </c>
      <c r="BA21" s="262">
        <f>'BAR BB| Open rates'!BA21*0.85*0.9</f>
        <v>29605.5</v>
      </c>
      <c r="BB21" s="262">
        <f>'BAR BB| Open rates'!BB21*0.85*0.9</f>
        <v>27922.5</v>
      </c>
      <c r="BC21" s="262">
        <f>'BAR BB| Open rates'!BC21*0.85*0.9</f>
        <v>29605.5</v>
      </c>
      <c r="BD21" s="262">
        <f>'BAR BB| Open rates'!BD21*0.85*0.9</f>
        <v>27922.5</v>
      </c>
      <c r="BE21" s="262">
        <f>'BAR BB| Open rates'!BE21*0.85*0.9</f>
        <v>24786</v>
      </c>
      <c r="BF21" s="262">
        <f>'BAR BB| Open rates'!BF21*0.85*0.9</f>
        <v>23256</v>
      </c>
      <c r="BG21" s="262">
        <f>'BAR BB| Open rates'!BG21*0.85*0.9</f>
        <v>24786</v>
      </c>
      <c r="BH21" s="262">
        <f>'BAR BB| Open rates'!BH21*0.85*0.9</f>
        <v>23256</v>
      </c>
      <c r="BI21" s="262">
        <f>'BAR BB| Open rates'!BI21*0.85*0.9</f>
        <v>24786</v>
      </c>
      <c r="BJ21" s="262">
        <f>'BAR BB| Open rates'!BJ21*0.85*0.9</f>
        <v>23256</v>
      </c>
      <c r="BK21" s="262">
        <f>'BAR BB| Open rates'!BK21*0.85*0.9</f>
        <v>24786</v>
      </c>
      <c r="BL21" s="262">
        <f>'BAR BB| Open rates'!BL21*0.85*0.9</f>
        <v>23256</v>
      </c>
      <c r="BM21" s="262">
        <f>'BAR BB| Open rates'!BM21*0.85*0.9</f>
        <v>24786</v>
      </c>
      <c r="BN21" s="262">
        <f>'BAR BB| Open rates'!BN21*0.85*0.9</f>
        <v>26086.5</v>
      </c>
      <c r="BO21" s="262">
        <f>'BAR BB| Open rates'!BO21*0.85*0.9</f>
        <v>27769.5</v>
      </c>
      <c r="BP21" s="262">
        <f>'BAR BB| Open rates'!BP21*0.85*0.9</f>
        <v>22491</v>
      </c>
      <c r="BQ21" s="262">
        <f>'BAR BB| Open rates'!BQ21*0.85*0.9</f>
        <v>20961</v>
      </c>
      <c r="BR21" s="262">
        <f>'BAR BB| Open rates'!BR21*0.85*0.9</f>
        <v>21726</v>
      </c>
      <c r="BS21" s="262">
        <f>'BAR BB| Open rates'!BS21*0.85*0.9</f>
        <v>20961</v>
      </c>
      <c r="BT21" s="262">
        <f>'BAR BB| Open rates'!BT21*0.85*0.9</f>
        <v>21726</v>
      </c>
      <c r="BU21" s="262">
        <f>'BAR BB| Open rates'!BU21*0.85*0.9</f>
        <v>20961</v>
      </c>
      <c r="BV21" s="262">
        <f>'BAR BB| Open rates'!BV21*0.85*0.9</f>
        <v>21726</v>
      </c>
      <c r="BW21" s="262">
        <f>'BAR BB| Open rates'!BW21*0.85*0.9</f>
        <v>20961</v>
      </c>
      <c r="BX21" s="262">
        <f>'BAR BB| Open rates'!BX21*0.85*0.9</f>
        <v>20961</v>
      </c>
      <c r="BY21" s="262">
        <f>'BAR BB| Open rates'!BY21*0.85*0.9</f>
        <v>21726</v>
      </c>
      <c r="BZ21" s="262">
        <f>'BAR BB| Open rates'!BZ21*0.85*0.9</f>
        <v>20961</v>
      </c>
      <c r="CA21" s="262">
        <f>'BAR BB| Open rates'!CA21*0.85*0.9</f>
        <v>21726</v>
      </c>
      <c r="CB21" s="262">
        <f>'BAR BB| Open rates'!CB21*0.85*0.9</f>
        <v>20961</v>
      </c>
      <c r="CC21" s="262">
        <f>'BAR BB| Open rates'!CC21*0.85*0.9</f>
        <v>21726</v>
      </c>
      <c r="CD21" s="262">
        <f>'BAR BB| Open rates'!CD21*0.85*0.9</f>
        <v>24556.5</v>
      </c>
      <c r="CE21" s="262">
        <f>'BAR BB| Open rates'!CE21*0.85*0.9</f>
        <v>26239.5</v>
      </c>
    </row>
    <row r="22" spans="1:83" s="36" customFormat="1" ht="12" customHeight="1" x14ac:dyDescent="0.2">
      <c r="A22" s="237">
        <v>2</v>
      </c>
      <c r="B22" s="262">
        <f>'BAR BB| Open rates'!B22*0.85*0.9</f>
        <v>25857</v>
      </c>
      <c r="C22" s="262">
        <f>'BAR BB| Open rates'!C22*0.85*0.9</f>
        <v>30370.5</v>
      </c>
      <c r="D22" s="262">
        <f>'BAR BB| Open rates'!D22*0.85*0.9</f>
        <v>27157.5</v>
      </c>
      <c r="E22" s="262">
        <f>'BAR BB| Open rates'!E22*0.85*0.9</f>
        <v>26086.5</v>
      </c>
      <c r="F22" s="262">
        <f>'BAR BB| Open rates'!F22*0.85*0.9</f>
        <v>24786</v>
      </c>
      <c r="G22" s="262">
        <f>'BAR BB| Open rates'!G22*0.85*0.9</f>
        <v>23256</v>
      </c>
      <c r="H22" s="262">
        <f>'BAR BB| Open rates'!H22*0.85*0.9</f>
        <v>23256</v>
      </c>
      <c r="I22" s="262">
        <f>'BAR BB| Open rates'!I22*0.85*0.9</f>
        <v>22491</v>
      </c>
      <c r="J22" s="262">
        <f>'BAR BB| Open rates'!J22*0.85*0.9</f>
        <v>23256</v>
      </c>
      <c r="K22" s="262">
        <f>'BAR BB| Open rates'!K22*0.85*0.9</f>
        <v>23256</v>
      </c>
      <c r="L22" s="262">
        <f>'BAR BB| Open rates'!L22*0.85*0.9</f>
        <v>23256</v>
      </c>
      <c r="M22" s="262">
        <f>'BAR BB| Open rates'!M22*0.85*0.9</f>
        <v>30064.5</v>
      </c>
      <c r="N22" s="262">
        <f>'BAR BB| Open rates'!N22*0.85*0.9</f>
        <v>26086.5</v>
      </c>
      <c r="O22" s="262">
        <f>'BAR BB| Open rates'!O22*0.85*0.9</f>
        <v>30064.5</v>
      </c>
      <c r="P22" s="262">
        <f>'BAR BB| Open rates'!P22*0.85*0.9</f>
        <v>27769.5</v>
      </c>
      <c r="Q22" s="262">
        <f>'BAR BB| Open rates'!Q22*0.85*0.9</f>
        <v>24786</v>
      </c>
      <c r="R22" s="262">
        <f>'BAR BB| Open rates'!R22*0.85*0.9</f>
        <v>26086.5</v>
      </c>
      <c r="S22" s="262">
        <f>'BAR BB| Open rates'!S22*0.85*0.9</f>
        <v>24786</v>
      </c>
      <c r="T22" s="262">
        <f>'BAR BB| Open rates'!T22*0.85*0.9</f>
        <v>26086.5</v>
      </c>
      <c r="U22" s="262">
        <f>'BAR BB| Open rates'!U22*0.85*0.9</f>
        <v>24786</v>
      </c>
      <c r="V22" s="262">
        <f>'BAR BB| Open rates'!V22*0.85*0.9</f>
        <v>26086.5</v>
      </c>
      <c r="W22" s="262">
        <f>'BAR BB| Open rates'!W22*0.85*0.9</f>
        <v>30217.5</v>
      </c>
      <c r="X22" s="262">
        <f>'BAR BB| Open rates'!X22*0.85*0.9</f>
        <v>33430.5</v>
      </c>
      <c r="Y22" s="262">
        <f>'BAR BB| Open rates'!Y22*0.85*0.9</f>
        <v>48042</v>
      </c>
      <c r="Z22" s="262">
        <f>'BAR BB| Open rates'!Z22*0.85*0.9</f>
        <v>30217.5</v>
      </c>
      <c r="AA22" s="262">
        <f>'BAR BB| Open rates'!AA22*0.85*0.9</f>
        <v>31900.5</v>
      </c>
      <c r="AB22" s="262">
        <f>'BAR BB| Open rates'!AB22*0.85*0.9</f>
        <v>30217.5</v>
      </c>
      <c r="AC22" s="262">
        <f>'BAR BB| Open rates'!AC22*0.85*0.9</f>
        <v>33430.5</v>
      </c>
      <c r="AD22" s="262">
        <f>'BAR BB| Open rates'!AD22*0.85*0.9</f>
        <v>34960.5</v>
      </c>
      <c r="AE22" s="262">
        <f>'BAR BB| Open rates'!AE22*0.85*0.9</f>
        <v>33430.5</v>
      </c>
      <c r="AF22" s="262">
        <f>'BAR BB| Open rates'!AF22*0.85*0.9</f>
        <v>34960.5</v>
      </c>
      <c r="AG22" s="262">
        <f>'BAR BB| Open rates'!AG22*0.85*0.9</f>
        <v>33430.5</v>
      </c>
      <c r="AH22" s="262">
        <f>'BAR BB| Open rates'!AH22*0.85*0.9</f>
        <v>34960.5</v>
      </c>
      <c r="AI22" s="262">
        <f>'BAR BB| Open rates'!AI22*0.85*0.9</f>
        <v>33430.5</v>
      </c>
      <c r="AJ22" s="262">
        <f>'BAR BB| Open rates'!AJ22*0.85*0.9</f>
        <v>34960.5</v>
      </c>
      <c r="AK22" s="262">
        <f>'BAR BB| Open rates'!AK22*0.85*0.9</f>
        <v>33430.5</v>
      </c>
      <c r="AL22" s="262">
        <f>'BAR BB| Open rates'!AL22*0.85*0.9</f>
        <v>34960.5</v>
      </c>
      <c r="AM22" s="262">
        <f>'BAR BB| Open rates'!AM22*0.85*0.9</f>
        <v>33430.5</v>
      </c>
      <c r="AN22" s="262">
        <f>'BAR BB| Open rates'!AN22*0.85*0.9</f>
        <v>34960.5</v>
      </c>
      <c r="AO22" s="262">
        <f>'BAR BB| Open rates'!AO22*0.85*0.9</f>
        <v>33430.5</v>
      </c>
      <c r="AP22" s="262">
        <f>'BAR BB| Open rates'!AP22*0.85*0.9</f>
        <v>34960.5</v>
      </c>
      <c r="AQ22" s="262">
        <f>'BAR BB| Open rates'!AQ22*0.85*0.9</f>
        <v>33430.5</v>
      </c>
      <c r="AR22" s="262">
        <f>'BAR BB| Open rates'!AR22*0.85*0.9</f>
        <v>34960.5</v>
      </c>
      <c r="AS22" s="262">
        <f>'BAR BB| Open rates'!AS22*0.85*0.9</f>
        <v>30217.5</v>
      </c>
      <c r="AT22" s="262">
        <f>'BAR BB| Open rates'!AT22*0.85*0.9</f>
        <v>31900.5</v>
      </c>
      <c r="AU22" s="262">
        <f>'BAR BB| Open rates'!AU22*0.85*0.9</f>
        <v>30217.5</v>
      </c>
      <c r="AV22" s="262">
        <f>'BAR BB| Open rates'!AV22*0.85*0.9</f>
        <v>31900.5</v>
      </c>
      <c r="AW22" s="262">
        <f>'BAR BB| Open rates'!AW22*0.85*0.9</f>
        <v>31900.5</v>
      </c>
      <c r="AX22" s="262">
        <f>'BAR BB| Open rates'!AX22*0.85*0.9</f>
        <v>30217.5</v>
      </c>
      <c r="AY22" s="262">
        <f>'BAR BB| Open rates'!AY22*0.85*0.9</f>
        <v>31900.5</v>
      </c>
      <c r="AZ22" s="262">
        <f>'BAR BB| Open rates'!AZ22*0.85*0.9</f>
        <v>30217.5</v>
      </c>
      <c r="BA22" s="262">
        <f>'BAR BB| Open rates'!BA22*0.85*0.9</f>
        <v>31900.5</v>
      </c>
      <c r="BB22" s="262">
        <f>'BAR BB| Open rates'!BB22*0.85*0.9</f>
        <v>30217.5</v>
      </c>
      <c r="BC22" s="262">
        <f>'BAR BB| Open rates'!BC22*0.85*0.9</f>
        <v>31900.5</v>
      </c>
      <c r="BD22" s="262">
        <f>'BAR BB| Open rates'!BD22*0.85*0.9</f>
        <v>30217.5</v>
      </c>
      <c r="BE22" s="262">
        <f>'BAR BB| Open rates'!BE22*0.85*0.9</f>
        <v>27081</v>
      </c>
      <c r="BF22" s="262">
        <f>'BAR BB| Open rates'!BF22*0.85*0.9</f>
        <v>25551</v>
      </c>
      <c r="BG22" s="262">
        <f>'BAR BB| Open rates'!BG22*0.85*0.9</f>
        <v>27081</v>
      </c>
      <c r="BH22" s="262">
        <f>'BAR BB| Open rates'!BH22*0.85*0.9</f>
        <v>25551</v>
      </c>
      <c r="BI22" s="262">
        <f>'BAR BB| Open rates'!BI22*0.85*0.9</f>
        <v>27081</v>
      </c>
      <c r="BJ22" s="262">
        <f>'BAR BB| Open rates'!BJ22*0.85*0.9</f>
        <v>25551</v>
      </c>
      <c r="BK22" s="262">
        <f>'BAR BB| Open rates'!BK22*0.85*0.9</f>
        <v>27081</v>
      </c>
      <c r="BL22" s="262">
        <f>'BAR BB| Open rates'!BL22*0.85*0.9</f>
        <v>25551</v>
      </c>
      <c r="BM22" s="262">
        <f>'BAR BB| Open rates'!BM22*0.85*0.9</f>
        <v>27081</v>
      </c>
      <c r="BN22" s="262">
        <f>'BAR BB| Open rates'!BN22*0.85*0.9</f>
        <v>28381.5</v>
      </c>
      <c r="BO22" s="262">
        <f>'BAR BB| Open rates'!BO22*0.85*0.9</f>
        <v>30064.5</v>
      </c>
      <c r="BP22" s="262">
        <f>'BAR BB| Open rates'!BP22*0.85*0.9</f>
        <v>24786</v>
      </c>
      <c r="BQ22" s="262">
        <f>'BAR BB| Open rates'!BQ22*0.85*0.9</f>
        <v>23256</v>
      </c>
      <c r="BR22" s="262">
        <f>'BAR BB| Open rates'!BR22*0.85*0.9</f>
        <v>24021</v>
      </c>
      <c r="BS22" s="262">
        <f>'BAR BB| Open rates'!BS22*0.85*0.9</f>
        <v>23256</v>
      </c>
      <c r="BT22" s="262">
        <f>'BAR BB| Open rates'!BT22*0.85*0.9</f>
        <v>24021</v>
      </c>
      <c r="BU22" s="262">
        <f>'BAR BB| Open rates'!BU22*0.85*0.9</f>
        <v>23256</v>
      </c>
      <c r="BV22" s="262">
        <f>'BAR BB| Open rates'!BV22*0.85*0.9</f>
        <v>24021</v>
      </c>
      <c r="BW22" s="262">
        <f>'BAR BB| Open rates'!BW22*0.85*0.9</f>
        <v>23256</v>
      </c>
      <c r="BX22" s="262">
        <f>'BAR BB| Open rates'!BX22*0.85*0.9</f>
        <v>23256</v>
      </c>
      <c r="BY22" s="262">
        <f>'BAR BB| Open rates'!BY22*0.85*0.9</f>
        <v>24021</v>
      </c>
      <c r="BZ22" s="262">
        <f>'BAR BB| Open rates'!BZ22*0.85*0.9</f>
        <v>23256</v>
      </c>
      <c r="CA22" s="262">
        <f>'BAR BB| Open rates'!CA22*0.85*0.9</f>
        <v>24021</v>
      </c>
      <c r="CB22" s="262">
        <f>'BAR BB| Open rates'!CB22*0.85*0.9</f>
        <v>23256</v>
      </c>
      <c r="CC22" s="262">
        <f>'BAR BB| Open rates'!CC22*0.85*0.9</f>
        <v>24021</v>
      </c>
      <c r="CD22" s="262">
        <f>'BAR BB| Open rates'!CD22*0.85*0.9</f>
        <v>26851.5</v>
      </c>
      <c r="CE22" s="262">
        <f>'BAR BB| Open rates'!CE22*0.85*0.9</f>
        <v>28534.5</v>
      </c>
    </row>
    <row r="23" spans="1:83" s="36" customFormat="1" ht="12" customHeight="1" x14ac:dyDescent="0.2">
      <c r="A23" s="236" t="s">
        <v>180</v>
      </c>
      <c r="B23" s="262"/>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c r="AG23" s="262"/>
      <c r="AH23" s="262"/>
      <c r="AI23" s="262"/>
      <c r="AJ23" s="262"/>
      <c r="AK23" s="262"/>
      <c r="AL23" s="262"/>
      <c r="AM23" s="262"/>
      <c r="AN23" s="262"/>
      <c r="AO23" s="262"/>
      <c r="AP23" s="262"/>
      <c r="AQ23" s="262"/>
      <c r="AR23" s="262"/>
      <c r="AS23" s="262"/>
      <c r="AT23" s="262"/>
      <c r="AU23" s="262"/>
      <c r="AV23" s="262"/>
      <c r="AW23" s="262"/>
      <c r="AX23" s="262"/>
      <c r="AY23" s="262"/>
      <c r="AZ23" s="262"/>
      <c r="BA23" s="262"/>
      <c r="BB23" s="262"/>
      <c r="BC23" s="262"/>
      <c r="BD23" s="262"/>
      <c r="BE23" s="262"/>
      <c r="BF23" s="262"/>
      <c r="BG23" s="262"/>
      <c r="BH23" s="262"/>
      <c r="BI23" s="262"/>
      <c r="BJ23" s="262"/>
      <c r="BK23" s="262"/>
      <c r="BL23" s="262"/>
      <c r="BM23" s="262"/>
      <c r="BN23" s="262"/>
      <c r="BO23" s="262"/>
      <c r="BP23" s="262"/>
      <c r="BQ23" s="262"/>
      <c r="BR23" s="262"/>
      <c r="BS23" s="262"/>
      <c r="BT23" s="262"/>
      <c r="BU23" s="262"/>
      <c r="BV23" s="262"/>
      <c r="BW23" s="262"/>
      <c r="BX23" s="262"/>
      <c r="BY23" s="262"/>
      <c r="BZ23" s="262"/>
      <c r="CA23" s="262"/>
      <c r="CB23" s="262"/>
      <c r="CC23" s="262"/>
      <c r="CD23" s="262"/>
      <c r="CE23" s="262"/>
    </row>
    <row r="24" spans="1:83" s="36" customFormat="1" ht="12" customHeight="1" x14ac:dyDescent="0.2">
      <c r="A24" s="237">
        <v>1</v>
      </c>
      <c r="B24" s="262">
        <f>'BAR BB| Open rates'!B24*0.85*0.9</f>
        <v>35037</v>
      </c>
      <c r="C24" s="262">
        <f>'BAR BB| Open rates'!C24*0.85*0.9</f>
        <v>39550.5</v>
      </c>
      <c r="D24" s="262">
        <f>'BAR BB| Open rates'!D24*0.85*0.9</f>
        <v>36337.5</v>
      </c>
      <c r="E24" s="262">
        <f>'BAR BB| Open rates'!E24*0.85*0.9</f>
        <v>30217.5</v>
      </c>
      <c r="F24" s="262">
        <f>'BAR BB| Open rates'!F24*0.85*0.9</f>
        <v>28917</v>
      </c>
      <c r="G24" s="262">
        <f>'BAR BB| Open rates'!G24*0.85*0.9</f>
        <v>27387</v>
      </c>
      <c r="H24" s="262">
        <f>'BAR BB| Open rates'!H24*0.85*0.9</f>
        <v>27387</v>
      </c>
      <c r="I24" s="262">
        <f>'BAR BB| Open rates'!I24*0.85*0.9</f>
        <v>26622</v>
      </c>
      <c r="J24" s="262">
        <f>'BAR BB| Open rates'!J24*0.85*0.9</f>
        <v>27387</v>
      </c>
      <c r="K24" s="262">
        <f>'BAR BB| Open rates'!K24*0.85*0.9</f>
        <v>27387</v>
      </c>
      <c r="L24" s="262">
        <f>'BAR BB| Open rates'!L24*0.85*0.9</f>
        <v>27387</v>
      </c>
      <c r="M24" s="262">
        <f>'BAR BB| Open rates'!M24*0.85*0.9</f>
        <v>34195.5</v>
      </c>
      <c r="N24" s="262">
        <f>'BAR BB| Open rates'!N24*0.85*0.9</f>
        <v>30217.5</v>
      </c>
      <c r="O24" s="262">
        <f>'BAR BB| Open rates'!O24*0.85*0.9</f>
        <v>34195.5</v>
      </c>
      <c r="P24" s="262">
        <f>'BAR BB| Open rates'!P24*0.85*0.9</f>
        <v>31900.5</v>
      </c>
      <c r="Q24" s="262">
        <f>'BAR BB| Open rates'!Q24*0.85*0.9</f>
        <v>28917</v>
      </c>
      <c r="R24" s="262">
        <f>'BAR BB| Open rates'!R24*0.85*0.9</f>
        <v>30217.5</v>
      </c>
      <c r="S24" s="262">
        <f>'BAR BB| Open rates'!S24*0.85*0.9</f>
        <v>28917</v>
      </c>
      <c r="T24" s="262">
        <f>'BAR BB| Open rates'!T24*0.85*0.9</f>
        <v>30217.5</v>
      </c>
      <c r="U24" s="262">
        <f>'BAR BB| Open rates'!U24*0.85*0.9</f>
        <v>28917</v>
      </c>
      <c r="V24" s="262">
        <f>'BAR BB| Open rates'!V24*0.85*0.9</f>
        <v>30217.5</v>
      </c>
      <c r="W24" s="262">
        <f>'BAR BB| Open rates'!W24*0.85*0.9</f>
        <v>36337.5</v>
      </c>
      <c r="X24" s="262">
        <f>'BAR BB| Open rates'!X24*0.85*0.9</f>
        <v>39550.5</v>
      </c>
      <c r="Y24" s="262">
        <f>'BAR BB| Open rates'!Y24*0.85*0.9</f>
        <v>54162</v>
      </c>
      <c r="Z24" s="262">
        <f>'BAR BB| Open rates'!Z24*0.85*0.9</f>
        <v>36337.5</v>
      </c>
      <c r="AA24" s="262">
        <f>'BAR BB| Open rates'!AA24*0.85*0.9</f>
        <v>38020.5</v>
      </c>
      <c r="AB24" s="262">
        <f>'BAR BB| Open rates'!AB24*0.85*0.9</f>
        <v>36337.5</v>
      </c>
      <c r="AC24" s="262">
        <f>'BAR BB| Open rates'!AC24*0.85*0.9</f>
        <v>39550.5</v>
      </c>
      <c r="AD24" s="262">
        <f>'BAR BB| Open rates'!AD24*0.85*0.9</f>
        <v>41080.5</v>
      </c>
      <c r="AE24" s="262">
        <f>'BAR BB| Open rates'!AE24*0.85*0.9</f>
        <v>39550.5</v>
      </c>
      <c r="AF24" s="262">
        <f>'BAR BB| Open rates'!AF24*0.85*0.9</f>
        <v>41080.5</v>
      </c>
      <c r="AG24" s="262">
        <f>'BAR BB| Open rates'!AG24*0.85*0.9</f>
        <v>39550.5</v>
      </c>
      <c r="AH24" s="262">
        <f>'BAR BB| Open rates'!AH24*0.85*0.9</f>
        <v>41080.5</v>
      </c>
      <c r="AI24" s="262">
        <f>'BAR BB| Open rates'!AI24*0.85*0.9</f>
        <v>39550.5</v>
      </c>
      <c r="AJ24" s="262">
        <f>'BAR BB| Open rates'!AJ24*0.85*0.9</f>
        <v>41080.5</v>
      </c>
      <c r="AK24" s="262">
        <f>'BAR BB| Open rates'!AK24*0.85*0.9</f>
        <v>39550.5</v>
      </c>
      <c r="AL24" s="262">
        <f>'BAR BB| Open rates'!AL24*0.85*0.9</f>
        <v>41080.5</v>
      </c>
      <c r="AM24" s="262">
        <f>'BAR BB| Open rates'!AM24*0.85*0.9</f>
        <v>39550.5</v>
      </c>
      <c r="AN24" s="262">
        <f>'BAR BB| Open rates'!AN24*0.85*0.9</f>
        <v>41080.5</v>
      </c>
      <c r="AO24" s="262">
        <f>'BAR BB| Open rates'!AO24*0.85*0.9</f>
        <v>39550.5</v>
      </c>
      <c r="AP24" s="262">
        <f>'BAR BB| Open rates'!AP24*0.85*0.9</f>
        <v>41080.5</v>
      </c>
      <c r="AQ24" s="262">
        <f>'BAR BB| Open rates'!AQ24*0.85*0.9</f>
        <v>39550.5</v>
      </c>
      <c r="AR24" s="262">
        <f>'BAR BB| Open rates'!AR24*0.85*0.9</f>
        <v>41080.5</v>
      </c>
      <c r="AS24" s="262">
        <f>'BAR BB| Open rates'!AS24*0.85*0.9</f>
        <v>36337.5</v>
      </c>
      <c r="AT24" s="262">
        <f>'BAR BB| Open rates'!AT24*0.85*0.9</f>
        <v>38020.5</v>
      </c>
      <c r="AU24" s="262">
        <f>'BAR BB| Open rates'!AU24*0.85*0.9</f>
        <v>36337.5</v>
      </c>
      <c r="AV24" s="262">
        <f>'BAR BB| Open rates'!AV24*0.85*0.9</f>
        <v>33430.5</v>
      </c>
      <c r="AW24" s="262">
        <f>'BAR BB| Open rates'!AW24*0.85*0.9</f>
        <v>33430.5</v>
      </c>
      <c r="AX24" s="262">
        <f>'BAR BB| Open rates'!AX24*0.85*0.9</f>
        <v>31747.5</v>
      </c>
      <c r="AY24" s="262">
        <f>'BAR BB| Open rates'!AY24*0.85*0.9</f>
        <v>33430.5</v>
      </c>
      <c r="AZ24" s="262">
        <f>'BAR BB| Open rates'!AZ24*0.85*0.9</f>
        <v>31747.5</v>
      </c>
      <c r="BA24" s="262">
        <f>'BAR BB| Open rates'!BA24*0.85*0.9</f>
        <v>33430.5</v>
      </c>
      <c r="BB24" s="262">
        <f>'BAR BB| Open rates'!BB24*0.85*0.9</f>
        <v>31747.5</v>
      </c>
      <c r="BC24" s="262">
        <f>'BAR BB| Open rates'!BC24*0.85*0.9</f>
        <v>33430.5</v>
      </c>
      <c r="BD24" s="262">
        <f>'BAR BB| Open rates'!BD24*0.85*0.9</f>
        <v>31747.5</v>
      </c>
      <c r="BE24" s="262">
        <f>'BAR BB| Open rates'!BE24*0.85*0.9</f>
        <v>30447</v>
      </c>
      <c r="BF24" s="262">
        <f>'BAR BB| Open rates'!BF24*0.85*0.9</f>
        <v>28917</v>
      </c>
      <c r="BG24" s="262">
        <f>'BAR BB| Open rates'!BG24*0.85*0.9</f>
        <v>30447</v>
      </c>
      <c r="BH24" s="262">
        <f>'BAR BB| Open rates'!BH24*0.85*0.9</f>
        <v>28917</v>
      </c>
      <c r="BI24" s="262">
        <f>'BAR BB| Open rates'!BI24*0.85*0.9</f>
        <v>30447</v>
      </c>
      <c r="BJ24" s="262">
        <f>'BAR BB| Open rates'!BJ24*0.85*0.9</f>
        <v>28917</v>
      </c>
      <c r="BK24" s="262">
        <f>'BAR BB| Open rates'!BK24*0.85*0.9</f>
        <v>30447</v>
      </c>
      <c r="BL24" s="262">
        <f>'BAR BB| Open rates'!BL24*0.85*0.9</f>
        <v>28917</v>
      </c>
      <c r="BM24" s="262">
        <f>'BAR BB| Open rates'!BM24*0.85*0.9</f>
        <v>30447</v>
      </c>
      <c r="BN24" s="262">
        <f>'BAR BB| Open rates'!BN24*0.85*0.9</f>
        <v>31747.5</v>
      </c>
      <c r="BO24" s="262">
        <f>'BAR BB| Open rates'!BO24*0.85*0.9</f>
        <v>33430.5</v>
      </c>
      <c r="BP24" s="262">
        <f>'BAR BB| Open rates'!BP24*0.85*0.9</f>
        <v>28152</v>
      </c>
      <c r="BQ24" s="262">
        <f>'BAR BB| Open rates'!BQ24*0.85*0.9</f>
        <v>26622</v>
      </c>
      <c r="BR24" s="262">
        <f>'BAR BB| Open rates'!BR24*0.85*0.9</f>
        <v>27387</v>
      </c>
      <c r="BS24" s="262">
        <f>'BAR BB| Open rates'!BS24*0.85*0.9</f>
        <v>26622</v>
      </c>
      <c r="BT24" s="262">
        <f>'BAR BB| Open rates'!BT24*0.85*0.9</f>
        <v>27387</v>
      </c>
      <c r="BU24" s="262">
        <f>'BAR BB| Open rates'!BU24*0.85*0.9</f>
        <v>26622</v>
      </c>
      <c r="BV24" s="262">
        <f>'BAR BB| Open rates'!BV24*0.85*0.9</f>
        <v>27387</v>
      </c>
      <c r="BW24" s="262">
        <f>'BAR BB| Open rates'!BW24*0.85*0.9</f>
        <v>26622</v>
      </c>
      <c r="BX24" s="262">
        <f>'BAR BB| Open rates'!BX24*0.85*0.9</f>
        <v>26622</v>
      </c>
      <c r="BY24" s="262">
        <f>'BAR BB| Open rates'!BY24*0.85*0.9</f>
        <v>27387</v>
      </c>
      <c r="BZ24" s="262">
        <f>'BAR BB| Open rates'!BZ24*0.85*0.9</f>
        <v>26622</v>
      </c>
      <c r="CA24" s="262">
        <f>'BAR BB| Open rates'!CA24*0.85*0.9</f>
        <v>27387</v>
      </c>
      <c r="CB24" s="262">
        <f>'BAR BB| Open rates'!CB24*0.85*0.9</f>
        <v>26622</v>
      </c>
      <c r="CC24" s="262">
        <f>'BAR BB| Open rates'!CC24*0.85*0.9</f>
        <v>27387</v>
      </c>
      <c r="CD24" s="262">
        <f>'BAR BB| Open rates'!CD24*0.85*0.9</f>
        <v>30217.5</v>
      </c>
      <c r="CE24" s="262">
        <f>'BAR BB| Open rates'!CE24*0.85*0.9</f>
        <v>31900.5</v>
      </c>
    </row>
    <row r="25" spans="1:83" s="36" customFormat="1" ht="12" customHeight="1" x14ac:dyDescent="0.2">
      <c r="A25" s="237">
        <v>2</v>
      </c>
      <c r="B25" s="262">
        <f>'BAR BB| Open rates'!B25*0.85*0.9</f>
        <v>37332</v>
      </c>
      <c r="C25" s="262">
        <f>'BAR BB| Open rates'!C25*0.85*0.9</f>
        <v>41845.5</v>
      </c>
      <c r="D25" s="262">
        <f>'BAR BB| Open rates'!D25*0.85*0.9</f>
        <v>38632.5</v>
      </c>
      <c r="E25" s="262">
        <f>'BAR BB| Open rates'!E25*0.85*0.9</f>
        <v>32512.5</v>
      </c>
      <c r="F25" s="262">
        <f>'BAR BB| Open rates'!F25*0.85*0.9</f>
        <v>31212</v>
      </c>
      <c r="G25" s="262">
        <f>'BAR BB| Open rates'!G25*0.85*0.9</f>
        <v>29682</v>
      </c>
      <c r="H25" s="262">
        <f>'BAR BB| Open rates'!H25*0.85*0.9</f>
        <v>29682</v>
      </c>
      <c r="I25" s="262">
        <f>'BAR BB| Open rates'!I25*0.85*0.9</f>
        <v>28917</v>
      </c>
      <c r="J25" s="262">
        <f>'BAR BB| Open rates'!J25*0.85*0.9</f>
        <v>29682</v>
      </c>
      <c r="K25" s="262">
        <f>'BAR BB| Open rates'!K25*0.85*0.9</f>
        <v>29682</v>
      </c>
      <c r="L25" s="262">
        <f>'BAR BB| Open rates'!L25*0.85*0.9</f>
        <v>29682</v>
      </c>
      <c r="M25" s="262">
        <f>'BAR BB| Open rates'!M25*0.85*0.9</f>
        <v>36490.5</v>
      </c>
      <c r="N25" s="262">
        <f>'BAR BB| Open rates'!N25*0.85*0.9</f>
        <v>32512.5</v>
      </c>
      <c r="O25" s="262">
        <f>'BAR BB| Open rates'!O25*0.85*0.9</f>
        <v>36490.5</v>
      </c>
      <c r="P25" s="262">
        <f>'BAR BB| Open rates'!P25*0.85*0.9</f>
        <v>34195.5</v>
      </c>
      <c r="Q25" s="262">
        <f>'BAR BB| Open rates'!Q25*0.85*0.9</f>
        <v>31212</v>
      </c>
      <c r="R25" s="262">
        <f>'BAR BB| Open rates'!R25*0.85*0.9</f>
        <v>32512.5</v>
      </c>
      <c r="S25" s="262">
        <f>'BAR BB| Open rates'!S25*0.85*0.9</f>
        <v>31212</v>
      </c>
      <c r="T25" s="262">
        <f>'BAR BB| Open rates'!T25*0.85*0.9</f>
        <v>32512.5</v>
      </c>
      <c r="U25" s="262">
        <f>'BAR BB| Open rates'!U25*0.85*0.9</f>
        <v>31212</v>
      </c>
      <c r="V25" s="262">
        <f>'BAR BB| Open rates'!V25*0.85*0.9</f>
        <v>32512.5</v>
      </c>
      <c r="W25" s="262">
        <f>'BAR BB| Open rates'!W25*0.85*0.9</f>
        <v>38632.5</v>
      </c>
      <c r="X25" s="262">
        <f>'BAR BB| Open rates'!X25*0.85*0.9</f>
        <v>41845.5</v>
      </c>
      <c r="Y25" s="262">
        <f>'BAR BB| Open rates'!Y25*0.85*0.9</f>
        <v>56457</v>
      </c>
      <c r="Z25" s="262">
        <f>'BAR BB| Open rates'!Z25*0.85*0.9</f>
        <v>38632.5</v>
      </c>
      <c r="AA25" s="262">
        <f>'BAR BB| Open rates'!AA25*0.85*0.9</f>
        <v>40315.5</v>
      </c>
      <c r="AB25" s="262">
        <f>'BAR BB| Open rates'!AB25*0.85*0.9</f>
        <v>38632.5</v>
      </c>
      <c r="AC25" s="262">
        <f>'BAR BB| Open rates'!AC25*0.85*0.9</f>
        <v>41845.5</v>
      </c>
      <c r="AD25" s="262">
        <f>'BAR BB| Open rates'!AD25*0.85*0.9</f>
        <v>43375.5</v>
      </c>
      <c r="AE25" s="262">
        <f>'BAR BB| Open rates'!AE25*0.85*0.9</f>
        <v>41845.5</v>
      </c>
      <c r="AF25" s="262">
        <f>'BAR BB| Open rates'!AF25*0.85*0.9</f>
        <v>43375.5</v>
      </c>
      <c r="AG25" s="262">
        <f>'BAR BB| Open rates'!AG25*0.85*0.9</f>
        <v>41845.5</v>
      </c>
      <c r="AH25" s="262">
        <f>'BAR BB| Open rates'!AH25*0.85*0.9</f>
        <v>43375.5</v>
      </c>
      <c r="AI25" s="262">
        <f>'BAR BB| Open rates'!AI25*0.85*0.9</f>
        <v>41845.5</v>
      </c>
      <c r="AJ25" s="262">
        <f>'BAR BB| Open rates'!AJ25*0.85*0.9</f>
        <v>43375.5</v>
      </c>
      <c r="AK25" s="262">
        <f>'BAR BB| Open rates'!AK25*0.85*0.9</f>
        <v>41845.5</v>
      </c>
      <c r="AL25" s="262">
        <f>'BAR BB| Open rates'!AL25*0.85*0.9</f>
        <v>43375.5</v>
      </c>
      <c r="AM25" s="262">
        <f>'BAR BB| Open rates'!AM25*0.85*0.9</f>
        <v>41845.5</v>
      </c>
      <c r="AN25" s="262">
        <f>'BAR BB| Open rates'!AN25*0.85*0.9</f>
        <v>43375.5</v>
      </c>
      <c r="AO25" s="262">
        <f>'BAR BB| Open rates'!AO25*0.85*0.9</f>
        <v>41845.5</v>
      </c>
      <c r="AP25" s="262">
        <f>'BAR BB| Open rates'!AP25*0.85*0.9</f>
        <v>43375.5</v>
      </c>
      <c r="AQ25" s="262">
        <f>'BAR BB| Open rates'!AQ25*0.85*0.9</f>
        <v>41845.5</v>
      </c>
      <c r="AR25" s="262">
        <f>'BAR BB| Open rates'!AR25*0.85*0.9</f>
        <v>43375.5</v>
      </c>
      <c r="AS25" s="262">
        <f>'BAR BB| Open rates'!AS25*0.85*0.9</f>
        <v>38632.5</v>
      </c>
      <c r="AT25" s="262">
        <f>'BAR BB| Open rates'!AT25*0.85*0.9</f>
        <v>40315.5</v>
      </c>
      <c r="AU25" s="262">
        <f>'BAR BB| Open rates'!AU25*0.85*0.9</f>
        <v>38632.5</v>
      </c>
      <c r="AV25" s="262">
        <f>'BAR BB| Open rates'!AV25*0.85*0.9</f>
        <v>35725.5</v>
      </c>
      <c r="AW25" s="262">
        <f>'BAR BB| Open rates'!AW25*0.85*0.9</f>
        <v>35725.5</v>
      </c>
      <c r="AX25" s="262">
        <f>'BAR BB| Open rates'!AX25*0.85*0.9</f>
        <v>34042.5</v>
      </c>
      <c r="AY25" s="262">
        <f>'BAR BB| Open rates'!AY25*0.85*0.9</f>
        <v>35725.5</v>
      </c>
      <c r="AZ25" s="262">
        <f>'BAR BB| Open rates'!AZ25*0.85*0.9</f>
        <v>34042.5</v>
      </c>
      <c r="BA25" s="262">
        <f>'BAR BB| Open rates'!BA25*0.85*0.9</f>
        <v>35725.5</v>
      </c>
      <c r="BB25" s="262">
        <f>'BAR BB| Open rates'!BB25*0.85*0.9</f>
        <v>34042.5</v>
      </c>
      <c r="BC25" s="262">
        <f>'BAR BB| Open rates'!BC25*0.85*0.9</f>
        <v>35725.5</v>
      </c>
      <c r="BD25" s="262">
        <f>'BAR BB| Open rates'!BD25*0.85*0.9</f>
        <v>34042.5</v>
      </c>
      <c r="BE25" s="262">
        <f>'BAR BB| Open rates'!BE25*0.85*0.9</f>
        <v>32742</v>
      </c>
      <c r="BF25" s="262">
        <f>'BAR BB| Open rates'!BF25*0.85*0.9</f>
        <v>31212</v>
      </c>
      <c r="BG25" s="262">
        <f>'BAR BB| Open rates'!BG25*0.85*0.9</f>
        <v>32742</v>
      </c>
      <c r="BH25" s="262">
        <f>'BAR BB| Open rates'!BH25*0.85*0.9</f>
        <v>31212</v>
      </c>
      <c r="BI25" s="262">
        <f>'BAR BB| Open rates'!BI25*0.85*0.9</f>
        <v>32742</v>
      </c>
      <c r="BJ25" s="262">
        <f>'BAR BB| Open rates'!BJ25*0.85*0.9</f>
        <v>31212</v>
      </c>
      <c r="BK25" s="262">
        <f>'BAR BB| Open rates'!BK25*0.85*0.9</f>
        <v>32742</v>
      </c>
      <c r="BL25" s="262">
        <f>'BAR BB| Open rates'!BL25*0.85*0.9</f>
        <v>31212</v>
      </c>
      <c r="BM25" s="262">
        <f>'BAR BB| Open rates'!BM25*0.85*0.9</f>
        <v>32742</v>
      </c>
      <c r="BN25" s="262">
        <f>'BAR BB| Open rates'!BN25*0.85*0.9</f>
        <v>34042.5</v>
      </c>
      <c r="BO25" s="262">
        <f>'BAR BB| Open rates'!BO25*0.85*0.9</f>
        <v>35725.5</v>
      </c>
      <c r="BP25" s="262">
        <f>'BAR BB| Open rates'!BP25*0.85*0.9</f>
        <v>30447</v>
      </c>
      <c r="BQ25" s="262">
        <f>'BAR BB| Open rates'!BQ25*0.85*0.9</f>
        <v>28917</v>
      </c>
      <c r="BR25" s="262">
        <f>'BAR BB| Open rates'!BR25*0.85*0.9</f>
        <v>29682</v>
      </c>
      <c r="BS25" s="262">
        <f>'BAR BB| Open rates'!BS25*0.85*0.9</f>
        <v>28917</v>
      </c>
      <c r="BT25" s="262">
        <f>'BAR BB| Open rates'!BT25*0.85*0.9</f>
        <v>29682</v>
      </c>
      <c r="BU25" s="262">
        <f>'BAR BB| Open rates'!BU25*0.85*0.9</f>
        <v>28917</v>
      </c>
      <c r="BV25" s="262">
        <f>'BAR BB| Open rates'!BV25*0.85*0.9</f>
        <v>29682</v>
      </c>
      <c r="BW25" s="262">
        <f>'BAR BB| Open rates'!BW25*0.85*0.9</f>
        <v>28917</v>
      </c>
      <c r="BX25" s="262">
        <f>'BAR BB| Open rates'!BX25*0.85*0.9</f>
        <v>28917</v>
      </c>
      <c r="BY25" s="262">
        <f>'BAR BB| Open rates'!BY25*0.85*0.9</f>
        <v>29682</v>
      </c>
      <c r="BZ25" s="262">
        <f>'BAR BB| Open rates'!BZ25*0.85*0.9</f>
        <v>28917</v>
      </c>
      <c r="CA25" s="262">
        <f>'BAR BB| Open rates'!CA25*0.85*0.9</f>
        <v>29682</v>
      </c>
      <c r="CB25" s="262">
        <f>'BAR BB| Open rates'!CB25*0.85*0.9</f>
        <v>28917</v>
      </c>
      <c r="CC25" s="262">
        <f>'BAR BB| Open rates'!CC25*0.85*0.9</f>
        <v>29682</v>
      </c>
      <c r="CD25" s="262">
        <f>'BAR BB| Open rates'!CD25*0.85*0.9</f>
        <v>32512.5</v>
      </c>
      <c r="CE25" s="262">
        <f>'BAR BB| Open rates'!CE25*0.85*0.9</f>
        <v>34195.5</v>
      </c>
    </row>
    <row r="26" spans="1:83" s="36" customFormat="1" ht="12" customHeight="1" x14ac:dyDescent="0.2">
      <c r="A26" s="237">
        <v>3</v>
      </c>
      <c r="B26" s="262">
        <f>'BAR BB| Open rates'!B26*0.85*0.9</f>
        <v>39627</v>
      </c>
      <c r="C26" s="262">
        <f>'BAR BB| Open rates'!C26*0.85*0.9</f>
        <v>44140.5</v>
      </c>
      <c r="D26" s="262">
        <f>'BAR BB| Open rates'!D26*0.85*0.9</f>
        <v>40927.5</v>
      </c>
      <c r="E26" s="262">
        <f>'BAR BB| Open rates'!E26*0.85*0.9</f>
        <v>34807.5</v>
      </c>
      <c r="F26" s="262">
        <f>'BAR BB| Open rates'!F26*0.85*0.9</f>
        <v>33507</v>
      </c>
      <c r="G26" s="262">
        <f>'BAR BB| Open rates'!G26*0.85*0.9</f>
        <v>31977</v>
      </c>
      <c r="H26" s="262">
        <f>'BAR BB| Open rates'!H26*0.85*0.9</f>
        <v>31977</v>
      </c>
      <c r="I26" s="262">
        <f>'BAR BB| Open rates'!I26*0.85*0.9</f>
        <v>31212</v>
      </c>
      <c r="J26" s="262">
        <f>'BAR BB| Open rates'!J26*0.85*0.9</f>
        <v>31977</v>
      </c>
      <c r="K26" s="262">
        <f>'BAR BB| Open rates'!K26*0.85*0.9</f>
        <v>31977</v>
      </c>
      <c r="L26" s="262">
        <f>'BAR BB| Open rates'!L26*0.85*0.9</f>
        <v>31977</v>
      </c>
      <c r="M26" s="262">
        <f>'BAR BB| Open rates'!M26*0.85*0.9</f>
        <v>38785.5</v>
      </c>
      <c r="N26" s="262">
        <f>'BAR BB| Open rates'!N26*0.85*0.9</f>
        <v>34807.5</v>
      </c>
      <c r="O26" s="262">
        <f>'BAR BB| Open rates'!O26*0.85*0.9</f>
        <v>38785.5</v>
      </c>
      <c r="P26" s="262">
        <f>'BAR BB| Open rates'!P26*0.85*0.9</f>
        <v>36490.5</v>
      </c>
      <c r="Q26" s="262">
        <f>'BAR BB| Open rates'!Q26*0.85*0.9</f>
        <v>33507</v>
      </c>
      <c r="R26" s="262">
        <f>'BAR BB| Open rates'!R26*0.85*0.9</f>
        <v>34807.5</v>
      </c>
      <c r="S26" s="262">
        <f>'BAR BB| Open rates'!S26*0.85*0.9</f>
        <v>33507</v>
      </c>
      <c r="T26" s="262">
        <f>'BAR BB| Open rates'!T26*0.85*0.9</f>
        <v>34807.5</v>
      </c>
      <c r="U26" s="262">
        <f>'BAR BB| Open rates'!U26*0.85*0.9</f>
        <v>33507</v>
      </c>
      <c r="V26" s="262">
        <f>'BAR BB| Open rates'!V26*0.85*0.9</f>
        <v>34807.5</v>
      </c>
      <c r="W26" s="262">
        <f>'BAR BB| Open rates'!W26*0.85*0.9</f>
        <v>40927.5</v>
      </c>
      <c r="X26" s="262">
        <f>'BAR BB| Open rates'!X26*0.85*0.9</f>
        <v>44140.5</v>
      </c>
      <c r="Y26" s="262">
        <f>'BAR BB| Open rates'!Y26*0.85*0.9</f>
        <v>58752</v>
      </c>
      <c r="Z26" s="262">
        <f>'BAR BB| Open rates'!Z26*0.85*0.9</f>
        <v>40927.5</v>
      </c>
      <c r="AA26" s="262">
        <f>'BAR BB| Open rates'!AA26*0.85*0.9</f>
        <v>42610.5</v>
      </c>
      <c r="AB26" s="262">
        <f>'BAR BB| Open rates'!AB26*0.85*0.9</f>
        <v>40927.5</v>
      </c>
      <c r="AC26" s="262">
        <f>'BAR BB| Open rates'!AC26*0.85*0.9</f>
        <v>44140.5</v>
      </c>
      <c r="AD26" s="262">
        <f>'BAR BB| Open rates'!AD26*0.85*0.9</f>
        <v>45670.5</v>
      </c>
      <c r="AE26" s="262">
        <f>'BAR BB| Open rates'!AE26*0.85*0.9</f>
        <v>44140.5</v>
      </c>
      <c r="AF26" s="262">
        <f>'BAR BB| Open rates'!AF26*0.85*0.9</f>
        <v>45670.5</v>
      </c>
      <c r="AG26" s="262">
        <f>'BAR BB| Open rates'!AG26*0.85*0.9</f>
        <v>44140.5</v>
      </c>
      <c r="AH26" s="262">
        <f>'BAR BB| Open rates'!AH26*0.85*0.9</f>
        <v>45670.5</v>
      </c>
      <c r="AI26" s="262">
        <f>'BAR BB| Open rates'!AI26*0.85*0.9</f>
        <v>44140.5</v>
      </c>
      <c r="AJ26" s="262">
        <f>'BAR BB| Open rates'!AJ26*0.85*0.9</f>
        <v>45670.5</v>
      </c>
      <c r="AK26" s="262">
        <f>'BAR BB| Open rates'!AK26*0.85*0.9</f>
        <v>44140.5</v>
      </c>
      <c r="AL26" s="262">
        <f>'BAR BB| Open rates'!AL26*0.85*0.9</f>
        <v>45670.5</v>
      </c>
      <c r="AM26" s="262">
        <f>'BAR BB| Open rates'!AM26*0.85*0.9</f>
        <v>44140.5</v>
      </c>
      <c r="AN26" s="262">
        <f>'BAR BB| Open rates'!AN26*0.85*0.9</f>
        <v>45670.5</v>
      </c>
      <c r="AO26" s="262">
        <f>'BAR BB| Open rates'!AO26*0.85*0.9</f>
        <v>44140.5</v>
      </c>
      <c r="AP26" s="262">
        <f>'BAR BB| Open rates'!AP26*0.85*0.9</f>
        <v>45670.5</v>
      </c>
      <c r="AQ26" s="262">
        <f>'BAR BB| Open rates'!AQ26*0.85*0.9</f>
        <v>44140.5</v>
      </c>
      <c r="AR26" s="262">
        <f>'BAR BB| Open rates'!AR26*0.85*0.9</f>
        <v>45670.5</v>
      </c>
      <c r="AS26" s="262">
        <f>'BAR BB| Open rates'!AS26*0.85*0.9</f>
        <v>40927.5</v>
      </c>
      <c r="AT26" s="262">
        <f>'BAR BB| Open rates'!AT26*0.85*0.9</f>
        <v>42610.5</v>
      </c>
      <c r="AU26" s="262">
        <f>'BAR BB| Open rates'!AU26*0.85*0.9</f>
        <v>40927.5</v>
      </c>
      <c r="AV26" s="262">
        <f>'BAR BB| Open rates'!AV26*0.85*0.9</f>
        <v>38020.5</v>
      </c>
      <c r="AW26" s="262">
        <f>'BAR BB| Open rates'!AW26*0.85*0.9</f>
        <v>38020.5</v>
      </c>
      <c r="AX26" s="262">
        <f>'BAR BB| Open rates'!AX26*0.85*0.9</f>
        <v>36337.5</v>
      </c>
      <c r="AY26" s="262">
        <f>'BAR BB| Open rates'!AY26*0.85*0.9</f>
        <v>38020.5</v>
      </c>
      <c r="AZ26" s="262">
        <f>'BAR BB| Open rates'!AZ26*0.85*0.9</f>
        <v>36337.5</v>
      </c>
      <c r="BA26" s="262">
        <f>'BAR BB| Open rates'!BA26*0.85*0.9</f>
        <v>38020.5</v>
      </c>
      <c r="BB26" s="262">
        <f>'BAR BB| Open rates'!BB26*0.85*0.9</f>
        <v>36337.5</v>
      </c>
      <c r="BC26" s="262">
        <f>'BAR BB| Open rates'!BC26*0.85*0.9</f>
        <v>38020.5</v>
      </c>
      <c r="BD26" s="262">
        <f>'BAR BB| Open rates'!BD26*0.85*0.9</f>
        <v>36337.5</v>
      </c>
      <c r="BE26" s="262">
        <f>'BAR BB| Open rates'!BE26*0.85*0.9</f>
        <v>35037</v>
      </c>
      <c r="BF26" s="262">
        <f>'BAR BB| Open rates'!BF26*0.85*0.9</f>
        <v>33507</v>
      </c>
      <c r="BG26" s="262">
        <f>'BAR BB| Open rates'!BG26*0.85*0.9</f>
        <v>35037</v>
      </c>
      <c r="BH26" s="262">
        <f>'BAR BB| Open rates'!BH26*0.85*0.9</f>
        <v>33507</v>
      </c>
      <c r="BI26" s="262">
        <f>'BAR BB| Open rates'!BI26*0.85*0.9</f>
        <v>35037</v>
      </c>
      <c r="BJ26" s="262">
        <f>'BAR BB| Open rates'!BJ26*0.85*0.9</f>
        <v>33507</v>
      </c>
      <c r="BK26" s="262">
        <f>'BAR BB| Open rates'!BK26*0.85*0.9</f>
        <v>35037</v>
      </c>
      <c r="BL26" s="262">
        <f>'BAR BB| Open rates'!BL26*0.85*0.9</f>
        <v>33507</v>
      </c>
      <c r="BM26" s="262">
        <f>'BAR BB| Open rates'!BM26*0.85*0.9</f>
        <v>35037</v>
      </c>
      <c r="BN26" s="262">
        <f>'BAR BB| Open rates'!BN26*0.85*0.9</f>
        <v>36337.5</v>
      </c>
      <c r="BO26" s="262">
        <f>'BAR BB| Open rates'!BO26*0.85*0.9</f>
        <v>38020.5</v>
      </c>
      <c r="BP26" s="262">
        <f>'BAR BB| Open rates'!BP26*0.85*0.9</f>
        <v>32742</v>
      </c>
      <c r="BQ26" s="262">
        <f>'BAR BB| Open rates'!BQ26*0.85*0.9</f>
        <v>31212</v>
      </c>
      <c r="BR26" s="262">
        <f>'BAR BB| Open rates'!BR26*0.85*0.9</f>
        <v>31977</v>
      </c>
      <c r="BS26" s="262">
        <f>'BAR BB| Open rates'!BS26*0.85*0.9</f>
        <v>31212</v>
      </c>
      <c r="BT26" s="262">
        <f>'BAR BB| Open rates'!BT26*0.85*0.9</f>
        <v>31977</v>
      </c>
      <c r="BU26" s="262">
        <f>'BAR BB| Open rates'!BU26*0.85*0.9</f>
        <v>31212</v>
      </c>
      <c r="BV26" s="262">
        <f>'BAR BB| Open rates'!BV26*0.85*0.9</f>
        <v>31977</v>
      </c>
      <c r="BW26" s="262">
        <f>'BAR BB| Open rates'!BW26*0.85*0.9</f>
        <v>31212</v>
      </c>
      <c r="BX26" s="262">
        <f>'BAR BB| Open rates'!BX26*0.85*0.9</f>
        <v>31212</v>
      </c>
      <c r="BY26" s="262">
        <f>'BAR BB| Open rates'!BY26*0.85*0.9</f>
        <v>31977</v>
      </c>
      <c r="BZ26" s="262">
        <f>'BAR BB| Open rates'!BZ26*0.85*0.9</f>
        <v>31212</v>
      </c>
      <c r="CA26" s="262">
        <f>'BAR BB| Open rates'!CA26*0.85*0.9</f>
        <v>31977</v>
      </c>
      <c r="CB26" s="262">
        <f>'BAR BB| Open rates'!CB26*0.85*0.9</f>
        <v>31212</v>
      </c>
      <c r="CC26" s="262">
        <f>'BAR BB| Open rates'!CC26*0.85*0.9</f>
        <v>31977</v>
      </c>
      <c r="CD26" s="262">
        <f>'BAR BB| Open rates'!CD26*0.85*0.9</f>
        <v>34807.5</v>
      </c>
      <c r="CE26" s="262">
        <f>'BAR BB| Open rates'!CE26*0.85*0.9</f>
        <v>36490.5</v>
      </c>
    </row>
    <row r="27" spans="1:83" s="36" customFormat="1" ht="12" customHeight="1" x14ac:dyDescent="0.2">
      <c r="A27" s="237">
        <v>4</v>
      </c>
      <c r="B27" s="262">
        <f>'BAR BB| Open rates'!B27*0.85*0.9</f>
        <v>41922</v>
      </c>
      <c r="C27" s="262">
        <f>'BAR BB| Open rates'!C27*0.85*0.9</f>
        <v>46435.5</v>
      </c>
      <c r="D27" s="262">
        <f>'BAR BB| Open rates'!D27*0.85*0.9</f>
        <v>43222.5</v>
      </c>
      <c r="E27" s="262">
        <f>'BAR BB| Open rates'!E27*0.85*0.9</f>
        <v>37102.5</v>
      </c>
      <c r="F27" s="262">
        <f>'BAR BB| Open rates'!F27*0.85*0.9</f>
        <v>35802</v>
      </c>
      <c r="G27" s="262">
        <f>'BAR BB| Open rates'!G27*0.85*0.9</f>
        <v>34272</v>
      </c>
      <c r="H27" s="262">
        <f>'BAR BB| Open rates'!H27*0.85*0.9</f>
        <v>34272</v>
      </c>
      <c r="I27" s="262">
        <f>'BAR BB| Open rates'!I27*0.85*0.9</f>
        <v>33507</v>
      </c>
      <c r="J27" s="262">
        <f>'BAR BB| Open rates'!J27*0.85*0.9</f>
        <v>34272</v>
      </c>
      <c r="K27" s="262">
        <f>'BAR BB| Open rates'!K27*0.85*0.9</f>
        <v>34272</v>
      </c>
      <c r="L27" s="262">
        <f>'BAR BB| Open rates'!L27*0.85*0.9</f>
        <v>34272</v>
      </c>
      <c r="M27" s="262">
        <f>'BAR BB| Open rates'!M27*0.85*0.9</f>
        <v>41080.5</v>
      </c>
      <c r="N27" s="262">
        <f>'BAR BB| Open rates'!N27*0.85*0.9</f>
        <v>37102.5</v>
      </c>
      <c r="O27" s="262">
        <f>'BAR BB| Open rates'!O27*0.85*0.9</f>
        <v>41080.5</v>
      </c>
      <c r="P27" s="262">
        <f>'BAR BB| Open rates'!P27*0.85*0.9</f>
        <v>38785.5</v>
      </c>
      <c r="Q27" s="262">
        <f>'BAR BB| Open rates'!Q27*0.85*0.9</f>
        <v>35802</v>
      </c>
      <c r="R27" s="262">
        <f>'BAR BB| Open rates'!R27*0.85*0.9</f>
        <v>37102.5</v>
      </c>
      <c r="S27" s="262">
        <f>'BAR BB| Open rates'!S27*0.85*0.9</f>
        <v>35802</v>
      </c>
      <c r="T27" s="262">
        <f>'BAR BB| Open rates'!T27*0.85*0.9</f>
        <v>37102.5</v>
      </c>
      <c r="U27" s="262">
        <f>'BAR BB| Open rates'!U27*0.85*0.9</f>
        <v>35802</v>
      </c>
      <c r="V27" s="262">
        <f>'BAR BB| Open rates'!V27*0.85*0.9</f>
        <v>37102.5</v>
      </c>
      <c r="W27" s="262">
        <f>'BAR BB| Open rates'!W27*0.85*0.9</f>
        <v>43222.5</v>
      </c>
      <c r="X27" s="262">
        <f>'BAR BB| Open rates'!X27*0.85*0.9</f>
        <v>46435.5</v>
      </c>
      <c r="Y27" s="262">
        <f>'BAR BB| Open rates'!Y27*0.85*0.9</f>
        <v>61047</v>
      </c>
      <c r="Z27" s="262">
        <f>'BAR BB| Open rates'!Z27*0.85*0.9</f>
        <v>43222.5</v>
      </c>
      <c r="AA27" s="262">
        <f>'BAR BB| Open rates'!AA27*0.85*0.9</f>
        <v>44905.5</v>
      </c>
      <c r="AB27" s="262">
        <f>'BAR BB| Open rates'!AB27*0.85*0.9</f>
        <v>43222.5</v>
      </c>
      <c r="AC27" s="262">
        <f>'BAR BB| Open rates'!AC27*0.85*0.9</f>
        <v>46435.5</v>
      </c>
      <c r="AD27" s="262">
        <f>'BAR BB| Open rates'!AD27*0.85*0.9</f>
        <v>47965.5</v>
      </c>
      <c r="AE27" s="262">
        <f>'BAR BB| Open rates'!AE27*0.85*0.9</f>
        <v>46435.5</v>
      </c>
      <c r="AF27" s="262">
        <f>'BAR BB| Open rates'!AF27*0.85*0.9</f>
        <v>47965.5</v>
      </c>
      <c r="AG27" s="262">
        <f>'BAR BB| Open rates'!AG27*0.85*0.9</f>
        <v>46435.5</v>
      </c>
      <c r="AH27" s="262">
        <f>'BAR BB| Open rates'!AH27*0.85*0.9</f>
        <v>47965.5</v>
      </c>
      <c r="AI27" s="262">
        <f>'BAR BB| Open rates'!AI27*0.85*0.9</f>
        <v>46435.5</v>
      </c>
      <c r="AJ27" s="262">
        <f>'BAR BB| Open rates'!AJ27*0.85*0.9</f>
        <v>47965.5</v>
      </c>
      <c r="AK27" s="262">
        <f>'BAR BB| Open rates'!AK27*0.85*0.9</f>
        <v>46435.5</v>
      </c>
      <c r="AL27" s="262">
        <f>'BAR BB| Open rates'!AL27*0.85*0.9</f>
        <v>47965.5</v>
      </c>
      <c r="AM27" s="262">
        <f>'BAR BB| Open rates'!AM27*0.85*0.9</f>
        <v>46435.5</v>
      </c>
      <c r="AN27" s="262">
        <f>'BAR BB| Open rates'!AN27*0.85*0.9</f>
        <v>47965.5</v>
      </c>
      <c r="AO27" s="262">
        <f>'BAR BB| Open rates'!AO27*0.85*0.9</f>
        <v>46435.5</v>
      </c>
      <c r="AP27" s="262">
        <f>'BAR BB| Open rates'!AP27*0.85*0.9</f>
        <v>47965.5</v>
      </c>
      <c r="AQ27" s="262">
        <f>'BAR BB| Open rates'!AQ27*0.85*0.9</f>
        <v>46435.5</v>
      </c>
      <c r="AR27" s="262">
        <f>'BAR BB| Open rates'!AR27*0.85*0.9</f>
        <v>47965.5</v>
      </c>
      <c r="AS27" s="262">
        <f>'BAR BB| Open rates'!AS27*0.85*0.9</f>
        <v>43222.5</v>
      </c>
      <c r="AT27" s="262">
        <f>'BAR BB| Open rates'!AT27*0.85*0.9</f>
        <v>44905.5</v>
      </c>
      <c r="AU27" s="262">
        <f>'BAR BB| Open rates'!AU27*0.85*0.9</f>
        <v>43222.5</v>
      </c>
      <c r="AV27" s="262">
        <f>'BAR BB| Open rates'!AV27*0.85*0.9</f>
        <v>40315.5</v>
      </c>
      <c r="AW27" s="262">
        <f>'BAR BB| Open rates'!AW27*0.85*0.9</f>
        <v>40315.5</v>
      </c>
      <c r="AX27" s="262">
        <f>'BAR BB| Open rates'!AX27*0.85*0.9</f>
        <v>38632.5</v>
      </c>
      <c r="AY27" s="262">
        <f>'BAR BB| Open rates'!AY27*0.85*0.9</f>
        <v>40315.5</v>
      </c>
      <c r="AZ27" s="262">
        <f>'BAR BB| Open rates'!AZ27*0.85*0.9</f>
        <v>38632.5</v>
      </c>
      <c r="BA27" s="262">
        <f>'BAR BB| Open rates'!BA27*0.85*0.9</f>
        <v>40315.5</v>
      </c>
      <c r="BB27" s="262">
        <f>'BAR BB| Open rates'!BB27*0.85*0.9</f>
        <v>38632.5</v>
      </c>
      <c r="BC27" s="262">
        <f>'BAR BB| Open rates'!BC27*0.85*0.9</f>
        <v>40315.5</v>
      </c>
      <c r="BD27" s="262">
        <f>'BAR BB| Open rates'!BD27*0.85*0.9</f>
        <v>38632.5</v>
      </c>
      <c r="BE27" s="262">
        <f>'BAR BB| Open rates'!BE27*0.85*0.9</f>
        <v>37332</v>
      </c>
      <c r="BF27" s="262">
        <f>'BAR BB| Open rates'!BF27*0.85*0.9</f>
        <v>35802</v>
      </c>
      <c r="BG27" s="262">
        <f>'BAR BB| Open rates'!BG27*0.85*0.9</f>
        <v>37332</v>
      </c>
      <c r="BH27" s="262">
        <f>'BAR BB| Open rates'!BH27*0.85*0.9</f>
        <v>35802</v>
      </c>
      <c r="BI27" s="262">
        <f>'BAR BB| Open rates'!BI27*0.85*0.9</f>
        <v>37332</v>
      </c>
      <c r="BJ27" s="262">
        <f>'BAR BB| Open rates'!BJ27*0.85*0.9</f>
        <v>35802</v>
      </c>
      <c r="BK27" s="262">
        <f>'BAR BB| Open rates'!BK27*0.85*0.9</f>
        <v>37332</v>
      </c>
      <c r="BL27" s="262">
        <f>'BAR BB| Open rates'!BL27*0.85*0.9</f>
        <v>35802</v>
      </c>
      <c r="BM27" s="262">
        <f>'BAR BB| Open rates'!BM27*0.85*0.9</f>
        <v>37332</v>
      </c>
      <c r="BN27" s="262">
        <f>'BAR BB| Open rates'!BN27*0.85*0.9</f>
        <v>38632.5</v>
      </c>
      <c r="BO27" s="262">
        <f>'BAR BB| Open rates'!BO27*0.85*0.9</f>
        <v>40315.5</v>
      </c>
      <c r="BP27" s="262">
        <f>'BAR BB| Open rates'!BP27*0.85*0.9</f>
        <v>35037</v>
      </c>
      <c r="BQ27" s="262">
        <f>'BAR BB| Open rates'!BQ27*0.85*0.9</f>
        <v>33507</v>
      </c>
      <c r="BR27" s="262">
        <f>'BAR BB| Open rates'!BR27*0.85*0.9</f>
        <v>34272</v>
      </c>
      <c r="BS27" s="262">
        <f>'BAR BB| Open rates'!BS27*0.85*0.9</f>
        <v>33507</v>
      </c>
      <c r="BT27" s="262">
        <f>'BAR BB| Open rates'!BT27*0.85*0.9</f>
        <v>34272</v>
      </c>
      <c r="BU27" s="262">
        <f>'BAR BB| Open rates'!BU27*0.85*0.9</f>
        <v>33507</v>
      </c>
      <c r="BV27" s="262">
        <f>'BAR BB| Open rates'!BV27*0.85*0.9</f>
        <v>34272</v>
      </c>
      <c r="BW27" s="262">
        <f>'BAR BB| Open rates'!BW27*0.85*0.9</f>
        <v>33507</v>
      </c>
      <c r="BX27" s="262">
        <f>'BAR BB| Open rates'!BX27*0.85*0.9</f>
        <v>33507</v>
      </c>
      <c r="BY27" s="262">
        <f>'BAR BB| Open rates'!BY27*0.85*0.9</f>
        <v>34272</v>
      </c>
      <c r="BZ27" s="262">
        <f>'BAR BB| Open rates'!BZ27*0.85*0.9</f>
        <v>33507</v>
      </c>
      <c r="CA27" s="262">
        <f>'BAR BB| Open rates'!CA27*0.85*0.9</f>
        <v>34272</v>
      </c>
      <c r="CB27" s="262">
        <f>'BAR BB| Open rates'!CB27*0.85*0.9</f>
        <v>33507</v>
      </c>
      <c r="CC27" s="262">
        <f>'BAR BB| Open rates'!CC27*0.85*0.9</f>
        <v>34272</v>
      </c>
      <c r="CD27" s="262">
        <f>'BAR BB| Open rates'!CD27*0.85*0.9</f>
        <v>37102.5</v>
      </c>
      <c r="CE27" s="262">
        <f>'BAR BB| Open rates'!CE27*0.85*0.9</f>
        <v>38785.5</v>
      </c>
    </row>
    <row r="28" spans="1:83" s="36" customFormat="1" ht="12" customHeight="1" x14ac:dyDescent="0.2">
      <c r="A28" s="236" t="s">
        <v>181</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262"/>
      <c r="BT28" s="262"/>
      <c r="BU28" s="262"/>
      <c r="BV28" s="262"/>
      <c r="BW28" s="262"/>
      <c r="BX28" s="262"/>
      <c r="BY28" s="262"/>
      <c r="BZ28" s="262"/>
      <c r="CA28" s="262"/>
      <c r="CB28" s="262"/>
      <c r="CC28" s="262"/>
      <c r="CD28" s="262"/>
      <c r="CE28" s="262"/>
    </row>
    <row r="29" spans="1:83" s="36" customFormat="1" ht="12" customHeight="1" x14ac:dyDescent="0.2">
      <c r="A29" s="237">
        <v>1</v>
      </c>
      <c r="B29" s="262">
        <f>'BAR BB| Open rates'!B29*0.85*0.9</f>
        <v>36567</v>
      </c>
      <c r="C29" s="262">
        <f>'BAR BB| Open rates'!C29*0.85*0.9</f>
        <v>41080.5</v>
      </c>
      <c r="D29" s="262">
        <f>'BAR BB| Open rates'!D29*0.85*0.9</f>
        <v>37867.5</v>
      </c>
      <c r="E29" s="262">
        <f>'BAR BB| Open rates'!E29*0.85*0.9</f>
        <v>32512.5</v>
      </c>
      <c r="F29" s="262">
        <f>'BAR BB| Open rates'!F29*0.85*0.9</f>
        <v>31212</v>
      </c>
      <c r="G29" s="262">
        <f>'BAR BB| Open rates'!G29*0.85*0.9</f>
        <v>29682</v>
      </c>
      <c r="H29" s="262">
        <f>'BAR BB| Open rates'!H29*0.85*0.9</f>
        <v>29682</v>
      </c>
      <c r="I29" s="262">
        <f>'BAR BB| Open rates'!I29*0.85*0.9</f>
        <v>28917</v>
      </c>
      <c r="J29" s="262">
        <f>'BAR BB| Open rates'!J29*0.85*0.9</f>
        <v>29682</v>
      </c>
      <c r="K29" s="262">
        <f>'BAR BB| Open rates'!K29*0.85*0.9</f>
        <v>29682</v>
      </c>
      <c r="L29" s="262">
        <f>'BAR BB| Open rates'!L29*0.85*0.9</f>
        <v>29682</v>
      </c>
      <c r="M29" s="262">
        <f>'BAR BB| Open rates'!M29*0.85*0.9</f>
        <v>36490.5</v>
      </c>
      <c r="N29" s="262">
        <f>'BAR BB| Open rates'!N29*0.85*0.9</f>
        <v>32512.5</v>
      </c>
      <c r="O29" s="262">
        <f>'BAR BB| Open rates'!O29*0.85*0.9</f>
        <v>36490.5</v>
      </c>
      <c r="P29" s="262">
        <f>'BAR BB| Open rates'!P29*0.85*0.9</f>
        <v>34195.5</v>
      </c>
      <c r="Q29" s="262">
        <f>'BAR BB| Open rates'!Q29*0.85*0.9</f>
        <v>31212</v>
      </c>
      <c r="R29" s="262">
        <f>'BAR BB| Open rates'!R29*0.85*0.9</f>
        <v>32512.5</v>
      </c>
      <c r="S29" s="262">
        <f>'BAR BB| Open rates'!S29*0.85*0.9</f>
        <v>31212</v>
      </c>
      <c r="T29" s="262">
        <f>'BAR BB| Open rates'!T29*0.85*0.9</f>
        <v>32512.5</v>
      </c>
      <c r="U29" s="262">
        <f>'BAR BB| Open rates'!U29*0.85*0.9</f>
        <v>31212</v>
      </c>
      <c r="V29" s="262">
        <f>'BAR BB| Open rates'!V29*0.85*0.9</f>
        <v>32512.5</v>
      </c>
      <c r="W29" s="262">
        <f>'BAR BB| Open rates'!W29*0.85*0.9</f>
        <v>37867.5</v>
      </c>
      <c r="X29" s="262">
        <f>'BAR BB| Open rates'!X29*0.85*0.9</f>
        <v>41080.5</v>
      </c>
      <c r="Y29" s="262">
        <f>'BAR BB| Open rates'!Y29*0.85*0.9</f>
        <v>55692</v>
      </c>
      <c r="Z29" s="262">
        <f>'BAR BB| Open rates'!Z29*0.85*0.9</f>
        <v>37867.5</v>
      </c>
      <c r="AA29" s="262">
        <f>'BAR BB| Open rates'!AA29*0.85*0.9</f>
        <v>39550.5</v>
      </c>
      <c r="AB29" s="262">
        <f>'BAR BB| Open rates'!AB29*0.85*0.9</f>
        <v>37867.5</v>
      </c>
      <c r="AC29" s="262">
        <f>'BAR BB| Open rates'!AC29*0.85*0.9</f>
        <v>41080.5</v>
      </c>
      <c r="AD29" s="262">
        <f>'BAR BB| Open rates'!AD29*0.85*0.9</f>
        <v>42610.5</v>
      </c>
      <c r="AE29" s="262">
        <f>'BAR BB| Open rates'!AE29*0.85*0.9</f>
        <v>41080.5</v>
      </c>
      <c r="AF29" s="262">
        <f>'BAR BB| Open rates'!AF29*0.85*0.9</f>
        <v>42610.5</v>
      </c>
      <c r="AG29" s="262">
        <f>'BAR BB| Open rates'!AG29*0.85*0.9</f>
        <v>41080.5</v>
      </c>
      <c r="AH29" s="262">
        <f>'BAR BB| Open rates'!AH29*0.85*0.9</f>
        <v>42610.5</v>
      </c>
      <c r="AI29" s="262">
        <f>'BAR BB| Open rates'!AI29*0.85*0.9</f>
        <v>41080.5</v>
      </c>
      <c r="AJ29" s="262">
        <f>'BAR BB| Open rates'!AJ29*0.85*0.9</f>
        <v>42610.5</v>
      </c>
      <c r="AK29" s="262">
        <f>'BAR BB| Open rates'!AK29*0.85*0.9</f>
        <v>41080.5</v>
      </c>
      <c r="AL29" s="262">
        <f>'BAR BB| Open rates'!AL29*0.85*0.9</f>
        <v>42610.5</v>
      </c>
      <c r="AM29" s="262">
        <f>'BAR BB| Open rates'!AM29*0.85*0.9</f>
        <v>41080.5</v>
      </c>
      <c r="AN29" s="262">
        <f>'BAR BB| Open rates'!AN29*0.85*0.9</f>
        <v>42610.5</v>
      </c>
      <c r="AO29" s="262">
        <f>'BAR BB| Open rates'!AO29*0.85*0.9</f>
        <v>41080.5</v>
      </c>
      <c r="AP29" s="262">
        <f>'BAR BB| Open rates'!AP29*0.85*0.9</f>
        <v>42610.5</v>
      </c>
      <c r="AQ29" s="262">
        <f>'BAR BB| Open rates'!AQ29*0.85*0.9</f>
        <v>41080.5</v>
      </c>
      <c r="AR29" s="262">
        <f>'BAR BB| Open rates'!AR29*0.85*0.9</f>
        <v>42610.5</v>
      </c>
      <c r="AS29" s="262">
        <f>'BAR BB| Open rates'!AS29*0.85*0.9</f>
        <v>37867.5</v>
      </c>
      <c r="AT29" s="262">
        <f>'BAR BB| Open rates'!AT29*0.85*0.9</f>
        <v>39550.5</v>
      </c>
      <c r="AU29" s="262">
        <f>'BAR BB| Open rates'!AU29*0.85*0.9</f>
        <v>37867.5</v>
      </c>
      <c r="AV29" s="262">
        <f>'BAR BB| Open rates'!AV29*0.85*0.9</f>
        <v>36490.5</v>
      </c>
      <c r="AW29" s="262">
        <f>'BAR BB| Open rates'!AW29*0.85*0.9</f>
        <v>36490.5</v>
      </c>
      <c r="AX29" s="262">
        <f>'BAR BB| Open rates'!AX29*0.85*0.9</f>
        <v>34807.5</v>
      </c>
      <c r="AY29" s="262">
        <f>'BAR BB| Open rates'!AY29*0.85*0.9</f>
        <v>36490.5</v>
      </c>
      <c r="AZ29" s="262">
        <f>'BAR BB| Open rates'!AZ29*0.85*0.9</f>
        <v>34807.5</v>
      </c>
      <c r="BA29" s="262">
        <f>'BAR BB| Open rates'!BA29*0.85*0.9</f>
        <v>36490.5</v>
      </c>
      <c r="BB29" s="262">
        <f>'BAR BB| Open rates'!BB29*0.85*0.9</f>
        <v>34807.5</v>
      </c>
      <c r="BC29" s="262">
        <f>'BAR BB| Open rates'!BC29*0.85*0.9</f>
        <v>36490.5</v>
      </c>
      <c r="BD29" s="262">
        <f>'BAR BB| Open rates'!BD29*0.85*0.9</f>
        <v>34807.5</v>
      </c>
      <c r="BE29" s="262">
        <f>'BAR BB| Open rates'!BE29*0.85*0.9</f>
        <v>31977</v>
      </c>
      <c r="BF29" s="262">
        <f>'BAR BB| Open rates'!BF29*0.85*0.9</f>
        <v>30447</v>
      </c>
      <c r="BG29" s="262">
        <f>'BAR BB| Open rates'!BG29*0.85*0.9</f>
        <v>31977</v>
      </c>
      <c r="BH29" s="262">
        <f>'BAR BB| Open rates'!BH29*0.85*0.9</f>
        <v>30447</v>
      </c>
      <c r="BI29" s="262">
        <f>'BAR BB| Open rates'!BI29*0.85*0.9</f>
        <v>31977</v>
      </c>
      <c r="BJ29" s="262">
        <f>'BAR BB| Open rates'!BJ29*0.85*0.9</f>
        <v>30447</v>
      </c>
      <c r="BK29" s="262">
        <f>'BAR BB| Open rates'!BK29*0.85*0.9</f>
        <v>31977</v>
      </c>
      <c r="BL29" s="262">
        <f>'BAR BB| Open rates'!BL29*0.85*0.9</f>
        <v>30447</v>
      </c>
      <c r="BM29" s="262">
        <f>'BAR BB| Open rates'!BM29*0.85*0.9</f>
        <v>31977</v>
      </c>
      <c r="BN29" s="262">
        <f>'BAR BB| Open rates'!BN29*0.85*0.9</f>
        <v>33277.5</v>
      </c>
      <c r="BO29" s="262">
        <f>'BAR BB| Open rates'!BO29*0.85*0.9</f>
        <v>34960.5</v>
      </c>
      <c r="BP29" s="262">
        <f>'BAR BB| Open rates'!BP29*0.85*0.9</f>
        <v>29682</v>
      </c>
      <c r="BQ29" s="262">
        <f>'BAR BB| Open rates'!BQ29*0.85*0.9</f>
        <v>28917</v>
      </c>
      <c r="BR29" s="262">
        <f>'BAR BB| Open rates'!BR29*0.85*0.9</f>
        <v>29682</v>
      </c>
      <c r="BS29" s="262">
        <f>'BAR BB| Open rates'!BS29*0.85*0.9</f>
        <v>28917</v>
      </c>
      <c r="BT29" s="262">
        <f>'BAR BB| Open rates'!BT29*0.85*0.9</f>
        <v>29682</v>
      </c>
      <c r="BU29" s="262">
        <f>'BAR BB| Open rates'!BU29*0.85*0.9</f>
        <v>28917</v>
      </c>
      <c r="BV29" s="262">
        <f>'BAR BB| Open rates'!BV29*0.85*0.9</f>
        <v>29682</v>
      </c>
      <c r="BW29" s="262">
        <f>'BAR BB| Open rates'!BW29*0.85*0.9</f>
        <v>28917</v>
      </c>
      <c r="BX29" s="262">
        <f>'BAR BB| Open rates'!BX29*0.85*0.9</f>
        <v>28917</v>
      </c>
      <c r="BY29" s="262">
        <f>'BAR BB| Open rates'!BY29*0.85*0.9</f>
        <v>29682</v>
      </c>
      <c r="BZ29" s="262">
        <f>'BAR BB| Open rates'!BZ29*0.85*0.9</f>
        <v>28917</v>
      </c>
      <c r="CA29" s="262">
        <f>'BAR BB| Open rates'!CA29*0.85*0.9</f>
        <v>29682</v>
      </c>
      <c r="CB29" s="262">
        <f>'BAR BB| Open rates'!CB29*0.85*0.9</f>
        <v>28917</v>
      </c>
      <c r="CC29" s="262">
        <f>'BAR BB| Open rates'!CC29*0.85*0.9</f>
        <v>29682</v>
      </c>
      <c r="CD29" s="262">
        <f>'BAR BB| Open rates'!CD29*0.85*0.9</f>
        <v>32512.5</v>
      </c>
      <c r="CE29" s="262">
        <f>'BAR BB| Open rates'!CE29*0.85*0.9</f>
        <v>34195.5</v>
      </c>
    </row>
    <row r="30" spans="1:83" s="36" customFormat="1" ht="12" customHeight="1" x14ac:dyDescent="0.2">
      <c r="A30" s="237">
        <v>2</v>
      </c>
      <c r="B30" s="262">
        <f>'BAR BB| Open rates'!B30*0.85*0.9</f>
        <v>38862</v>
      </c>
      <c r="C30" s="262">
        <f>'BAR BB| Open rates'!C30*0.85*0.9</f>
        <v>43375.5</v>
      </c>
      <c r="D30" s="262">
        <f>'BAR BB| Open rates'!D30*0.85*0.9</f>
        <v>40162.5</v>
      </c>
      <c r="E30" s="262">
        <f>'BAR BB| Open rates'!E30*0.85*0.9</f>
        <v>34807.5</v>
      </c>
      <c r="F30" s="262">
        <f>'BAR BB| Open rates'!F30*0.85*0.9</f>
        <v>33507</v>
      </c>
      <c r="G30" s="262">
        <f>'BAR BB| Open rates'!G30*0.85*0.9</f>
        <v>31977</v>
      </c>
      <c r="H30" s="262">
        <f>'BAR BB| Open rates'!H30*0.85*0.9</f>
        <v>31977</v>
      </c>
      <c r="I30" s="262">
        <f>'BAR BB| Open rates'!I30*0.85*0.9</f>
        <v>31212</v>
      </c>
      <c r="J30" s="262">
        <f>'BAR BB| Open rates'!J30*0.85*0.9</f>
        <v>31977</v>
      </c>
      <c r="K30" s="262">
        <f>'BAR BB| Open rates'!K30*0.85*0.9</f>
        <v>31977</v>
      </c>
      <c r="L30" s="262">
        <f>'BAR BB| Open rates'!L30*0.85*0.9</f>
        <v>31977</v>
      </c>
      <c r="M30" s="262">
        <f>'BAR BB| Open rates'!M30*0.85*0.9</f>
        <v>38785.5</v>
      </c>
      <c r="N30" s="262">
        <f>'BAR BB| Open rates'!N30*0.85*0.9</f>
        <v>34807.5</v>
      </c>
      <c r="O30" s="262">
        <f>'BAR BB| Open rates'!O30*0.85*0.9</f>
        <v>38785.5</v>
      </c>
      <c r="P30" s="262">
        <f>'BAR BB| Open rates'!P30*0.85*0.9</f>
        <v>36490.5</v>
      </c>
      <c r="Q30" s="262">
        <f>'BAR BB| Open rates'!Q30*0.85*0.9</f>
        <v>33507</v>
      </c>
      <c r="R30" s="262">
        <f>'BAR BB| Open rates'!R30*0.85*0.9</f>
        <v>34807.5</v>
      </c>
      <c r="S30" s="262">
        <f>'BAR BB| Open rates'!S30*0.85*0.9</f>
        <v>33507</v>
      </c>
      <c r="T30" s="262">
        <f>'BAR BB| Open rates'!T30*0.85*0.9</f>
        <v>34807.5</v>
      </c>
      <c r="U30" s="262">
        <f>'BAR BB| Open rates'!U30*0.85*0.9</f>
        <v>33507</v>
      </c>
      <c r="V30" s="262">
        <f>'BAR BB| Open rates'!V30*0.85*0.9</f>
        <v>34807.5</v>
      </c>
      <c r="W30" s="262">
        <f>'BAR BB| Open rates'!W30*0.85*0.9</f>
        <v>40162.5</v>
      </c>
      <c r="X30" s="262">
        <f>'BAR BB| Open rates'!X30*0.85*0.9</f>
        <v>43375.5</v>
      </c>
      <c r="Y30" s="262">
        <f>'BAR BB| Open rates'!Y30*0.85*0.9</f>
        <v>57987</v>
      </c>
      <c r="Z30" s="262">
        <f>'BAR BB| Open rates'!Z30*0.85*0.9</f>
        <v>40162.5</v>
      </c>
      <c r="AA30" s="262">
        <f>'BAR BB| Open rates'!AA30*0.85*0.9</f>
        <v>41845.5</v>
      </c>
      <c r="AB30" s="262">
        <f>'BAR BB| Open rates'!AB30*0.85*0.9</f>
        <v>40162.5</v>
      </c>
      <c r="AC30" s="262">
        <f>'BAR BB| Open rates'!AC30*0.85*0.9</f>
        <v>43375.5</v>
      </c>
      <c r="AD30" s="262">
        <f>'BAR BB| Open rates'!AD30*0.85*0.9</f>
        <v>44905.5</v>
      </c>
      <c r="AE30" s="262">
        <f>'BAR BB| Open rates'!AE30*0.85*0.9</f>
        <v>43375.5</v>
      </c>
      <c r="AF30" s="262">
        <f>'BAR BB| Open rates'!AF30*0.85*0.9</f>
        <v>44905.5</v>
      </c>
      <c r="AG30" s="262">
        <f>'BAR BB| Open rates'!AG30*0.85*0.9</f>
        <v>43375.5</v>
      </c>
      <c r="AH30" s="262">
        <f>'BAR BB| Open rates'!AH30*0.85*0.9</f>
        <v>44905.5</v>
      </c>
      <c r="AI30" s="262">
        <f>'BAR BB| Open rates'!AI30*0.85*0.9</f>
        <v>43375.5</v>
      </c>
      <c r="AJ30" s="262">
        <f>'BAR BB| Open rates'!AJ30*0.85*0.9</f>
        <v>44905.5</v>
      </c>
      <c r="AK30" s="262">
        <f>'BAR BB| Open rates'!AK30*0.85*0.9</f>
        <v>43375.5</v>
      </c>
      <c r="AL30" s="262">
        <f>'BAR BB| Open rates'!AL30*0.85*0.9</f>
        <v>44905.5</v>
      </c>
      <c r="AM30" s="262">
        <f>'BAR BB| Open rates'!AM30*0.85*0.9</f>
        <v>43375.5</v>
      </c>
      <c r="AN30" s="262">
        <f>'BAR BB| Open rates'!AN30*0.85*0.9</f>
        <v>44905.5</v>
      </c>
      <c r="AO30" s="262">
        <f>'BAR BB| Open rates'!AO30*0.85*0.9</f>
        <v>43375.5</v>
      </c>
      <c r="AP30" s="262">
        <f>'BAR BB| Open rates'!AP30*0.85*0.9</f>
        <v>44905.5</v>
      </c>
      <c r="AQ30" s="262">
        <f>'BAR BB| Open rates'!AQ30*0.85*0.9</f>
        <v>43375.5</v>
      </c>
      <c r="AR30" s="262">
        <f>'BAR BB| Open rates'!AR30*0.85*0.9</f>
        <v>44905.5</v>
      </c>
      <c r="AS30" s="262">
        <f>'BAR BB| Open rates'!AS30*0.85*0.9</f>
        <v>40162.5</v>
      </c>
      <c r="AT30" s="262">
        <f>'BAR BB| Open rates'!AT30*0.85*0.9</f>
        <v>41845.5</v>
      </c>
      <c r="AU30" s="262">
        <f>'BAR BB| Open rates'!AU30*0.85*0.9</f>
        <v>40162.5</v>
      </c>
      <c r="AV30" s="262">
        <f>'BAR BB| Open rates'!AV30*0.85*0.9</f>
        <v>38785.5</v>
      </c>
      <c r="AW30" s="262">
        <f>'BAR BB| Open rates'!AW30*0.85*0.9</f>
        <v>38785.5</v>
      </c>
      <c r="AX30" s="262">
        <f>'BAR BB| Open rates'!AX30*0.85*0.9</f>
        <v>37102.5</v>
      </c>
      <c r="AY30" s="262">
        <f>'BAR BB| Open rates'!AY30*0.85*0.9</f>
        <v>38785.5</v>
      </c>
      <c r="AZ30" s="262">
        <f>'BAR BB| Open rates'!AZ30*0.85*0.9</f>
        <v>37102.5</v>
      </c>
      <c r="BA30" s="262">
        <f>'BAR BB| Open rates'!BA30*0.85*0.9</f>
        <v>38785.5</v>
      </c>
      <c r="BB30" s="262">
        <f>'BAR BB| Open rates'!BB30*0.85*0.9</f>
        <v>37102.5</v>
      </c>
      <c r="BC30" s="262">
        <f>'BAR BB| Open rates'!BC30*0.85*0.9</f>
        <v>38785.5</v>
      </c>
      <c r="BD30" s="262">
        <f>'BAR BB| Open rates'!BD30*0.85*0.9</f>
        <v>37102.5</v>
      </c>
      <c r="BE30" s="262">
        <f>'BAR BB| Open rates'!BE30*0.85*0.9</f>
        <v>34272</v>
      </c>
      <c r="BF30" s="262">
        <f>'BAR BB| Open rates'!BF30*0.85*0.9</f>
        <v>32742</v>
      </c>
      <c r="BG30" s="262">
        <f>'BAR BB| Open rates'!BG30*0.85*0.9</f>
        <v>34272</v>
      </c>
      <c r="BH30" s="262">
        <f>'BAR BB| Open rates'!BH30*0.85*0.9</f>
        <v>32742</v>
      </c>
      <c r="BI30" s="262">
        <f>'BAR BB| Open rates'!BI30*0.85*0.9</f>
        <v>34272</v>
      </c>
      <c r="BJ30" s="262">
        <f>'BAR BB| Open rates'!BJ30*0.85*0.9</f>
        <v>32742</v>
      </c>
      <c r="BK30" s="262">
        <f>'BAR BB| Open rates'!BK30*0.85*0.9</f>
        <v>34272</v>
      </c>
      <c r="BL30" s="262">
        <f>'BAR BB| Open rates'!BL30*0.85*0.9</f>
        <v>32742</v>
      </c>
      <c r="BM30" s="262">
        <f>'BAR BB| Open rates'!BM30*0.85*0.9</f>
        <v>34272</v>
      </c>
      <c r="BN30" s="262">
        <f>'BAR BB| Open rates'!BN30*0.85*0.9</f>
        <v>35572.5</v>
      </c>
      <c r="BO30" s="262">
        <f>'BAR BB| Open rates'!BO30*0.85*0.9</f>
        <v>37255.5</v>
      </c>
      <c r="BP30" s="262">
        <f>'BAR BB| Open rates'!BP30*0.85*0.9</f>
        <v>31977</v>
      </c>
      <c r="BQ30" s="262">
        <f>'BAR BB| Open rates'!BQ30*0.85*0.9</f>
        <v>31212</v>
      </c>
      <c r="BR30" s="262">
        <f>'BAR BB| Open rates'!BR30*0.85*0.9</f>
        <v>31977</v>
      </c>
      <c r="BS30" s="262">
        <f>'BAR BB| Open rates'!BS30*0.85*0.9</f>
        <v>31212</v>
      </c>
      <c r="BT30" s="262">
        <f>'BAR BB| Open rates'!BT30*0.85*0.9</f>
        <v>31977</v>
      </c>
      <c r="BU30" s="262">
        <f>'BAR BB| Open rates'!BU30*0.85*0.9</f>
        <v>31212</v>
      </c>
      <c r="BV30" s="262">
        <f>'BAR BB| Open rates'!BV30*0.85*0.9</f>
        <v>31977</v>
      </c>
      <c r="BW30" s="262">
        <f>'BAR BB| Open rates'!BW30*0.85*0.9</f>
        <v>31212</v>
      </c>
      <c r="BX30" s="262">
        <f>'BAR BB| Open rates'!BX30*0.85*0.9</f>
        <v>31212</v>
      </c>
      <c r="BY30" s="262">
        <f>'BAR BB| Open rates'!BY30*0.85*0.9</f>
        <v>31977</v>
      </c>
      <c r="BZ30" s="262">
        <f>'BAR BB| Open rates'!BZ30*0.85*0.9</f>
        <v>31212</v>
      </c>
      <c r="CA30" s="262">
        <f>'BAR BB| Open rates'!CA30*0.85*0.9</f>
        <v>31977</v>
      </c>
      <c r="CB30" s="262">
        <f>'BAR BB| Open rates'!CB30*0.85*0.9</f>
        <v>31212</v>
      </c>
      <c r="CC30" s="262">
        <f>'BAR BB| Open rates'!CC30*0.85*0.9</f>
        <v>31977</v>
      </c>
      <c r="CD30" s="262">
        <f>'BAR BB| Open rates'!CD30*0.85*0.9</f>
        <v>34807.5</v>
      </c>
      <c r="CE30" s="262">
        <f>'BAR BB| Open rates'!CE30*0.85*0.9</f>
        <v>36490.5</v>
      </c>
    </row>
    <row r="31" spans="1:83" s="36" customFormat="1" ht="12" customHeight="1" x14ac:dyDescent="0.2">
      <c r="A31" s="237">
        <v>3</v>
      </c>
      <c r="B31" s="262">
        <f>'BAR BB| Open rates'!B31*0.85*0.9</f>
        <v>41157</v>
      </c>
      <c r="C31" s="262">
        <f>'BAR BB| Open rates'!C31*0.85*0.9</f>
        <v>45670.5</v>
      </c>
      <c r="D31" s="262">
        <f>'BAR BB| Open rates'!D31*0.85*0.9</f>
        <v>42457.5</v>
      </c>
      <c r="E31" s="262">
        <f>'BAR BB| Open rates'!E31*0.85*0.9</f>
        <v>37102.5</v>
      </c>
      <c r="F31" s="262">
        <f>'BAR BB| Open rates'!F31*0.85*0.9</f>
        <v>35802</v>
      </c>
      <c r="G31" s="262">
        <f>'BAR BB| Open rates'!G31*0.85*0.9</f>
        <v>34272</v>
      </c>
      <c r="H31" s="262">
        <f>'BAR BB| Open rates'!H31*0.85*0.9</f>
        <v>34272</v>
      </c>
      <c r="I31" s="262">
        <f>'BAR BB| Open rates'!I31*0.85*0.9</f>
        <v>33507</v>
      </c>
      <c r="J31" s="262">
        <f>'BAR BB| Open rates'!J31*0.85*0.9</f>
        <v>34272</v>
      </c>
      <c r="K31" s="262">
        <f>'BAR BB| Open rates'!K31*0.85*0.9</f>
        <v>34272</v>
      </c>
      <c r="L31" s="262">
        <f>'BAR BB| Open rates'!L31*0.85*0.9</f>
        <v>34272</v>
      </c>
      <c r="M31" s="262">
        <f>'BAR BB| Open rates'!M31*0.85*0.9</f>
        <v>41080.5</v>
      </c>
      <c r="N31" s="262">
        <f>'BAR BB| Open rates'!N31*0.85*0.9</f>
        <v>37102.5</v>
      </c>
      <c r="O31" s="262">
        <f>'BAR BB| Open rates'!O31*0.85*0.9</f>
        <v>41080.5</v>
      </c>
      <c r="P31" s="262">
        <f>'BAR BB| Open rates'!P31*0.85*0.9</f>
        <v>38785.5</v>
      </c>
      <c r="Q31" s="262">
        <f>'BAR BB| Open rates'!Q31*0.85*0.9</f>
        <v>35802</v>
      </c>
      <c r="R31" s="262">
        <f>'BAR BB| Open rates'!R31*0.85*0.9</f>
        <v>37102.5</v>
      </c>
      <c r="S31" s="262">
        <f>'BAR BB| Open rates'!S31*0.85*0.9</f>
        <v>35802</v>
      </c>
      <c r="T31" s="262">
        <f>'BAR BB| Open rates'!T31*0.85*0.9</f>
        <v>37102.5</v>
      </c>
      <c r="U31" s="262">
        <f>'BAR BB| Open rates'!U31*0.85*0.9</f>
        <v>35802</v>
      </c>
      <c r="V31" s="262">
        <f>'BAR BB| Open rates'!V31*0.85*0.9</f>
        <v>37102.5</v>
      </c>
      <c r="W31" s="262">
        <f>'BAR BB| Open rates'!W31*0.85*0.9</f>
        <v>42457.5</v>
      </c>
      <c r="X31" s="262">
        <f>'BAR BB| Open rates'!X31*0.85*0.9</f>
        <v>45670.5</v>
      </c>
      <c r="Y31" s="262">
        <f>'BAR BB| Open rates'!Y31*0.85*0.9</f>
        <v>60282</v>
      </c>
      <c r="Z31" s="262">
        <f>'BAR BB| Open rates'!Z31*0.85*0.9</f>
        <v>42457.5</v>
      </c>
      <c r="AA31" s="262">
        <f>'BAR BB| Open rates'!AA31*0.85*0.9</f>
        <v>44140.5</v>
      </c>
      <c r="AB31" s="262">
        <f>'BAR BB| Open rates'!AB31*0.85*0.9</f>
        <v>42457.5</v>
      </c>
      <c r="AC31" s="262">
        <f>'BAR BB| Open rates'!AC31*0.85*0.9</f>
        <v>45670.5</v>
      </c>
      <c r="AD31" s="262">
        <f>'BAR BB| Open rates'!AD31*0.85*0.9</f>
        <v>47200.5</v>
      </c>
      <c r="AE31" s="262">
        <f>'BAR BB| Open rates'!AE31*0.85*0.9</f>
        <v>45670.5</v>
      </c>
      <c r="AF31" s="262">
        <f>'BAR BB| Open rates'!AF31*0.85*0.9</f>
        <v>47200.5</v>
      </c>
      <c r="AG31" s="262">
        <f>'BAR BB| Open rates'!AG31*0.85*0.9</f>
        <v>45670.5</v>
      </c>
      <c r="AH31" s="262">
        <f>'BAR BB| Open rates'!AH31*0.85*0.9</f>
        <v>47200.5</v>
      </c>
      <c r="AI31" s="262">
        <f>'BAR BB| Open rates'!AI31*0.85*0.9</f>
        <v>45670.5</v>
      </c>
      <c r="AJ31" s="262">
        <f>'BAR BB| Open rates'!AJ31*0.85*0.9</f>
        <v>47200.5</v>
      </c>
      <c r="AK31" s="262">
        <f>'BAR BB| Open rates'!AK31*0.85*0.9</f>
        <v>45670.5</v>
      </c>
      <c r="AL31" s="262">
        <f>'BAR BB| Open rates'!AL31*0.85*0.9</f>
        <v>47200.5</v>
      </c>
      <c r="AM31" s="262">
        <f>'BAR BB| Open rates'!AM31*0.85*0.9</f>
        <v>45670.5</v>
      </c>
      <c r="AN31" s="262">
        <f>'BAR BB| Open rates'!AN31*0.85*0.9</f>
        <v>47200.5</v>
      </c>
      <c r="AO31" s="262">
        <f>'BAR BB| Open rates'!AO31*0.85*0.9</f>
        <v>45670.5</v>
      </c>
      <c r="AP31" s="262">
        <f>'BAR BB| Open rates'!AP31*0.85*0.9</f>
        <v>47200.5</v>
      </c>
      <c r="AQ31" s="262">
        <f>'BAR BB| Open rates'!AQ31*0.85*0.9</f>
        <v>45670.5</v>
      </c>
      <c r="AR31" s="262">
        <f>'BAR BB| Open rates'!AR31*0.85*0.9</f>
        <v>47200.5</v>
      </c>
      <c r="AS31" s="262">
        <f>'BAR BB| Open rates'!AS31*0.85*0.9</f>
        <v>42457.5</v>
      </c>
      <c r="AT31" s="262">
        <f>'BAR BB| Open rates'!AT31*0.85*0.9</f>
        <v>44140.5</v>
      </c>
      <c r="AU31" s="262">
        <f>'BAR BB| Open rates'!AU31*0.85*0.9</f>
        <v>42457.5</v>
      </c>
      <c r="AV31" s="262">
        <f>'BAR BB| Open rates'!AV31*0.85*0.9</f>
        <v>41080.5</v>
      </c>
      <c r="AW31" s="262">
        <f>'BAR BB| Open rates'!AW31*0.85*0.9</f>
        <v>41080.5</v>
      </c>
      <c r="AX31" s="262">
        <f>'BAR BB| Open rates'!AX31*0.85*0.9</f>
        <v>39397.5</v>
      </c>
      <c r="AY31" s="262">
        <f>'BAR BB| Open rates'!AY31*0.85*0.9</f>
        <v>41080.5</v>
      </c>
      <c r="AZ31" s="262">
        <f>'BAR BB| Open rates'!AZ31*0.85*0.9</f>
        <v>39397.5</v>
      </c>
      <c r="BA31" s="262">
        <f>'BAR BB| Open rates'!BA31*0.85*0.9</f>
        <v>41080.5</v>
      </c>
      <c r="BB31" s="262">
        <f>'BAR BB| Open rates'!BB31*0.85*0.9</f>
        <v>39397.5</v>
      </c>
      <c r="BC31" s="262">
        <f>'BAR BB| Open rates'!BC31*0.85*0.9</f>
        <v>41080.5</v>
      </c>
      <c r="BD31" s="262">
        <f>'BAR BB| Open rates'!BD31*0.85*0.9</f>
        <v>39397.5</v>
      </c>
      <c r="BE31" s="262">
        <f>'BAR BB| Open rates'!BE31*0.85*0.9</f>
        <v>36567</v>
      </c>
      <c r="BF31" s="262">
        <f>'BAR BB| Open rates'!BF31*0.85*0.9</f>
        <v>35037</v>
      </c>
      <c r="BG31" s="262">
        <f>'BAR BB| Open rates'!BG31*0.85*0.9</f>
        <v>36567</v>
      </c>
      <c r="BH31" s="262">
        <f>'BAR BB| Open rates'!BH31*0.85*0.9</f>
        <v>35037</v>
      </c>
      <c r="BI31" s="262">
        <f>'BAR BB| Open rates'!BI31*0.85*0.9</f>
        <v>36567</v>
      </c>
      <c r="BJ31" s="262">
        <f>'BAR BB| Open rates'!BJ31*0.85*0.9</f>
        <v>35037</v>
      </c>
      <c r="BK31" s="262">
        <f>'BAR BB| Open rates'!BK31*0.85*0.9</f>
        <v>36567</v>
      </c>
      <c r="BL31" s="262">
        <f>'BAR BB| Open rates'!BL31*0.85*0.9</f>
        <v>35037</v>
      </c>
      <c r="BM31" s="262">
        <f>'BAR BB| Open rates'!BM31*0.85*0.9</f>
        <v>36567</v>
      </c>
      <c r="BN31" s="262">
        <f>'BAR BB| Open rates'!BN31*0.85*0.9</f>
        <v>37867.5</v>
      </c>
      <c r="BO31" s="262">
        <f>'BAR BB| Open rates'!BO31*0.85*0.9</f>
        <v>39550.5</v>
      </c>
      <c r="BP31" s="262">
        <f>'BAR BB| Open rates'!BP31*0.85*0.9</f>
        <v>34272</v>
      </c>
      <c r="BQ31" s="262">
        <f>'BAR BB| Open rates'!BQ31*0.85*0.9</f>
        <v>33507</v>
      </c>
      <c r="BR31" s="262">
        <f>'BAR BB| Open rates'!BR31*0.85*0.9</f>
        <v>34272</v>
      </c>
      <c r="BS31" s="262">
        <f>'BAR BB| Open rates'!BS31*0.85*0.9</f>
        <v>33507</v>
      </c>
      <c r="BT31" s="262">
        <f>'BAR BB| Open rates'!BT31*0.85*0.9</f>
        <v>34272</v>
      </c>
      <c r="BU31" s="262">
        <f>'BAR BB| Open rates'!BU31*0.85*0.9</f>
        <v>33507</v>
      </c>
      <c r="BV31" s="262">
        <f>'BAR BB| Open rates'!BV31*0.85*0.9</f>
        <v>34272</v>
      </c>
      <c r="BW31" s="262">
        <f>'BAR BB| Open rates'!BW31*0.85*0.9</f>
        <v>33507</v>
      </c>
      <c r="BX31" s="262">
        <f>'BAR BB| Open rates'!BX31*0.85*0.9</f>
        <v>33507</v>
      </c>
      <c r="BY31" s="262">
        <f>'BAR BB| Open rates'!BY31*0.85*0.9</f>
        <v>34272</v>
      </c>
      <c r="BZ31" s="262">
        <f>'BAR BB| Open rates'!BZ31*0.85*0.9</f>
        <v>33507</v>
      </c>
      <c r="CA31" s="262">
        <f>'BAR BB| Open rates'!CA31*0.85*0.9</f>
        <v>34272</v>
      </c>
      <c r="CB31" s="262">
        <f>'BAR BB| Open rates'!CB31*0.85*0.9</f>
        <v>33507</v>
      </c>
      <c r="CC31" s="262">
        <f>'BAR BB| Open rates'!CC31*0.85*0.9</f>
        <v>34272</v>
      </c>
      <c r="CD31" s="262">
        <f>'BAR BB| Open rates'!CD31*0.85*0.9</f>
        <v>37102.5</v>
      </c>
      <c r="CE31" s="262">
        <f>'BAR BB| Open rates'!CE31*0.85*0.9</f>
        <v>38785.5</v>
      </c>
    </row>
    <row r="32" spans="1:83" s="36" customFormat="1" ht="12" customHeight="1" x14ac:dyDescent="0.2">
      <c r="A32" s="237">
        <v>4</v>
      </c>
      <c r="B32" s="262">
        <f>'BAR BB| Open rates'!B32*0.85*0.9</f>
        <v>43452</v>
      </c>
      <c r="C32" s="262">
        <f>'BAR BB| Open rates'!C32*0.85*0.9</f>
        <v>47965.5</v>
      </c>
      <c r="D32" s="262">
        <f>'BAR BB| Open rates'!D32*0.85*0.9</f>
        <v>44752.5</v>
      </c>
      <c r="E32" s="262">
        <f>'BAR BB| Open rates'!E32*0.85*0.9</f>
        <v>39397.5</v>
      </c>
      <c r="F32" s="262">
        <f>'BAR BB| Open rates'!F32*0.85*0.9</f>
        <v>38097</v>
      </c>
      <c r="G32" s="262">
        <f>'BAR BB| Open rates'!G32*0.85*0.9</f>
        <v>36567</v>
      </c>
      <c r="H32" s="262">
        <f>'BAR BB| Open rates'!H32*0.85*0.9</f>
        <v>36567</v>
      </c>
      <c r="I32" s="262">
        <f>'BAR BB| Open rates'!I32*0.85*0.9</f>
        <v>35802</v>
      </c>
      <c r="J32" s="262">
        <f>'BAR BB| Open rates'!J32*0.85*0.9</f>
        <v>36567</v>
      </c>
      <c r="K32" s="262">
        <f>'BAR BB| Open rates'!K32*0.85*0.9</f>
        <v>36567</v>
      </c>
      <c r="L32" s="262">
        <f>'BAR BB| Open rates'!L32*0.85*0.9</f>
        <v>36567</v>
      </c>
      <c r="M32" s="262">
        <f>'BAR BB| Open rates'!M32*0.85*0.9</f>
        <v>43375.5</v>
      </c>
      <c r="N32" s="262">
        <f>'BAR BB| Open rates'!N32*0.85*0.9</f>
        <v>39397.5</v>
      </c>
      <c r="O32" s="262">
        <f>'BAR BB| Open rates'!O32*0.85*0.9</f>
        <v>43375.5</v>
      </c>
      <c r="P32" s="262">
        <f>'BAR BB| Open rates'!P32*0.85*0.9</f>
        <v>41080.5</v>
      </c>
      <c r="Q32" s="262">
        <f>'BAR BB| Open rates'!Q32*0.85*0.9</f>
        <v>38097</v>
      </c>
      <c r="R32" s="262">
        <f>'BAR BB| Open rates'!R32*0.85*0.9</f>
        <v>39397.5</v>
      </c>
      <c r="S32" s="262">
        <f>'BAR BB| Open rates'!S32*0.85*0.9</f>
        <v>38097</v>
      </c>
      <c r="T32" s="262">
        <f>'BAR BB| Open rates'!T32*0.85*0.9</f>
        <v>39397.5</v>
      </c>
      <c r="U32" s="262">
        <f>'BAR BB| Open rates'!U32*0.85*0.9</f>
        <v>38097</v>
      </c>
      <c r="V32" s="262">
        <f>'BAR BB| Open rates'!V32*0.85*0.9</f>
        <v>39397.5</v>
      </c>
      <c r="W32" s="262">
        <f>'BAR BB| Open rates'!W32*0.85*0.9</f>
        <v>44752.5</v>
      </c>
      <c r="X32" s="262">
        <f>'BAR BB| Open rates'!X32*0.85*0.9</f>
        <v>47965.5</v>
      </c>
      <c r="Y32" s="262">
        <f>'BAR BB| Open rates'!Y32*0.85*0.9</f>
        <v>62577</v>
      </c>
      <c r="Z32" s="262">
        <f>'BAR BB| Open rates'!Z32*0.85*0.9</f>
        <v>44752.5</v>
      </c>
      <c r="AA32" s="262">
        <f>'BAR BB| Open rates'!AA32*0.85*0.9</f>
        <v>46435.5</v>
      </c>
      <c r="AB32" s="262">
        <f>'BAR BB| Open rates'!AB32*0.85*0.9</f>
        <v>44752.5</v>
      </c>
      <c r="AC32" s="262">
        <f>'BAR BB| Open rates'!AC32*0.85*0.9</f>
        <v>47965.5</v>
      </c>
      <c r="AD32" s="262">
        <f>'BAR BB| Open rates'!AD32*0.85*0.9</f>
        <v>49495.5</v>
      </c>
      <c r="AE32" s="262">
        <f>'BAR BB| Open rates'!AE32*0.85*0.9</f>
        <v>47965.5</v>
      </c>
      <c r="AF32" s="262">
        <f>'BAR BB| Open rates'!AF32*0.85*0.9</f>
        <v>49495.5</v>
      </c>
      <c r="AG32" s="262">
        <f>'BAR BB| Open rates'!AG32*0.85*0.9</f>
        <v>47965.5</v>
      </c>
      <c r="AH32" s="262">
        <f>'BAR BB| Open rates'!AH32*0.85*0.9</f>
        <v>49495.5</v>
      </c>
      <c r="AI32" s="262">
        <f>'BAR BB| Open rates'!AI32*0.85*0.9</f>
        <v>47965.5</v>
      </c>
      <c r="AJ32" s="262">
        <f>'BAR BB| Open rates'!AJ32*0.85*0.9</f>
        <v>49495.5</v>
      </c>
      <c r="AK32" s="262">
        <f>'BAR BB| Open rates'!AK32*0.85*0.9</f>
        <v>47965.5</v>
      </c>
      <c r="AL32" s="262">
        <f>'BAR BB| Open rates'!AL32*0.85*0.9</f>
        <v>49495.5</v>
      </c>
      <c r="AM32" s="262">
        <f>'BAR BB| Open rates'!AM32*0.85*0.9</f>
        <v>47965.5</v>
      </c>
      <c r="AN32" s="262">
        <f>'BAR BB| Open rates'!AN32*0.85*0.9</f>
        <v>49495.5</v>
      </c>
      <c r="AO32" s="262">
        <f>'BAR BB| Open rates'!AO32*0.85*0.9</f>
        <v>47965.5</v>
      </c>
      <c r="AP32" s="262">
        <f>'BAR BB| Open rates'!AP32*0.85*0.9</f>
        <v>49495.5</v>
      </c>
      <c r="AQ32" s="262">
        <f>'BAR BB| Open rates'!AQ32*0.85*0.9</f>
        <v>47965.5</v>
      </c>
      <c r="AR32" s="262">
        <f>'BAR BB| Open rates'!AR32*0.85*0.9</f>
        <v>49495.5</v>
      </c>
      <c r="AS32" s="262">
        <f>'BAR BB| Open rates'!AS32*0.85*0.9</f>
        <v>44752.5</v>
      </c>
      <c r="AT32" s="262">
        <f>'BAR BB| Open rates'!AT32*0.85*0.9</f>
        <v>46435.5</v>
      </c>
      <c r="AU32" s="262">
        <f>'BAR BB| Open rates'!AU32*0.85*0.9</f>
        <v>44752.5</v>
      </c>
      <c r="AV32" s="262">
        <f>'BAR BB| Open rates'!AV32*0.85*0.9</f>
        <v>43375.5</v>
      </c>
      <c r="AW32" s="262">
        <f>'BAR BB| Open rates'!AW32*0.85*0.9</f>
        <v>43375.5</v>
      </c>
      <c r="AX32" s="262">
        <f>'BAR BB| Open rates'!AX32*0.85*0.9</f>
        <v>41692.5</v>
      </c>
      <c r="AY32" s="262">
        <f>'BAR BB| Open rates'!AY32*0.85*0.9</f>
        <v>43375.5</v>
      </c>
      <c r="AZ32" s="262">
        <f>'BAR BB| Open rates'!AZ32*0.85*0.9</f>
        <v>41692.5</v>
      </c>
      <c r="BA32" s="262">
        <f>'BAR BB| Open rates'!BA32*0.85*0.9</f>
        <v>43375.5</v>
      </c>
      <c r="BB32" s="262">
        <f>'BAR BB| Open rates'!BB32*0.85*0.9</f>
        <v>41692.5</v>
      </c>
      <c r="BC32" s="262">
        <f>'BAR BB| Open rates'!BC32*0.85*0.9</f>
        <v>43375.5</v>
      </c>
      <c r="BD32" s="262">
        <f>'BAR BB| Open rates'!BD32*0.85*0.9</f>
        <v>41692.5</v>
      </c>
      <c r="BE32" s="262">
        <f>'BAR BB| Open rates'!BE32*0.85*0.9</f>
        <v>38862</v>
      </c>
      <c r="BF32" s="262">
        <f>'BAR BB| Open rates'!BF32*0.85*0.9</f>
        <v>37332</v>
      </c>
      <c r="BG32" s="262">
        <f>'BAR BB| Open rates'!BG32*0.85*0.9</f>
        <v>38862</v>
      </c>
      <c r="BH32" s="262">
        <f>'BAR BB| Open rates'!BH32*0.85*0.9</f>
        <v>37332</v>
      </c>
      <c r="BI32" s="262">
        <f>'BAR BB| Open rates'!BI32*0.85*0.9</f>
        <v>38862</v>
      </c>
      <c r="BJ32" s="262">
        <f>'BAR BB| Open rates'!BJ32*0.85*0.9</f>
        <v>37332</v>
      </c>
      <c r="BK32" s="262">
        <f>'BAR BB| Open rates'!BK32*0.85*0.9</f>
        <v>38862</v>
      </c>
      <c r="BL32" s="262">
        <f>'BAR BB| Open rates'!BL32*0.85*0.9</f>
        <v>37332</v>
      </c>
      <c r="BM32" s="262">
        <f>'BAR BB| Open rates'!BM32*0.85*0.9</f>
        <v>38862</v>
      </c>
      <c r="BN32" s="262">
        <f>'BAR BB| Open rates'!BN32*0.85*0.9</f>
        <v>40162.5</v>
      </c>
      <c r="BO32" s="262">
        <f>'BAR BB| Open rates'!BO32*0.85*0.9</f>
        <v>41845.5</v>
      </c>
      <c r="BP32" s="262">
        <f>'BAR BB| Open rates'!BP32*0.85*0.9</f>
        <v>36567</v>
      </c>
      <c r="BQ32" s="262">
        <f>'BAR BB| Open rates'!BQ32*0.85*0.9</f>
        <v>35802</v>
      </c>
      <c r="BR32" s="262">
        <f>'BAR BB| Open rates'!BR32*0.85*0.9</f>
        <v>36567</v>
      </c>
      <c r="BS32" s="262">
        <f>'BAR BB| Open rates'!BS32*0.85*0.9</f>
        <v>35802</v>
      </c>
      <c r="BT32" s="262">
        <f>'BAR BB| Open rates'!BT32*0.85*0.9</f>
        <v>36567</v>
      </c>
      <c r="BU32" s="262">
        <f>'BAR BB| Open rates'!BU32*0.85*0.9</f>
        <v>35802</v>
      </c>
      <c r="BV32" s="262">
        <f>'BAR BB| Open rates'!BV32*0.85*0.9</f>
        <v>36567</v>
      </c>
      <c r="BW32" s="262">
        <f>'BAR BB| Open rates'!BW32*0.85*0.9</f>
        <v>35802</v>
      </c>
      <c r="BX32" s="262">
        <f>'BAR BB| Open rates'!BX32*0.85*0.9</f>
        <v>35802</v>
      </c>
      <c r="BY32" s="262">
        <f>'BAR BB| Open rates'!BY32*0.85*0.9</f>
        <v>36567</v>
      </c>
      <c r="BZ32" s="262">
        <f>'BAR BB| Open rates'!BZ32*0.85*0.9</f>
        <v>35802</v>
      </c>
      <c r="CA32" s="262">
        <f>'BAR BB| Open rates'!CA32*0.85*0.9</f>
        <v>36567</v>
      </c>
      <c r="CB32" s="262">
        <f>'BAR BB| Open rates'!CB32*0.85*0.9</f>
        <v>35802</v>
      </c>
      <c r="CC32" s="262">
        <f>'BAR BB| Open rates'!CC32*0.85*0.9</f>
        <v>36567</v>
      </c>
      <c r="CD32" s="262">
        <f>'BAR BB| Open rates'!CD32*0.85*0.9</f>
        <v>39397.5</v>
      </c>
      <c r="CE32" s="262">
        <f>'BAR BB| Open rates'!CE32*0.85*0.9</f>
        <v>41080.5</v>
      </c>
    </row>
    <row r="33" spans="1:83" s="36" customFormat="1" ht="12" customHeight="1" x14ac:dyDescent="0.2">
      <c r="A33" s="236" t="s">
        <v>182</v>
      </c>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62"/>
      <c r="AE33" s="262"/>
      <c r="AF33" s="262"/>
      <c r="AG33" s="262"/>
      <c r="AH33" s="262"/>
      <c r="AI33" s="262"/>
      <c r="AJ33" s="262"/>
      <c r="AK33" s="262"/>
      <c r="AL33" s="262"/>
      <c r="AM33" s="262"/>
      <c r="AN33" s="262"/>
      <c r="AO33" s="262"/>
      <c r="AP33" s="262"/>
      <c r="AQ33" s="262"/>
      <c r="AR33" s="262"/>
      <c r="AS33" s="262"/>
      <c r="AT33" s="262"/>
      <c r="AU33" s="262"/>
      <c r="AV33" s="262"/>
      <c r="AW33" s="262"/>
      <c r="AX33" s="262"/>
      <c r="AY33" s="262"/>
      <c r="AZ33" s="262"/>
      <c r="BA33" s="262"/>
      <c r="BB33" s="262"/>
      <c r="BC33" s="262"/>
      <c r="BD33" s="262"/>
      <c r="BE33" s="262"/>
      <c r="BF33" s="262"/>
      <c r="BG33" s="262"/>
      <c r="BH33" s="262"/>
      <c r="BI33" s="262"/>
      <c r="BJ33" s="262"/>
      <c r="BK33" s="262"/>
      <c r="BL33" s="262"/>
      <c r="BM33" s="262"/>
      <c r="BN33" s="262"/>
      <c r="BO33" s="262"/>
      <c r="BP33" s="262"/>
      <c r="BQ33" s="262"/>
      <c r="BR33" s="262"/>
      <c r="BS33" s="262"/>
      <c r="BT33" s="262"/>
      <c r="BU33" s="262"/>
      <c r="BV33" s="262"/>
      <c r="BW33" s="262"/>
      <c r="BX33" s="262"/>
      <c r="BY33" s="262"/>
      <c r="BZ33" s="262"/>
      <c r="CA33" s="262"/>
      <c r="CB33" s="262"/>
      <c r="CC33" s="262"/>
      <c r="CD33" s="262"/>
      <c r="CE33" s="262"/>
    </row>
    <row r="34" spans="1:83" s="36" customFormat="1" ht="12" customHeight="1" x14ac:dyDescent="0.2">
      <c r="A34" s="237">
        <v>1</v>
      </c>
      <c r="B34" s="262">
        <f>'BAR BB| Open rates'!B34*0.85*0.9</f>
        <v>53473.5</v>
      </c>
      <c r="C34" s="262">
        <f>'BAR BB| Open rates'!C34*0.85*0.9</f>
        <v>57987</v>
      </c>
      <c r="D34" s="262">
        <f>'BAR BB| Open rates'!D34*0.85*0.9</f>
        <v>54774</v>
      </c>
      <c r="E34" s="262">
        <f>'BAR BB| Open rates'!E34*0.85*0.9</f>
        <v>36337.5</v>
      </c>
      <c r="F34" s="262">
        <f>'BAR BB| Open rates'!F34*0.85*0.9</f>
        <v>35037</v>
      </c>
      <c r="G34" s="262">
        <f>'BAR BB| Open rates'!G34*0.85*0.9</f>
        <v>33507</v>
      </c>
      <c r="H34" s="262">
        <f>'BAR BB| Open rates'!H34*0.85*0.9</f>
        <v>33507</v>
      </c>
      <c r="I34" s="262">
        <f>'BAR BB| Open rates'!I34*0.85*0.9</f>
        <v>32742</v>
      </c>
      <c r="J34" s="262">
        <f>'BAR BB| Open rates'!J34*0.85*0.9</f>
        <v>33507</v>
      </c>
      <c r="K34" s="262">
        <f>'BAR BB| Open rates'!K34*0.85*0.9</f>
        <v>33507</v>
      </c>
      <c r="L34" s="262">
        <f>'BAR BB| Open rates'!L34*0.85*0.9</f>
        <v>33507</v>
      </c>
      <c r="M34" s="262">
        <f>'BAR BB| Open rates'!M34*0.85*0.9</f>
        <v>44140.5</v>
      </c>
      <c r="N34" s="262">
        <f>'BAR BB| Open rates'!N34*0.85*0.9</f>
        <v>40162.5</v>
      </c>
      <c r="O34" s="262">
        <f>'BAR BB| Open rates'!O34*0.85*0.9</f>
        <v>44140.5</v>
      </c>
      <c r="P34" s="262">
        <f>'BAR BB| Open rates'!P34*0.85*0.9</f>
        <v>41845.5</v>
      </c>
      <c r="Q34" s="262">
        <f>'BAR BB| Open rates'!Q34*0.85*0.9</f>
        <v>38862</v>
      </c>
      <c r="R34" s="262">
        <f>'BAR BB| Open rates'!R34*0.85*0.9</f>
        <v>40162.5</v>
      </c>
      <c r="S34" s="262">
        <f>'BAR BB| Open rates'!S34*0.85*0.9</f>
        <v>38862</v>
      </c>
      <c r="T34" s="262">
        <f>'BAR BB| Open rates'!T34*0.85*0.9</f>
        <v>40162.5</v>
      </c>
      <c r="U34" s="262">
        <f>'BAR BB| Open rates'!U34*0.85*0.9</f>
        <v>38862</v>
      </c>
      <c r="V34" s="262">
        <f>'BAR BB| Open rates'!V34*0.85*0.9</f>
        <v>40162.5</v>
      </c>
      <c r="W34" s="262">
        <f>'BAR BB| Open rates'!W34*0.85*0.9</f>
        <v>54774</v>
      </c>
      <c r="X34" s="262">
        <f>'BAR BB| Open rates'!X34*0.85*0.9</f>
        <v>57987</v>
      </c>
      <c r="Y34" s="262">
        <f>'BAR BB| Open rates'!Y34*0.85*0.9</f>
        <v>72598.5</v>
      </c>
      <c r="Z34" s="262">
        <f>'BAR BB| Open rates'!Z34*0.85*0.9</f>
        <v>54774</v>
      </c>
      <c r="AA34" s="262">
        <f>'BAR BB| Open rates'!AA34*0.85*0.9</f>
        <v>56457</v>
      </c>
      <c r="AB34" s="262">
        <f>'BAR BB| Open rates'!AB34*0.85*0.9</f>
        <v>54774</v>
      </c>
      <c r="AC34" s="262">
        <f>'BAR BB| Open rates'!AC34*0.85*0.9</f>
        <v>57987</v>
      </c>
      <c r="AD34" s="262">
        <f>'BAR BB| Open rates'!AD34*0.85*0.9</f>
        <v>59517</v>
      </c>
      <c r="AE34" s="262">
        <f>'BAR BB| Open rates'!AE34*0.85*0.9</f>
        <v>57987</v>
      </c>
      <c r="AF34" s="262">
        <f>'BAR BB| Open rates'!AF34*0.85*0.9</f>
        <v>59517</v>
      </c>
      <c r="AG34" s="262">
        <f>'BAR BB| Open rates'!AG34*0.85*0.9</f>
        <v>57987</v>
      </c>
      <c r="AH34" s="262">
        <f>'BAR BB| Open rates'!AH34*0.85*0.9</f>
        <v>59517</v>
      </c>
      <c r="AI34" s="262">
        <f>'BAR BB| Open rates'!AI34*0.85*0.9</f>
        <v>57987</v>
      </c>
      <c r="AJ34" s="262">
        <f>'BAR BB| Open rates'!AJ34*0.85*0.9</f>
        <v>59517</v>
      </c>
      <c r="AK34" s="262">
        <f>'BAR BB| Open rates'!AK34*0.85*0.9</f>
        <v>57987</v>
      </c>
      <c r="AL34" s="262">
        <f>'BAR BB| Open rates'!AL34*0.85*0.9</f>
        <v>59517</v>
      </c>
      <c r="AM34" s="262">
        <f>'BAR BB| Open rates'!AM34*0.85*0.9</f>
        <v>57987</v>
      </c>
      <c r="AN34" s="262">
        <f>'BAR BB| Open rates'!AN34*0.85*0.9</f>
        <v>59517</v>
      </c>
      <c r="AO34" s="262">
        <f>'BAR BB| Open rates'!AO34*0.85*0.9</f>
        <v>57987</v>
      </c>
      <c r="AP34" s="262">
        <f>'BAR BB| Open rates'!AP34*0.85*0.9</f>
        <v>59517</v>
      </c>
      <c r="AQ34" s="262">
        <f>'BAR BB| Open rates'!AQ34*0.85*0.9</f>
        <v>57987</v>
      </c>
      <c r="AR34" s="262">
        <f>'BAR BB| Open rates'!AR34*0.85*0.9</f>
        <v>59517</v>
      </c>
      <c r="AS34" s="262">
        <f>'BAR BB| Open rates'!AS34*0.85*0.9</f>
        <v>54774</v>
      </c>
      <c r="AT34" s="262">
        <f>'BAR BB| Open rates'!AT34*0.85*0.9</f>
        <v>56457</v>
      </c>
      <c r="AU34" s="262">
        <f>'BAR BB| Open rates'!AU34*0.85*0.9</f>
        <v>54774</v>
      </c>
      <c r="AV34" s="262">
        <f>'BAR BB| Open rates'!AV34*0.85*0.9</f>
        <v>41845.5</v>
      </c>
      <c r="AW34" s="262">
        <f>'BAR BB| Open rates'!AW34*0.85*0.9</f>
        <v>41845.5</v>
      </c>
      <c r="AX34" s="262">
        <f>'BAR BB| Open rates'!AX34*0.85*0.9</f>
        <v>40162.5</v>
      </c>
      <c r="AY34" s="262">
        <f>'BAR BB| Open rates'!AY34*0.85*0.9</f>
        <v>41845.5</v>
      </c>
      <c r="AZ34" s="262">
        <f>'BAR BB| Open rates'!AZ34*0.85*0.9</f>
        <v>40162.5</v>
      </c>
      <c r="BA34" s="262">
        <f>'BAR BB| Open rates'!BA34*0.85*0.9</f>
        <v>41845.5</v>
      </c>
      <c r="BB34" s="262">
        <f>'BAR BB| Open rates'!BB34*0.85*0.9</f>
        <v>40162.5</v>
      </c>
      <c r="BC34" s="262">
        <f>'BAR BB| Open rates'!BC34*0.85*0.9</f>
        <v>41845.5</v>
      </c>
      <c r="BD34" s="262">
        <f>'BAR BB| Open rates'!BD34*0.85*0.9</f>
        <v>40162.5</v>
      </c>
      <c r="BE34" s="262">
        <f>'BAR BB| Open rates'!BE34*0.85*0.9</f>
        <v>38862</v>
      </c>
      <c r="BF34" s="262">
        <f>'BAR BB| Open rates'!BF34*0.85*0.9</f>
        <v>37332</v>
      </c>
      <c r="BG34" s="262">
        <f>'BAR BB| Open rates'!BG34*0.85*0.9</f>
        <v>38862</v>
      </c>
      <c r="BH34" s="262">
        <f>'BAR BB| Open rates'!BH34*0.85*0.9</f>
        <v>37332</v>
      </c>
      <c r="BI34" s="262">
        <f>'BAR BB| Open rates'!BI34*0.85*0.9</f>
        <v>38862</v>
      </c>
      <c r="BJ34" s="262">
        <f>'BAR BB| Open rates'!BJ34*0.85*0.9</f>
        <v>37332</v>
      </c>
      <c r="BK34" s="262">
        <f>'BAR BB| Open rates'!BK34*0.85*0.9</f>
        <v>38862</v>
      </c>
      <c r="BL34" s="262">
        <f>'BAR BB| Open rates'!BL34*0.85*0.9</f>
        <v>37332</v>
      </c>
      <c r="BM34" s="262">
        <f>'BAR BB| Open rates'!BM34*0.85*0.9</f>
        <v>38862</v>
      </c>
      <c r="BN34" s="262">
        <f>'BAR BB| Open rates'!BN34*0.85*0.9</f>
        <v>40162.5</v>
      </c>
      <c r="BO34" s="262">
        <f>'BAR BB| Open rates'!BO34*0.85*0.9</f>
        <v>41845.5</v>
      </c>
      <c r="BP34" s="262">
        <f>'BAR BB| Open rates'!BP34*0.85*0.9</f>
        <v>36567</v>
      </c>
      <c r="BQ34" s="262">
        <f>'BAR BB| Open rates'!BQ34*0.85*0.9</f>
        <v>32742</v>
      </c>
      <c r="BR34" s="262">
        <f>'BAR BB| Open rates'!BR34*0.85*0.9</f>
        <v>33507</v>
      </c>
      <c r="BS34" s="262">
        <f>'BAR BB| Open rates'!BS34*0.85*0.9</f>
        <v>32742</v>
      </c>
      <c r="BT34" s="262">
        <f>'BAR BB| Open rates'!BT34*0.85*0.9</f>
        <v>33507</v>
      </c>
      <c r="BU34" s="262">
        <f>'BAR BB| Open rates'!BU34*0.85*0.9</f>
        <v>32742</v>
      </c>
      <c r="BV34" s="262">
        <f>'BAR BB| Open rates'!BV34*0.85*0.9</f>
        <v>33507</v>
      </c>
      <c r="BW34" s="262">
        <f>'BAR BB| Open rates'!BW34*0.85*0.9</f>
        <v>32742</v>
      </c>
      <c r="BX34" s="262">
        <f>'BAR BB| Open rates'!BX34*0.85*0.9</f>
        <v>32742</v>
      </c>
      <c r="BY34" s="262">
        <f>'BAR BB| Open rates'!BY34*0.85*0.9</f>
        <v>33507</v>
      </c>
      <c r="BZ34" s="262">
        <f>'BAR BB| Open rates'!BZ34*0.85*0.9</f>
        <v>32742</v>
      </c>
      <c r="CA34" s="262">
        <f>'BAR BB| Open rates'!CA34*0.85*0.9</f>
        <v>33507</v>
      </c>
      <c r="CB34" s="262">
        <f>'BAR BB| Open rates'!CB34*0.85*0.9</f>
        <v>32742</v>
      </c>
      <c r="CC34" s="262">
        <f>'BAR BB| Open rates'!CC34*0.85*0.9</f>
        <v>33507</v>
      </c>
      <c r="CD34" s="262">
        <f>'BAR BB| Open rates'!CD34*0.85*0.9</f>
        <v>36337.5</v>
      </c>
      <c r="CE34" s="262">
        <f>'BAR BB| Open rates'!CE34*0.85*0.9</f>
        <v>38020.5</v>
      </c>
    </row>
    <row r="35" spans="1:83" s="36" customFormat="1" ht="12" customHeight="1" x14ac:dyDescent="0.2">
      <c r="A35" s="237">
        <v>2</v>
      </c>
      <c r="B35" s="262">
        <f>'BAR BB| Open rates'!B35*0.85*0.9</f>
        <v>55768.5</v>
      </c>
      <c r="C35" s="262">
        <f>'BAR BB| Open rates'!C35*0.85*0.9</f>
        <v>60282</v>
      </c>
      <c r="D35" s="262">
        <f>'BAR BB| Open rates'!D35*0.85*0.9</f>
        <v>57069</v>
      </c>
      <c r="E35" s="262">
        <f>'BAR BB| Open rates'!E35*0.85*0.9</f>
        <v>38632.5</v>
      </c>
      <c r="F35" s="262">
        <f>'BAR BB| Open rates'!F35*0.85*0.9</f>
        <v>37332</v>
      </c>
      <c r="G35" s="262">
        <f>'BAR BB| Open rates'!G35*0.85*0.9</f>
        <v>35802</v>
      </c>
      <c r="H35" s="262">
        <f>'BAR BB| Open rates'!H35*0.85*0.9</f>
        <v>35802</v>
      </c>
      <c r="I35" s="262">
        <f>'BAR BB| Open rates'!I35*0.85*0.9</f>
        <v>35037</v>
      </c>
      <c r="J35" s="262">
        <f>'BAR BB| Open rates'!J35*0.85*0.9</f>
        <v>35802</v>
      </c>
      <c r="K35" s="262">
        <f>'BAR BB| Open rates'!K35*0.85*0.9</f>
        <v>35802</v>
      </c>
      <c r="L35" s="262">
        <f>'BAR BB| Open rates'!L35*0.85*0.9</f>
        <v>35802</v>
      </c>
      <c r="M35" s="262">
        <f>'BAR BB| Open rates'!M35*0.85*0.9</f>
        <v>46435.5</v>
      </c>
      <c r="N35" s="262">
        <f>'BAR BB| Open rates'!N35*0.85*0.9</f>
        <v>42457.5</v>
      </c>
      <c r="O35" s="262">
        <f>'BAR BB| Open rates'!O35*0.85*0.9</f>
        <v>46435.5</v>
      </c>
      <c r="P35" s="262">
        <f>'BAR BB| Open rates'!P35*0.85*0.9</f>
        <v>44140.5</v>
      </c>
      <c r="Q35" s="262">
        <f>'BAR BB| Open rates'!Q35*0.85*0.9</f>
        <v>41157</v>
      </c>
      <c r="R35" s="262">
        <f>'BAR BB| Open rates'!R35*0.85*0.9</f>
        <v>42457.5</v>
      </c>
      <c r="S35" s="262">
        <f>'BAR BB| Open rates'!S35*0.85*0.9</f>
        <v>41157</v>
      </c>
      <c r="T35" s="262">
        <f>'BAR BB| Open rates'!T35*0.85*0.9</f>
        <v>42457.5</v>
      </c>
      <c r="U35" s="262">
        <f>'BAR BB| Open rates'!U35*0.85*0.9</f>
        <v>41157</v>
      </c>
      <c r="V35" s="262">
        <f>'BAR BB| Open rates'!V35*0.85*0.9</f>
        <v>42457.5</v>
      </c>
      <c r="W35" s="262">
        <f>'BAR BB| Open rates'!W35*0.85*0.9</f>
        <v>57069</v>
      </c>
      <c r="X35" s="262">
        <f>'BAR BB| Open rates'!X35*0.85*0.9</f>
        <v>60282</v>
      </c>
      <c r="Y35" s="262">
        <f>'BAR BB| Open rates'!Y35*0.85*0.9</f>
        <v>74893.5</v>
      </c>
      <c r="Z35" s="262">
        <f>'BAR BB| Open rates'!Z35*0.85*0.9</f>
        <v>57069</v>
      </c>
      <c r="AA35" s="262">
        <f>'BAR BB| Open rates'!AA35*0.85*0.9</f>
        <v>58752</v>
      </c>
      <c r="AB35" s="262">
        <f>'BAR BB| Open rates'!AB35*0.85*0.9</f>
        <v>57069</v>
      </c>
      <c r="AC35" s="262">
        <f>'BAR BB| Open rates'!AC35*0.85*0.9</f>
        <v>60282</v>
      </c>
      <c r="AD35" s="262">
        <f>'BAR BB| Open rates'!AD35*0.85*0.9</f>
        <v>61812</v>
      </c>
      <c r="AE35" s="262">
        <f>'BAR BB| Open rates'!AE35*0.85*0.9</f>
        <v>60282</v>
      </c>
      <c r="AF35" s="262">
        <f>'BAR BB| Open rates'!AF35*0.85*0.9</f>
        <v>61812</v>
      </c>
      <c r="AG35" s="262">
        <f>'BAR BB| Open rates'!AG35*0.85*0.9</f>
        <v>60282</v>
      </c>
      <c r="AH35" s="262">
        <f>'BAR BB| Open rates'!AH35*0.85*0.9</f>
        <v>61812</v>
      </c>
      <c r="AI35" s="262">
        <f>'BAR BB| Open rates'!AI35*0.85*0.9</f>
        <v>60282</v>
      </c>
      <c r="AJ35" s="262">
        <f>'BAR BB| Open rates'!AJ35*0.85*0.9</f>
        <v>61812</v>
      </c>
      <c r="AK35" s="262">
        <f>'BAR BB| Open rates'!AK35*0.85*0.9</f>
        <v>60282</v>
      </c>
      <c r="AL35" s="262">
        <f>'BAR BB| Open rates'!AL35*0.85*0.9</f>
        <v>61812</v>
      </c>
      <c r="AM35" s="262">
        <f>'BAR BB| Open rates'!AM35*0.85*0.9</f>
        <v>60282</v>
      </c>
      <c r="AN35" s="262">
        <f>'BAR BB| Open rates'!AN35*0.85*0.9</f>
        <v>61812</v>
      </c>
      <c r="AO35" s="262">
        <f>'BAR BB| Open rates'!AO35*0.85*0.9</f>
        <v>60282</v>
      </c>
      <c r="AP35" s="262">
        <f>'BAR BB| Open rates'!AP35*0.85*0.9</f>
        <v>61812</v>
      </c>
      <c r="AQ35" s="262">
        <f>'BAR BB| Open rates'!AQ35*0.85*0.9</f>
        <v>60282</v>
      </c>
      <c r="AR35" s="262">
        <f>'BAR BB| Open rates'!AR35*0.85*0.9</f>
        <v>61812</v>
      </c>
      <c r="AS35" s="262">
        <f>'BAR BB| Open rates'!AS35*0.85*0.9</f>
        <v>57069</v>
      </c>
      <c r="AT35" s="262">
        <f>'BAR BB| Open rates'!AT35*0.85*0.9</f>
        <v>58752</v>
      </c>
      <c r="AU35" s="262">
        <f>'BAR BB| Open rates'!AU35*0.85*0.9</f>
        <v>57069</v>
      </c>
      <c r="AV35" s="262">
        <f>'BAR BB| Open rates'!AV35*0.85*0.9</f>
        <v>44140.5</v>
      </c>
      <c r="AW35" s="262">
        <f>'BAR BB| Open rates'!AW35*0.85*0.9</f>
        <v>44140.5</v>
      </c>
      <c r="AX35" s="262">
        <f>'BAR BB| Open rates'!AX35*0.85*0.9</f>
        <v>42457.5</v>
      </c>
      <c r="AY35" s="262">
        <f>'BAR BB| Open rates'!AY35*0.85*0.9</f>
        <v>44140.5</v>
      </c>
      <c r="AZ35" s="262">
        <f>'BAR BB| Open rates'!AZ35*0.85*0.9</f>
        <v>42457.5</v>
      </c>
      <c r="BA35" s="262">
        <f>'BAR BB| Open rates'!BA35*0.85*0.9</f>
        <v>44140.5</v>
      </c>
      <c r="BB35" s="262">
        <f>'BAR BB| Open rates'!BB35*0.85*0.9</f>
        <v>42457.5</v>
      </c>
      <c r="BC35" s="262">
        <f>'BAR BB| Open rates'!BC35*0.85*0.9</f>
        <v>44140.5</v>
      </c>
      <c r="BD35" s="262">
        <f>'BAR BB| Open rates'!BD35*0.85*0.9</f>
        <v>42457.5</v>
      </c>
      <c r="BE35" s="262">
        <f>'BAR BB| Open rates'!BE35*0.85*0.9</f>
        <v>41157</v>
      </c>
      <c r="BF35" s="262">
        <f>'BAR BB| Open rates'!BF35*0.85*0.9</f>
        <v>39627</v>
      </c>
      <c r="BG35" s="262">
        <f>'BAR BB| Open rates'!BG35*0.85*0.9</f>
        <v>41157</v>
      </c>
      <c r="BH35" s="262">
        <f>'BAR BB| Open rates'!BH35*0.85*0.9</f>
        <v>39627</v>
      </c>
      <c r="BI35" s="262">
        <f>'BAR BB| Open rates'!BI35*0.85*0.9</f>
        <v>41157</v>
      </c>
      <c r="BJ35" s="262">
        <f>'BAR BB| Open rates'!BJ35*0.85*0.9</f>
        <v>39627</v>
      </c>
      <c r="BK35" s="262">
        <f>'BAR BB| Open rates'!BK35*0.85*0.9</f>
        <v>41157</v>
      </c>
      <c r="BL35" s="262">
        <f>'BAR BB| Open rates'!BL35*0.85*0.9</f>
        <v>39627</v>
      </c>
      <c r="BM35" s="262">
        <f>'BAR BB| Open rates'!BM35*0.85*0.9</f>
        <v>41157</v>
      </c>
      <c r="BN35" s="262">
        <f>'BAR BB| Open rates'!BN35*0.85*0.9</f>
        <v>42457.5</v>
      </c>
      <c r="BO35" s="262">
        <f>'BAR BB| Open rates'!BO35*0.85*0.9</f>
        <v>44140.5</v>
      </c>
      <c r="BP35" s="262">
        <f>'BAR BB| Open rates'!BP35*0.85*0.9</f>
        <v>38862</v>
      </c>
      <c r="BQ35" s="262">
        <f>'BAR BB| Open rates'!BQ35*0.85*0.9</f>
        <v>35037</v>
      </c>
      <c r="BR35" s="262">
        <f>'BAR BB| Open rates'!BR35*0.85*0.9</f>
        <v>35802</v>
      </c>
      <c r="BS35" s="262">
        <f>'BAR BB| Open rates'!BS35*0.85*0.9</f>
        <v>35037</v>
      </c>
      <c r="BT35" s="262">
        <f>'BAR BB| Open rates'!BT35*0.85*0.9</f>
        <v>35802</v>
      </c>
      <c r="BU35" s="262">
        <f>'BAR BB| Open rates'!BU35*0.85*0.9</f>
        <v>35037</v>
      </c>
      <c r="BV35" s="262">
        <f>'BAR BB| Open rates'!BV35*0.85*0.9</f>
        <v>35802</v>
      </c>
      <c r="BW35" s="262">
        <f>'BAR BB| Open rates'!BW35*0.85*0.9</f>
        <v>35037</v>
      </c>
      <c r="BX35" s="262">
        <f>'BAR BB| Open rates'!BX35*0.85*0.9</f>
        <v>35037</v>
      </c>
      <c r="BY35" s="262">
        <f>'BAR BB| Open rates'!BY35*0.85*0.9</f>
        <v>35802</v>
      </c>
      <c r="BZ35" s="262">
        <f>'BAR BB| Open rates'!BZ35*0.85*0.9</f>
        <v>35037</v>
      </c>
      <c r="CA35" s="262">
        <f>'BAR BB| Open rates'!CA35*0.85*0.9</f>
        <v>35802</v>
      </c>
      <c r="CB35" s="262">
        <f>'BAR BB| Open rates'!CB35*0.85*0.9</f>
        <v>35037</v>
      </c>
      <c r="CC35" s="262">
        <f>'BAR BB| Open rates'!CC35*0.85*0.9</f>
        <v>35802</v>
      </c>
      <c r="CD35" s="262">
        <f>'BAR BB| Open rates'!CD35*0.85*0.9</f>
        <v>38632.5</v>
      </c>
      <c r="CE35" s="262">
        <f>'BAR BB| Open rates'!CE35*0.85*0.9</f>
        <v>40315.5</v>
      </c>
    </row>
    <row r="36" spans="1:83" s="36" customFormat="1" ht="12" customHeight="1" x14ac:dyDescent="0.2">
      <c r="A36" s="237">
        <v>3</v>
      </c>
      <c r="B36" s="262">
        <f>'BAR BB| Open rates'!B36*0.85*0.9</f>
        <v>58063.5</v>
      </c>
      <c r="C36" s="262">
        <f>'BAR BB| Open rates'!C36*0.85*0.9</f>
        <v>62577</v>
      </c>
      <c r="D36" s="262">
        <f>'BAR BB| Open rates'!D36*0.85*0.9</f>
        <v>59364</v>
      </c>
      <c r="E36" s="262">
        <f>'BAR BB| Open rates'!E36*0.85*0.9</f>
        <v>40927.5</v>
      </c>
      <c r="F36" s="262">
        <f>'BAR BB| Open rates'!F36*0.85*0.9</f>
        <v>39627</v>
      </c>
      <c r="G36" s="262">
        <f>'BAR BB| Open rates'!G36*0.85*0.9</f>
        <v>38097</v>
      </c>
      <c r="H36" s="262">
        <f>'BAR BB| Open rates'!H36*0.85*0.9</f>
        <v>38097</v>
      </c>
      <c r="I36" s="262">
        <f>'BAR BB| Open rates'!I36*0.85*0.9</f>
        <v>37332</v>
      </c>
      <c r="J36" s="262">
        <f>'BAR BB| Open rates'!J36*0.85*0.9</f>
        <v>38097</v>
      </c>
      <c r="K36" s="262">
        <f>'BAR BB| Open rates'!K36*0.85*0.9</f>
        <v>38097</v>
      </c>
      <c r="L36" s="262">
        <f>'BAR BB| Open rates'!L36*0.85*0.9</f>
        <v>38097</v>
      </c>
      <c r="M36" s="262">
        <f>'BAR BB| Open rates'!M36*0.85*0.9</f>
        <v>48730.5</v>
      </c>
      <c r="N36" s="262">
        <f>'BAR BB| Open rates'!N36*0.85*0.9</f>
        <v>44752.5</v>
      </c>
      <c r="O36" s="262">
        <f>'BAR BB| Open rates'!O36*0.85*0.9</f>
        <v>48730.5</v>
      </c>
      <c r="P36" s="262">
        <f>'BAR BB| Open rates'!P36*0.85*0.9</f>
        <v>46435.5</v>
      </c>
      <c r="Q36" s="262">
        <f>'BAR BB| Open rates'!Q36*0.85*0.9</f>
        <v>43452</v>
      </c>
      <c r="R36" s="262">
        <f>'BAR BB| Open rates'!R36*0.85*0.9</f>
        <v>44752.5</v>
      </c>
      <c r="S36" s="262">
        <f>'BAR BB| Open rates'!S36*0.85*0.9</f>
        <v>43452</v>
      </c>
      <c r="T36" s="262">
        <f>'BAR BB| Open rates'!T36*0.85*0.9</f>
        <v>44752.5</v>
      </c>
      <c r="U36" s="262">
        <f>'BAR BB| Open rates'!U36*0.85*0.9</f>
        <v>43452</v>
      </c>
      <c r="V36" s="262">
        <f>'BAR BB| Open rates'!V36*0.85*0.9</f>
        <v>44752.5</v>
      </c>
      <c r="W36" s="262">
        <f>'BAR BB| Open rates'!W36*0.85*0.9</f>
        <v>59364</v>
      </c>
      <c r="X36" s="262">
        <f>'BAR BB| Open rates'!X36*0.85*0.9</f>
        <v>62577</v>
      </c>
      <c r="Y36" s="262">
        <f>'BAR BB| Open rates'!Y36*0.85*0.9</f>
        <v>77188.5</v>
      </c>
      <c r="Z36" s="262">
        <f>'BAR BB| Open rates'!Z36*0.85*0.9</f>
        <v>59364</v>
      </c>
      <c r="AA36" s="262">
        <f>'BAR BB| Open rates'!AA36*0.85*0.9</f>
        <v>61047</v>
      </c>
      <c r="AB36" s="262">
        <f>'BAR BB| Open rates'!AB36*0.85*0.9</f>
        <v>59364</v>
      </c>
      <c r="AC36" s="262">
        <f>'BAR BB| Open rates'!AC36*0.85*0.9</f>
        <v>62577</v>
      </c>
      <c r="AD36" s="262">
        <f>'BAR BB| Open rates'!AD36*0.85*0.9</f>
        <v>64107</v>
      </c>
      <c r="AE36" s="262">
        <f>'BAR BB| Open rates'!AE36*0.85*0.9</f>
        <v>62577</v>
      </c>
      <c r="AF36" s="262">
        <f>'BAR BB| Open rates'!AF36*0.85*0.9</f>
        <v>64107</v>
      </c>
      <c r="AG36" s="262">
        <f>'BAR BB| Open rates'!AG36*0.85*0.9</f>
        <v>62577</v>
      </c>
      <c r="AH36" s="262">
        <f>'BAR BB| Open rates'!AH36*0.85*0.9</f>
        <v>64107</v>
      </c>
      <c r="AI36" s="262">
        <f>'BAR BB| Open rates'!AI36*0.85*0.9</f>
        <v>62577</v>
      </c>
      <c r="AJ36" s="262">
        <f>'BAR BB| Open rates'!AJ36*0.85*0.9</f>
        <v>64107</v>
      </c>
      <c r="AK36" s="262">
        <f>'BAR BB| Open rates'!AK36*0.85*0.9</f>
        <v>62577</v>
      </c>
      <c r="AL36" s="262">
        <f>'BAR BB| Open rates'!AL36*0.85*0.9</f>
        <v>64107</v>
      </c>
      <c r="AM36" s="262">
        <f>'BAR BB| Open rates'!AM36*0.85*0.9</f>
        <v>62577</v>
      </c>
      <c r="AN36" s="262">
        <f>'BAR BB| Open rates'!AN36*0.85*0.9</f>
        <v>64107</v>
      </c>
      <c r="AO36" s="262">
        <f>'BAR BB| Open rates'!AO36*0.85*0.9</f>
        <v>62577</v>
      </c>
      <c r="AP36" s="262">
        <f>'BAR BB| Open rates'!AP36*0.85*0.9</f>
        <v>64107</v>
      </c>
      <c r="AQ36" s="262">
        <f>'BAR BB| Open rates'!AQ36*0.85*0.9</f>
        <v>62577</v>
      </c>
      <c r="AR36" s="262">
        <f>'BAR BB| Open rates'!AR36*0.85*0.9</f>
        <v>64107</v>
      </c>
      <c r="AS36" s="262">
        <f>'BAR BB| Open rates'!AS36*0.85*0.9</f>
        <v>59364</v>
      </c>
      <c r="AT36" s="262">
        <f>'BAR BB| Open rates'!AT36*0.85*0.9</f>
        <v>61047</v>
      </c>
      <c r="AU36" s="262">
        <f>'BAR BB| Open rates'!AU36*0.85*0.9</f>
        <v>59364</v>
      </c>
      <c r="AV36" s="262">
        <f>'BAR BB| Open rates'!AV36*0.85*0.9</f>
        <v>46435.5</v>
      </c>
      <c r="AW36" s="262">
        <f>'BAR BB| Open rates'!AW36*0.85*0.9</f>
        <v>46435.5</v>
      </c>
      <c r="AX36" s="262">
        <f>'BAR BB| Open rates'!AX36*0.85*0.9</f>
        <v>44752.5</v>
      </c>
      <c r="AY36" s="262">
        <f>'BAR BB| Open rates'!AY36*0.85*0.9</f>
        <v>46435.5</v>
      </c>
      <c r="AZ36" s="262">
        <f>'BAR BB| Open rates'!AZ36*0.85*0.9</f>
        <v>44752.5</v>
      </c>
      <c r="BA36" s="262">
        <f>'BAR BB| Open rates'!BA36*0.85*0.9</f>
        <v>46435.5</v>
      </c>
      <c r="BB36" s="262">
        <f>'BAR BB| Open rates'!BB36*0.85*0.9</f>
        <v>44752.5</v>
      </c>
      <c r="BC36" s="262">
        <f>'BAR BB| Open rates'!BC36*0.85*0.9</f>
        <v>46435.5</v>
      </c>
      <c r="BD36" s="262">
        <f>'BAR BB| Open rates'!BD36*0.85*0.9</f>
        <v>44752.5</v>
      </c>
      <c r="BE36" s="262">
        <f>'BAR BB| Open rates'!BE36*0.85*0.9</f>
        <v>43452</v>
      </c>
      <c r="BF36" s="262">
        <f>'BAR BB| Open rates'!BF36*0.85*0.9</f>
        <v>41922</v>
      </c>
      <c r="BG36" s="262">
        <f>'BAR BB| Open rates'!BG36*0.85*0.9</f>
        <v>43452</v>
      </c>
      <c r="BH36" s="262">
        <f>'BAR BB| Open rates'!BH36*0.85*0.9</f>
        <v>41922</v>
      </c>
      <c r="BI36" s="262">
        <f>'BAR BB| Open rates'!BI36*0.85*0.9</f>
        <v>43452</v>
      </c>
      <c r="BJ36" s="262">
        <f>'BAR BB| Open rates'!BJ36*0.85*0.9</f>
        <v>41922</v>
      </c>
      <c r="BK36" s="262">
        <f>'BAR BB| Open rates'!BK36*0.85*0.9</f>
        <v>43452</v>
      </c>
      <c r="BL36" s="262">
        <f>'BAR BB| Open rates'!BL36*0.85*0.9</f>
        <v>41922</v>
      </c>
      <c r="BM36" s="262">
        <f>'BAR BB| Open rates'!BM36*0.85*0.9</f>
        <v>43452</v>
      </c>
      <c r="BN36" s="262">
        <f>'BAR BB| Open rates'!BN36*0.85*0.9</f>
        <v>44752.5</v>
      </c>
      <c r="BO36" s="262">
        <f>'BAR BB| Open rates'!BO36*0.85*0.9</f>
        <v>46435.5</v>
      </c>
      <c r="BP36" s="262">
        <f>'BAR BB| Open rates'!BP36*0.85*0.9</f>
        <v>41157</v>
      </c>
      <c r="BQ36" s="262">
        <f>'BAR BB| Open rates'!BQ36*0.85*0.9</f>
        <v>37332</v>
      </c>
      <c r="BR36" s="262">
        <f>'BAR BB| Open rates'!BR36*0.85*0.9</f>
        <v>38097</v>
      </c>
      <c r="BS36" s="262">
        <f>'BAR BB| Open rates'!BS36*0.85*0.9</f>
        <v>37332</v>
      </c>
      <c r="BT36" s="262">
        <f>'BAR BB| Open rates'!BT36*0.85*0.9</f>
        <v>38097</v>
      </c>
      <c r="BU36" s="262">
        <f>'BAR BB| Open rates'!BU36*0.85*0.9</f>
        <v>37332</v>
      </c>
      <c r="BV36" s="262">
        <f>'BAR BB| Open rates'!BV36*0.85*0.9</f>
        <v>38097</v>
      </c>
      <c r="BW36" s="262">
        <f>'BAR BB| Open rates'!BW36*0.85*0.9</f>
        <v>37332</v>
      </c>
      <c r="BX36" s="262">
        <f>'BAR BB| Open rates'!BX36*0.85*0.9</f>
        <v>37332</v>
      </c>
      <c r="BY36" s="262">
        <f>'BAR BB| Open rates'!BY36*0.85*0.9</f>
        <v>38097</v>
      </c>
      <c r="BZ36" s="262">
        <f>'BAR BB| Open rates'!BZ36*0.85*0.9</f>
        <v>37332</v>
      </c>
      <c r="CA36" s="262">
        <f>'BAR BB| Open rates'!CA36*0.85*0.9</f>
        <v>38097</v>
      </c>
      <c r="CB36" s="262">
        <f>'BAR BB| Open rates'!CB36*0.85*0.9</f>
        <v>37332</v>
      </c>
      <c r="CC36" s="262">
        <f>'BAR BB| Open rates'!CC36*0.85*0.9</f>
        <v>38097</v>
      </c>
      <c r="CD36" s="262">
        <f>'BAR BB| Open rates'!CD36*0.85*0.9</f>
        <v>40927.5</v>
      </c>
      <c r="CE36" s="262">
        <f>'BAR BB| Open rates'!CE36*0.85*0.9</f>
        <v>42610.5</v>
      </c>
    </row>
    <row r="37" spans="1:83" s="36" customFormat="1" ht="12" customHeight="1" x14ac:dyDescent="0.2">
      <c r="A37" s="237">
        <v>4</v>
      </c>
      <c r="B37" s="262">
        <f>'BAR BB| Open rates'!B37*0.85*0.9</f>
        <v>60358.5</v>
      </c>
      <c r="C37" s="262">
        <f>'BAR BB| Open rates'!C37*0.85*0.9</f>
        <v>64872</v>
      </c>
      <c r="D37" s="262">
        <f>'BAR BB| Open rates'!D37*0.85*0.9</f>
        <v>61659</v>
      </c>
      <c r="E37" s="262">
        <f>'BAR BB| Open rates'!E37*0.85*0.9</f>
        <v>43222.5</v>
      </c>
      <c r="F37" s="262">
        <f>'BAR BB| Open rates'!F37*0.85*0.9</f>
        <v>41922</v>
      </c>
      <c r="G37" s="262">
        <f>'BAR BB| Open rates'!G37*0.85*0.9</f>
        <v>40392</v>
      </c>
      <c r="H37" s="262">
        <f>'BAR BB| Open rates'!H37*0.85*0.9</f>
        <v>40392</v>
      </c>
      <c r="I37" s="262">
        <f>'BAR BB| Open rates'!I37*0.85*0.9</f>
        <v>39627</v>
      </c>
      <c r="J37" s="262">
        <f>'BAR BB| Open rates'!J37*0.85*0.9</f>
        <v>40392</v>
      </c>
      <c r="K37" s="262">
        <f>'BAR BB| Open rates'!K37*0.85*0.9</f>
        <v>40392</v>
      </c>
      <c r="L37" s="262">
        <f>'BAR BB| Open rates'!L37*0.85*0.9</f>
        <v>40392</v>
      </c>
      <c r="M37" s="262">
        <f>'BAR BB| Open rates'!M37*0.85*0.9</f>
        <v>51025.5</v>
      </c>
      <c r="N37" s="262">
        <f>'BAR BB| Open rates'!N37*0.85*0.9</f>
        <v>47047.5</v>
      </c>
      <c r="O37" s="262">
        <f>'BAR BB| Open rates'!O37*0.85*0.9</f>
        <v>51025.5</v>
      </c>
      <c r="P37" s="262">
        <f>'BAR BB| Open rates'!P37*0.85*0.9</f>
        <v>48730.5</v>
      </c>
      <c r="Q37" s="262">
        <f>'BAR BB| Open rates'!Q37*0.85*0.9</f>
        <v>45747</v>
      </c>
      <c r="R37" s="262">
        <f>'BAR BB| Open rates'!R37*0.85*0.9</f>
        <v>47047.5</v>
      </c>
      <c r="S37" s="262">
        <f>'BAR BB| Open rates'!S37*0.85*0.9</f>
        <v>45747</v>
      </c>
      <c r="T37" s="262">
        <f>'BAR BB| Open rates'!T37*0.85*0.9</f>
        <v>47047.5</v>
      </c>
      <c r="U37" s="262">
        <f>'BAR BB| Open rates'!U37*0.85*0.9</f>
        <v>45747</v>
      </c>
      <c r="V37" s="262">
        <f>'BAR BB| Open rates'!V37*0.85*0.9</f>
        <v>47047.5</v>
      </c>
      <c r="W37" s="262">
        <f>'BAR BB| Open rates'!W37*0.85*0.9</f>
        <v>61659</v>
      </c>
      <c r="X37" s="262">
        <f>'BAR BB| Open rates'!X37*0.85*0.9</f>
        <v>64872</v>
      </c>
      <c r="Y37" s="262">
        <f>'BAR BB| Open rates'!Y37*0.85*0.9</f>
        <v>79483.5</v>
      </c>
      <c r="Z37" s="262">
        <f>'BAR BB| Open rates'!Z37*0.85*0.9</f>
        <v>61659</v>
      </c>
      <c r="AA37" s="262">
        <f>'BAR BB| Open rates'!AA37*0.85*0.9</f>
        <v>63342</v>
      </c>
      <c r="AB37" s="262">
        <f>'BAR BB| Open rates'!AB37*0.85*0.9</f>
        <v>61659</v>
      </c>
      <c r="AC37" s="262">
        <f>'BAR BB| Open rates'!AC37*0.85*0.9</f>
        <v>64872</v>
      </c>
      <c r="AD37" s="262">
        <f>'BAR BB| Open rates'!AD37*0.85*0.9</f>
        <v>66402</v>
      </c>
      <c r="AE37" s="262">
        <f>'BAR BB| Open rates'!AE37*0.85*0.9</f>
        <v>64872</v>
      </c>
      <c r="AF37" s="262">
        <f>'BAR BB| Open rates'!AF37*0.85*0.9</f>
        <v>66402</v>
      </c>
      <c r="AG37" s="262">
        <f>'BAR BB| Open rates'!AG37*0.85*0.9</f>
        <v>64872</v>
      </c>
      <c r="AH37" s="262">
        <f>'BAR BB| Open rates'!AH37*0.85*0.9</f>
        <v>66402</v>
      </c>
      <c r="AI37" s="262">
        <f>'BAR BB| Open rates'!AI37*0.85*0.9</f>
        <v>64872</v>
      </c>
      <c r="AJ37" s="262">
        <f>'BAR BB| Open rates'!AJ37*0.85*0.9</f>
        <v>66402</v>
      </c>
      <c r="AK37" s="262">
        <f>'BAR BB| Open rates'!AK37*0.85*0.9</f>
        <v>64872</v>
      </c>
      <c r="AL37" s="262">
        <f>'BAR BB| Open rates'!AL37*0.85*0.9</f>
        <v>66402</v>
      </c>
      <c r="AM37" s="262">
        <f>'BAR BB| Open rates'!AM37*0.85*0.9</f>
        <v>64872</v>
      </c>
      <c r="AN37" s="262">
        <f>'BAR BB| Open rates'!AN37*0.85*0.9</f>
        <v>66402</v>
      </c>
      <c r="AO37" s="262">
        <f>'BAR BB| Open rates'!AO37*0.85*0.9</f>
        <v>64872</v>
      </c>
      <c r="AP37" s="262">
        <f>'BAR BB| Open rates'!AP37*0.85*0.9</f>
        <v>66402</v>
      </c>
      <c r="AQ37" s="262">
        <f>'BAR BB| Open rates'!AQ37*0.85*0.9</f>
        <v>64872</v>
      </c>
      <c r="AR37" s="262">
        <f>'BAR BB| Open rates'!AR37*0.85*0.9</f>
        <v>66402</v>
      </c>
      <c r="AS37" s="262">
        <f>'BAR BB| Open rates'!AS37*0.85*0.9</f>
        <v>61659</v>
      </c>
      <c r="AT37" s="262">
        <f>'BAR BB| Open rates'!AT37*0.85*0.9</f>
        <v>63342</v>
      </c>
      <c r="AU37" s="262">
        <f>'BAR BB| Open rates'!AU37*0.85*0.9</f>
        <v>61659</v>
      </c>
      <c r="AV37" s="262">
        <f>'BAR BB| Open rates'!AV37*0.85*0.9</f>
        <v>48730.5</v>
      </c>
      <c r="AW37" s="262">
        <f>'BAR BB| Open rates'!AW37*0.85*0.9</f>
        <v>48730.5</v>
      </c>
      <c r="AX37" s="262">
        <f>'BAR BB| Open rates'!AX37*0.85*0.9</f>
        <v>47047.5</v>
      </c>
      <c r="AY37" s="262">
        <f>'BAR BB| Open rates'!AY37*0.85*0.9</f>
        <v>48730.5</v>
      </c>
      <c r="AZ37" s="262">
        <f>'BAR BB| Open rates'!AZ37*0.85*0.9</f>
        <v>47047.5</v>
      </c>
      <c r="BA37" s="262">
        <f>'BAR BB| Open rates'!BA37*0.85*0.9</f>
        <v>48730.5</v>
      </c>
      <c r="BB37" s="262">
        <f>'BAR BB| Open rates'!BB37*0.85*0.9</f>
        <v>47047.5</v>
      </c>
      <c r="BC37" s="262">
        <f>'BAR BB| Open rates'!BC37*0.85*0.9</f>
        <v>48730.5</v>
      </c>
      <c r="BD37" s="262">
        <f>'BAR BB| Open rates'!BD37*0.85*0.9</f>
        <v>47047.5</v>
      </c>
      <c r="BE37" s="262">
        <f>'BAR BB| Open rates'!BE37*0.85*0.9</f>
        <v>45747</v>
      </c>
      <c r="BF37" s="262">
        <f>'BAR BB| Open rates'!BF37*0.85*0.9</f>
        <v>44217</v>
      </c>
      <c r="BG37" s="262">
        <f>'BAR BB| Open rates'!BG37*0.85*0.9</f>
        <v>45747</v>
      </c>
      <c r="BH37" s="262">
        <f>'BAR BB| Open rates'!BH37*0.85*0.9</f>
        <v>44217</v>
      </c>
      <c r="BI37" s="262">
        <f>'BAR BB| Open rates'!BI37*0.85*0.9</f>
        <v>45747</v>
      </c>
      <c r="BJ37" s="262">
        <f>'BAR BB| Open rates'!BJ37*0.85*0.9</f>
        <v>44217</v>
      </c>
      <c r="BK37" s="262">
        <f>'BAR BB| Open rates'!BK37*0.85*0.9</f>
        <v>45747</v>
      </c>
      <c r="BL37" s="262">
        <f>'BAR BB| Open rates'!BL37*0.85*0.9</f>
        <v>44217</v>
      </c>
      <c r="BM37" s="262">
        <f>'BAR BB| Open rates'!BM37*0.85*0.9</f>
        <v>45747</v>
      </c>
      <c r="BN37" s="262">
        <f>'BAR BB| Open rates'!BN37*0.85*0.9</f>
        <v>47047.5</v>
      </c>
      <c r="BO37" s="262">
        <f>'BAR BB| Open rates'!BO37*0.85*0.9</f>
        <v>48730.5</v>
      </c>
      <c r="BP37" s="262">
        <f>'BAR BB| Open rates'!BP37*0.85*0.9</f>
        <v>43452</v>
      </c>
      <c r="BQ37" s="262">
        <f>'BAR BB| Open rates'!BQ37*0.85*0.9</f>
        <v>39627</v>
      </c>
      <c r="BR37" s="262">
        <f>'BAR BB| Open rates'!BR37*0.85*0.9</f>
        <v>40392</v>
      </c>
      <c r="BS37" s="262">
        <f>'BAR BB| Open rates'!BS37*0.85*0.9</f>
        <v>39627</v>
      </c>
      <c r="BT37" s="262">
        <f>'BAR BB| Open rates'!BT37*0.85*0.9</f>
        <v>40392</v>
      </c>
      <c r="BU37" s="262">
        <f>'BAR BB| Open rates'!BU37*0.85*0.9</f>
        <v>39627</v>
      </c>
      <c r="BV37" s="262">
        <f>'BAR BB| Open rates'!BV37*0.85*0.9</f>
        <v>40392</v>
      </c>
      <c r="BW37" s="262">
        <f>'BAR BB| Open rates'!BW37*0.85*0.9</f>
        <v>39627</v>
      </c>
      <c r="BX37" s="262">
        <f>'BAR BB| Open rates'!BX37*0.85*0.9</f>
        <v>39627</v>
      </c>
      <c r="BY37" s="262">
        <f>'BAR BB| Open rates'!BY37*0.85*0.9</f>
        <v>40392</v>
      </c>
      <c r="BZ37" s="262">
        <f>'BAR BB| Open rates'!BZ37*0.85*0.9</f>
        <v>39627</v>
      </c>
      <c r="CA37" s="262">
        <f>'BAR BB| Open rates'!CA37*0.85*0.9</f>
        <v>40392</v>
      </c>
      <c r="CB37" s="262">
        <f>'BAR BB| Open rates'!CB37*0.85*0.9</f>
        <v>39627</v>
      </c>
      <c r="CC37" s="262">
        <f>'BAR BB| Open rates'!CC37*0.85*0.9</f>
        <v>40392</v>
      </c>
      <c r="CD37" s="262">
        <f>'BAR BB| Open rates'!CD37*0.85*0.9</f>
        <v>43222.5</v>
      </c>
      <c r="CE37" s="262">
        <f>'BAR BB| Open rates'!CE37*0.85*0.9</f>
        <v>44905.5</v>
      </c>
    </row>
    <row r="38" spans="1:83" s="36" customFormat="1" ht="12" customHeight="1" x14ac:dyDescent="0.2">
      <c r="A38" s="237">
        <v>5</v>
      </c>
      <c r="B38" s="262">
        <f>'BAR BB| Open rates'!B38*0.85*0.9</f>
        <v>62653.5</v>
      </c>
      <c r="C38" s="262">
        <f>'BAR BB| Open rates'!C38*0.85*0.9</f>
        <v>67167</v>
      </c>
      <c r="D38" s="262">
        <f>'BAR BB| Open rates'!D38*0.85*0.9</f>
        <v>63954</v>
      </c>
      <c r="E38" s="262">
        <f>'BAR BB| Open rates'!E38*0.85*0.9</f>
        <v>45517.5</v>
      </c>
      <c r="F38" s="262">
        <f>'BAR BB| Open rates'!F38*0.85*0.9</f>
        <v>44217</v>
      </c>
      <c r="G38" s="262">
        <f>'BAR BB| Open rates'!G38*0.85*0.9</f>
        <v>42687</v>
      </c>
      <c r="H38" s="262">
        <f>'BAR BB| Open rates'!H38*0.85*0.9</f>
        <v>42687</v>
      </c>
      <c r="I38" s="262">
        <f>'BAR BB| Open rates'!I38*0.85*0.9</f>
        <v>41922</v>
      </c>
      <c r="J38" s="262">
        <f>'BAR BB| Open rates'!J38*0.85*0.9</f>
        <v>42687</v>
      </c>
      <c r="K38" s="262">
        <f>'BAR BB| Open rates'!K38*0.85*0.9</f>
        <v>42687</v>
      </c>
      <c r="L38" s="262">
        <f>'BAR BB| Open rates'!L38*0.85*0.9</f>
        <v>42687</v>
      </c>
      <c r="M38" s="262">
        <f>'BAR BB| Open rates'!M38*0.85*0.9</f>
        <v>53320.5</v>
      </c>
      <c r="N38" s="262">
        <f>'BAR BB| Open rates'!N38*0.85*0.9</f>
        <v>49342.5</v>
      </c>
      <c r="O38" s="262">
        <f>'BAR BB| Open rates'!O38*0.85*0.9</f>
        <v>53320.5</v>
      </c>
      <c r="P38" s="262">
        <f>'BAR BB| Open rates'!P38*0.85*0.9</f>
        <v>51025.5</v>
      </c>
      <c r="Q38" s="262">
        <f>'BAR BB| Open rates'!Q38*0.85*0.9</f>
        <v>48042</v>
      </c>
      <c r="R38" s="262">
        <f>'BAR BB| Open rates'!R38*0.85*0.9</f>
        <v>49342.5</v>
      </c>
      <c r="S38" s="262">
        <f>'BAR BB| Open rates'!S38*0.85*0.9</f>
        <v>48042</v>
      </c>
      <c r="T38" s="262">
        <f>'BAR BB| Open rates'!T38*0.85*0.9</f>
        <v>49342.5</v>
      </c>
      <c r="U38" s="262">
        <f>'BAR BB| Open rates'!U38*0.85*0.9</f>
        <v>48042</v>
      </c>
      <c r="V38" s="262">
        <f>'BAR BB| Open rates'!V38*0.85*0.9</f>
        <v>49342.5</v>
      </c>
      <c r="W38" s="262">
        <f>'BAR BB| Open rates'!W38*0.85*0.9</f>
        <v>63954</v>
      </c>
      <c r="X38" s="262">
        <f>'BAR BB| Open rates'!X38*0.85*0.9</f>
        <v>67167</v>
      </c>
      <c r="Y38" s="262">
        <f>'BAR BB| Open rates'!Y38*0.85*0.9</f>
        <v>81778.5</v>
      </c>
      <c r="Z38" s="262">
        <f>'BAR BB| Open rates'!Z38*0.85*0.9</f>
        <v>63954</v>
      </c>
      <c r="AA38" s="262">
        <f>'BAR BB| Open rates'!AA38*0.85*0.9</f>
        <v>65637</v>
      </c>
      <c r="AB38" s="262">
        <f>'BAR BB| Open rates'!AB38*0.85*0.9</f>
        <v>63954</v>
      </c>
      <c r="AC38" s="262">
        <f>'BAR BB| Open rates'!AC38*0.85*0.9</f>
        <v>67167</v>
      </c>
      <c r="AD38" s="262">
        <f>'BAR BB| Open rates'!AD38*0.85*0.9</f>
        <v>68697</v>
      </c>
      <c r="AE38" s="262">
        <f>'BAR BB| Open rates'!AE38*0.85*0.9</f>
        <v>67167</v>
      </c>
      <c r="AF38" s="262">
        <f>'BAR BB| Open rates'!AF38*0.85*0.9</f>
        <v>68697</v>
      </c>
      <c r="AG38" s="262">
        <f>'BAR BB| Open rates'!AG38*0.85*0.9</f>
        <v>67167</v>
      </c>
      <c r="AH38" s="262">
        <f>'BAR BB| Open rates'!AH38*0.85*0.9</f>
        <v>68697</v>
      </c>
      <c r="AI38" s="262">
        <f>'BAR BB| Open rates'!AI38*0.85*0.9</f>
        <v>67167</v>
      </c>
      <c r="AJ38" s="262">
        <f>'BAR BB| Open rates'!AJ38*0.85*0.9</f>
        <v>68697</v>
      </c>
      <c r="AK38" s="262">
        <f>'BAR BB| Open rates'!AK38*0.85*0.9</f>
        <v>67167</v>
      </c>
      <c r="AL38" s="262">
        <f>'BAR BB| Open rates'!AL38*0.85*0.9</f>
        <v>68697</v>
      </c>
      <c r="AM38" s="262">
        <f>'BAR BB| Open rates'!AM38*0.85*0.9</f>
        <v>67167</v>
      </c>
      <c r="AN38" s="262">
        <f>'BAR BB| Open rates'!AN38*0.85*0.9</f>
        <v>68697</v>
      </c>
      <c r="AO38" s="262">
        <f>'BAR BB| Open rates'!AO38*0.85*0.9</f>
        <v>67167</v>
      </c>
      <c r="AP38" s="262">
        <f>'BAR BB| Open rates'!AP38*0.85*0.9</f>
        <v>68697</v>
      </c>
      <c r="AQ38" s="262">
        <f>'BAR BB| Open rates'!AQ38*0.85*0.9</f>
        <v>67167</v>
      </c>
      <c r="AR38" s="262">
        <f>'BAR BB| Open rates'!AR38*0.85*0.9</f>
        <v>68697</v>
      </c>
      <c r="AS38" s="262">
        <f>'BAR BB| Open rates'!AS38*0.85*0.9</f>
        <v>63954</v>
      </c>
      <c r="AT38" s="262">
        <f>'BAR BB| Open rates'!AT38*0.85*0.9</f>
        <v>65637</v>
      </c>
      <c r="AU38" s="262">
        <f>'BAR BB| Open rates'!AU38*0.85*0.9</f>
        <v>63954</v>
      </c>
      <c r="AV38" s="262">
        <f>'BAR BB| Open rates'!AV38*0.85*0.9</f>
        <v>51025.5</v>
      </c>
      <c r="AW38" s="262">
        <f>'BAR BB| Open rates'!AW38*0.85*0.9</f>
        <v>51025.5</v>
      </c>
      <c r="AX38" s="262">
        <f>'BAR BB| Open rates'!AX38*0.85*0.9</f>
        <v>49342.5</v>
      </c>
      <c r="AY38" s="262">
        <f>'BAR BB| Open rates'!AY38*0.85*0.9</f>
        <v>51025.5</v>
      </c>
      <c r="AZ38" s="262">
        <f>'BAR BB| Open rates'!AZ38*0.85*0.9</f>
        <v>49342.5</v>
      </c>
      <c r="BA38" s="262">
        <f>'BAR BB| Open rates'!BA38*0.85*0.9</f>
        <v>51025.5</v>
      </c>
      <c r="BB38" s="262">
        <f>'BAR BB| Open rates'!BB38*0.85*0.9</f>
        <v>49342.5</v>
      </c>
      <c r="BC38" s="262">
        <f>'BAR BB| Open rates'!BC38*0.85*0.9</f>
        <v>51025.5</v>
      </c>
      <c r="BD38" s="262">
        <f>'BAR BB| Open rates'!BD38*0.85*0.9</f>
        <v>49342.5</v>
      </c>
      <c r="BE38" s="262">
        <f>'BAR BB| Open rates'!BE38*0.85*0.9</f>
        <v>48042</v>
      </c>
      <c r="BF38" s="262">
        <f>'BAR BB| Open rates'!BF38*0.85*0.9</f>
        <v>46512</v>
      </c>
      <c r="BG38" s="262">
        <f>'BAR BB| Open rates'!BG38*0.85*0.9</f>
        <v>48042</v>
      </c>
      <c r="BH38" s="262">
        <f>'BAR BB| Open rates'!BH38*0.85*0.9</f>
        <v>46512</v>
      </c>
      <c r="BI38" s="262">
        <f>'BAR BB| Open rates'!BI38*0.85*0.9</f>
        <v>48042</v>
      </c>
      <c r="BJ38" s="262">
        <f>'BAR BB| Open rates'!BJ38*0.85*0.9</f>
        <v>46512</v>
      </c>
      <c r="BK38" s="262">
        <f>'BAR BB| Open rates'!BK38*0.85*0.9</f>
        <v>48042</v>
      </c>
      <c r="BL38" s="262">
        <f>'BAR BB| Open rates'!BL38*0.85*0.9</f>
        <v>46512</v>
      </c>
      <c r="BM38" s="262">
        <f>'BAR BB| Open rates'!BM38*0.85*0.9</f>
        <v>48042</v>
      </c>
      <c r="BN38" s="262">
        <f>'BAR BB| Open rates'!BN38*0.85*0.9</f>
        <v>49342.5</v>
      </c>
      <c r="BO38" s="262">
        <f>'BAR BB| Open rates'!BO38*0.85*0.9</f>
        <v>51025.5</v>
      </c>
      <c r="BP38" s="262">
        <f>'BAR BB| Open rates'!BP38*0.85*0.9</f>
        <v>45747</v>
      </c>
      <c r="BQ38" s="262">
        <f>'BAR BB| Open rates'!BQ38*0.85*0.9</f>
        <v>41922</v>
      </c>
      <c r="BR38" s="262">
        <f>'BAR BB| Open rates'!BR38*0.85*0.9</f>
        <v>42687</v>
      </c>
      <c r="BS38" s="262">
        <f>'BAR BB| Open rates'!BS38*0.85*0.9</f>
        <v>41922</v>
      </c>
      <c r="BT38" s="262">
        <f>'BAR BB| Open rates'!BT38*0.85*0.9</f>
        <v>42687</v>
      </c>
      <c r="BU38" s="262">
        <f>'BAR BB| Open rates'!BU38*0.85*0.9</f>
        <v>41922</v>
      </c>
      <c r="BV38" s="262">
        <f>'BAR BB| Open rates'!BV38*0.85*0.9</f>
        <v>42687</v>
      </c>
      <c r="BW38" s="262">
        <f>'BAR BB| Open rates'!BW38*0.85*0.9</f>
        <v>41922</v>
      </c>
      <c r="BX38" s="262">
        <f>'BAR BB| Open rates'!BX38*0.85*0.9</f>
        <v>41922</v>
      </c>
      <c r="BY38" s="262">
        <f>'BAR BB| Open rates'!BY38*0.85*0.9</f>
        <v>42687</v>
      </c>
      <c r="BZ38" s="262">
        <f>'BAR BB| Open rates'!BZ38*0.85*0.9</f>
        <v>41922</v>
      </c>
      <c r="CA38" s="262">
        <f>'BAR BB| Open rates'!CA38*0.85*0.9</f>
        <v>42687</v>
      </c>
      <c r="CB38" s="262">
        <f>'BAR BB| Open rates'!CB38*0.85*0.9</f>
        <v>41922</v>
      </c>
      <c r="CC38" s="262">
        <f>'BAR BB| Open rates'!CC38*0.85*0.9</f>
        <v>42687</v>
      </c>
      <c r="CD38" s="262">
        <f>'BAR BB| Open rates'!CD38*0.85*0.9</f>
        <v>45517.5</v>
      </c>
      <c r="CE38" s="262">
        <f>'BAR BB| Open rates'!CE38*0.85*0.9</f>
        <v>47200.5</v>
      </c>
    </row>
    <row r="39" spans="1:83" s="36" customFormat="1" ht="12" customHeight="1" x14ac:dyDescent="0.2">
      <c r="A39" s="237">
        <v>6</v>
      </c>
      <c r="B39" s="262">
        <f>'BAR BB| Open rates'!B39*0.85*0.9</f>
        <v>64948.5</v>
      </c>
      <c r="C39" s="262">
        <f>'BAR BB| Open rates'!C39*0.85*0.9</f>
        <v>69462</v>
      </c>
      <c r="D39" s="262">
        <f>'BAR BB| Open rates'!D39*0.85*0.9</f>
        <v>66249</v>
      </c>
      <c r="E39" s="262">
        <f>'BAR BB| Open rates'!E39*0.85*0.9</f>
        <v>47812.5</v>
      </c>
      <c r="F39" s="262">
        <f>'BAR BB| Open rates'!F39*0.85*0.9</f>
        <v>46512</v>
      </c>
      <c r="G39" s="262">
        <f>'BAR BB| Open rates'!G39*0.85*0.9</f>
        <v>44982</v>
      </c>
      <c r="H39" s="262">
        <f>'BAR BB| Open rates'!H39*0.85*0.9</f>
        <v>44982</v>
      </c>
      <c r="I39" s="262">
        <f>'BAR BB| Open rates'!I39*0.85*0.9</f>
        <v>44217</v>
      </c>
      <c r="J39" s="262">
        <f>'BAR BB| Open rates'!J39*0.85*0.9</f>
        <v>44982</v>
      </c>
      <c r="K39" s="262">
        <f>'BAR BB| Open rates'!K39*0.85*0.9</f>
        <v>44982</v>
      </c>
      <c r="L39" s="262">
        <f>'BAR BB| Open rates'!L39*0.85*0.9</f>
        <v>44982</v>
      </c>
      <c r="M39" s="262">
        <f>'BAR BB| Open rates'!M39*0.85*0.9</f>
        <v>55615.5</v>
      </c>
      <c r="N39" s="262">
        <f>'BAR BB| Open rates'!N39*0.85*0.9</f>
        <v>51637.5</v>
      </c>
      <c r="O39" s="262">
        <f>'BAR BB| Open rates'!O39*0.85*0.9</f>
        <v>55615.5</v>
      </c>
      <c r="P39" s="262">
        <f>'BAR BB| Open rates'!P39*0.85*0.9</f>
        <v>53320.5</v>
      </c>
      <c r="Q39" s="262">
        <f>'BAR BB| Open rates'!Q39*0.85*0.9</f>
        <v>50337</v>
      </c>
      <c r="R39" s="262">
        <f>'BAR BB| Open rates'!R39*0.85*0.9</f>
        <v>51637.5</v>
      </c>
      <c r="S39" s="262">
        <f>'BAR BB| Open rates'!S39*0.85*0.9</f>
        <v>50337</v>
      </c>
      <c r="T39" s="262">
        <f>'BAR BB| Open rates'!T39*0.85*0.9</f>
        <v>51637.5</v>
      </c>
      <c r="U39" s="262">
        <f>'BAR BB| Open rates'!U39*0.85*0.9</f>
        <v>50337</v>
      </c>
      <c r="V39" s="262">
        <f>'BAR BB| Open rates'!V39*0.85*0.9</f>
        <v>51637.5</v>
      </c>
      <c r="W39" s="262">
        <f>'BAR BB| Open rates'!W39*0.85*0.9</f>
        <v>66249</v>
      </c>
      <c r="X39" s="262">
        <f>'BAR BB| Open rates'!X39*0.85*0.9</f>
        <v>69462</v>
      </c>
      <c r="Y39" s="262">
        <f>'BAR BB| Open rates'!Y39*0.85*0.9</f>
        <v>84073.5</v>
      </c>
      <c r="Z39" s="262">
        <f>'BAR BB| Open rates'!Z39*0.85*0.9</f>
        <v>66249</v>
      </c>
      <c r="AA39" s="262">
        <f>'BAR BB| Open rates'!AA39*0.85*0.9</f>
        <v>67932</v>
      </c>
      <c r="AB39" s="262">
        <f>'BAR BB| Open rates'!AB39*0.85*0.9</f>
        <v>66249</v>
      </c>
      <c r="AC39" s="262">
        <f>'BAR BB| Open rates'!AC39*0.85*0.9</f>
        <v>69462</v>
      </c>
      <c r="AD39" s="262">
        <f>'BAR BB| Open rates'!AD39*0.85*0.9</f>
        <v>70992</v>
      </c>
      <c r="AE39" s="262">
        <f>'BAR BB| Open rates'!AE39*0.85*0.9</f>
        <v>69462</v>
      </c>
      <c r="AF39" s="262">
        <f>'BAR BB| Open rates'!AF39*0.85*0.9</f>
        <v>70992</v>
      </c>
      <c r="AG39" s="262">
        <f>'BAR BB| Open rates'!AG39*0.85*0.9</f>
        <v>69462</v>
      </c>
      <c r="AH39" s="262">
        <f>'BAR BB| Open rates'!AH39*0.85*0.9</f>
        <v>70992</v>
      </c>
      <c r="AI39" s="262">
        <f>'BAR BB| Open rates'!AI39*0.85*0.9</f>
        <v>69462</v>
      </c>
      <c r="AJ39" s="262">
        <f>'BAR BB| Open rates'!AJ39*0.85*0.9</f>
        <v>70992</v>
      </c>
      <c r="AK39" s="262">
        <f>'BAR BB| Open rates'!AK39*0.85*0.9</f>
        <v>69462</v>
      </c>
      <c r="AL39" s="262">
        <f>'BAR BB| Open rates'!AL39*0.85*0.9</f>
        <v>70992</v>
      </c>
      <c r="AM39" s="262">
        <f>'BAR BB| Open rates'!AM39*0.85*0.9</f>
        <v>69462</v>
      </c>
      <c r="AN39" s="262">
        <f>'BAR BB| Open rates'!AN39*0.85*0.9</f>
        <v>70992</v>
      </c>
      <c r="AO39" s="262">
        <f>'BAR BB| Open rates'!AO39*0.85*0.9</f>
        <v>69462</v>
      </c>
      <c r="AP39" s="262">
        <f>'BAR BB| Open rates'!AP39*0.85*0.9</f>
        <v>70992</v>
      </c>
      <c r="AQ39" s="262">
        <f>'BAR BB| Open rates'!AQ39*0.85*0.9</f>
        <v>69462</v>
      </c>
      <c r="AR39" s="262">
        <f>'BAR BB| Open rates'!AR39*0.85*0.9</f>
        <v>70992</v>
      </c>
      <c r="AS39" s="262">
        <f>'BAR BB| Open rates'!AS39*0.85*0.9</f>
        <v>66249</v>
      </c>
      <c r="AT39" s="262">
        <f>'BAR BB| Open rates'!AT39*0.85*0.9</f>
        <v>67932</v>
      </c>
      <c r="AU39" s="262">
        <f>'BAR BB| Open rates'!AU39*0.85*0.9</f>
        <v>66249</v>
      </c>
      <c r="AV39" s="262">
        <f>'BAR BB| Open rates'!AV39*0.85*0.9</f>
        <v>53320.5</v>
      </c>
      <c r="AW39" s="262">
        <f>'BAR BB| Open rates'!AW39*0.85*0.9</f>
        <v>53320.5</v>
      </c>
      <c r="AX39" s="262">
        <f>'BAR BB| Open rates'!AX39*0.85*0.9</f>
        <v>51637.5</v>
      </c>
      <c r="AY39" s="262">
        <f>'BAR BB| Open rates'!AY39*0.85*0.9</f>
        <v>53320.5</v>
      </c>
      <c r="AZ39" s="262">
        <f>'BAR BB| Open rates'!AZ39*0.85*0.9</f>
        <v>51637.5</v>
      </c>
      <c r="BA39" s="262">
        <f>'BAR BB| Open rates'!BA39*0.85*0.9</f>
        <v>53320.5</v>
      </c>
      <c r="BB39" s="262">
        <f>'BAR BB| Open rates'!BB39*0.85*0.9</f>
        <v>51637.5</v>
      </c>
      <c r="BC39" s="262">
        <f>'BAR BB| Open rates'!BC39*0.85*0.9</f>
        <v>53320.5</v>
      </c>
      <c r="BD39" s="262">
        <f>'BAR BB| Open rates'!BD39*0.85*0.9</f>
        <v>51637.5</v>
      </c>
      <c r="BE39" s="262">
        <f>'BAR BB| Open rates'!BE39*0.85*0.9</f>
        <v>50337</v>
      </c>
      <c r="BF39" s="262">
        <f>'BAR BB| Open rates'!BF39*0.85*0.9</f>
        <v>48807</v>
      </c>
      <c r="BG39" s="262">
        <f>'BAR BB| Open rates'!BG39*0.85*0.9</f>
        <v>50337</v>
      </c>
      <c r="BH39" s="262">
        <f>'BAR BB| Open rates'!BH39*0.85*0.9</f>
        <v>48807</v>
      </c>
      <c r="BI39" s="262">
        <f>'BAR BB| Open rates'!BI39*0.85*0.9</f>
        <v>50337</v>
      </c>
      <c r="BJ39" s="262">
        <f>'BAR BB| Open rates'!BJ39*0.85*0.9</f>
        <v>48807</v>
      </c>
      <c r="BK39" s="262">
        <f>'BAR BB| Open rates'!BK39*0.85*0.9</f>
        <v>50337</v>
      </c>
      <c r="BL39" s="262">
        <f>'BAR BB| Open rates'!BL39*0.85*0.9</f>
        <v>48807</v>
      </c>
      <c r="BM39" s="262">
        <f>'BAR BB| Open rates'!BM39*0.85*0.9</f>
        <v>50337</v>
      </c>
      <c r="BN39" s="262">
        <f>'BAR BB| Open rates'!BN39*0.85*0.9</f>
        <v>51637.5</v>
      </c>
      <c r="BO39" s="262">
        <f>'BAR BB| Open rates'!BO39*0.85*0.9</f>
        <v>53320.5</v>
      </c>
      <c r="BP39" s="262">
        <f>'BAR BB| Open rates'!BP39*0.85*0.9</f>
        <v>48042</v>
      </c>
      <c r="BQ39" s="262">
        <f>'BAR BB| Open rates'!BQ39*0.85*0.9</f>
        <v>44217</v>
      </c>
      <c r="BR39" s="262">
        <f>'BAR BB| Open rates'!BR39*0.85*0.9</f>
        <v>44982</v>
      </c>
      <c r="BS39" s="262">
        <f>'BAR BB| Open rates'!BS39*0.85*0.9</f>
        <v>44217</v>
      </c>
      <c r="BT39" s="262">
        <f>'BAR BB| Open rates'!BT39*0.85*0.9</f>
        <v>44982</v>
      </c>
      <c r="BU39" s="262">
        <f>'BAR BB| Open rates'!BU39*0.85*0.9</f>
        <v>44217</v>
      </c>
      <c r="BV39" s="262">
        <f>'BAR BB| Open rates'!BV39*0.85*0.9</f>
        <v>44982</v>
      </c>
      <c r="BW39" s="262">
        <f>'BAR BB| Open rates'!BW39*0.85*0.9</f>
        <v>44217</v>
      </c>
      <c r="BX39" s="262">
        <f>'BAR BB| Open rates'!BX39*0.85*0.9</f>
        <v>44217</v>
      </c>
      <c r="BY39" s="262">
        <f>'BAR BB| Open rates'!BY39*0.85*0.9</f>
        <v>44982</v>
      </c>
      <c r="BZ39" s="262">
        <f>'BAR BB| Open rates'!BZ39*0.85*0.9</f>
        <v>44217</v>
      </c>
      <c r="CA39" s="262">
        <f>'BAR BB| Open rates'!CA39*0.85*0.9</f>
        <v>44982</v>
      </c>
      <c r="CB39" s="262">
        <f>'BAR BB| Open rates'!CB39*0.85*0.9</f>
        <v>44217</v>
      </c>
      <c r="CC39" s="262">
        <f>'BAR BB| Open rates'!CC39*0.85*0.9</f>
        <v>44982</v>
      </c>
      <c r="CD39" s="262">
        <f>'BAR BB| Open rates'!CD39*0.85*0.9</f>
        <v>47812.5</v>
      </c>
      <c r="CE39" s="262">
        <f>'BAR BB| Open rates'!CE39*0.85*0.9</f>
        <v>49495.5</v>
      </c>
    </row>
    <row r="40" spans="1:83" s="36" customFormat="1" ht="12" customHeight="1" x14ac:dyDescent="0.2">
      <c r="A40" s="89"/>
    </row>
    <row r="41" spans="1:83" s="33" customFormat="1" x14ac:dyDescent="0.2">
      <c r="A41" s="89"/>
    </row>
    <row r="42" spans="1:83" s="33" customFormat="1" x14ac:dyDescent="0.2">
      <c r="A42" s="371" t="s">
        <v>172</v>
      </c>
    </row>
    <row r="43" spans="1:83" s="33" customFormat="1" x14ac:dyDescent="0.2">
      <c r="A43" s="371"/>
    </row>
    <row r="44" spans="1:83" s="31" customFormat="1" ht="13.5" customHeight="1" x14ac:dyDescent="0.2"/>
    <row r="45" spans="1:83" s="6" customFormat="1" ht="12.75" customHeight="1" x14ac:dyDescent="0.2">
      <c r="A45" s="174" t="s">
        <v>74</v>
      </c>
    </row>
    <row r="46" spans="1:83" s="6" customFormat="1" ht="12.75" customHeight="1" x14ac:dyDescent="0.2">
      <c r="A46" s="172" t="s">
        <v>75</v>
      </c>
    </row>
    <row r="47" spans="1:83" s="6" customFormat="1" ht="21" customHeight="1" x14ac:dyDescent="0.2">
      <c r="A47" s="260" t="s">
        <v>380</v>
      </c>
    </row>
    <row r="48" spans="1:83" s="6" customFormat="1" ht="21" customHeight="1" x14ac:dyDescent="0.2">
      <c r="A48" s="173" t="s">
        <v>76</v>
      </c>
    </row>
    <row r="49" spans="1:1" s="6" customFormat="1" ht="21" customHeight="1" x14ac:dyDescent="0.2">
      <c r="A49" s="173" t="s">
        <v>77</v>
      </c>
    </row>
    <row r="50" spans="1:1" s="6" customFormat="1" ht="21" customHeight="1" x14ac:dyDescent="0.2">
      <c r="A50" s="173" t="s">
        <v>78</v>
      </c>
    </row>
    <row r="51" spans="1:1" s="36" customFormat="1" ht="21" customHeight="1" x14ac:dyDescent="0.2">
      <c r="A51" s="175" t="s">
        <v>79</v>
      </c>
    </row>
    <row r="52" spans="1:1" s="36" customFormat="1" ht="21" customHeight="1" x14ac:dyDescent="0.2">
      <c r="A52" s="175" t="s">
        <v>187</v>
      </c>
    </row>
    <row r="53" spans="1:1" s="33" customFormat="1" x14ac:dyDescent="0.2">
      <c r="A53" s="89"/>
    </row>
    <row r="54" spans="1:1" s="33" customFormat="1" x14ac:dyDescent="0.2">
      <c r="A54" s="171" t="s">
        <v>81</v>
      </c>
    </row>
    <row r="55" spans="1:1" s="33" customFormat="1" ht="96" x14ac:dyDescent="0.2">
      <c r="A55" s="176" t="s">
        <v>96</v>
      </c>
    </row>
    <row r="56" spans="1:1" s="33" customFormat="1" x14ac:dyDescent="0.2"/>
    <row r="57" spans="1:1" s="33" customFormat="1" x14ac:dyDescent="0.2">
      <c r="A57" s="171" t="s">
        <v>83</v>
      </c>
    </row>
    <row r="58" spans="1:1" s="33" customFormat="1" ht="30" customHeight="1" x14ac:dyDescent="0.2">
      <c r="A58" s="261" t="s">
        <v>451</v>
      </c>
    </row>
    <row r="59" spans="1:1" s="33" customFormat="1" ht="24" x14ac:dyDescent="0.2">
      <c r="A59" s="213" t="s">
        <v>452</v>
      </c>
    </row>
    <row r="60" spans="1:1" s="33" customFormat="1" x14ac:dyDescent="0.2"/>
    <row r="61" spans="1:1" s="33" customFormat="1" ht="24" x14ac:dyDescent="0.2">
      <c r="A61" s="272" t="s">
        <v>446</v>
      </c>
    </row>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sheetData>
  <mergeCells count="1">
    <mergeCell ref="A42:A4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85"/>
  <sheetViews>
    <sheetView showGridLines="0" zoomScaleNormal="100" workbookViewId="0">
      <pane xSplit="1" ySplit="1" topLeftCell="B2" activePane="bottomRight" state="frozen"/>
      <selection pane="topRight" activeCell="B1" sqref="B1"/>
      <selection pane="bottomLeft" activeCell="A3" sqref="A3"/>
      <selection pane="bottomRight" activeCell="B1" sqref="B1:D1048576"/>
    </sheetView>
  </sheetViews>
  <sheetFormatPr defaultColWidth="9.140625" defaultRowHeight="12.75" x14ac:dyDescent="0.2"/>
  <cols>
    <col min="1" max="1" width="36.85546875" style="32" customWidth="1"/>
    <col min="2" max="4" width="9.85546875" style="32" customWidth="1"/>
    <col min="5" max="5" width="10.42578125" style="32" customWidth="1"/>
    <col min="6" max="16384" width="9.140625" style="32"/>
  </cols>
  <sheetData>
    <row r="1" spans="1:5" x14ac:dyDescent="0.2">
      <c r="A1" s="63" t="s">
        <v>61</v>
      </c>
    </row>
    <row r="2" spans="1:5" x14ac:dyDescent="0.2">
      <c r="A2" s="222" t="s">
        <v>304</v>
      </c>
    </row>
    <row r="3" spans="1:5" x14ac:dyDescent="0.2">
      <c r="A3" s="222" t="s">
        <v>305</v>
      </c>
    </row>
    <row r="4" spans="1:5" s="33" customFormat="1" ht="26.25" customHeight="1" x14ac:dyDescent="0.2">
      <c r="A4" s="88" t="s">
        <v>62</v>
      </c>
      <c r="B4" s="115" t="e">
        <f>'BAR BB| Open rates'!#REF!</f>
        <v>#REF!</v>
      </c>
      <c r="C4" s="115" t="e">
        <f>'BAR BB| Open rates'!#REF!</f>
        <v>#REF!</v>
      </c>
      <c r="D4" s="115" t="e">
        <f>'BAR BB| Open rates'!#REF!</f>
        <v>#REF!</v>
      </c>
      <c r="E4" s="115" t="e">
        <f>'BAR BB| Open rates'!#REF!</f>
        <v>#REF!</v>
      </c>
    </row>
    <row r="5" spans="1:5" s="33" customFormat="1" ht="26.25" customHeight="1" x14ac:dyDescent="0.2">
      <c r="A5" s="104"/>
      <c r="B5" s="115" t="e">
        <f>'BAR BB| Open rates'!#REF!</f>
        <v>#REF!</v>
      </c>
      <c r="C5" s="115" t="e">
        <f>'BAR BB| Open rates'!#REF!</f>
        <v>#REF!</v>
      </c>
      <c r="D5" s="115" t="e">
        <f>'BAR BB| Open rates'!#REF!</f>
        <v>#REF!</v>
      </c>
      <c r="E5" s="115" t="e">
        <f>'BAR BB| Open rates'!#REF!</f>
        <v>#REF!</v>
      </c>
    </row>
    <row r="6" spans="1:5" s="36" customFormat="1" ht="12" customHeight="1" x14ac:dyDescent="0.2">
      <c r="A6" s="163" t="s">
        <v>63</v>
      </c>
    </row>
    <row r="7" spans="1:5" s="36" customFormat="1" ht="12" customHeight="1" x14ac:dyDescent="0.2">
      <c r="A7" s="163">
        <v>1</v>
      </c>
      <c r="B7" s="57" t="e">
        <f>'BAR BB| Open rates'!#REF!*0.87*0.9</f>
        <v>#REF!</v>
      </c>
      <c r="C7" s="57" t="e">
        <f>'BAR BB| Open rates'!#REF!*0.87*0.9</f>
        <v>#REF!</v>
      </c>
      <c r="D7" s="57" t="e">
        <f>'BAR BB| Open rates'!#REF!*0.87*0.9</f>
        <v>#REF!</v>
      </c>
      <c r="E7" s="57" t="e">
        <f>'BAR BB| Open rates'!#REF!*0.87*0.9</f>
        <v>#REF!</v>
      </c>
    </row>
    <row r="8" spans="1:5" s="36" customFormat="1" ht="12" customHeight="1" x14ac:dyDescent="0.2">
      <c r="A8" s="163">
        <v>2</v>
      </c>
      <c r="B8" s="57" t="e">
        <f>'BAR BB| Open rates'!#REF!*0.87*0.9</f>
        <v>#REF!</v>
      </c>
      <c r="C8" s="57" t="e">
        <f>'BAR BB| Open rates'!#REF!*0.87*0.9</f>
        <v>#REF!</v>
      </c>
      <c r="D8" s="57" t="e">
        <f>'BAR BB| Open rates'!#REF!*0.87*0.9</f>
        <v>#REF!</v>
      </c>
      <c r="E8" s="57" t="e">
        <f>'BAR BB| Open rates'!#REF!*0.87*0.9</f>
        <v>#REF!</v>
      </c>
    </row>
    <row r="9" spans="1:5" s="36" customFormat="1" ht="12" customHeight="1" x14ac:dyDescent="0.2">
      <c r="A9" s="163" t="s">
        <v>175</v>
      </c>
      <c r="B9" s="57"/>
      <c r="C9" s="57"/>
      <c r="D9" s="57"/>
      <c r="E9" s="57"/>
    </row>
    <row r="10" spans="1:5" s="36" customFormat="1" ht="12" customHeight="1" x14ac:dyDescent="0.2">
      <c r="A10" s="163">
        <v>1</v>
      </c>
      <c r="B10" s="57" t="e">
        <f>'BAR BB| Open rates'!#REF!*0.87*0.9</f>
        <v>#REF!</v>
      </c>
      <c r="C10" s="57" t="e">
        <f>'BAR BB| Open rates'!#REF!*0.87*0.9</f>
        <v>#REF!</v>
      </c>
      <c r="D10" s="57" t="e">
        <f>'BAR BB| Open rates'!#REF!*0.87*0.9</f>
        <v>#REF!</v>
      </c>
      <c r="E10" s="57" t="e">
        <f>'BAR BB| Open rates'!#REF!*0.87*0.9</f>
        <v>#REF!</v>
      </c>
    </row>
    <row r="11" spans="1:5" s="36" customFormat="1" ht="12" customHeight="1" x14ac:dyDescent="0.2">
      <c r="A11" s="163">
        <v>2</v>
      </c>
      <c r="B11" s="57" t="e">
        <f>'BAR BB| Open rates'!#REF!*0.87*0.9</f>
        <v>#REF!</v>
      </c>
      <c r="C11" s="57" t="e">
        <f>'BAR BB| Open rates'!#REF!*0.87*0.9</f>
        <v>#REF!</v>
      </c>
      <c r="D11" s="57" t="e">
        <f>'BAR BB| Open rates'!#REF!*0.87*0.9</f>
        <v>#REF!</v>
      </c>
      <c r="E11" s="57" t="e">
        <f>'BAR BB| Open rates'!#REF!*0.87*0.9</f>
        <v>#REF!</v>
      </c>
    </row>
    <row r="12" spans="1:5" s="36" customFormat="1" ht="12" customHeight="1" x14ac:dyDescent="0.2">
      <c r="A12" s="163" t="s">
        <v>176</v>
      </c>
      <c r="B12" s="57"/>
      <c r="C12" s="57"/>
      <c r="D12" s="57"/>
      <c r="E12" s="57"/>
    </row>
    <row r="13" spans="1:5" s="36" customFormat="1" ht="12" customHeight="1" x14ac:dyDescent="0.2">
      <c r="A13" s="163">
        <v>1</v>
      </c>
      <c r="B13" s="57" t="e">
        <f>'BAR BB| Open rates'!#REF!*0.87*0.9</f>
        <v>#REF!</v>
      </c>
      <c r="C13" s="57" t="e">
        <f>'BAR BB| Open rates'!#REF!*0.87*0.9</f>
        <v>#REF!</v>
      </c>
      <c r="D13" s="57" t="e">
        <f>'BAR BB| Open rates'!#REF!*0.87*0.9</f>
        <v>#REF!</v>
      </c>
      <c r="E13" s="57" t="e">
        <f>'BAR BB| Open rates'!#REF!*0.87*0.9</f>
        <v>#REF!</v>
      </c>
    </row>
    <row r="14" spans="1:5" s="36" customFormat="1" ht="12" customHeight="1" x14ac:dyDescent="0.2">
      <c r="A14" s="163">
        <v>2</v>
      </c>
      <c r="B14" s="57" t="e">
        <f>'BAR BB| Open rates'!#REF!*0.87*0.9</f>
        <v>#REF!</v>
      </c>
      <c r="C14" s="57" t="e">
        <f>'BAR BB| Open rates'!#REF!*0.87*0.9</f>
        <v>#REF!</v>
      </c>
      <c r="D14" s="57" t="e">
        <f>'BAR BB| Open rates'!#REF!*0.87*0.9</f>
        <v>#REF!</v>
      </c>
      <c r="E14" s="57" t="e">
        <f>'BAR BB| Open rates'!#REF!*0.87*0.9</f>
        <v>#REF!</v>
      </c>
    </row>
    <row r="15" spans="1:5" s="36" customFormat="1" ht="12" customHeight="1" x14ac:dyDescent="0.2">
      <c r="A15" s="193"/>
      <c r="B15" s="194"/>
      <c r="C15" s="194"/>
      <c r="D15" s="194"/>
    </row>
    <row r="16" spans="1:5" s="36" customFormat="1" ht="12" customHeight="1" x14ac:dyDescent="0.2">
      <c r="A16" s="371" t="s">
        <v>172</v>
      </c>
    </row>
    <row r="17" spans="1:1" s="36" customFormat="1" ht="12" customHeight="1" x14ac:dyDescent="0.2">
      <c r="A17" s="371"/>
    </row>
    <row r="18" spans="1:1" ht="13.5" thickBot="1" x14ac:dyDescent="0.25"/>
    <row r="19" spans="1:1" ht="147.75" customHeight="1" thickBot="1" x14ac:dyDescent="0.25">
      <c r="A19" s="243" t="s">
        <v>364</v>
      </c>
    </row>
    <row r="20" spans="1:1" ht="12" customHeight="1" x14ac:dyDescent="0.2"/>
    <row r="21" spans="1:1" x14ac:dyDescent="0.2">
      <c r="A21" s="97" t="s">
        <v>83</v>
      </c>
    </row>
    <row r="22" spans="1:1" ht="34.5" customHeight="1" x14ac:dyDescent="0.2">
      <c r="A22" s="138" t="s">
        <v>365</v>
      </c>
    </row>
    <row r="23" spans="1:1" ht="24" x14ac:dyDescent="0.2">
      <c r="A23" s="138" t="s">
        <v>366</v>
      </c>
    </row>
    <row r="24" spans="1:1" x14ac:dyDescent="0.2">
      <c r="A24" s="6"/>
    </row>
    <row r="25" spans="1:1" x14ac:dyDescent="0.2">
      <c r="A25" s="94" t="s">
        <v>74</v>
      </c>
    </row>
    <row r="26" spans="1:1" ht="12.75" customHeight="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175" t="s">
        <v>105</v>
      </c>
    </row>
    <row r="33" spans="1:1" x14ac:dyDescent="0.2">
      <c r="A33" s="223" t="s">
        <v>308</v>
      </c>
    </row>
    <row r="34" spans="1:1" ht="24" x14ac:dyDescent="0.2">
      <c r="A34" s="175" t="s">
        <v>202</v>
      </c>
    </row>
    <row r="35" spans="1:1" ht="48" x14ac:dyDescent="0.2">
      <c r="A35" s="223" t="s">
        <v>382</v>
      </c>
    </row>
    <row r="36" spans="1:1" x14ac:dyDescent="0.2">
      <c r="A36" s="386" t="s">
        <v>101</v>
      </c>
    </row>
    <row r="37" spans="1:1" x14ac:dyDescent="0.2">
      <c r="A37" s="387"/>
    </row>
    <row r="38" spans="1:1" x14ac:dyDescent="0.2">
      <c r="A38" s="388"/>
    </row>
    <row r="39" spans="1:1" x14ac:dyDescent="0.2">
      <c r="A39" s="223"/>
    </row>
    <row r="40" spans="1:1" ht="25.5" customHeight="1" x14ac:dyDescent="0.2">
      <c r="A40" s="206" t="s">
        <v>203</v>
      </c>
    </row>
    <row r="41" spans="1:1" x14ac:dyDescent="0.2">
      <c r="A41" s="244" t="s">
        <v>367</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309</v>
      </c>
    </row>
    <row r="48" spans="1:1" ht="24" x14ac:dyDescent="0.2">
      <c r="A48" s="207" t="s">
        <v>375</v>
      </c>
    </row>
    <row r="49" spans="1:1" x14ac:dyDescent="0.2">
      <c r="A49" s="225" t="s">
        <v>204</v>
      </c>
    </row>
    <row r="50" spans="1:1" x14ac:dyDescent="0.2">
      <c r="A50" s="225"/>
    </row>
    <row r="51" spans="1:1" x14ac:dyDescent="0.2">
      <c r="A51" s="224" t="s">
        <v>311</v>
      </c>
    </row>
    <row r="52" spans="1:1" x14ac:dyDescent="0.2">
      <c r="A52" s="225" t="s">
        <v>312</v>
      </c>
    </row>
    <row r="53" spans="1:1" x14ac:dyDescent="0.2">
      <c r="A53" s="15"/>
    </row>
    <row r="54" spans="1:1" x14ac:dyDescent="0.2">
      <c r="A54" s="224" t="s">
        <v>368</v>
      </c>
    </row>
    <row r="55" spans="1:1" x14ac:dyDescent="0.2">
      <c r="A55" s="226" t="s">
        <v>315</v>
      </c>
    </row>
    <row r="56" spans="1:1" x14ac:dyDescent="0.2">
      <c r="A56" s="15"/>
    </row>
    <row r="57" spans="1:1" ht="37.5" customHeight="1" x14ac:dyDescent="0.2">
      <c r="A57" s="259" t="s">
        <v>369</v>
      </c>
    </row>
    <row r="58" spans="1:1" x14ac:dyDescent="0.2">
      <c r="A58" s="225" t="s">
        <v>315</v>
      </c>
    </row>
    <row r="59" spans="1:1" x14ac:dyDescent="0.2">
      <c r="A59" s="227"/>
    </row>
    <row r="60" spans="1:1" ht="13.5" thickBot="1" x14ac:dyDescent="0.25">
      <c r="A60" s="228"/>
    </row>
    <row r="61" spans="1:1" ht="120" x14ac:dyDescent="0.2">
      <c r="A61" s="232" t="s">
        <v>370</v>
      </c>
    </row>
    <row r="62" spans="1:1" ht="24.75" thickBot="1" x14ac:dyDescent="0.25">
      <c r="A62" s="233" t="s">
        <v>141</v>
      </c>
    </row>
    <row r="64" spans="1:1" ht="24" x14ac:dyDescent="0.2">
      <c r="A64" s="177" t="s">
        <v>317</v>
      </c>
    </row>
    <row r="65" spans="1:1" ht="24" x14ac:dyDescent="0.2">
      <c r="A65" s="207" t="s">
        <v>371</v>
      </c>
    </row>
    <row r="66" spans="1:1" x14ac:dyDescent="0.2">
      <c r="A66" s="205" t="s">
        <v>205</v>
      </c>
    </row>
    <row r="67" spans="1:1" x14ac:dyDescent="0.2">
      <c r="A67" s="176"/>
    </row>
    <row r="68" spans="1:1" x14ac:dyDescent="0.2">
      <c r="A68" s="207" t="s">
        <v>248</v>
      </c>
    </row>
    <row r="69" spans="1:1" x14ac:dyDescent="0.2">
      <c r="A69" s="205" t="s">
        <v>318</v>
      </c>
    </row>
    <row r="70" spans="1:1" s="31" customFormat="1" x14ac:dyDescent="0.2">
      <c r="A70" s="176"/>
    </row>
    <row r="71" spans="1:1" s="31" customFormat="1" x14ac:dyDescent="0.2">
      <c r="A71" s="207" t="s">
        <v>372</v>
      </c>
    </row>
    <row r="72" spans="1:1" s="31" customFormat="1" x14ac:dyDescent="0.2">
      <c r="A72" s="205" t="s">
        <v>373</v>
      </c>
    </row>
    <row r="73" spans="1:1" s="31" customFormat="1" x14ac:dyDescent="0.2">
      <c r="A73" s="176"/>
    </row>
    <row r="74" spans="1:1" s="31" customFormat="1" ht="48" x14ac:dyDescent="0.2">
      <c r="A74" s="259" t="s">
        <v>374</v>
      </c>
    </row>
    <row r="75" spans="1:1" s="31" customFormat="1" x14ac:dyDescent="0.2">
      <c r="A75" s="205" t="s">
        <v>373</v>
      </c>
    </row>
    <row r="76" spans="1:1" s="31" customFormat="1" ht="15.75" customHeight="1" thickBot="1" x14ac:dyDescent="0.25">
      <c r="A76" s="230"/>
    </row>
    <row r="77" spans="1:1" s="31" customFormat="1" ht="54.75" customHeight="1" x14ac:dyDescent="0.2">
      <c r="A77" s="234" t="s">
        <v>376</v>
      </c>
    </row>
    <row r="78" spans="1:1" s="154" customFormat="1" ht="17.25" customHeight="1" thickBot="1" x14ac:dyDescent="0.25">
      <c r="A78" s="235" t="s">
        <v>328</v>
      </c>
    </row>
    <row r="79" spans="1:1" s="31" customFormat="1" x14ac:dyDescent="0.2">
      <c r="A79" s="230"/>
    </row>
    <row r="80" spans="1:1" s="31" customFormat="1" x14ac:dyDescent="0.2">
      <c r="A80" s="230"/>
    </row>
    <row r="81" spans="1:1" s="31" customFormat="1" x14ac:dyDescent="0.2">
      <c r="A81" s="230"/>
    </row>
    <row r="82" spans="1:1" s="31" customFormat="1" x14ac:dyDescent="0.2">
      <c r="A82" s="230"/>
    </row>
    <row r="83" spans="1:1" s="31" customFormat="1" x14ac:dyDescent="0.2">
      <c r="A83" s="230"/>
    </row>
    <row r="84" spans="1:1" s="31" customFormat="1" x14ac:dyDescent="0.2">
      <c r="A84" s="230"/>
    </row>
    <row r="85" spans="1:1" s="31" customFormat="1" x14ac:dyDescent="0.2">
      <c r="A85" s="230"/>
    </row>
    <row r="86" spans="1:1" s="154" customFormat="1" x14ac:dyDescent="0.2">
      <c r="A86" s="231"/>
    </row>
    <row r="87" spans="1:1" s="154" customFormat="1" x14ac:dyDescent="0.2">
      <c r="A87" s="231"/>
    </row>
    <row r="88" spans="1:1" s="154" customFormat="1" ht="12.75" customHeight="1" x14ac:dyDescent="0.2">
      <c r="A88" s="231"/>
    </row>
    <row r="89" spans="1:1" s="154" customFormat="1" x14ac:dyDescent="0.2">
      <c r="A89" s="231"/>
    </row>
    <row r="90" spans="1:1" s="154" customFormat="1" x14ac:dyDescent="0.2">
      <c r="A90" s="231"/>
    </row>
    <row r="91" spans="1:1" s="154" customFormat="1" ht="13.5" customHeight="1" x14ac:dyDescent="0.2">
      <c r="A91" s="231"/>
    </row>
    <row r="92" spans="1:1" s="154" customFormat="1" x14ac:dyDescent="0.2">
      <c r="A92" s="231"/>
    </row>
    <row r="93" spans="1:1" s="154" customFormat="1" x14ac:dyDescent="0.2">
      <c r="A93" s="231"/>
    </row>
    <row r="94" spans="1:1" s="154" customFormat="1" ht="12.75" customHeight="1" x14ac:dyDescent="0.2">
      <c r="A94" s="231"/>
    </row>
    <row r="95" spans="1:1" s="154" customFormat="1" x14ac:dyDescent="0.2">
      <c r="A95" s="231"/>
    </row>
    <row r="96" spans="1:1" s="154" customFormat="1" x14ac:dyDescent="0.2">
      <c r="A96" s="231"/>
    </row>
    <row r="97" spans="1:1" s="154" customFormat="1" x14ac:dyDescent="0.2">
      <c r="A97" s="231"/>
    </row>
    <row r="98" spans="1:1" s="154" customFormat="1" ht="23.25" customHeight="1" x14ac:dyDescent="0.2">
      <c r="A98" s="231"/>
    </row>
    <row r="99" spans="1:1" s="154" customFormat="1" x14ac:dyDescent="0.2"/>
    <row r="100" spans="1:1" s="154" customFormat="1" x14ac:dyDescent="0.2"/>
    <row r="101" spans="1:1" s="154" customFormat="1" x14ac:dyDescent="0.2"/>
    <row r="102" spans="1:1" s="154" customFormat="1" x14ac:dyDescent="0.2"/>
    <row r="103" spans="1:1" s="154" customFormat="1" x14ac:dyDescent="0.2"/>
    <row r="104" spans="1:1" s="31" customFormat="1" x14ac:dyDescent="0.2"/>
    <row r="105" spans="1:1" s="154" customFormat="1" x14ac:dyDescent="0.2"/>
    <row r="106" spans="1:1" s="154" customFormat="1" x14ac:dyDescent="0.2"/>
    <row r="107" spans="1:1" s="154" customFormat="1" x14ac:dyDescent="0.2"/>
    <row r="108" spans="1:1" s="154" customFormat="1" ht="30" customHeight="1" x14ac:dyDescent="0.2"/>
    <row r="109" spans="1:1" s="154" customFormat="1" x14ac:dyDescent="0.2"/>
    <row r="110" spans="1:1" s="154" customFormat="1" x14ac:dyDescent="0.2"/>
    <row r="111" spans="1:1" s="154" customFormat="1" x14ac:dyDescent="0.2"/>
    <row r="112" spans="1:1" s="154" customFormat="1" x14ac:dyDescent="0.2"/>
    <row r="113" spans="1:1" s="154" customFormat="1" x14ac:dyDescent="0.2"/>
    <row r="114" spans="1:1" s="154" customFormat="1" x14ac:dyDescent="0.2"/>
    <row r="115" spans="1:1" s="154" customFormat="1" x14ac:dyDescent="0.2"/>
    <row r="116" spans="1:1" s="154" customFormat="1" x14ac:dyDescent="0.2"/>
    <row r="117" spans="1:1" s="154" customFormat="1" x14ac:dyDescent="0.2"/>
    <row r="118" spans="1:1" s="154" customFormat="1" x14ac:dyDescent="0.2"/>
    <row r="119" spans="1:1" s="31" customFormat="1" x14ac:dyDescent="0.2"/>
    <row r="120" spans="1:1" s="31" customFormat="1" x14ac:dyDescent="0.2"/>
    <row r="121" spans="1:1" s="31" customFormat="1" x14ac:dyDescent="0.2"/>
    <row r="122" spans="1:1" s="31" customFormat="1" x14ac:dyDescent="0.2">
      <c r="A122" s="137"/>
    </row>
    <row r="123" spans="1:1" s="31" customFormat="1" x14ac:dyDescent="0.2">
      <c r="A123" s="137"/>
    </row>
    <row r="124" spans="1:1" s="31" customFormat="1" x14ac:dyDescent="0.2">
      <c r="A124" s="137"/>
    </row>
    <row r="125" spans="1:1" s="31" customFormat="1" x14ac:dyDescent="0.2">
      <c r="A125" s="137"/>
    </row>
    <row r="126" spans="1:1" s="31" customFormat="1" x14ac:dyDescent="0.2">
      <c r="A126" s="137"/>
    </row>
    <row r="127" spans="1:1" s="31" customFormat="1" x14ac:dyDescent="0.2">
      <c r="A127" s="137"/>
    </row>
    <row r="128" spans="1:1" s="31" customFormat="1" x14ac:dyDescent="0.2">
      <c r="A128" s="137"/>
    </row>
    <row r="129" spans="1:1" s="31" customFormat="1" x14ac:dyDescent="0.2">
      <c r="A129" s="137"/>
    </row>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46" spans="1:1" s="31" customFormat="1" x14ac:dyDescent="0.2">
      <c r="A146" s="137"/>
    </row>
    <row r="147" spans="1:1" s="31" customFormat="1" x14ac:dyDescent="0.2">
      <c r="A147" s="137"/>
    </row>
    <row r="148" spans="1:1" s="31" customFormat="1" x14ac:dyDescent="0.2">
      <c r="A148" s="137"/>
    </row>
    <row r="149" spans="1:1" s="31" customFormat="1" x14ac:dyDescent="0.2">
      <c r="A149"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sheetData>
  <mergeCells count="2">
    <mergeCell ref="A36:A38"/>
    <mergeCell ref="A16:A17"/>
  </mergeCells>
  <pageMargins left="0.75" right="0.75" top="1" bottom="1" header="0.5" footer="0.5"/>
  <pageSetup paperSize="9" orientation="portrait" horizontalDpi="4294967295" verticalDpi="4294967295"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193"/>
  <sheetViews>
    <sheetView showGridLines="0" zoomScaleNormal="100" workbookViewId="0">
      <pane xSplit="1" ySplit="1" topLeftCell="B2" activePane="bottomRight" state="frozen"/>
      <selection pane="topRight" activeCell="B1" sqref="B1"/>
      <selection pane="bottomLeft" activeCell="A3" sqref="A3"/>
      <selection pane="bottomRight" activeCell="B1" sqref="B1:D1048576"/>
    </sheetView>
  </sheetViews>
  <sheetFormatPr defaultColWidth="9.140625" defaultRowHeight="12.75" x14ac:dyDescent="0.2"/>
  <cols>
    <col min="1" max="1" width="36.28515625" style="32" customWidth="1"/>
    <col min="2" max="4" width="10" style="32" customWidth="1"/>
    <col min="5" max="5" width="10.28515625" style="32" customWidth="1"/>
    <col min="6" max="16384" width="9.140625" style="32"/>
  </cols>
  <sheetData>
    <row r="1" spans="1:5" x14ac:dyDescent="0.2">
      <c r="A1" s="63" t="s">
        <v>61</v>
      </c>
    </row>
    <row r="2" spans="1:5" x14ac:dyDescent="0.2">
      <c r="A2" s="222" t="s">
        <v>304</v>
      </c>
    </row>
    <row r="3" spans="1:5" x14ac:dyDescent="0.2">
      <c r="A3" s="222" t="s">
        <v>325</v>
      </c>
    </row>
    <row r="4" spans="1:5" s="33" customFormat="1" ht="26.25" customHeight="1" x14ac:dyDescent="0.2">
      <c r="A4" s="88" t="s">
        <v>62</v>
      </c>
      <c r="B4" s="115" t="e">
        <f>'BAR BB| Open rates'!#REF!</f>
        <v>#REF!</v>
      </c>
      <c r="C4" s="115" t="e">
        <f>'BAR BB| Open rates'!#REF!</f>
        <v>#REF!</v>
      </c>
      <c r="D4" s="115" t="e">
        <f>'BAR BB| Open rates'!#REF!</f>
        <v>#REF!</v>
      </c>
      <c r="E4" s="115" t="e">
        <f>'BAR BB| Open rates'!#REF!</f>
        <v>#REF!</v>
      </c>
    </row>
    <row r="5" spans="1:5" s="33" customFormat="1" ht="26.25" customHeight="1" x14ac:dyDescent="0.2">
      <c r="A5" s="104"/>
      <c r="B5" s="115" t="e">
        <f>'BAR BB| Open rates'!#REF!</f>
        <v>#REF!</v>
      </c>
      <c r="C5" s="115" t="e">
        <f>'BAR BB| Open rates'!#REF!</f>
        <v>#REF!</v>
      </c>
      <c r="D5" s="115" t="e">
        <f>'BAR BB| Open rates'!#REF!</f>
        <v>#REF!</v>
      </c>
      <c r="E5" s="115" t="e">
        <f>'BAR BB| Open rates'!#REF!</f>
        <v>#REF!</v>
      </c>
    </row>
    <row r="6" spans="1:5" s="36" customFormat="1" ht="12" customHeight="1" x14ac:dyDescent="0.2">
      <c r="A6" s="163" t="s">
        <v>63</v>
      </c>
    </row>
    <row r="7" spans="1:5" s="36" customFormat="1" ht="12" customHeight="1" x14ac:dyDescent="0.2">
      <c r="A7" s="163">
        <v>1</v>
      </c>
      <c r="B7" s="57" t="e">
        <f>'BAR BB| Open rates'!#REF!*0.87*0.9+25</f>
        <v>#REF!</v>
      </c>
      <c r="C7" s="57" t="e">
        <f>'BAR BB| Open rates'!#REF!*0.87*0.9+25</f>
        <v>#REF!</v>
      </c>
      <c r="D7" s="57" t="e">
        <f>'BAR BB| Open rates'!#REF!*0.87*0.9+25</f>
        <v>#REF!</v>
      </c>
      <c r="E7" s="57" t="e">
        <f>'BAR BB| Open rates'!#REF!*0.87*0.9+25</f>
        <v>#REF!</v>
      </c>
    </row>
    <row r="8" spans="1:5" s="36" customFormat="1" ht="12" customHeight="1" x14ac:dyDescent="0.2">
      <c r="A8" s="163">
        <v>2</v>
      </c>
      <c r="B8" s="57" t="e">
        <f>'BAR BB| Open rates'!#REF!*0.87*0.9+25</f>
        <v>#REF!</v>
      </c>
      <c r="C8" s="57" t="e">
        <f>'BAR BB| Open rates'!#REF!*0.87*0.9+25</f>
        <v>#REF!</v>
      </c>
      <c r="D8" s="57" t="e">
        <f>'BAR BB| Open rates'!#REF!*0.87*0.9+25</f>
        <v>#REF!</v>
      </c>
      <c r="E8" s="57" t="e">
        <f>'BAR BB| Open rates'!#REF!*0.87*0.9+25</f>
        <v>#REF!</v>
      </c>
    </row>
    <row r="9" spans="1:5" s="36" customFormat="1" ht="12" customHeight="1" x14ac:dyDescent="0.2">
      <c r="A9" s="163" t="s">
        <v>175</v>
      </c>
      <c r="B9" s="57"/>
      <c r="C9" s="57"/>
      <c r="D9" s="57"/>
      <c r="E9" s="57"/>
    </row>
    <row r="10" spans="1:5" s="36" customFormat="1" ht="12" customHeight="1" x14ac:dyDescent="0.2">
      <c r="A10" s="163">
        <v>1</v>
      </c>
      <c r="B10" s="57" t="e">
        <f>'BAR BB| Open rates'!#REF!*0.87*0.9+25</f>
        <v>#REF!</v>
      </c>
      <c r="C10" s="57" t="e">
        <f>'BAR BB| Open rates'!#REF!*0.87*0.9+25</f>
        <v>#REF!</v>
      </c>
      <c r="D10" s="57" t="e">
        <f>'BAR BB| Open rates'!#REF!*0.87*0.9+25</f>
        <v>#REF!</v>
      </c>
      <c r="E10" s="57" t="e">
        <f>'BAR BB| Open rates'!#REF!*0.87*0.9+25</f>
        <v>#REF!</v>
      </c>
    </row>
    <row r="11" spans="1:5" s="36" customFormat="1" ht="12" customHeight="1" x14ac:dyDescent="0.2">
      <c r="A11" s="163">
        <v>2</v>
      </c>
      <c r="B11" s="57" t="e">
        <f>'BAR BB| Open rates'!#REF!*0.87*0.9+25</f>
        <v>#REF!</v>
      </c>
      <c r="C11" s="57" t="e">
        <f>'BAR BB| Open rates'!#REF!*0.87*0.9+25</f>
        <v>#REF!</v>
      </c>
      <c r="D11" s="57" t="e">
        <f>'BAR BB| Open rates'!#REF!*0.87*0.9+25</f>
        <v>#REF!</v>
      </c>
      <c r="E11" s="57" t="e">
        <f>'BAR BB| Open rates'!#REF!*0.87*0.9+25</f>
        <v>#REF!</v>
      </c>
    </row>
    <row r="12" spans="1:5" s="36" customFormat="1" ht="12" customHeight="1" x14ac:dyDescent="0.2">
      <c r="A12" s="163" t="s">
        <v>176</v>
      </c>
      <c r="B12" s="57"/>
      <c r="C12" s="57"/>
      <c r="D12" s="57"/>
      <c r="E12" s="57"/>
    </row>
    <row r="13" spans="1:5" s="36" customFormat="1" ht="12" customHeight="1" x14ac:dyDescent="0.2">
      <c r="A13" s="163">
        <v>1</v>
      </c>
      <c r="B13" s="57" t="e">
        <f>'BAR BB| Open rates'!#REF!*0.87*0.9+25</f>
        <v>#REF!</v>
      </c>
      <c r="C13" s="57" t="e">
        <f>'BAR BB| Open rates'!#REF!*0.87*0.9+25</f>
        <v>#REF!</v>
      </c>
      <c r="D13" s="57" t="e">
        <f>'BAR BB| Open rates'!#REF!*0.87*0.9+25</f>
        <v>#REF!</v>
      </c>
      <c r="E13" s="57" t="e">
        <f>'BAR BB| Open rates'!#REF!*0.87*0.9+25</f>
        <v>#REF!</v>
      </c>
    </row>
    <row r="14" spans="1:5" s="36" customFormat="1" ht="12" customHeight="1" x14ac:dyDescent="0.2">
      <c r="A14" s="163">
        <v>2</v>
      </c>
      <c r="B14" s="57" t="e">
        <f>'BAR BB| Open rates'!#REF!*0.87*0.9+25</f>
        <v>#REF!</v>
      </c>
      <c r="C14" s="57" t="e">
        <f>'BAR BB| Open rates'!#REF!*0.87*0.9+25</f>
        <v>#REF!</v>
      </c>
      <c r="D14" s="57" t="e">
        <f>'BAR BB| Open rates'!#REF!*0.87*0.9+25</f>
        <v>#REF!</v>
      </c>
      <c r="E14" s="57" t="e">
        <f>'BAR BB| Open rates'!#REF!*0.87*0.9+25</f>
        <v>#REF!</v>
      </c>
    </row>
    <row r="16" spans="1:5" s="36" customFormat="1" ht="12" customHeight="1" x14ac:dyDescent="0.2">
      <c r="A16" s="371" t="s">
        <v>172</v>
      </c>
    </row>
    <row r="17" spans="1:1" s="36" customFormat="1" ht="12" customHeight="1" x14ac:dyDescent="0.2">
      <c r="A17" s="371"/>
    </row>
    <row r="18" spans="1:1" ht="13.5" thickBot="1" x14ac:dyDescent="0.25"/>
    <row r="19" spans="1:1" ht="147.75" customHeight="1" thickBot="1" x14ac:dyDescent="0.25">
      <c r="A19" s="243" t="s">
        <v>364</v>
      </c>
    </row>
    <row r="20" spans="1:1" ht="12" customHeight="1" x14ac:dyDescent="0.2"/>
    <row r="21" spans="1:1" x14ac:dyDescent="0.2">
      <c r="A21" s="97" t="s">
        <v>83</v>
      </c>
    </row>
    <row r="22" spans="1:1" ht="34.5" customHeight="1" x14ac:dyDescent="0.2">
      <c r="A22" s="138" t="s">
        <v>365</v>
      </c>
    </row>
    <row r="23" spans="1:1" ht="24" x14ac:dyDescent="0.2">
      <c r="A23" s="138" t="s">
        <v>366</v>
      </c>
    </row>
    <row r="24" spans="1:1" x14ac:dyDescent="0.2">
      <c r="A24" s="6"/>
    </row>
    <row r="25" spans="1:1" x14ac:dyDescent="0.2">
      <c r="A25" s="94" t="s">
        <v>74</v>
      </c>
    </row>
    <row r="26" spans="1:1" ht="12.75" customHeight="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36" x14ac:dyDescent="0.2">
      <c r="A31" s="175" t="s">
        <v>187</v>
      </c>
    </row>
    <row r="32" spans="1:1" x14ac:dyDescent="0.2">
      <c r="A32" s="175" t="s">
        <v>105</v>
      </c>
    </row>
    <row r="33" spans="1:1" x14ac:dyDescent="0.2">
      <c r="A33" s="223" t="s">
        <v>308</v>
      </c>
    </row>
    <row r="34" spans="1:1" ht="24" x14ac:dyDescent="0.2">
      <c r="A34" s="175" t="s">
        <v>202</v>
      </c>
    </row>
    <row r="35" spans="1:1" ht="48" x14ac:dyDescent="0.2">
      <c r="A35" s="223" t="s">
        <v>382</v>
      </c>
    </row>
    <row r="36" spans="1:1" x14ac:dyDescent="0.2">
      <c r="A36" s="386" t="s">
        <v>101</v>
      </c>
    </row>
    <row r="37" spans="1:1" x14ac:dyDescent="0.2">
      <c r="A37" s="387"/>
    </row>
    <row r="38" spans="1:1" x14ac:dyDescent="0.2">
      <c r="A38" s="388"/>
    </row>
    <row r="39" spans="1:1" x14ac:dyDescent="0.2">
      <c r="A39" s="223"/>
    </row>
    <row r="40" spans="1:1" ht="25.5" customHeight="1" x14ac:dyDescent="0.2">
      <c r="A40" s="206" t="s">
        <v>203</v>
      </c>
    </row>
    <row r="41" spans="1:1" x14ac:dyDescent="0.2">
      <c r="A41" s="244" t="s">
        <v>367</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309</v>
      </c>
    </row>
    <row r="48" spans="1:1" ht="24" x14ac:dyDescent="0.2">
      <c r="A48" s="207" t="s">
        <v>375</v>
      </c>
    </row>
    <row r="49" spans="1:1" x14ac:dyDescent="0.2">
      <c r="A49" s="225" t="s">
        <v>204</v>
      </c>
    </row>
    <row r="50" spans="1:1" x14ac:dyDescent="0.2">
      <c r="A50" s="225"/>
    </row>
    <row r="51" spans="1:1" x14ac:dyDescent="0.2">
      <c r="A51" s="224" t="s">
        <v>311</v>
      </c>
    </row>
    <row r="52" spans="1:1" x14ac:dyDescent="0.2">
      <c r="A52" s="225" t="s">
        <v>312</v>
      </c>
    </row>
    <row r="53" spans="1:1" x14ac:dyDescent="0.2">
      <c r="A53" s="15"/>
    </row>
    <row r="54" spans="1:1" x14ac:dyDescent="0.2">
      <c r="A54" s="224" t="s">
        <v>368</v>
      </c>
    </row>
    <row r="55" spans="1:1" x14ac:dyDescent="0.2">
      <c r="A55" s="226" t="s">
        <v>315</v>
      </c>
    </row>
    <row r="56" spans="1:1" x14ac:dyDescent="0.2">
      <c r="A56" s="15"/>
    </row>
    <row r="57" spans="1:1" ht="37.5" customHeight="1" x14ac:dyDescent="0.2">
      <c r="A57" s="259" t="s">
        <v>369</v>
      </c>
    </row>
    <row r="58" spans="1:1" x14ac:dyDescent="0.2">
      <c r="A58" s="225" t="s">
        <v>315</v>
      </c>
    </row>
    <row r="59" spans="1:1" x14ac:dyDescent="0.2">
      <c r="A59" s="227"/>
    </row>
    <row r="60" spans="1:1" ht="13.5" thickBot="1" x14ac:dyDescent="0.25">
      <c r="A60" s="228"/>
    </row>
    <row r="61" spans="1:1" ht="120" x14ac:dyDescent="0.2">
      <c r="A61" s="232" t="s">
        <v>370</v>
      </c>
    </row>
    <row r="62" spans="1:1" ht="24.75" thickBot="1" x14ac:dyDescent="0.25">
      <c r="A62" s="233" t="s">
        <v>141</v>
      </c>
    </row>
    <row r="64" spans="1:1" ht="24" x14ac:dyDescent="0.2">
      <c r="A64" s="177" t="s">
        <v>317</v>
      </c>
    </row>
    <row r="65" spans="1:1" ht="24" x14ac:dyDescent="0.2">
      <c r="A65" s="207" t="s">
        <v>371</v>
      </c>
    </row>
    <row r="66" spans="1:1" x14ac:dyDescent="0.2">
      <c r="A66" s="205" t="s">
        <v>205</v>
      </c>
    </row>
    <row r="67" spans="1:1" x14ac:dyDescent="0.2">
      <c r="A67" s="176"/>
    </row>
    <row r="68" spans="1:1" x14ac:dyDescent="0.2">
      <c r="A68" s="207" t="s">
        <v>248</v>
      </c>
    </row>
    <row r="69" spans="1:1" x14ac:dyDescent="0.2">
      <c r="A69" s="205" t="s">
        <v>318</v>
      </c>
    </row>
    <row r="70" spans="1:1" s="31" customFormat="1" x14ac:dyDescent="0.2">
      <c r="A70" s="176"/>
    </row>
    <row r="71" spans="1:1" s="31" customFormat="1" x14ac:dyDescent="0.2">
      <c r="A71" s="207" t="s">
        <v>372</v>
      </c>
    </row>
    <row r="72" spans="1:1" s="31" customFormat="1" x14ac:dyDescent="0.2">
      <c r="A72" s="205" t="s">
        <v>373</v>
      </c>
    </row>
    <row r="73" spans="1:1" s="31" customFormat="1" x14ac:dyDescent="0.2">
      <c r="A73" s="176"/>
    </row>
    <row r="74" spans="1:1" s="31" customFormat="1" ht="48" x14ac:dyDescent="0.2">
      <c r="A74" s="259" t="s">
        <v>374</v>
      </c>
    </row>
    <row r="75" spans="1:1" s="31" customFormat="1" x14ac:dyDescent="0.2">
      <c r="A75" s="205" t="s">
        <v>373</v>
      </c>
    </row>
    <row r="76" spans="1:1" s="31" customFormat="1" ht="15.75" customHeight="1" thickBot="1" x14ac:dyDescent="0.25">
      <c r="A76" s="230"/>
    </row>
    <row r="77" spans="1:1" s="31" customFormat="1" ht="54.75" customHeight="1" x14ac:dyDescent="0.2">
      <c r="A77" s="234" t="s">
        <v>376</v>
      </c>
    </row>
    <row r="78" spans="1:1" s="154" customFormat="1" ht="17.25" customHeight="1" thickBot="1" x14ac:dyDescent="0.25">
      <c r="A78" s="235" t="s">
        <v>328</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193"/>
  <sheetViews>
    <sheetView showGridLines="0" zoomScaleNormal="100" workbookViewId="0">
      <pane xSplit="1" ySplit="1" topLeftCell="D2" activePane="bottomRight" state="frozen"/>
      <selection pane="topRight" activeCell="B1" sqref="B1"/>
      <selection pane="bottomLeft" activeCell="A3" sqref="A3"/>
      <selection pane="bottomRight" activeCell="Y1" sqref="E1:Y1048576"/>
    </sheetView>
  </sheetViews>
  <sheetFormatPr defaultColWidth="9.140625" defaultRowHeight="12.75" x14ac:dyDescent="0.2"/>
  <cols>
    <col min="1" max="1" width="57.28515625" style="32" customWidth="1"/>
    <col min="2" max="4" width="10.5703125" style="32" customWidth="1"/>
    <col min="5" max="26" width="10" style="32" customWidth="1"/>
    <col min="27" max="16384" width="9.140625" style="32"/>
  </cols>
  <sheetData>
    <row r="1" spans="1:26" x14ac:dyDescent="0.2">
      <c r="A1" s="63" t="s">
        <v>61</v>
      </c>
    </row>
    <row r="2" spans="1:26" x14ac:dyDescent="0.2">
      <c r="A2" s="222" t="s">
        <v>304</v>
      </c>
    </row>
    <row r="3" spans="1:26" x14ac:dyDescent="0.2">
      <c r="A3" s="222" t="s">
        <v>325</v>
      </c>
    </row>
    <row r="4" spans="1:26" s="33" customFormat="1" ht="26.25" customHeight="1" x14ac:dyDescent="0.2">
      <c r="A4" s="88" t="s">
        <v>62</v>
      </c>
      <c r="B4" s="115" t="e">
        <f>'BAR BB| Open rates'!#REF!</f>
        <v>#REF!</v>
      </c>
      <c r="C4" s="115" t="e">
        <f>'BAR BB| Open rates'!#REF!</f>
        <v>#REF!</v>
      </c>
      <c r="D4" s="115" t="e">
        <f>'BAR BB| Open rates'!#REF!</f>
        <v>#REF!</v>
      </c>
      <c r="E4" s="115" t="e">
        <f>'BAR BB| Open rates'!#REF!</f>
        <v>#REF!</v>
      </c>
      <c r="F4" s="115" t="e">
        <f>'BAR BB| Open rates'!#REF!</f>
        <v>#REF!</v>
      </c>
      <c r="G4" s="115" t="e">
        <f>'BAR BB| Open rates'!#REF!</f>
        <v>#REF!</v>
      </c>
      <c r="H4" s="115" t="e">
        <f>'BAR BB| Open rates'!#REF!</f>
        <v>#REF!</v>
      </c>
      <c r="I4" s="115" t="e">
        <f>'BAR BB| Open rates'!#REF!</f>
        <v>#REF!</v>
      </c>
      <c r="J4" s="115" t="e">
        <f>'BAR BB| Open rates'!#REF!</f>
        <v>#REF!</v>
      </c>
      <c r="K4" s="115" t="e">
        <f>'BAR BB| Open rates'!#REF!</f>
        <v>#REF!</v>
      </c>
      <c r="L4" s="115" t="e">
        <f>'BAR BB| Open rates'!#REF!</f>
        <v>#REF!</v>
      </c>
      <c r="M4" s="115" t="e">
        <f>'BAR BB| Open rates'!#REF!</f>
        <v>#REF!</v>
      </c>
      <c r="N4" s="115" t="e">
        <f>'BAR BB| Open rates'!#REF!</f>
        <v>#REF!</v>
      </c>
      <c r="O4" s="115" t="e">
        <f>'BAR BB| Open rates'!#REF!</f>
        <v>#REF!</v>
      </c>
      <c r="P4" s="115" t="e">
        <f>'BAR BB| Open rates'!#REF!</f>
        <v>#REF!</v>
      </c>
      <c r="Q4" s="115" t="e">
        <f>'BAR BB| Open rates'!#REF!</f>
        <v>#REF!</v>
      </c>
      <c r="R4" s="115" t="e">
        <f>'BAR BB| Open rates'!#REF!</f>
        <v>#REF!</v>
      </c>
      <c r="S4" s="115" t="e">
        <f>'BAR BB| Open rates'!#REF!</f>
        <v>#REF!</v>
      </c>
      <c r="T4" s="115" t="e">
        <f>'BAR BB| Open rates'!#REF!</f>
        <v>#REF!</v>
      </c>
      <c r="U4" s="115" t="e">
        <f>'BAR BB| Open rates'!#REF!</f>
        <v>#REF!</v>
      </c>
      <c r="V4" s="115" t="e">
        <f>'BAR BB| Open rates'!#REF!</f>
        <v>#REF!</v>
      </c>
      <c r="W4" s="115" t="e">
        <f>'BAR BB| Open rates'!#REF!</f>
        <v>#REF!</v>
      </c>
      <c r="X4" s="115" t="e">
        <f>'BAR BB| Open rates'!#REF!</f>
        <v>#REF!</v>
      </c>
      <c r="Y4" s="115" t="e">
        <f>'BAR BB| Open rates'!#REF!</f>
        <v>#REF!</v>
      </c>
      <c r="Z4" s="115" t="e">
        <f>'BAR BB| Open rates'!#REF!</f>
        <v>#REF!</v>
      </c>
    </row>
    <row r="5" spans="1:26" s="33" customFormat="1" ht="26.25" customHeight="1" x14ac:dyDescent="0.2">
      <c r="A5" s="104"/>
      <c r="B5" s="115" t="e">
        <f>'BAR BB| Open rates'!#REF!</f>
        <v>#REF!</v>
      </c>
      <c r="C5" s="115" t="e">
        <f>'BAR BB| Open rates'!#REF!</f>
        <v>#REF!</v>
      </c>
      <c r="D5" s="115" t="e">
        <f>'BAR BB| Open rates'!#REF!</f>
        <v>#REF!</v>
      </c>
      <c r="E5" s="115" t="e">
        <f>'BAR BB| Open rates'!#REF!</f>
        <v>#REF!</v>
      </c>
      <c r="F5" s="115" t="e">
        <f>'BAR BB| Open rates'!#REF!</f>
        <v>#REF!</v>
      </c>
      <c r="G5" s="115" t="e">
        <f>'BAR BB| Open rates'!#REF!</f>
        <v>#REF!</v>
      </c>
      <c r="H5" s="115" t="e">
        <f>'BAR BB| Open rates'!#REF!</f>
        <v>#REF!</v>
      </c>
      <c r="I5" s="115" t="e">
        <f>'BAR BB| Open rates'!#REF!</f>
        <v>#REF!</v>
      </c>
      <c r="J5" s="115" t="e">
        <f>'BAR BB| Open rates'!#REF!</f>
        <v>#REF!</v>
      </c>
      <c r="K5" s="115" t="e">
        <f>'BAR BB| Open rates'!#REF!</f>
        <v>#REF!</v>
      </c>
      <c r="L5" s="115" t="e">
        <f>'BAR BB| Open rates'!#REF!</f>
        <v>#REF!</v>
      </c>
      <c r="M5" s="115" t="e">
        <f>'BAR BB| Open rates'!#REF!</f>
        <v>#REF!</v>
      </c>
      <c r="N5" s="115" t="e">
        <f>'BAR BB| Open rates'!#REF!</f>
        <v>#REF!</v>
      </c>
      <c r="O5" s="115" t="e">
        <f>'BAR BB| Open rates'!#REF!</f>
        <v>#REF!</v>
      </c>
      <c r="P5" s="115" t="e">
        <f>'BAR BB| Open rates'!#REF!</f>
        <v>#REF!</v>
      </c>
      <c r="Q5" s="115" t="e">
        <f>'BAR BB| Open rates'!#REF!</f>
        <v>#REF!</v>
      </c>
      <c r="R5" s="115" t="e">
        <f>'BAR BB| Open rates'!#REF!</f>
        <v>#REF!</v>
      </c>
      <c r="S5" s="115" t="e">
        <f>'BAR BB| Open rates'!#REF!</f>
        <v>#REF!</v>
      </c>
      <c r="T5" s="115" t="e">
        <f>'BAR BB| Open rates'!#REF!</f>
        <v>#REF!</v>
      </c>
      <c r="U5" s="115" t="e">
        <f>'BAR BB| Open rates'!#REF!</f>
        <v>#REF!</v>
      </c>
      <c r="V5" s="115" t="e">
        <f>'BAR BB| Open rates'!#REF!</f>
        <v>#REF!</v>
      </c>
      <c r="W5" s="115" t="e">
        <f>'BAR BB| Open rates'!#REF!</f>
        <v>#REF!</v>
      </c>
      <c r="X5" s="115" t="e">
        <f>'BAR BB| Open rates'!#REF!</f>
        <v>#REF!</v>
      </c>
      <c r="Y5" s="115" t="e">
        <f>'BAR BB| Open rates'!#REF!</f>
        <v>#REF!</v>
      </c>
      <c r="Z5" s="115" t="e">
        <f>'BAR BB| Open rates'!#REF!</f>
        <v>#REF!</v>
      </c>
    </row>
    <row r="6" spans="1:26" s="36" customFormat="1" ht="12" customHeight="1" x14ac:dyDescent="0.2">
      <c r="A6" s="163" t="s">
        <v>63</v>
      </c>
    </row>
    <row r="7" spans="1:26" s="36" customFormat="1" ht="12" customHeight="1" x14ac:dyDescent="0.2">
      <c r="A7" s="163">
        <v>1</v>
      </c>
      <c r="B7" s="57" t="e">
        <f>'BAR BB| Open rates'!#REF!*0.87*0.9+25</f>
        <v>#REF!</v>
      </c>
      <c r="C7" s="57" t="e">
        <f>'BAR BB| Open rates'!#REF!*0.87*0.9+25</f>
        <v>#REF!</v>
      </c>
      <c r="D7" s="57" t="e">
        <f>'BAR BB| Open rates'!#REF!*0.87*0.9+25</f>
        <v>#REF!</v>
      </c>
      <c r="E7" s="57" t="e">
        <f>'BAR BB| Open rates'!#REF!*0.87*0.9+25</f>
        <v>#REF!</v>
      </c>
      <c r="F7" s="57" t="e">
        <f>'BAR BB| Open rates'!#REF!*0.87*0.9+25</f>
        <v>#REF!</v>
      </c>
      <c r="G7" s="57" t="e">
        <f>'BAR BB| Open rates'!#REF!*0.87*0.9+25</f>
        <v>#REF!</v>
      </c>
      <c r="H7" s="57" t="e">
        <f>'BAR BB| Open rates'!#REF!*0.87*0.9+25</f>
        <v>#REF!</v>
      </c>
      <c r="I7" s="57" t="e">
        <f>'BAR BB| Open rates'!#REF!*0.87*0.9+25</f>
        <v>#REF!</v>
      </c>
      <c r="J7" s="57" t="e">
        <f>'BAR BB| Open rates'!#REF!*0.87*0.9+25</f>
        <v>#REF!</v>
      </c>
      <c r="K7" s="57" t="e">
        <f>'BAR BB| Open rates'!#REF!*0.87*0.9+25</f>
        <v>#REF!</v>
      </c>
      <c r="L7" s="57" t="e">
        <f>'BAR BB| Open rates'!#REF!*0.87*0.9+25</f>
        <v>#REF!</v>
      </c>
      <c r="M7" s="57" t="e">
        <f>'BAR BB| Open rates'!#REF!*0.87*0.9+25</f>
        <v>#REF!</v>
      </c>
      <c r="N7" s="57" t="e">
        <f>'BAR BB| Open rates'!#REF!*0.87*0.9+25</f>
        <v>#REF!</v>
      </c>
      <c r="O7" s="57" t="e">
        <f>'BAR BB| Open rates'!#REF!*0.87*0.9+25</f>
        <v>#REF!</v>
      </c>
      <c r="P7" s="57" t="e">
        <f>'BAR BB| Open rates'!#REF!*0.87*0.9+25</f>
        <v>#REF!</v>
      </c>
      <c r="Q7" s="57" t="e">
        <f>'BAR BB| Open rates'!#REF!*0.87*0.9+25</f>
        <v>#REF!</v>
      </c>
      <c r="R7" s="57" t="e">
        <f>'BAR BB| Open rates'!#REF!*0.87*0.9+25</f>
        <v>#REF!</v>
      </c>
      <c r="S7" s="57" t="e">
        <f>'BAR BB| Open rates'!#REF!*0.87*0.9+25</f>
        <v>#REF!</v>
      </c>
      <c r="T7" s="57" t="e">
        <f>'BAR BB| Open rates'!#REF!*0.87*0.9+25</f>
        <v>#REF!</v>
      </c>
      <c r="U7" s="57" t="e">
        <f>'BAR BB| Open rates'!#REF!*0.87*0.9+25</f>
        <v>#REF!</v>
      </c>
      <c r="V7" s="57" t="e">
        <f>'BAR BB| Open rates'!#REF!*0.87*0.9+25</f>
        <v>#REF!</v>
      </c>
      <c r="W7" s="57" t="e">
        <f>'BAR BB| Open rates'!#REF!*0.87*0.9+25</f>
        <v>#REF!</v>
      </c>
      <c r="X7" s="57" t="e">
        <f>'BAR BB| Open rates'!#REF!*0.87*0.9+25</f>
        <v>#REF!</v>
      </c>
      <c r="Y7" s="57" t="e">
        <f>'BAR BB| Open rates'!#REF!*0.87*0.9+25</f>
        <v>#REF!</v>
      </c>
      <c r="Z7" s="57" t="e">
        <f>'BAR BB| Open rates'!#REF!*0.87*0.9+25</f>
        <v>#REF!</v>
      </c>
    </row>
    <row r="8" spans="1:26" s="36" customFormat="1" ht="12" customHeight="1" x14ac:dyDescent="0.2">
      <c r="A8" s="163">
        <v>2</v>
      </c>
      <c r="B8" s="57" t="e">
        <f>'BAR BB| Open rates'!#REF!*0.87*0.9+25</f>
        <v>#REF!</v>
      </c>
      <c r="C8" s="57" t="e">
        <f>'BAR BB| Open rates'!#REF!*0.87*0.9+25</f>
        <v>#REF!</v>
      </c>
      <c r="D8" s="57" t="e">
        <f>'BAR BB| Open rates'!#REF!*0.87*0.9+25</f>
        <v>#REF!</v>
      </c>
      <c r="E8" s="57" t="e">
        <f>'BAR BB| Open rates'!#REF!*0.87*0.9+25</f>
        <v>#REF!</v>
      </c>
      <c r="F8" s="57" t="e">
        <f>'BAR BB| Open rates'!#REF!*0.87*0.9+25</f>
        <v>#REF!</v>
      </c>
      <c r="G8" s="57" t="e">
        <f>'BAR BB| Open rates'!#REF!*0.87*0.9+25</f>
        <v>#REF!</v>
      </c>
      <c r="H8" s="57" t="e">
        <f>'BAR BB| Open rates'!#REF!*0.87*0.9+25</f>
        <v>#REF!</v>
      </c>
      <c r="I8" s="57" t="e">
        <f>'BAR BB| Open rates'!#REF!*0.87*0.9+25</f>
        <v>#REF!</v>
      </c>
      <c r="J8" s="57" t="e">
        <f>'BAR BB| Open rates'!#REF!*0.87*0.9+25</f>
        <v>#REF!</v>
      </c>
      <c r="K8" s="57" t="e">
        <f>'BAR BB| Open rates'!#REF!*0.87*0.9+25</f>
        <v>#REF!</v>
      </c>
      <c r="L8" s="57" t="e">
        <f>'BAR BB| Open rates'!#REF!*0.87*0.9+25</f>
        <v>#REF!</v>
      </c>
      <c r="M8" s="57" t="e">
        <f>'BAR BB| Open rates'!#REF!*0.87*0.9+25</f>
        <v>#REF!</v>
      </c>
      <c r="N8" s="57" t="e">
        <f>'BAR BB| Open rates'!#REF!*0.87*0.9+25</f>
        <v>#REF!</v>
      </c>
      <c r="O8" s="57" t="e">
        <f>'BAR BB| Open rates'!#REF!*0.87*0.9+25</f>
        <v>#REF!</v>
      </c>
      <c r="P8" s="57" t="e">
        <f>'BAR BB| Open rates'!#REF!*0.87*0.9+25</f>
        <v>#REF!</v>
      </c>
      <c r="Q8" s="57" t="e">
        <f>'BAR BB| Open rates'!#REF!*0.87*0.9+25</f>
        <v>#REF!</v>
      </c>
      <c r="R8" s="57" t="e">
        <f>'BAR BB| Open rates'!#REF!*0.87*0.9+25</f>
        <v>#REF!</v>
      </c>
      <c r="S8" s="57" t="e">
        <f>'BAR BB| Open rates'!#REF!*0.87*0.9+25</f>
        <v>#REF!</v>
      </c>
      <c r="T8" s="57" t="e">
        <f>'BAR BB| Open rates'!#REF!*0.87*0.9+25</f>
        <v>#REF!</v>
      </c>
      <c r="U8" s="57" t="e">
        <f>'BAR BB| Open rates'!#REF!*0.87*0.9+25</f>
        <v>#REF!</v>
      </c>
      <c r="V8" s="57" t="e">
        <f>'BAR BB| Open rates'!#REF!*0.87*0.9+25</f>
        <v>#REF!</v>
      </c>
      <c r="W8" s="57" t="e">
        <f>'BAR BB| Open rates'!#REF!*0.87*0.9+25</f>
        <v>#REF!</v>
      </c>
      <c r="X8" s="57" t="e">
        <f>'BAR BB| Open rates'!#REF!*0.87*0.9+25</f>
        <v>#REF!</v>
      </c>
      <c r="Y8" s="57" t="e">
        <f>'BAR BB| Open rates'!#REF!*0.87*0.9+25</f>
        <v>#REF!</v>
      </c>
      <c r="Z8" s="57" t="e">
        <f>'BAR BB| Open rates'!#REF!*0.87*0.9+25</f>
        <v>#REF!</v>
      </c>
    </row>
    <row r="9" spans="1:26"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row>
    <row r="10" spans="1:26" s="36" customFormat="1" ht="12" customHeight="1" x14ac:dyDescent="0.2">
      <c r="A10" s="163">
        <v>1</v>
      </c>
      <c r="B10" s="57" t="e">
        <f>'BAR BB| Open rates'!#REF!*0.87*0.9+25</f>
        <v>#REF!</v>
      </c>
      <c r="C10" s="57" t="e">
        <f>'BAR BB| Open rates'!#REF!*0.87*0.9+25</f>
        <v>#REF!</v>
      </c>
      <c r="D10" s="57" t="e">
        <f>'BAR BB| Open rates'!#REF!*0.87*0.9+25</f>
        <v>#REF!</v>
      </c>
      <c r="E10" s="57" t="e">
        <f>'BAR BB| Open rates'!#REF!*0.87*0.9+25</f>
        <v>#REF!</v>
      </c>
      <c r="F10" s="57" t="e">
        <f>'BAR BB| Open rates'!#REF!*0.87*0.9+25</f>
        <v>#REF!</v>
      </c>
      <c r="G10" s="57" t="e">
        <f>'BAR BB| Open rates'!#REF!*0.87*0.9+25</f>
        <v>#REF!</v>
      </c>
      <c r="H10" s="57" t="e">
        <f>'BAR BB| Open rates'!#REF!*0.87*0.9+25</f>
        <v>#REF!</v>
      </c>
      <c r="I10" s="57" t="e">
        <f>'BAR BB| Open rates'!#REF!*0.87*0.9+25</f>
        <v>#REF!</v>
      </c>
      <c r="J10" s="57" t="e">
        <f>'BAR BB| Open rates'!#REF!*0.87*0.9+25</f>
        <v>#REF!</v>
      </c>
      <c r="K10" s="57" t="e">
        <f>'BAR BB| Open rates'!#REF!*0.87*0.9+25</f>
        <v>#REF!</v>
      </c>
      <c r="L10" s="57" t="e">
        <f>'BAR BB| Open rates'!#REF!*0.87*0.9+25</f>
        <v>#REF!</v>
      </c>
      <c r="M10" s="57" t="e">
        <f>'BAR BB| Open rates'!#REF!*0.87*0.9+25</f>
        <v>#REF!</v>
      </c>
      <c r="N10" s="57" t="e">
        <f>'BAR BB| Open rates'!#REF!*0.87*0.9+25</f>
        <v>#REF!</v>
      </c>
      <c r="O10" s="57" t="e">
        <f>'BAR BB| Open rates'!#REF!*0.87*0.9+25</f>
        <v>#REF!</v>
      </c>
      <c r="P10" s="57" t="e">
        <f>'BAR BB| Open rates'!#REF!*0.87*0.9+25</f>
        <v>#REF!</v>
      </c>
      <c r="Q10" s="57" t="e">
        <f>'BAR BB| Open rates'!#REF!*0.87*0.9+25</f>
        <v>#REF!</v>
      </c>
      <c r="R10" s="57" t="e">
        <f>'BAR BB| Open rates'!#REF!*0.87*0.9+25</f>
        <v>#REF!</v>
      </c>
      <c r="S10" s="57" t="e">
        <f>'BAR BB| Open rates'!#REF!*0.87*0.9+25</f>
        <v>#REF!</v>
      </c>
      <c r="T10" s="57" t="e">
        <f>'BAR BB| Open rates'!#REF!*0.87*0.9+25</f>
        <v>#REF!</v>
      </c>
      <c r="U10" s="57" t="e">
        <f>'BAR BB| Open rates'!#REF!*0.87*0.9+25</f>
        <v>#REF!</v>
      </c>
      <c r="V10" s="57" t="e">
        <f>'BAR BB| Open rates'!#REF!*0.87*0.9+25</f>
        <v>#REF!</v>
      </c>
      <c r="W10" s="57" t="e">
        <f>'BAR BB| Open rates'!#REF!*0.87*0.9+25</f>
        <v>#REF!</v>
      </c>
      <c r="X10" s="57" t="e">
        <f>'BAR BB| Open rates'!#REF!*0.87*0.9+25</f>
        <v>#REF!</v>
      </c>
      <c r="Y10" s="57" t="e">
        <f>'BAR BB| Open rates'!#REF!*0.87*0.9+25</f>
        <v>#REF!</v>
      </c>
      <c r="Z10" s="57" t="e">
        <f>'BAR BB| Open rates'!#REF!*0.87*0.9+25</f>
        <v>#REF!</v>
      </c>
    </row>
    <row r="11" spans="1:26" s="36" customFormat="1" ht="12" customHeight="1" x14ac:dyDescent="0.2">
      <c r="A11" s="163">
        <v>2</v>
      </c>
      <c r="B11" s="57" t="e">
        <f>'BAR BB| Open rates'!#REF!*0.87*0.9+25</f>
        <v>#REF!</v>
      </c>
      <c r="C11" s="57" t="e">
        <f>'BAR BB| Open rates'!#REF!*0.87*0.9+25</f>
        <v>#REF!</v>
      </c>
      <c r="D11" s="57" t="e">
        <f>'BAR BB| Open rates'!#REF!*0.87*0.9+25</f>
        <v>#REF!</v>
      </c>
      <c r="E11" s="57" t="e">
        <f>'BAR BB| Open rates'!#REF!*0.87*0.9+25</f>
        <v>#REF!</v>
      </c>
      <c r="F11" s="57" t="e">
        <f>'BAR BB| Open rates'!#REF!*0.87*0.9+25</f>
        <v>#REF!</v>
      </c>
      <c r="G11" s="57" t="e">
        <f>'BAR BB| Open rates'!#REF!*0.87*0.9+25</f>
        <v>#REF!</v>
      </c>
      <c r="H11" s="57" t="e">
        <f>'BAR BB| Open rates'!#REF!*0.87*0.9+25</f>
        <v>#REF!</v>
      </c>
      <c r="I11" s="57" t="e">
        <f>'BAR BB| Open rates'!#REF!*0.87*0.9+25</f>
        <v>#REF!</v>
      </c>
      <c r="J11" s="57" t="e">
        <f>'BAR BB| Open rates'!#REF!*0.87*0.9+25</f>
        <v>#REF!</v>
      </c>
      <c r="K11" s="57" t="e">
        <f>'BAR BB| Open rates'!#REF!*0.87*0.9+25</f>
        <v>#REF!</v>
      </c>
      <c r="L11" s="57" t="e">
        <f>'BAR BB| Open rates'!#REF!*0.87*0.9+25</f>
        <v>#REF!</v>
      </c>
      <c r="M11" s="57" t="e">
        <f>'BAR BB| Open rates'!#REF!*0.87*0.9+25</f>
        <v>#REF!</v>
      </c>
      <c r="N11" s="57" t="e">
        <f>'BAR BB| Open rates'!#REF!*0.87*0.9+25</f>
        <v>#REF!</v>
      </c>
      <c r="O11" s="57" t="e">
        <f>'BAR BB| Open rates'!#REF!*0.87*0.9+25</f>
        <v>#REF!</v>
      </c>
      <c r="P11" s="57" t="e">
        <f>'BAR BB| Open rates'!#REF!*0.87*0.9+25</f>
        <v>#REF!</v>
      </c>
      <c r="Q11" s="57" t="e">
        <f>'BAR BB| Open rates'!#REF!*0.87*0.9+25</f>
        <v>#REF!</v>
      </c>
      <c r="R11" s="57" t="e">
        <f>'BAR BB| Open rates'!#REF!*0.87*0.9+25</f>
        <v>#REF!</v>
      </c>
      <c r="S11" s="57" t="e">
        <f>'BAR BB| Open rates'!#REF!*0.87*0.9+25</f>
        <v>#REF!</v>
      </c>
      <c r="T11" s="57" t="e">
        <f>'BAR BB| Open rates'!#REF!*0.87*0.9+25</f>
        <v>#REF!</v>
      </c>
      <c r="U11" s="57" t="e">
        <f>'BAR BB| Open rates'!#REF!*0.87*0.9+25</f>
        <v>#REF!</v>
      </c>
      <c r="V11" s="57" t="e">
        <f>'BAR BB| Open rates'!#REF!*0.87*0.9+25</f>
        <v>#REF!</v>
      </c>
      <c r="W11" s="57" t="e">
        <f>'BAR BB| Open rates'!#REF!*0.87*0.9+25</f>
        <v>#REF!</v>
      </c>
      <c r="X11" s="57" t="e">
        <f>'BAR BB| Open rates'!#REF!*0.87*0.9+25</f>
        <v>#REF!</v>
      </c>
      <c r="Y11" s="57" t="e">
        <f>'BAR BB| Open rates'!#REF!*0.87*0.9+25</f>
        <v>#REF!</v>
      </c>
      <c r="Z11" s="57" t="e">
        <f>'BAR BB| Open rates'!#REF!*0.87*0.9+25</f>
        <v>#REF!</v>
      </c>
    </row>
    <row r="12" spans="1:26"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row>
    <row r="13" spans="1:26" s="36" customFormat="1" ht="12" customHeight="1" x14ac:dyDescent="0.2">
      <c r="A13" s="163">
        <v>1</v>
      </c>
      <c r="B13" s="57" t="e">
        <f>'BAR BB| Open rates'!#REF!*0.87*0.9+25</f>
        <v>#REF!</v>
      </c>
      <c r="C13" s="57" t="e">
        <f>'BAR BB| Open rates'!#REF!*0.87*0.9+25</f>
        <v>#REF!</v>
      </c>
      <c r="D13" s="57" t="e">
        <f>'BAR BB| Open rates'!#REF!*0.87*0.9+25</f>
        <v>#REF!</v>
      </c>
      <c r="E13" s="57" t="e">
        <f>'BAR BB| Open rates'!#REF!*0.87*0.9+25</f>
        <v>#REF!</v>
      </c>
      <c r="F13" s="57" t="e">
        <f>'BAR BB| Open rates'!#REF!*0.87*0.9+25</f>
        <v>#REF!</v>
      </c>
      <c r="G13" s="57" t="e">
        <f>'BAR BB| Open rates'!#REF!*0.87*0.9+25</f>
        <v>#REF!</v>
      </c>
      <c r="H13" s="57" t="e">
        <f>'BAR BB| Open rates'!#REF!*0.87*0.9+25</f>
        <v>#REF!</v>
      </c>
      <c r="I13" s="57" t="e">
        <f>'BAR BB| Open rates'!#REF!*0.87*0.9+25</f>
        <v>#REF!</v>
      </c>
      <c r="J13" s="57" t="e">
        <f>'BAR BB| Open rates'!#REF!*0.87*0.9+25</f>
        <v>#REF!</v>
      </c>
      <c r="K13" s="57" t="e">
        <f>'BAR BB| Open rates'!#REF!*0.87*0.9+25</f>
        <v>#REF!</v>
      </c>
      <c r="L13" s="57" t="e">
        <f>'BAR BB| Open rates'!#REF!*0.87*0.9+25</f>
        <v>#REF!</v>
      </c>
      <c r="M13" s="57" t="e">
        <f>'BAR BB| Open rates'!#REF!*0.87*0.9+25</f>
        <v>#REF!</v>
      </c>
      <c r="N13" s="57" t="e">
        <f>'BAR BB| Open rates'!#REF!*0.87*0.9+25</f>
        <v>#REF!</v>
      </c>
      <c r="O13" s="57" t="e">
        <f>'BAR BB| Open rates'!#REF!*0.87*0.9+25</f>
        <v>#REF!</v>
      </c>
      <c r="P13" s="57" t="e">
        <f>'BAR BB| Open rates'!#REF!*0.87*0.9+25</f>
        <v>#REF!</v>
      </c>
      <c r="Q13" s="57" t="e">
        <f>'BAR BB| Open rates'!#REF!*0.87*0.9+25</f>
        <v>#REF!</v>
      </c>
      <c r="R13" s="57" t="e">
        <f>'BAR BB| Open rates'!#REF!*0.87*0.9+25</f>
        <v>#REF!</v>
      </c>
      <c r="S13" s="57" t="e">
        <f>'BAR BB| Open rates'!#REF!*0.87*0.9+25</f>
        <v>#REF!</v>
      </c>
      <c r="T13" s="57" t="e">
        <f>'BAR BB| Open rates'!#REF!*0.87*0.9+25</f>
        <v>#REF!</v>
      </c>
      <c r="U13" s="57" t="e">
        <f>'BAR BB| Open rates'!#REF!*0.87*0.9+25</f>
        <v>#REF!</v>
      </c>
      <c r="V13" s="57" t="e">
        <f>'BAR BB| Open rates'!#REF!*0.87*0.9+25</f>
        <v>#REF!</v>
      </c>
      <c r="W13" s="57" t="e">
        <f>'BAR BB| Open rates'!#REF!*0.87*0.9+25</f>
        <v>#REF!</v>
      </c>
      <c r="X13" s="57" t="e">
        <f>'BAR BB| Open rates'!#REF!*0.87*0.9+25</f>
        <v>#REF!</v>
      </c>
      <c r="Y13" s="57" t="e">
        <f>'BAR BB| Open rates'!#REF!*0.87*0.9+25</f>
        <v>#REF!</v>
      </c>
      <c r="Z13" s="57" t="e">
        <f>'BAR BB| Open rates'!#REF!*0.87*0.9+25</f>
        <v>#REF!</v>
      </c>
    </row>
    <row r="14" spans="1:26" s="36" customFormat="1" ht="12" customHeight="1" x14ac:dyDescent="0.2">
      <c r="A14" s="163">
        <v>2</v>
      </c>
      <c r="B14" s="57" t="e">
        <f>'BAR BB| Open rates'!#REF!*0.87*0.9+25</f>
        <v>#REF!</v>
      </c>
      <c r="C14" s="57" t="e">
        <f>'BAR BB| Open rates'!#REF!*0.87*0.9+25</f>
        <v>#REF!</v>
      </c>
      <c r="D14" s="57" t="e">
        <f>'BAR BB| Open rates'!#REF!*0.87*0.9+25</f>
        <v>#REF!</v>
      </c>
      <c r="E14" s="57" t="e">
        <f>'BAR BB| Open rates'!#REF!*0.87*0.9+25</f>
        <v>#REF!</v>
      </c>
      <c r="F14" s="57" t="e">
        <f>'BAR BB| Open rates'!#REF!*0.87*0.9+25</f>
        <v>#REF!</v>
      </c>
      <c r="G14" s="57" t="e">
        <f>'BAR BB| Open rates'!#REF!*0.87*0.9+25</f>
        <v>#REF!</v>
      </c>
      <c r="H14" s="57" t="e">
        <f>'BAR BB| Open rates'!#REF!*0.87*0.9+25</f>
        <v>#REF!</v>
      </c>
      <c r="I14" s="57" t="e">
        <f>'BAR BB| Open rates'!#REF!*0.87*0.9+25</f>
        <v>#REF!</v>
      </c>
      <c r="J14" s="57" t="e">
        <f>'BAR BB| Open rates'!#REF!*0.87*0.9+25</f>
        <v>#REF!</v>
      </c>
      <c r="K14" s="57" t="e">
        <f>'BAR BB| Open rates'!#REF!*0.87*0.9+25</f>
        <v>#REF!</v>
      </c>
      <c r="L14" s="57" t="e">
        <f>'BAR BB| Open rates'!#REF!*0.87*0.9+25</f>
        <v>#REF!</v>
      </c>
      <c r="M14" s="57" t="e">
        <f>'BAR BB| Open rates'!#REF!*0.87*0.9+25</f>
        <v>#REF!</v>
      </c>
      <c r="N14" s="57" t="e">
        <f>'BAR BB| Open rates'!#REF!*0.87*0.9+25</f>
        <v>#REF!</v>
      </c>
      <c r="O14" s="57" t="e">
        <f>'BAR BB| Open rates'!#REF!*0.87*0.9+25</f>
        <v>#REF!</v>
      </c>
      <c r="P14" s="57" t="e">
        <f>'BAR BB| Open rates'!#REF!*0.87*0.9+25</f>
        <v>#REF!</v>
      </c>
      <c r="Q14" s="57" t="e">
        <f>'BAR BB| Open rates'!#REF!*0.87*0.9+25</f>
        <v>#REF!</v>
      </c>
      <c r="R14" s="57" t="e">
        <f>'BAR BB| Open rates'!#REF!*0.87*0.9+25</f>
        <v>#REF!</v>
      </c>
      <c r="S14" s="57" t="e">
        <f>'BAR BB| Open rates'!#REF!*0.87*0.9+25</f>
        <v>#REF!</v>
      </c>
      <c r="T14" s="57" t="e">
        <f>'BAR BB| Open rates'!#REF!*0.87*0.9+25</f>
        <v>#REF!</v>
      </c>
      <c r="U14" s="57" t="e">
        <f>'BAR BB| Open rates'!#REF!*0.87*0.9+25</f>
        <v>#REF!</v>
      </c>
      <c r="V14" s="57" t="e">
        <f>'BAR BB| Open rates'!#REF!*0.87*0.9+25</f>
        <v>#REF!</v>
      </c>
      <c r="W14" s="57" t="e">
        <f>'BAR BB| Open rates'!#REF!*0.87*0.9+25</f>
        <v>#REF!</v>
      </c>
      <c r="X14" s="57" t="e">
        <f>'BAR BB| Open rates'!#REF!*0.87*0.9+25</f>
        <v>#REF!</v>
      </c>
      <c r="Y14" s="57" t="e">
        <f>'BAR BB| Open rates'!#REF!*0.87*0.9+25</f>
        <v>#REF!</v>
      </c>
      <c r="Z14" s="57" t="e">
        <f>'BAR BB| Open rates'!#REF!*0.87*0.9+25</f>
        <v>#REF!</v>
      </c>
    </row>
    <row r="15" spans="1:26" ht="13.5" thickBot="1" x14ac:dyDescent="0.25"/>
    <row r="16" spans="1:26" ht="147.75" customHeight="1" thickBot="1" x14ac:dyDescent="0.25">
      <c r="A16" s="243" t="s">
        <v>329</v>
      </c>
    </row>
    <row r="17" spans="1:1" ht="12" customHeight="1" x14ac:dyDescent="0.2"/>
    <row r="18" spans="1:1" x14ac:dyDescent="0.2">
      <c r="A18" s="97" t="s">
        <v>83</v>
      </c>
    </row>
    <row r="19" spans="1:1" ht="34.5" customHeight="1" x14ac:dyDescent="0.2">
      <c r="A19" s="138" t="s">
        <v>306</v>
      </c>
    </row>
    <row r="20" spans="1:1" ht="24" x14ac:dyDescent="0.2">
      <c r="A20" s="138" t="s">
        <v>307</v>
      </c>
    </row>
    <row r="21" spans="1:1" x14ac:dyDescent="0.2">
      <c r="A21" s="6"/>
    </row>
    <row r="22" spans="1:1" x14ac:dyDescent="0.2">
      <c r="A22" s="94" t="s">
        <v>74</v>
      </c>
    </row>
    <row r="23" spans="1:1" ht="12.75" customHeight="1" x14ac:dyDescent="0.2">
      <c r="A23" s="178" t="s">
        <v>75</v>
      </c>
    </row>
    <row r="24" spans="1:1" x14ac:dyDescent="0.2">
      <c r="A24" s="175" t="s">
        <v>76</v>
      </c>
    </row>
    <row r="25" spans="1:1" ht="24" x14ac:dyDescent="0.2">
      <c r="A25" s="175" t="s">
        <v>89</v>
      </c>
    </row>
    <row r="26" spans="1:1" x14ac:dyDescent="0.2">
      <c r="A26" s="175" t="s">
        <v>78</v>
      </c>
    </row>
    <row r="27" spans="1:1" ht="24" x14ac:dyDescent="0.2">
      <c r="A27" s="175" t="s">
        <v>79</v>
      </c>
    </row>
    <row r="28" spans="1:1" ht="24" x14ac:dyDescent="0.2">
      <c r="A28" s="175" t="s">
        <v>187</v>
      </c>
    </row>
    <row r="29" spans="1:1" x14ac:dyDescent="0.2">
      <c r="A29" s="175" t="s">
        <v>105</v>
      </c>
    </row>
    <row r="30" spans="1:1" x14ac:dyDescent="0.2">
      <c r="A30" s="223" t="s">
        <v>308</v>
      </c>
    </row>
    <row r="31" spans="1:1" ht="24" x14ac:dyDescent="0.2">
      <c r="A31" s="175" t="s">
        <v>202</v>
      </c>
    </row>
    <row r="32" spans="1:1" x14ac:dyDescent="0.2">
      <c r="A32" s="223"/>
    </row>
    <row r="33" spans="1:1" x14ac:dyDescent="0.2">
      <c r="A33" s="386" t="s">
        <v>101</v>
      </c>
    </row>
    <row r="34" spans="1:1" x14ac:dyDescent="0.2">
      <c r="A34" s="387"/>
    </row>
    <row r="35" spans="1:1" x14ac:dyDescent="0.2">
      <c r="A35" s="388"/>
    </row>
    <row r="36" spans="1:1" x14ac:dyDescent="0.2">
      <c r="A36" s="223"/>
    </row>
    <row r="37" spans="1:1" ht="25.5" customHeight="1" x14ac:dyDescent="0.2">
      <c r="A37" s="206" t="s">
        <v>203</v>
      </c>
    </row>
    <row r="38" spans="1:1" x14ac:dyDescent="0.2">
      <c r="A38" s="244" t="s">
        <v>334</v>
      </c>
    </row>
    <row r="39" spans="1:1" x14ac:dyDescent="0.2">
      <c r="A39" s="223"/>
    </row>
    <row r="40" spans="1:1" x14ac:dyDescent="0.2">
      <c r="A40" s="174" t="s">
        <v>81</v>
      </c>
    </row>
    <row r="41" spans="1:1" ht="36" x14ac:dyDescent="0.2">
      <c r="A41" s="176" t="s">
        <v>102</v>
      </c>
    </row>
    <row r="42" spans="1:1" ht="36" x14ac:dyDescent="0.2">
      <c r="A42" s="176" t="s">
        <v>104</v>
      </c>
    </row>
    <row r="43" spans="1:1" x14ac:dyDescent="0.2">
      <c r="A43" s="223"/>
    </row>
    <row r="44" spans="1:1" ht="26.25" x14ac:dyDescent="0.2">
      <c r="A44" s="174" t="s">
        <v>309</v>
      </c>
    </row>
    <row r="45" spans="1:1" ht="24" x14ac:dyDescent="0.2">
      <c r="A45" s="207" t="s">
        <v>279</v>
      </c>
    </row>
    <row r="46" spans="1:1" x14ac:dyDescent="0.2">
      <c r="A46" s="225" t="s">
        <v>204</v>
      </c>
    </row>
    <row r="47" spans="1:1" x14ac:dyDescent="0.2">
      <c r="A47" s="225"/>
    </row>
    <row r="48" spans="1:1" x14ac:dyDescent="0.2">
      <c r="A48" s="224" t="s">
        <v>311</v>
      </c>
    </row>
    <row r="49" spans="1:1" x14ac:dyDescent="0.2">
      <c r="A49" s="225" t="s">
        <v>312</v>
      </c>
    </row>
    <row r="50" spans="1:1" x14ac:dyDescent="0.2">
      <c r="A50" s="15"/>
    </row>
    <row r="51" spans="1:1" x14ac:dyDescent="0.2">
      <c r="A51" s="224" t="s">
        <v>313</v>
      </c>
    </row>
    <row r="52" spans="1:1" x14ac:dyDescent="0.2">
      <c r="A52" s="226" t="s">
        <v>208</v>
      </c>
    </row>
    <row r="53" spans="1:1" x14ac:dyDescent="0.2">
      <c r="A53" s="15"/>
    </row>
    <row r="54" spans="1:1" x14ac:dyDescent="0.2">
      <c r="A54" s="242" t="s">
        <v>333</v>
      </c>
    </row>
    <row r="55" spans="1:1" x14ac:dyDescent="0.2">
      <c r="A55" s="225" t="s">
        <v>208</v>
      </c>
    </row>
    <row r="56" spans="1:1" x14ac:dyDescent="0.2">
      <c r="A56" s="227"/>
    </row>
    <row r="57" spans="1:1" x14ac:dyDescent="0.2">
      <c r="A57" s="224" t="s">
        <v>314</v>
      </c>
    </row>
    <row r="58" spans="1:1" x14ac:dyDescent="0.2">
      <c r="A58" s="226" t="s">
        <v>315</v>
      </c>
    </row>
    <row r="59" spans="1:1" x14ac:dyDescent="0.2">
      <c r="A59" s="226"/>
    </row>
    <row r="60" spans="1:1" x14ac:dyDescent="0.2">
      <c r="A60" s="224" t="s">
        <v>316</v>
      </c>
    </row>
    <row r="61" spans="1:1" x14ac:dyDescent="0.2">
      <c r="A61" s="226" t="s">
        <v>324</v>
      </c>
    </row>
    <row r="62" spans="1:1" ht="13.5" thickBot="1" x14ac:dyDescent="0.25">
      <c r="A62" s="228"/>
    </row>
    <row r="63" spans="1:1" ht="72" x14ac:dyDescent="0.2">
      <c r="A63" s="232" t="s">
        <v>310</v>
      </c>
    </row>
    <row r="64" spans="1:1" ht="13.5" thickBot="1" x14ac:dyDescent="0.25">
      <c r="A64" s="233" t="s">
        <v>141</v>
      </c>
    </row>
    <row r="66" spans="1:1" ht="24" x14ac:dyDescent="0.2">
      <c r="A66" s="177" t="s">
        <v>317</v>
      </c>
    </row>
    <row r="67" spans="1:1" ht="24" x14ac:dyDescent="0.2">
      <c r="A67" s="207" t="s">
        <v>288</v>
      </c>
    </row>
    <row r="68" spans="1:1" x14ac:dyDescent="0.2">
      <c r="A68" s="205" t="s">
        <v>205</v>
      </c>
    </row>
    <row r="69" spans="1:1" x14ac:dyDescent="0.2">
      <c r="A69" s="176"/>
    </row>
    <row r="70" spans="1:1" x14ac:dyDescent="0.2">
      <c r="A70" s="207" t="s">
        <v>248</v>
      </c>
    </row>
    <row r="71" spans="1:1" x14ac:dyDescent="0.2">
      <c r="A71" s="205" t="s">
        <v>318</v>
      </c>
    </row>
    <row r="72" spans="1:1" s="31" customFormat="1" x14ac:dyDescent="0.2">
      <c r="A72" s="176"/>
    </row>
    <row r="73" spans="1:1" s="31" customFormat="1" x14ac:dyDescent="0.2">
      <c r="A73" s="207" t="s">
        <v>319</v>
      </c>
    </row>
    <row r="74" spans="1:1" s="31" customFormat="1" x14ac:dyDescent="0.2">
      <c r="A74" s="205" t="s">
        <v>209</v>
      </c>
    </row>
    <row r="75" spans="1:1" s="31" customFormat="1" x14ac:dyDescent="0.2">
      <c r="A75" s="176"/>
    </row>
    <row r="76" spans="1:1" s="31" customFormat="1" x14ac:dyDescent="0.2">
      <c r="A76" s="242" t="s">
        <v>333</v>
      </c>
    </row>
    <row r="77" spans="1:1" s="31" customFormat="1" x14ac:dyDescent="0.2">
      <c r="A77" s="205" t="s">
        <v>209</v>
      </c>
    </row>
    <row r="78" spans="1:1" s="31" customFormat="1" x14ac:dyDescent="0.2">
      <c r="A78" s="176"/>
    </row>
    <row r="79" spans="1:1" s="31" customFormat="1" x14ac:dyDescent="0.2">
      <c r="A79" s="207" t="s">
        <v>320</v>
      </c>
    </row>
    <row r="80" spans="1:1" s="31" customFormat="1" x14ac:dyDescent="0.2">
      <c r="A80" s="205" t="s">
        <v>321</v>
      </c>
    </row>
    <row r="81" spans="1:1" s="31" customFormat="1" x14ac:dyDescent="0.2">
      <c r="A81" s="229"/>
    </row>
    <row r="82" spans="1:1" s="31" customFormat="1" x14ac:dyDescent="0.2">
      <c r="A82" s="207" t="s">
        <v>322</v>
      </c>
    </row>
    <row r="83" spans="1:1" s="31" customFormat="1" ht="15.75" customHeight="1" x14ac:dyDescent="0.2">
      <c r="A83" s="205" t="s">
        <v>323</v>
      </c>
    </row>
    <row r="84" spans="1:1" s="31" customFormat="1" ht="15.75" customHeight="1" thickBot="1" x14ac:dyDescent="0.25">
      <c r="A84" s="230"/>
    </row>
    <row r="85" spans="1:1" s="31" customFormat="1" ht="54.75" customHeight="1" x14ac:dyDescent="0.2">
      <c r="A85" s="234" t="s">
        <v>327</v>
      </c>
    </row>
    <row r="86" spans="1:1" s="154" customFormat="1" ht="17.25" customHeight="1" thickBot="1" x14ac:dyDescent="0.25">
      <c r="A86" s="235" t="s">
        <v>328</v>
      </c>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1">
    <mergeCell ref="A33:A35"/>
  </mergeCells>
  <pageMargins left="0.75" right="0.75" top="1" bottom="1" header="0.5" footer="0.5"/>
  <pageSetup paperSize="9" orientation="portrait" horizontalDpi="4294967295" verticalDpi="4294967295"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193"/>
  <sheetViews>
    <sheetView showGridLines="0" zoomScaleNormal="100" workbookViewId="0">
      <pane xSplit="1" ySplit="1" topLeftCell="B2" activePane="bottomRight" state="frozen"/>
      <selection pane="topRight" activeCell="B1" sqref="B1"/>
      <selection pane="bottomLeft" activeCell="A3" sqref="A3"/>
      <selection pane="bottomRight" activeCell="B1" sqref="B1:D1048576"/>
    </sheetView>
  </sheetViews>
  <sheetFormatPr defaultColWidth="9.140625" defaultRowHeight="12.75" x14ac:dyDescent="0.2"/>
  <cols>
    <col min="1" max="1" width="36.7109375" style="32" customWidth="1"/>
    <col min="2" max="4" width="9.85546875" style="32" customWidth="1"/>
    <col min="5" max="5" width="11.85546875" style="32" customWidth="1"/>
    <col min="6" max="16384" width="9.140625" style="32"/>
  </cols>
  <sheetData>
    <row r="1" spans="1:5" x14ac:dyDescent="0.2">
      <c r="A1" s="63" t="s">
        <v>61</v>
      </c>
    </row>
    <row r="2" spans="1:5" x14ac:dyDescent="0.2">
      <c r="A2" s="222" t="s">
        <v>304</v>
      </c>
    </row>
    <row r="3" spans="1:5" x14ac:dyDescent="0.2">
      <c r="A3" s="222" t="s">
        <v>325</v>
      </c>
    </row>
    <row r="4" spans="1:5" s="33" customFormat="1" ht="26.25" customHeight="1" x14ac:dyDescent="0.2">
      <c r="A4" s="88" t="s">
        <v>62</v>
      </c>
      <c r="B4" s="115" t="e">
        <f>'BAR BB| Open rates'!#REF!</f>
        <v>#REF!</v>
      </c>
      <c r="C4" s="115" t="e">
        <f>'BAR BB| Open rates'!#REF!</f>
        <v>#REF!</v>
      </c>
      <c r="D4" s="115" t="e">
        <f>'BAR BB| Open rates'!#REF!</f>
        <v>#REF!</v>
      </c>
      <c r="E4" s="115" t="e">
        <f>'BAR BB| Open rates'!#REF!</f>
        <v>#REF!</v>
      </c>
    </row>
    <row r="5" spans="1:5" s="33" customFormat="1" ht="26.25" customHeight="1" x14ac:dyDescent="0.2">
      <c r="A5" s="104"/>
      <c r="B5" s="115" t="e">
        <f>'BAR BB| Open rates'!#REF!</f>
        <v>#REF!</v>
      </c>
      <c r="C5" s="115" t="e">
        <f>'BAR BB| Open rates'!#REF!</f>
        <v>#REF!</v>
      </c>
      <c r="D5" s="115" t="e">
        <f>'BAR BB| Open rates'!#REF!</f>
        <v>#REF!</v>
      </c>
      <c r="E5" s="115" t="e">
        <f>'BAR BB| Open rates'!#REF!</f>
        <v>#REF!</v>
      </c>
    </row>
    <row r="6" spans="1:5" s="36" customFormat="1" ht="12" customHeight="1" x14ac:dyDescent="0.2">
      <c r="A6" s="163" t="s">
        <v>63</v>
      </c>
    </row>
    <row r="7" spans="1:5" s="36" customFormat="1" ht="12" customHeight="1" x14ac:dyDescent="0.2">
      <c r="A7" s="163">
        <v>1</v>
      </c>
      <c r="B7" s="57" t="e">
        <f>'BAR BB| Open rates'!#REF!*0.85*0.9</f>
        <v>#REF!</v>
      </c>
      <c r="C7" s="57" t="e">
        <f>'BAR BB| Open rates'!#REF!*0.85*0.9</f>
        <v>#REF!</v>
      </c>
      <c r="D7" s="57" t="e">
        <f>'BAR BB| Open rates'!#REF!*0.85*0.9</f>
        <v>#REF!</v>
      </c>
      <c r="E7" s="57" t="e">
        <f>'BAR BB| Open rates'!#REF!*0.85*0.9</f>
        <v>#REF!</v>
      </c>
    </row>
    <row r="8" spans="1:5" s="36" customFormat="1" ht="12" customHeight="1" x14ac:dyDescent="0.2">
      <c r="A8" s="163">
        <v>2</v>
      </c>
      <c r="B8" s="57" t="e">
        <f>'BAR BB| Open rates'!#REF!*0.85*0.9</f>
        <v>#REF!</v>
      </c>
      <c r="C8" s="57" t="e">
        <f>'BAR BB| Open rates'!#REF!*0.85*0.9</f>
        <v>#REF!</v>
      </c>
      <c r="D8" s="57" t="e">
        <f>'BAR BB| Open rates'!#REF!*0.85*0.9</f>
        <v>#REF!</v>
      </c>
      <c r="E8" s="57" t="e">
        <f>'BAR BB| Open rates'!#REF!*0.85*0.9</f>
        <v>#REF!</v>
      </c>
    </row>
    <row r="9" spans="1:5" s="36" customFormat="1" ht="12" customHeight="1" x14ac:dyDescent="0.2">
      <c r="A9" s="163" t="s">
        <v>175</v>
      </c>
      <c r="B9" s="57"/>
      <c r="C9" s="57"/>
      <c r="D9" s="57"/>
      <c r="E9" s="57"/>
    </row>
    <row r="10" spans="1:5" s="36" customFormat="1" ht="12" customHeight="1" x14ac:dyDescent="0.2">
      <c r="A10" s="163">
        <v>1</v>
      </c>
      <c r="B10" s="57" t="e">
        <f>'BAR BB| Open rates'!#REF!*0.85*0.9</f>
        <v>#REF!</v>
      </c>
      <c r="C10" s="57" t="e">
        <f>'BAR BB| Open rates'!#REF!*0.85*0.9</f>
        <v>#REF!</v>
      </c>
      <c r="D10" s="57" t="e">
        <f>'BAR BB| Open rates'!#REF!*0.85*0.9</f>
        <v>#REF!</v>
      </c>
      <c r="E10" s="57" t="e">
        <f>'BAR BB| Open rates'!#REF!*0.85*0.9</f>
        <v>#REF!</v>
      </c>
    </row>
    <row r="11" spans="1:5" s="36" customFormat="1" ht="12" customHeight="1" x14ac:dyDescent="0.2">
      <c r="A11" s="163">
        <v>2</v>
      </c>
      <c r="B11" s="57" t="e">
        <f>'BAR BB| Open rates'!#REF!*0.85*0.9</f>
        <v>#REF!</v>
      </c>
      <c r="C11" s="57" t="e">
        <f>'BAR BB| Open rates'!#REF!*0.85*0.9</f>
        <v>#REF!</v>
      </c>
      <c r="D11" s="57" t="e">
        <f>'BAR BB| Open rates'!#REF!*0.85*0.9</f>
        <v>#REF!</v>
      </c>
      <c r="E11" s="57" t="e">
        <f>'BAR BB| Open rates'!#REF!*0.85*0.9</f>
        <v>#REF!</v>
      </c>
    </row>
    <row r="12" spans="1:5" s="36" customFormat="1" ht="12" customHeight="1" x14ac:dyDescent="0.2">
      <c r="A12" s="163" t="s">
        <v>176</v>
      </c>
      <c r="B12" s="57"/>
      <c r="C12" s="57"/>
      <c r="D12" s="57"/>
      <c r="E12" s="57"/>
    </row>
    <row r="13" spans="1:5" s="36" customFormat="1" ht="12" customHeight="1" x14ac:dyDescent="0.2">
      <c r="A13" s="163">
        <v>1</v>
      </c>
      <c r="B13" s="57" t="e">
        <f>'BAR BB| Open rates'!#REF!*0.85*0.9</f>
        <v>#REF!</v>
      </c>
      <c r="C13" s="57" t="e">
        <f>'BAR BB| Open rates'!#REF!*0.85*0.9</f>
        <v>#REF!</v>
      </c>
      <c r="D13" s="57" t="e">
        <f>'BAR BB| Open rates'!#REF!*0.85*0.9</f>
        <v>#REF!</v>
      </c>
      <c r="E13" s="57" t="e">
        <f>'BAR BB| Open rates'!#REF!*0.85*0.9</f>
        <v>#REF!</v>
      </c>
    </row>
    <row r="14" spans="1:5" s="36" customFormat="1" ht="12" customHeight="1" x14ac:dyDescent="0.2">
      <c r="A14" s="163">
        <v>2</v>
      </c>
      <c r="B14" s="57" t="e">
        <f>'BAR BB| Open rates'!#REF!*0.85*0.9</f>
        <v>#REF!</v>
      </c>
      <c r="C14" s="57" t="e">
        <f>'BAR BB| Open rates'!#REF!*0.85*0.9</f>
        <v>#REF!</v>
      </c>
      <c r="D14" s="57" t="e">
        <f>'BAR BB| Open rates'!#REF!*0.85*0.9</f>
        <v>#REF!</v>
      </c>
      <c r="E14" s="57" t="e">
        <f>'BAR BB| Open rates'!#REF!*0.85*0.9</f>
        <v>#REF!</v>
      </c>
    </row>
    <row r="16" spans="1:5" s="36" customFormat="1" ht="12" customHeight="1" x14ac:dyDescent="0.2">
      <c r="A16" s="371" t="s">
        <v>172</v>
      </c>
    </row>
    <row r="17" spans="1:1" s="36" customFormat="1" ht="12" customHeight="1" x14ac:dyDescent="0.2">
      <c r="A17" s="371"/>
    </row>
    <row r="18" spans="1:1" ht="13.5" thickBot="1" x14ac:dyDescent="0.25"/>
    <row r="19" spans="1:1" ht="147.75" customHeight="1" thickBot="1" x14ac:dyDescent="0.25">
      <c r="A19" s="243" t="s">
        <v>364</v>
      </c>
    </row>
    <row r="20" spans="1:1" ht="12" customHeight="1" x14ac:dyDescent="0.2"/>
    <row r="21" spans="1:1" x14ac:dyDescent="0.2">
      <c r="A21" s="97" t="s">
        <v>83</v>
      </c>
    </row>
    <row r="22" spans="1:1" ht="34.5" customHeight="1" x14ac:dyDescent="0.2">
      <c r="A22" s="138" t="s">
        <v>365</v>
      </c>
    </row>
    <row r="23" spans="1:1" ht="24" x14ac:dyDescent="0.2">
      <c r="A23" s="138" t="s">
        <v>366</v>
      </c>
    </row>
    <row r="24" spans="1:1" x14ac:dyDescent="0.2">
      <c r="A24" s="6"/>
    </row>
    <row r="25" spans="1:1" x14ac:dyDescent="0.2">
      <c r="A25" s="94" t="s">
        <v>74</v>
      </c>
    </row>
    <row r="26" spans="1:1" ht="12.75" customHeight="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175" t="s">
        <v>105</v>
      </c>
    </row>
    <row r="33" spans="1:1" x14ac:dyDescent="0.2">
      <c r="A33" s="223" t="s">
        <v>308</v>
      </c>
    </row>
    <row r="34" spans="1:1" ht="24" x14ac:dyDescent="0.2">
      <c r="A34" s="175" t="s">
        <v>202</v>
      </c>
    </row>
    <row r="35" spans="1:1" ht="48" x14ac:dyDescent="0.2">
      <c r="A35" s="223" t="s">
        <v>382</v>
      </c>
    </row>
    <row r="36" spans="1:1" x14ac:dyDescent="0.2">
      <c r="A36" s="386" t="s">
        <v>101</v>
      </c>
    </row>
    <row r="37" spans="1:1" x14ac:dyDescent="0.2">
      <c r="A37" s="387"/>
    </row>
    <row r="38" spans="1:1" x14ac:dyDescent="0.2">
      <c r="A38" s="388"/>
    </row>
    <row r="39" spans="1:1" x14ac:dyDescent="0.2">
      <c r="A39" s="223"/>
    </row>
    <row r="40" spans="1:1" ht="25.5" customHeight="1" x14ac:dyDescent="0.2">
      <c r="A40" s="206" t="s">
        <v>203</v>
      </c>
    </row>
    <row r="41" spans="1:1" x14ac:dyDescent="0.2">
      <c r="A41" s="244" t="s">
        <v>367</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309</v>
      </c>
    </row>
    <row r="48" spans="1:1" ht="24" x14ac:dyDescent="0.2">
      <c r="A48" s="207" t="s">
        <v>375</v>
      </c>
    </row>
    <row r="49" spans="1:1" x14ac:dyDescent="0.2">
      <c r="A49" s="225" t="s">
        <v>204</v>
      </c>
    </row>
    <row r="50" spans="1:1" x14ac:dyDescent="0.2">
      <c r="A50" s="225"/>
    </row>
    <row r="51" spans="1:1" x14ac:dyDescent="0.2">
      <c r="A51" s="224" t="s">
        <v>311</v>
      </c>
    </row>
    <row r="52" spans="1:1" x14ac:dyDescent="0.2">
      <c r="A52" s="225" t="s">
        <v>312</v>
      </c>
    </row>
    <row r="53" spans="1:1" x14ac:dyDescent="0.2">
      <c r="A53" s="15"/>
    </row>
    <row r="54" spans="1:1" x14ac:dyDescent="0.2">
      <c r="A54" s="224" t="s">
        <v>368</v>
      </c>
    </row>
    <row r="55" spans="1:1" x14ac:dyDescent="0.2">
      <c r="A55" s="226" t="s">
        <v>315</v>
      </c>
    </row>
    <row r="56" spans="1:1" x14ac:dyDescent="0.2">
      <c r="A56" s="15"/>
    </row>
    <row r="57" spans="1:1" ht="37.5" customHeight="1" x14ac:dyDescent="0.2">
      <c r="A57" s="259" t="s">
        <v>369</v>
      </c>
    </row>
    <row r="58" spans="1:1" x14ac:dyDescent="0.2">
      <c r="A58" s="225" t="s">
        <v>315</v>
      </c>
    </row>
    <row r="59" spans="1:1" x14ac:dyDescent="0.2">
      <c r="A59" s="227"/>
    </row>
    <row r="60" spans="1:1" ht="13.5" thickBot="1" x14ac:dyDescent="0.25">
      <c r="A60" s="228"/>
    </row>
    <row r="61" spans="1:1" ht="120" x14ac:dyDescent="0.2">
      <c r="A61" s="232" t="s">
        <v>370</v>
      </c>
    </row>
    <row r="62" spans="1:1" ht="24.75" thickBot="1" x14ac:dyDescent="0.25">
      <c r="A62" s="233" t="s">
        <v>141</v>
      </c>
    </row>
    <row r="64" spans="1:1" ht="24" x14ac:dyDescent="0.2">
      <c r="A64" s="177" t="s">
        <v>317</v>
      </c>
    </row>
    <row r="65" spans="1:1" ht="24" x14ac:dyDescent="0.2">
      <c r="A65" s="207" t="s">
        <v>371</v>
      </c>
    </row>
    <row r="66" spans="1:1" x14ac:dyDescent="0.2">
      <c r="A66" s="205" t="s">
        <v>205</v>
      </c>
    </row>
    <row r="67" spans="1:1" x14ac:dyDescent="0.2">
      <c r="A67" s="176"/>
    </row>
    <row r="68" spans="1:1" x14ac:dyDescent="0.2">
      <c r="A68" s="207" t="s">
        <v>248</v>
      </c>
    </row>
    <row r="69" spans="1:1" x14ac:dyDescent="0.2">
      <c r="A69" s="205" t="s">
        <v>318</v>
      </c>
    </row>
    <row r="70" spans="1:1" s="31" customFormat="1" x14ac:dyDescent="0.2">
      <c r="A70" s="176"/>
    </row>
    <row r="71" spans="1:1" s="31" customFormat="1" x14ac:dyDescent="0.2">
      <c r="A71" s="207" t="s">
        <v>372</v>
      </c>
    </row>
    <row r="72" spans="1:1" s="31" customFormat="1" x14ac:dyDescent="0.2">
      <c r="A72" s="205" t="s">
        <v>373</v>
      </c>
    </row>
    <row r="73" spans="1:1" s="31" customFormat="1" x14ac:dyDescent="0.2">
      <c r="A73" s="176"/>
    </row>
    <row r="74" spans="1:1" s="31" customFormat="1" ht="48" x14ac:dyDescent="0.2">
      <c r="A74" s="259" t="s">
        <v>374</v>
      </c>
    </row>
    <row r="75" spans="1:1" s="31" customFormat="1" x14ac:dyDescent="0.2">
      <c r="A75" s="205" t="s">
        <v>373</v>
      </c>
    </row>
    <row r="76" spans="1:1" s="31" customFormat="1" ht="15.75" customHeight="1" thickBot="1" x14ac:dyDescent="0.25">
      <c r="A76" s="230"/>
    </row>
    <row r="77" spans="1:1" s="31" customFormat="1" ht="54.75" customHeight="1" x14ac:dyDescent="0.2">
      <c r="A77" s="234" t="s">
        <v>376</v>
      </c>
    </row>
    <row r="78" spans="1:1" s="154" customFormat="1" ht="17.25" customHeight="1" thickBot="1" x14ac:dyDescent="0.25">
      <c r="A78" s="235" t="s">
        <v>328</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Z193"/>
  <sheetViews>
    <sheetView showGridLines="0" zoomScaleNormal="100" workbookViewId="0">
      <pane xSplit="1" ySplit="1" topLeftCell="B2" activePane="bottomRight" state="frozen"/>
      <selection pane="topRight" activeCell="B1" sqref="B1"/>
      <selection pane="bottomLeft" activeCell="A3" sqref="A3"/>
      <selection pane="bottomRight" activeCell="E1" sqref="E1:E1048576"/>
    </sheetView>
  </sheetViews>
  <sheetFormatPr defaultColWidth="9.140625" defaultRowHeight="12.75" x14ac:dyDescent="0.2"/>
  <cols>
    <col min="1" max="1" width="57.28515625" style="32" customWidth="1"/>
    <col min="2" max="4" width="10" style="32" customWidth="1"/>
    <col min="5" max="26" width="10.28515625" style="32" customWidth="1"/>
    <col min="27" max="16384" width="9.140625" style="32"/>
  </cols>
  <sheetData>
    <row r="1" spans="1:26" x14ac:dyDescent="0.2">
      <c r="A1" s="63" t="s">
        <v>61</v>
      </c>
    </row>
    <row r="2" spans="1:26" x14ac:dyDescent="0.2">
      <c r="A2" s="222" t="s">
        <v>304</v>
      </c>
    </row>
    <row r="3" spans="1:26" x14ac:dyDescent="0.2">
      <c r="A3" s="222" t="s">
        <v>325</v>
      </c>
    </row>
    <row r="4" spans="1:26" s="33" customFormat="1" ht="26.25" customHeight="1" x14ac:dyDescent="0.2">
      <c r="A4" s="88" t="s">
        <v>62</v>
      </c>
      <c r="B4" s="115" t="e">
        <f>'BAR BB| Open rates'!#REF!</f>
        <v>#REF!</v>
      </c>
      <c r="C4" s="115" t="e">
        <f>'BAR BB| Open rates'!#REF!</f>
        <v>#REF!</v>
      </c>
      <c r="D4" s="115" t="e">
        <f>'BAR BB| Open rates'!#REF!</f>
        <v>#REF!</v>
      </c>
      <c r="E4" s="115" t="e">
        <f>'BAR BB| Open rates'!#REF!</f>
        <v>#REF!</v>
      </c>
      <c r="F4" s="115" t="e">
        <f>'BAR BB| Open rates'!#REF!</f>
        <v>#REF!</v>
      </c>
      <c r="G4" s="115" t="e">
        <f>'BAR BB| Open rates'!#REF!</f>
        <v>#REF!</v>
      </c>
      <c r="H4" s="115" t="e">
        <f>'BAR BB| Open rates'!#REF!</f>
        <v>#REF!</v>
      </c>
      <c r="I4" s="115" t="e">
        <f>'BAR BB| Open rates'!#REF!</f>
        <v>#REF!</v>
      </c>
      <c r="J4" s="115" t="e">
        <f>'BAR BB| Open rates'!#REF!</f>
        <v>#REF!</v>
      </c>
      <c r="K4" s="115" t="e">
        <f>'BAR BB| Open rates'!#REF!</f>
        <v>#REF!</v>
      </c>
      <c r="L4" s="115" t="e">
        <f>'BAR BB| Open rates'!#REF!</f>
        <v>#REF!</v>
      </c>
      <c r="M4" s="115" t="e">
        <f>'BAR BB| Open rates'!#REF!</f>
        <v>#REF!</v>
      </c>
      <c r="N4" s="115" t="e">
        <f>'BAR BB| Open rates'!#REF!</f>
        <v>#REF!</v>
      </c>
      <c r="O4" s="115" t="e">
        <f>'BAR BB| Open rates'!#REF!</f>
        <v>#REF!</v>
      </c>
      <c r="P4" s="115" t="e">
        <f>'BAR BB| Open rates'!#REF!</f>
        <v>#REF!</v>
      </c>
      <c r="Q4" s="115" t="e">
        <f>'BAR BB| Open rates'!#REF!</f>
        <v>#REF!</v>
      </c>
      <c r="R4" s="115" t="e">
        <f>'BAR BB| Open rates'!#REF!</f>
        <v>#REF!</v>
      </c>
      <c r="S4" s="115" t="e">
        <f>'BAR BB| Open rates'!#REF!</f>
        <v>#REF!</v>
      </c>
      <c r="T4" s="115" t="e">
        <f>'BAR BB| Open rates'!#REF!</f>
        <v>#REF!</v>
      </c>
      <c r="U4" s="115" t="e">
        <f>'BAR BB| Open rates'!#REF!</f>
        <v>#REF!</v>
      </c>
      <c r="V4" s="115" t="e">
        <f>'BAR BB| Open rates'!#REF!</f>
        <v>#REF!</v>
      </c>
      <c r="W4" s="115" t="e">
        <f>'BAR BB| Open rates'!#REF!</f>
        <v>#REF!</v>
      </c>
      <c r="X4" s="115" t="e">
        <f>'BAR BB| Open rates'!#REF!</f>
        <v>#REF!</v>
      </c>
      <c r="Y4" s="115" t="e">
        <f>'BAR BB| Open rates'!#REF!</f>
        <v>#REF!</v>
      </c>
      <c r="Z4" s="115" t="e">
        <f>'BAR BB| Open rates'!#REF!</f>
        <v>#REF!</v>
      </c>
    </row>
    <row r="5" spans="1:26" s="33" customFormat="1" ht="26.25" customHeight="1" x14ac:dyDescent="0.2">
      <c r="A5" s="104"/>
      <c r="B5" s="115" t="e">
        <f>'BAR BB| Open rates'!#REF!</f>
        <v>#REF!</v>
      </c>
      <c r="C5" s="115" t="e">
        <f>'BAR BB| Open rates'!#REF!</f>
        <v>#REF!</v>
      </c>
      <c r="D5" s="115" t="e">
        <f>'BAR BB| Open rates'!#REF!</f>
        <v>#REF!</v>
      </c>
      <c r="E5" s="115" t="e">
        <f>'BAR BB| Open rates'!#REF!</f>
        <v>#REF!</v>
      </c>
      <c r="F5" s="115" t="e">
        <f>'BAR BB| Open rates'!#REF!</f>
        <v>#REF!</v>
      </c>
      <c r="G5" s="115" t="e">
        <f>'BAR BB| Open rates'!#REF!</f>
        <v>#REF!</v>
      </c>
      <c r="H5" s="115" t="e">
        <f>'BAR BB| Open rates'!#REF!</f>
        <v>#REF!</v>
      </c>
      <c r="I5" s="115" t="e">
        <f>'BAR BB| Open rates'!#REF!</f>
        <v>#REF!</v>
      </c>
      <c r="J5" s="115" t="e">
        <f>'BAR BB| Open rates'!#REF!</f>
        <v>#REF!</v>
      </c>
      <c r="K5" s="115" t="e">
        <f>'BAR BB| Open rates'!#REF!</f>
        <v>#REF!</v>
      </c>
      <c r="L5" s="115" t="e">
        <f>'BAR BB| Open rates'!#REF!</f>
        <v>#REF!</v>
      </c>
      <c r="M5" s="115" t="e">
        <f>'BAR BB| Open rates'!#REF!</f>
        <v>#REF!</v>
      </c>
      <c r="N5" s="115" t="e">
        <f>'BAR BB| Open rates'!#REF!</f>
        <v>#REF!</v>
      </c>
      <c r="O5" s="115" t="e">
        <f>'BAR BB| Open rates'!#REF!</f>
        <v>#REF!</v>
      </c>
      <c r="P5" s="115" t="e">
        <f>'BAR BB| Open rates'!#REF!</f>
        <v>#REF!</v>
      </c>
      <c r="Q5" s="115" t="e">
        <f>'BAR BB| Open rates'!#REF!</f>
        <v>#REF!</v>
      </c>
      <c r="R5" s="115" t="e">
        <f>'BAR BB| Open rates'!#REF!</f>
        <v>#REF!</v>
      </c>
      <c r="S5" s="115" t="e">
        <f>'BAR BB| Open rates'!#REF!</f>
        <v>#REF!</v>
      </c>
      <c r="T5" s="115" t="e">
        <f>'BAR BB| Open rates'!#REF!</f>
        <v>#REF!</v>
      </c>
      <c r="U5" s="115" t="e">
        <f>'BAR BB| Open rates'!#REF!</f>
        <v>#REF!</v>
      </c>
      <c r="V5" s="115" t="e">
        <f>'BAR BB| Open rates'!#REF!</f>
        <v>#REF!</v>
      </c>
      <c r="W5" s="115" t="e">
        <f>'BAR BB| Open rates'!#REF!</f>
        <v>#REF!</v>
      </c>
      <c r="X5" s="115" t="e">
        <f>'BAR BB| Open rates'!#REF!</f>
        <v>#REF!</v>
      </c>
      <c r="Y5" s="115" t="e">
        <f>'BAR BB| Open rates'!#REF!</f>
        <v>#REF!</v>
      </c>
      <c r="Z5" s="115" t="e">
        <f>'BAR BB| Open rates'!#REF!</f>
        <v>#REF!</v>
      </c>
    </row>
    <row r="6" spans="1:26" s="36" customFormat="1" ht="12" customHeight="1" x14ac:dyDescent="0.2">
      <c r="A6" s="163" t="s">
        <v>63</v>
      </c>
    </row>
    <row r="7" spans="1:26" s="36" customFormat="1" ht="12" customHeight="1" x14ac:dyDescent="0.2">
      <c r="A7" s="163">
        <v>1</v>
      </c>
      <c r="B7" s="57" t="e">
        <f>'BAR BB| Open rates'!#REF!*0.85*0.9+35</f>
        <v>#REF!</v>
      </c>
      <c r="C7" s="57" t="e">
        <f>'BAR BB| Open rates'!#REF!*0.85*0.9+35</f>
        <v>#REF!</v>
      </c>
      <c r="D7" s="57" t="e">
        <f>'BAR BB| Open rates'!#REF!*0.85*0.9+35</f>
        <v>#REF!</v>
      </c>
      <c r="E7" s="57" t="e">
        <f>'BAR BB| Open rates'!#REF!*0.85*0.9+35</f>
        <v>#REF!</v>
      </c>
      <c r="F7" s="57" t="e">
        <f>'BAR BB| Open rates'!#REF!*0.85*0.9+35</f>
        <v>#REF!</v>
      </c>
      <c r="G7" s="57" t="e">
        <f>'BAR BB| Open rates'!#REF!*0.85*0.9+35</f>
        <v>#REF!</v>
      </c>
      <c r="H7" s="57" t="e">
        <f>'BAR BB| Open rates'!#REF!*0.85*0.9+35</f>
        <v>#REF!</v>
      </c>
      <c r="I7" s="57" t="e">
        <f>'BAR BB| Open rates'!#REF!*0.85*0.9+35</f>
        <v>#REF!</v>
      </c>
      <c r="J7" s="57" t="e">
        <f>'BAR BB| Open rates'!#REF!*0.85*0.9+35</f>
        <v>#REF!</v>
      </c>
      <c r="K7" s="57" t="e">
        <f>'BAR BB| Open rates'!#REF!*0.85*0.9+35</f>
        <v>#REF!</v>
      </c>
      <c r="L7" s="57" t="e">
        <f>'BAR BB| Open rates'!#REF!*0.85*0.9+35</f>
        <v>#REF!</v>
      </c>
      <c r="M7" s="57" t="e">
        <f>'BAR BB| Open rates'!#REF!*0.85*0.9+35</f>
        <v>#REF!</v>
      </c>
      <c r="N7" s="57" t="e">
        <f>'BAR BB| Open rates'!#REF!*0.85*0.9+35</f>
        <v>#REF!</v>
      </c>
      <c r="O7" s="57" t="e">
        <f>'BAR BB| Open rates'!#REF!*0.85*0.9+35</f>
        <v>#REF!</v>
      </c>
      <c r="P7" s="57" t="e">
        <f>'BAR BB| Open rates'!#REF!*0.85*0.9+35</f>
        <v>#REF!</v>
      </c>
      <c r="Q7" s="57" t="e">
        <f>'BAR BB| Open rates'!#REF!*0.85*0.9+35</f>
        <v>#REF!</v>
      </c>
      <c r="R7" s="57" t="e">
        <f>'BAR BB| Open rates'!#REF!*0.85*0.9+35</f>
        <v>#REF!</v>
      </c>
      <c r="S7" s="57" t="e">
        <f>'BAR BB| Open rates'!#REF!*0.85*0.9+35</f>
        <v>#REF!</v>
      </c>
      <c r="T7" s="57" t="e">
        <f>'BAR BB| Open rates'!#REF!*0.85*0.9+35</f>
        <v>#REF!</v>
      </c>
      <c r="U7" s="57" t="e">
        <f>'BAR BB| Open rates'!#REF!*0.85*0.9+35</f>
        <v>#REF!</v>
      </c>
      <c r="V7" s="57" t="e">
        <f>'BAR BB| Open rates'!#REF!*0.85*0.9+35</f>
        <v>#REF!</v>
      </c>
      <c r="W7" s="57" t="e">
        <f>'BAR BB| Open rates'!#REF!*0.85*0.9+35</f>
        <v>#REF!</v>
      </c>
      <c r="X7" s="57" t="e">
        <f>'BAR BB| Open rates'!#REF!*0.85*0.9+35</f>
        <v>#REF!</v>
      </c>
      <c r="Y7" s="57" t="e">
        <f>'BAR BB| Open rates'!#REF!*0.85*0.9+35</f>
        <v>#REF!</v>
      </c>
      <c r="Z7" s="57" t="e">
        <f>'BAR BB| Open rates'!#REF!*0.85*0.9+35</f>
        <v>#REF!</v>
      </c>
    </row>
    <row r="8" spans="1:26" s="36" customFormat="1" ht="12" customHeight="1" x14ac:dyDescent="0.2">
      <c r="A8" s="163">
        <v>2</v>
      </c>
      <c r="B8" s="57" t="e">
        <f>'BAR BB| Open rates'!#REF!*0.85*0.9+35</f>
        <v>#REF!</v>
      </c>
      <c r="C8" s="57" t="e">
        <f>'BAR BB| Open rates'!#REF!*0.85*0.9+35</f>
        <v>#REF!</v>
      </c>
      <c r="D8" s="57" t="e">
        <f>'BAR BB| Open rates'!#REF!*0.85*0.9+35</f>
        <v>#REF!</v>
      </c>
      <c r="E8" s="57" t="e">
        <f>'BAR BB| Open rates'!#REF!*0.85*0.9+35</f>
        <v>#REF!</v>
      </c>
      <c r="F8" s="57" t="e">
        <f>'BAR BB| Open rates'!#REF!*0.85*0.9+35</f>
        <v>#REF!</v>
      </c>
      <c r="G8" s="57" t="e">
        <f>'BAR BB| Open rates'!#REF!*0.85*0.9+35</f>
        <v>#REF!</v>
      </c>
      <c r="H8" s="57" t="e">
        <f>'BAR BB| Open rates'!#REF!*0.85*0.9+35</f>
        <v>#REF!</v>
      </c>
      <c r="I8" s="57" t="e">
        <f>'BAR BB| Open rates'!#REF!*0.85*0.9+35</f>
        <v>#REF!</v>
      </c>
      <c r="J8" s="57" t="e">
        <f>'BAR BB| Open rates'!#REF!*0.85*0.9+35</f>
        <v>#REF!</v>
      </c>
      <c r="K8" s="57" t="e">
        <f>'BAR BB| Open rates'!#REF!*0.85*0.9+35</f>
        <v>#REF!</v>
      </c>
      <c r="L8" s="57" t="e">
        <f>'BAR BB| Open rates'!#REF!*0.85*0.9+35</f>
        <v>#REF!</v>
      </c>
      <c r="M8" s="57" t="e">
        <f>'BAR BB| Open rates'!#REF!*0.85*0.9+35</f>
        <v>#REF!</v>
      </c>
      <c r="N8" s="57" t="e">
        <f>'BAR BB| Open rates'!#REF!*0.85*0.9+35</f>
        <v>#REF!</v>
      </c>
      <c r="O8" s="57" t="e">
        <f>'BAR BB| Open rates'!#REF!*0.85*0.9+35</f>
        <v>#REF!</v>
      </c>
      <c r="P8" s="57" t="e">
        <f>'BAR BB| Open rates'!#REF!*0.85*0.9+35</f>
        <v>#REF!</v>
      </c>
      <c r="Q8" s="57" t="e">
        <f>'BAR BB| Open rates'!#REF!*0.85*0.9+35</f>
        <v>#REF!</v>
      </c>
      <c r="R8" s="57" t="e">
        <f>'BAR BB| Open rates'!#REF!*0.85*0.9+35</f>
        <v>#REF!</v>
      </c>
      <c r="S8" s="57" t="e">
        <f>'BAR BB| Open rates'!#REF!*0.85*0.9+35</f>
        <v>#REF!</v>
      </c>
      <c r="T8" s="57" t="e">
        <f>'BAR BB| Open rates'!#REF!*0.85*0.9+35</f>
        <v>#REF!</v>
      </c>
      <c r="U8" s="57" t="e">
        <f>'BAR BB| Open rates'!#REF!*0.85*0.9+35</f>
        <v>#REF!</v>
      </c>
      <c r="V8" s="57" t="e">
        <f>'BAR BB| Open rates'!#REF!*0.85*0.9+35</f>
        <v>#REF!</v>
      </c>
      <c r="W8" s="57" t="e">
        <f>'BAR BB| Open rates'!#REF!*0.85*0.9+35</f>
        <v>#REF!</v>
      </c>
      <c r="X8" s="57" t="e">
        <f>'BAR BB| Open rates'!#REF!*0.85*0.9+35</f>
        <v>#REF!</v>
      </c>
      <c r="Y8" s="57" t="e">
        <f>'BAR BB| Open rates'!#REF!*0.85*0.9+35</f>
        <v>#REF!</v>
      </c>
      <c r="Z8" s="57" t="e">
        <f>'BAR BB| Open rates'!#REF!*0.85*0.9+35</f>
        <v>#REF!</v>
      </c>
    </row>
    <row r="9" spans="1:26"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row>
    <row r="10" spans="1:26" s="36" customFormat="1" ht="12" customHeight="1" x14ac:dyDescent="0.2">
      <c r="A10" s="163">
        <v>1</v>
      </c>
      <c r="B10" s="57" t="e">
        <f>'BAR BB| Open rates'!#REF!*0.85*0.9+35</f>
        <v>#REF!</v>
      </c>
      <c r="C10" s="57" t="e">
        <f>'BAR BB| Open rates'!#REF!*0.85*0.9+35</f>
        <v>#REF!</v>
      </c>
      <c r="D10" s="57" t="e">
        <f>'BAR BB| Open rates'!#REF!*0.85*0.9+35</f>
        <v>#REF!</v>
      </c>
      <c r="E10" s="57" t="e">
        <f>'BAR BB| Open rates'!#REF!*0.85*0.9+35</f>
        <v>#REF!</v>
      </c>
      <c r="F10" s="57" t="e">
        <f>'BAR BB| Open rates'!#REF!*0.85*0.9+35</f>
        <v>#REF!</v>
      </c>
      <c r="G10" s="57" t="e">
        <f>'BAR BB| Open rates'!#REF!*0.85*0.9+35</f>
        <v>#REF!</v>
      </c>
      <c r="H10" s="57" t="e">
        <f>'BAR BB| Open rates'!#REF!*0.85*0.9+35</f>
        <v>#REF!</v>
      </c>
      <c r="I10" s="57" t="e">
        <f>'BAR BB| Open rates'!#REF!*0.85*0.9+35</f>
        <v>#REF!</v>
      </c>
      <c r="J10" s="57" t="e">
        <f>'BAR BB| Open rates'!#REF!*0.85*0.9+35</f>
        <v>#REF!</v>
      </c>
      <c r="K10" s="57" t="e">
        <f>'BAR BB| Open rates'!#REF!*0.85*0.9+35</f>
        <v>#REF!</v>
      </c>
      <c r="L10" s="57" t="e">
        <f>'BAR BB| Open rates'!#REF!*0.85*0.9+35</f>
        <v>#REF!</v>
      </c>
      <c r="M10" s="57" t="e">
        <f>'BAR BB| Open rates'!#REF!*0.85*0.9+35</f>
        <v>#REF!</v>
      </c>
      <c r="N10" s="57" t="e">
        <f>'BAR BB| Open rates'!#REF!*0.85*0.9+35</f>
        <v>#REF!</v>
      </c>
      <c r="O10" s="57" t="e">
        <f>'BAR BB| Open rates'!#REF!*0.85*0.9+35</f>
        <v>#REF!</v>
      </c>
      <c r="P10" s="57" t="e">
        <f>'BAR BB| Open rates'!#REF!*0.85*0.9+35</f>
        <v>#REF!</v>
      </c>
      <c r="Q10" s="57" t="e">
        <f>'BAR BB| Open rates'!#REF!*0.85*0.9+35</f>
        <v>#REF!</v>
      </c>
      <c r="R10" s="57" t="e">
        <f>'BAR BB| Open rates'!#REF!*0.85*0.9+35</f>
        <v>#REF!</v>
      </c>
      <c r="S10" s="57" t="e">
        <f>'BAR BB| Open rates'!#REF!*0.85*0.9+35</f>
        <v>#REF!</v>
      </c>
      <c r="T10" s="57" t="e">
        <f>'BAR BB| Open rates'!#REF!*0.85*0.9+35</f>
        <v>#REF!</v>
      </c>
      <c r="U10" s="57" t="e">
        <f>'BAR BB| Open rates'!#REF!*0.85*0.9+35</f>
        <v>#REF!</v>
      </c>
      <c r="V10" s="57" t="e">
        <f>'BAR BB| Open rates'!#REF!*0.85*0.9+35</f>
        <v>#REF!</v>
      </c>
      <c r="W10" s="57" t="e">
        <f>'BAR BB| Open rates'!#REF!*0.85*0.9+35</f>
        <v>#REF!</v>
      </c>
      <c r="X10" s="57" t="e">
        <f>'BAR BB| Open rates'!#REF!*0.85*0.9+35</f>
        <v>#REF!</v>
      </c>
      <c r="Y10" s="57" t="e">
        <f>'BAR BB| Open rates'!#REF!*0.85*0.9+35</f>
        <v>#REF!</v>
      </c>
      <c r="Z10" s="57" t="e">
        <f>'BAR BB| Open rates'!#REF!*0.85*0.9+35</f>
        <v>#REF!</v>
      </c>
    </row>
    <row r="11" spans="1:26" s="36" customFormat="1" ht="12" customHeight="1" x14ac:dyDescent="0.2">
      <c r="A11" s="163">
        <v>2</v>
      </c>
      <c r="B11" s="57" t="e">
        <f>'BAR BB| Open rates'!#REF!*0.85*0.9+35</f>
        <v>#REF!</v>
      </c>
      <c r="C11" s="57" t="e">
        <f>'BAR BB| Open rates'!#REF!*0.85*0.9+35</f>
        <v>#REF!</v>
      </c>
      <c r="D11" s="57" t="e">
        <f>'BAR BB| Open rates'!#REF!*0.85*0.9+35</f>
        <v>#REF!</v>
      </c>
      <c r="E11" s="57" t="e">
        <f>'BAR BB| Open rates'!#REF!*0.85*0.9+35</f>
        <v>#REF!</v>
      </c>
      <c r="F11" s="57" t="e">
        <f>'BAR BB| Open rates'!#REF!*0.85*0.9+35</f>
        <v>#REF!</v>
      </c>
      <c r="G11" s="57" t="e">
        <f>'BAR BB| Open rates'!#REF!*0.85*0.9+35</f>
        <v>#REF!</v>
      </c>
      <c r="H11" s="57" t="e">
        <f>'BAR BB| Open rates'!#REF!*0.85*0.9+35</f>
        <v>#REF!</v>
      </c>
      <c r="I11" s="57" t="e">
        <f>'BAR BB| Open rates'!#REF!*0.85*0.9+35</f>
        <v>#REF!</v>
      </c>
      <c r="J11" s="57" t="e">
        <f>'BAR BB| Open rates'!#REF!*0.85*0.9+35</f>
        <v>#REF!</v>
      </c>
      <c r="K11" s="57" t="e">
        <f>'BAR BB| Open rates'!#REF!*0.85*0.9+35</f>
        <v>#REF!</v>
      </c>
      <c r="L11" s="57" t="e">
        <f>'BAR BB| Open rates'!#REF!*0.85*0.9+35</f>
        <v>#REF!</v>
      </c>
      <c r="M11" s="57" t="e">
        <f>'BAR BB| Open rates'!#REF!*0.85*0.9+35</f>
        <v>#REF!</v>
      </c>
      <c r="N11" s="57" t="e">
        <f>'BAR BB| Open rates'!#REF!*0.85*0.9+35</f>
        <v>#REF!</v>
      </c>
      <c r="O11" s="57" t="e">
        <f>'BAR BB| Open rates'!#REF!*0.85*0.9+35</f>
        <v>#REF!</v>
      </c>
      <c r="P11" s="57" t="e">
        <f>'BAR BB| Open rates'!#REF!*0.85*0.9+35</f>
        <v>#REF!</v>
      </c>
      <c r="Q11" s="57" t="e">
        <f>'BAR BB| Open rates'!#REF!*0.85*0.9+35</f>
        <v>#REF!</v>
      </c>
      <c r="R11" s="57" t="e">
        <f>'BAR BB| Open rates'!#REF!*0.85*0.9+35</f>
        <v>#REF!</v>
      </c>
      <c r="S11" s="57" t="e">
        <f>'BAR BB| Open rates'!#REF!*0.85*0.9+35</f>
        <v>#REF!</v>
      </c>
      <c r="T11" s="57" t="e">
        <f>'BAR BB| Open rates'!#REF!*0.85*0.9+35</f>
        <v>#REF!</v>
      </c>
      <c r="U11" s="57" t="e">
        <f>'BAR BB| Open rates'!#REF!*0.85*0.9+35</f>
        <v>#REF!</v>
      </c>
      <c r="V11" s="57" t="e">
        <f>'BAR BB| Open rates'!#REF!*0.85*0.9+35</f>
        <v>#REF!</v>
      </c>
      <c r="W11" s="57" t="e">
        <f>'BAR BB| Open rates'!#REF!*0.85*0.9+35</f>
        <v>#REF!</v>
      </c>
      <c r="X11" s="57" t="e">
        <f>'BAR BB| Open rates'!#REF!*0.85*0.9+35</f>
        <v>#REF!</v>
      </c>
      <c r="Y11" s="57" t="e">
        <f>'BAR BB| Open rates'!#REF!*0.85*0.9+35</f>
        <v>#REF!</v>
      </c>
      <c r="Z11" s="57" t="e">
        <f>'BAR BB| Open rates'!#REF!*0.85*0.9+35</f>
        <v>#REF!</v>
      </c>
    </row>
    <row r="12" spans="1:26"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row>
    <row r="13" spans="1:26" s="36" customFormat="1" ht="12" customHeight="1" x14ac:dyDescent="0.2">
      <c r="A13" s="163">
        <v>1</v>
      </c>
      <c r="B13" s="57" t="e">
        <f>'BAR BB| Open rates'!#REF!*0.85*0.9+35</f>
        <v>#REF!</v>
      </c>
      <c r="C13" s="57" t="e">
        <f>'BAR BB| Open rates'!#REF!*0.85*0.9+35</f>
        <v>#REF!</v>
      </c>
      <c r="D13" s="57" t="e">
        <f>'BAR BB| Open rates'!#REF!*0.85*0.9+35</f>
        <v>#REF!</v>
      </c>
      <c r="E13" s="57" t="e">
        <f>'BAR BB| Open rates'!#REF!*0.85*0.9+35</f>
        <v>#REF!</v>
      </c>
      <c r="F13" s="57" t="e">
        <f>'BAR BB| Open rates'!#REF!*0.85*0.9+35</f>
        <v>#REF!</v>
      </c>
      <c r="G13" s="57" t="e">
        <f>'BAR BB| Open rates'!#REF!*0.85*0.9+35</f>
        <v>#REF!</v>
      </c>
      <c r="H13" s="57" t="e">
        <f>'BAR BB| Open rates'!#REF!*0.85*0.9+35</f>
        <v>#REF!</v>
      </c>
      <c r="I13" s="57" t="e">
        <f>'BAR BB| Open rates'!#REF!*0.85*0.9+35</f>
        <v>#REF!</v>
      </c>
      <c r="J13" s="57" t="e">
        <f>'BAR BB| Open rates'!#REF!*0.85*0.9+35</f>
        <v>#REF!</v>
      </c>
      <c r="K13" s="57" t="e">
        <f>'BAR BB| Open rates'!#REF!*0.85*0.9+35</f>
        <v>#REF!</v>
      </c>
      <c r="L13" s="57" t="e">
        <f>'BAR BB| Open rates'!#REF!*0.85*0.9+35</f>
        <v>#REF!</v>
      </c>
      <c r="M13" s="57" t="e">
        <f>'BAR BB| Open rates'!#REF!*0.85*0.9+35</f>
        <v>#REF!</v>
      </c>
      <c r="N13" s="57" t="e">
        <f>'BAR BB| Open rates'!#REF!*0.85*0.9+35</f>
        <v>#REF!</v>
      </c>
      <c r="O13" s="57" t="e">
        <f>'BAR BB| Open rates'!#REF!*0.85*0.9+35</f>
        <v>#REF!</v>
      </c>
      <c r="P13" s="57" t="e">
        <f>'BAR BB| Open rates'!#REF!*0.85*0.9+35</f>
        <v>#REF!</v>
      </c>
      <c r="Q13" s="57" t="e">
        <f>'BAR BB| Open rates'!#REF!*0.85*0.9+35</f>
        <v>#REF!</v>
      </c>
      <c r="R13" s="57" t="e">
        <f>'BAR BB| Open rates'!#REF!*0.85*0.9+35</f>
        <v>#REF!</v>
      </c>
      <c r="S13" s="57" t="e">
        <f>'BAR BB| Open rates'!#REF!*0.85*0.9+35</f>
        <v>#REF!</v>
      </c>
      <c r="T13" s="57" t="e">
        <f>'BAR BB| Open rates'!#REF!*0.85*0.9+35</f>
        <v>#REF!</v>
      </c>
      <c r="U13" s="57" t="e">
        <f>'BAR BB| Open rates'!#REF!*0.85*0.9+35</f>
        <v>#REF!</v>
      </c>
      <c r="V13" s="57" t="e">
        <f>'BAR BB| Open rates'!#REF!*0.85*0.9+35</f>
        <v>#REF!</v>
      </c>
      <c r="W13" s="57" t="e">
        <f>'BAR BB| Open rates'!#REF!*0.85*0.9+35</f>
        <v>#REF!</v>
      </c>
      <c r="X13" s="57" t="e">
        <f>'BAR BB| Open rates'!#REF!*0.85*0.9+35</f>
        <v>#REF!</v>
      </c>
      <c r="Y13" s="57" t="e">
        <f>'BAR BB| Open rates'!#REF!*0.85*0.9+35</f>
        <v>#REF!</v>
      </c>
      <c r="Z13" s="57" t="e">
        <f>'BAR BB| Open rates'!#REF!*0.85*0.9+35</f>
        <v>#REF!</v>
      </c>
    </row>
    <row r="14" spans="1:26" s="36" customFormat="1" ht="12" customHeight="1" x14ac:dyDescent="0.2">
      <c r="A14" s="163">
        <v>2</v>
      </c>
      <c r="B14" s="57" t="e">
        <f>'BAR BB| Open rates'!#REF!*0.85*0.9+35</f>
        <v>#REF!</v>
      </c>
      <c r="C14" s="57" t="e">
        <f>'BAR BB| Open rates'!#REF!*0.85*0.9+35</f>
        <v>#REF!</v>
      </c>
      <c r="D14" s="57" t="e">
        <f>'BAR BB| Open rates'!#REF!*0.85*0.9+35</f>
        <v>#REF!</v>
      </c>
      <c r="E14" s="57" t="e">
        <f>'BAR BB| Open rates'!#REF!*0.85*0.9+35</f>
        <v>#REF!</v>
      </c>
      <c r="F14" s="57" t="e">
        <f>'BAR BB| Open rates'!#REF!*0.85*0.9+35</f>
        <v>#REF!</v>
      </c>
      <c r="G14" s="57" t="e">
        <f>'BAR BB| Open rates'!#REF!*0.85*0.9+35</f>
        <v>#REF!</v>
      </c>
      <c r="H14" s="57" t="e">
        <f>'BAR BB| Open rates'!#REF!*0.85*0.9+35</f>
        <v>#REF!</v>
      </c>
      <c r="I14" s="57" t="e">
        <f>'BAR BB| Open rates'!#REF!*0.85*0.9+35</f>
        <v>#REF!</v>
      </c>
      <c r="J14" s="57" t="e">
        <f>'BAR BB| Open rates'!#REF!*0.85*0.9+35</f>
        <v>#REF!</v>
      </c>
      <c r="K14" s="57" t="e">
        <f>'BAR BB| Open rates'!#REF!*0.85*0.9+35</f>
        <v>#REF!</v>
      </c>
      <c r="L14" s="57" t="e">
        <f>'BAR BB| Open rates'!#REF!*0.85*0.9+35</f>
        <v>#REF!</v>
      </c>
      <c r="M14" s="57" t="e">
        <f>'BAR BB| Open rates'!#REF!*0.85*0.9+35</f>
        <v>#REF!</v>
      </c>
      <c r="N14" s="57" t="e">
        <f>'BAR BB| Open rates'!#REF!*0.85*0.9+35</f>
        <v>#REF!</v>
      </c>
      <c r="O14" s="57" t="e">
        <f>'BAR BB| Open rates'!#REF!*0.85*0.9+35</f>
        <v>#REF!</v>
      </c>
      <c r="P14" s="57" t="e">
        <f>'BAR BB| Open rates'!#REF!*0.85*0.9+35</f>
        <v>#REF!</v>
      </c>
      <c r="Q14" s="57" t="e">
        <f>'BAR BB| Open rates'!#REF!*0.85*0.9+35</f>
        <v>#REF!</v>
      </c>
      <c r="R14" s="57" t="e">
        <f>'BAR BB| Open rates'!#REF!*0.85*0.9+35</f>
        <v>#REF!</v>
      </c>
      <c r="S14" s="57" t="e">
        <f>'BAR BB| Open rates'!#REF!*0.85*0.9+35</f>
        <v>#REF!</v>
      </c>
      <c r="T14" s="57" t="e">
        <f>'BAR BB| Open rates'!#REF!*0.85*0.9+35</f>
        <v>#REF!</v>
      </c>
      <c r="U14" s="57" t="e">
        <f>'BAR BB| Open rates'!#REF!*0.85*0.9+35</f>
        <v>#REF!</v>
      </c>
      <c r="V14" s="57" t="e">
        <f>'BAR BB| Open rates'!#REF!*0.85*0.9+35</f>
        <v>#REF!</v>
      </c>
      <c r="W14" s="57" t="e">
        <f>'BAR BB| Open rates'!#REF!*0.85*0.9+35</f>
        <v>#REF!</v>
      </c>
      <c r="X14" s="57" t="e">
        <f>'BAR BB| Open rates'!#REF!*0.85*0.9+35</f>
        <v>#REF!</v>
      </c>
      <c r="Y14" s="57" t="e">
        <f>'BAR BB| Open rates'!#REF!*0.85*0.9+35</f>
        <v>#REF!</v>
      </c>
      <c r="Z14" s="57" t="e">
        <f>'BAR BB| Open rates'!#REF!*0.85*0.9+35</f>
        <v>#REF!</v>
      </c>
    </row>
    <row r="15" spans="1:26" ht="13.5" thickBot="1" x14ac:dyDescent="0.25"/>
    <row r="16" spans="1:26" ht="147.75" customHeight="1" thickBot="1" x14ac:dyDescent="0.25">
      <c r="A16" s="243" t="s">
        <v>329</v>
      </c>
    </row>
    <row r="17" spans="1:1" ht="12" customHeight="1" x14ac:dyDescent="0.2"/>
    <row r="18" spans="1:1" x14ac:dyDescent="0.2">
      <c r="A18" s="97" t="s">
        <v>83</v>
      </c>
    </row>
    <row r="19" spans="1:1" ht="34.5" customHeight="1" x14ac:dyDescent="0.2">
      <c r="A19" s="138" t="s">
        <v>306</v>
      </c>
    </row>
    <row r="20" spans="1:1" ht="24" x14ac:dyDescent="0.2">
      <c r="A20" s="138" t="s">
        <v>307</v>
      </c>
    </row>
    <row r="21" spans="1:1" x14ac:dyDescent="0.2">
      <c r="A21" s="6"/>
    </row>
    <row r="22" spans="1:1" x14ac:dyDescent="0.2">
      <c r="A22" s="94" t="s">
        <v>74</v>
      </c>
    </row>
    <row r="23" spans="1:1" ht="12.75" customHeight="1" x14ac:dyDescent="0.2">
      <c r="A23" s="178" t="s">
        <v>75</v>
      </c>
    </row>
    <row r="24" spans="1:1" x14ac:dyDescent="0.2">
      <c r="A24" s="175" t="s">
        <v>76</v>
      </c>
    </row>
    <row r="25" spans="1:1" ht="24" x14ac:dyDescent="0.2">
      <c r="A25" s="175" t="s">
        <v>89</v>
      </c>
    </row>
    <row r="26" spans="1:1" x14ac:dyDescent="0.2">
      <c r="A26" s="175" t="s">
        <v>78</v>
      </c>
    </row>
    <row r="27" spans="1:1" ht="24" x14ac:dyDescent="0.2">
      <c r="A27" s="175" t="s">
        <v>79</v>
      </c>
    </row>
    <row r="28" spans="1:1" ht="24" x14ac:dyDescent="0.2">
      <c r="A28" s="175" t="s">
        <v>187</v>
      </c>
    </row>
    <row r="29" spans="1:1" x14ac:dyDescent="0.2">
      <c r="A29" s="175" t="s">
        <v>105</v>
      </c>
    </row>
    <row r="30" spans="1:1" x14ac:dyDescent="0.2">
      <c r="A30" s="223" t="s">
        <v>308</v>
      </c>
    </row>
    <row r="31" spans="1:1" ht="24" x14ac:dyDescent="0.2">
      <c r="A31" s="175" t="s">
        <v>202</v>
      </c>
    </row>
    <row r="32" spans="1:1" x14ac:dyDescent="0.2">
      <c r="A32" s="223"/>
    </row>
    <row r="33" spans="1:1" x14ac:dyDescent="0.2">
      <c r="A33" s="386" t="s">
        <v>101</v>
      </c>
    </row>
    <row r="34" spans="1:1" x14ac:dyDescent="0.2">
      <c r="A34" s="387"/>
    </row>
    <row r="35" spans="1:1" x14ac:dyDescent="0.2">
      <c r="A35" s="388"/>
    </row>
    <row r="36" spans="1:1" x14ac:dyDescent="0.2">
      <c r="A36" s="223"/>
    </row>
    <row r="37" spans="1:1" ht="25.5" customHeight="1" x14ac:dyDescent="0.2">
      <c r="A37" s="206" t="s">
        <v>203</v>
      </c>
    </row>
    <row r="38" spans="1:1" x14ac:dyDescent="0.2">
      <c r="A38" s="244" t="s">
        <v>334</v>
      </c>
    </row>
    <row r="39" spans="1:1" x14ac:dyDescent="0.2">
      <c r="A39" s="223"/>
    </row>
    <row r="40" spans="1:1" x14ac:dyDescent="0.2">
      <c r="A40" s="174" t="s">
        <v>81</v>
      </c>
    </row>
    <row r="41" spans="1:1" ht="36" x14ac:dyDescent="0.2">
      <c r="A41" s="176" t="s">
        <v>102</v>
      </c>
    </row>
    <row r="42" spans="1:1" ht="36" x14ac:dyDescent="0.2">
      <c r="A42" s="176" t="s">
        <v>104</v>
      </c>
    </row>
    <row r="43" spans="1:1" x14ac:dyDescent="0.2">
      <c r="A43" s="223"/>
    </row>
    <row r="44" spans="1:1" ht="26.25" x14ac:dyDescent="0.2">
      <c r="A44" s="174" t="s">
        <v>309</v>
      </c>
    </row>
    <row r="45" spans="1:1" ht="24" x14ac:dyDescent="0.2">
      <c r="A45" s="207" t="s">
        <v>279</v>
      </c>
    </row>
    <row r="46" spans="1:1" x14ac:dyDescent="0.2">
      <c r="A46" s="225" t="s">
        <v>204</v>
      </c>
    </row>
    <row r="47" spans="1:1" x14ac:dyDescent="0.2">
      <c r="A47" s="225"/>
    </row>
    <row r="48" spans="1:1" x14ac:dyDescent="0.2">
      <c r="A48" s="224" t="s">
        <v>311</v>
      </c>
    </row>
    <row r="49" spans="1:1" x14ac:dyDescent="0.2">
      <c r="A49" s="225" t="s">
        <v>312</v>
      </c>
    </row>
    <row r="50" spans="1:1" x14ac:dyDescent="0.2">
      <c r="A50" s="15"/>
    </row>
    <row r="51" spans="1:1" x14ac:dyDescent="0.2">
      <c r="A51" s="224" t="s">
        <v>313</v>
      </c>
    </row>
    <row r="52" spans="1:1" x14ac:dyDescent="0.2">
      <c r="A52" s="226" t="s">
        <v>208</v>
      </c>
    </row>
    <row r="53" spans="1:1" x14ac:dyDescent="0.2">
      <c r="A53" s="15"/>
    </row>
    <row r="54" spans="1:1" x14ac:dyDescent="0.2">
      <c r="A54" s="242" t="s">
        <v>333</v>
      </c>
    </row>
    <row r="55" spans="1:1" x14ac:dyDescent="0.2">
      <c r="A55" s="225" t="s">
        <v>208</v>
      </c>
    </row>
    <row r="56" spans="1:1" x14ac:dyDescent="0.2">
      <c r="A56" s="227"/>
    </row>
    <row r="57" spans="1:1" x14ac:dyDescent="0.2">
      <c r="A57" s="224" t="s">
        <v>314</v>
      </c>
    </row>
    <row r="58" spans="1:1" x14ac:dyDescent="0.2">
      <c r="A58" s="226" t="s">
        <v>315</v>
      </c>
    </row>
    <row r="59" spans="1:1" x14ac:dyDescent="0.2">
      <c r="A59" s="226"/>
    </row>
    <row r="60" spans="1:1" x14ac:dyDescent="0.2">
      <c r="A60" s="224" t="s">
        <v>316</v>
      </c>
    </row>
    <row r="61" spans="1:1" x14ac:dyDescent="0.2">
      <c r="A61" s="226" t="s">
        <v>324</v>
      </c>
    </row>
    <row r="62" spans="1:1" ht="13.5" thickBot="1" x14ac:dyDescent="0.25">
      <c r="A62" s="228"/>
    </row>
    <row r="63" spans="1:1" ht="72" x14ac:dyDescent="0.2">
      <c r="A63" s="232" t="s">
        <v>310</v>
      </c>
    </row>
    <row r="64" spans="1:1" ht="13.5" thickBot="1" x14ac:dyDescent="0.25">
      <c r="A64" s="233" t="s">
        <v>141</v>
      </c>
    </row>
    <row r="66" spans="1:1" ht="24" x14ac:dyDescent="0.2">
      <c r="A66" s="177" t="s">
        <v>317</v>
      </c>
    </row>
    <row r="67" spans="1:1" ht="24" x14ac:dyDescent="0.2">
      <c r="A67" s="207" t="s">
        <v>288</v>
      </c>
    </row>
    <row r="68" spans="1:1" x14ac:dyDescent="0.2">
      <c r="A68" s="205" t="s">
        <v>205</v>
      </c>
    </row>
    <row r="69" spans="1:1" x14ac:dyDescent="0.2">
      <c r="A69" s="176"/>
    </row>
    <row r="70" spans="1:1" x14ac:dyDescent="0.2">
      <c r="A70" s="207" t="s">
        <v>248</v>
      </c>
    </row>
    <row r="71" spans="1:1" x14ac:dyDescent="0.2">
      <c r="A71" s="205" t="s">
        <v>318</v>
      </c>
    </row>
    <row r="72" spans="1:1" s="31" customFormat="1" x14ac:dyDescent="0.2">
      <c r="A72" s="176"/>
    </row>
    <row r="73" spans="1:1" s="31" customFormat="1" x14ac:dyDescent="0.2">
      <c r="A73" s="207" t="s">
        <v>319</v>
      </c>
    </row>
    <row r="74" spans="1:1" s="31" customFormat="1" x14ac:dyDescent="0.2">
      <c r="A74" s="205" t="s">
        <v>209</v>
      </c>
    </row>
    <row r="75" spans="1:1" s="31" customFormat="1" x14ac:dyDescent="0.2">
      <c r="A75" s="176"/>
    </row>
    <row r="76" spans="1:1" s="31" customFormat="1" x14ac:dyDescent="0.2">
      <c r="A76" s="242" t="s">
        <v>333</v>
      </c>
    </row>
    <row r="77" spans="1:1" s="31" customFormat="1" x14ac:dyDescent="0.2">
      <c r="A77" s="205" t="s">
        <v>209</v>
      </c>
    </row>
    <row r="78" spans="1:1" s="31" customFormat="1" x14ac:dyDescent="0.2">
      <c r="A78" s="176"/>
    </row>
    <row r="79" spans="1:1" s="31" customFormat="1" x14ac:dyDescent="0.2">
      <c r="A79" s="207" t="s">
        <v>320</v>
      </c>
    </row>
    <row r="80" spans="1:1" s="31" customFormat="1" x14ac:dyDescent="0.2">
      <c r="A80" s="205" t="s">
        <v>321</v>
      </c>
    </row>
    <row r="81" spans="1:1" s="31" customFormat="1" x14ac:dyDescent="0.2">
      <c r="A81" s="229"/>
    </row>
    <row r="82" spans="1:1" s="31" customFormat="1" x14ac:dyDescent="0.2">
      <c r="A82" s="207" t="s">
        <v>322</v>
      </c>
    </row>
    <row r="83" spans="1:1" s="31" customFormat="1" ht="15.75" customHeight="1" x14ac:dyDescent="0.2">
      <c r="A83" s="205" t="s">
        <v>323</v>
      </c>
    </row>
    <row r="84" spans="1:1" s="31" customFormat="1" ht="15.75" customHeight="1" thickBot="1" x14ac:dyDescent="0.25">
      <c r="A84" s="230"/>
    </row>
    <row r="85" spans="1:1" s="31" customFormat="1" ht="54.75" customHeight="1" x14ac:dyDescent="0.2">
      <c r="A85" s="234" t="s">
        <v>327</v>
      </c>
    </row>
    <row r="86" spans="1:1" s="154" customFormat="1" ht="17.25" customHeight="1" thickBot="1" x14ac:dyDescent="0.25">
      <c r="A86" s="235" t="s">
        <v>328</v>
      </c>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1">
    <mergeCell ref="A33:A35"/>
  </mergeCells>
  <pageMargins left="0.75" right="0.75" top="1" bottom="1" header="0.5" footer="0.5"/>
  <pageSetup paperSize="9" orientation="portrait" horizontalDpi="4294967295" verticalDpi="4294967295"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E105"/>
  <sheetViews>
    <sheetView showGridLines="0" zoomScaleNormal="100" workbookViewId="0">
      <pane xSplit="1" ySplit="1" topLeftCell="B2" activePane="bottomRight" state="frozen"/>
      <selection pane="topRight" activeCell="B1" sqref="B1"/>
      <selection pane="bottomLeft" activeCell="A3" sqref="A3"/>
      <selection pane="bottomRight" activeCell="B1" sqref="B1:D1048576"/>
    </sheetView>
  </sheetViews>
  <sheetFormatPr defaultColWidth="9.140625" defaultRowHeight="12.75" x14ac:dyDescent="0.2"/>
  <cols>
    <col min="1" max="1" width="36.7109375" style="32" customWidth="1"/>
    <col min="2" max="4" width="9.85546875" style="32" customWidth="1"/>
    <col min="5" max="5" width="10.85546875" style="32" customWidth="1"/>
    <col min="6" max="16384" width="9.140625" style="32"/>
  </cols>
  <sheetData>
    <row r="1" spans="1:5" x14ac:dyDescent="0.2">
      <c r="A1" s="63" t="s">
        <v>61</v>
      </c>
    </row>
    <row r="2" spans="1:5" x14ac:dyDescent="0.2">
      <c r="A2" s="222" t="s">
        <v>304</v>
      </c>
    </row>
    <row r="3" spans="1:5" x14ac:dyDescent="0.2">
      <c r="A3" s="222"/>
    </row>
    <row r="4" spans="1:5" s="33" customFormat="1" ht="26.25" customHeight="1" x14ac:dyDescent="0.2">
      <c r="A4" s="64" t="s">
        <v>62</v>
      </c>
      <c r="B4" s="115" t="e">
        <f>'НСЛ| FIT18'!B4</f>
        <v>#REF!</v>
      </c>
      <c r="C4" s="115" t="e">
        <f>'НСЛ| FIT18'!C4</f>
        <v>#REF!</v>
      </c>
      <c r="D4" s="115" t="e">
        <f>'НСЛ| FIT18'!D4</f>
        <v>#REF!</v>
      </c>
      <c r="E4" s="115" t="e">
        <f>'НСЛ| FIT18'!E4</f>
        <v>#REF!</v>
      </c>
    </row>
    <row r="5" spans="1:5" s="33" customFormat="1" ht="26.25" customHeight="1" x14ac:dyDescent="0.2">
      <c r="A5" s="107"/>
      <c r="B5" s="115" t="e">
        <f>'НСЛ| FIT18'!B5</f>
        <v>#REF!</v>
      </c>
      <c r="C5" s="115" t="e">
        <f>'НСЛ| FIT18'!C5</f>
        <v>#REF!</v>
      </c>
      <c r="D5" s="115" t="e">
        <f>'НСЛ| FIT18'!D5</f>
        <v>#REF!</v>
      </c>
      <c r="E5" s="115" t="e">
        <f>'НСЛ| FIT18'!E5</f>
        <v>#REF!</v>
      </c>
    </row>
    <row r="6" spans="1:5" s="36" customFormat="1" ht="12" customHeight="1" x14ac:dyDescent="0.2">
      <c r="A6" s="163" t="s">
        <v>63</v>
      </c>
    </row>
    <row r="7" spans="1:5" s="36" customFormat="1" ht="12" customHeight="1" x14ac:dyDescent="0.2">
      <c r="A7" s="163">
        <v>1</v>
      </c>
      <c r="B7" s="57" t="e">
        <f>'BAR BB| Open rates'!#REF!*0.9</f>
        <v>#REF!</v>
      </c>
      <c r="C7" s="57" t="e">
        <f>'BAR BB| Open rates'!#REF!*0.9</f>
        <v>#REF!</v>
      </c>
      <c r="D7" s="57" t="e">
        <f>'BAR BB| Open rates'!#REF!*0.9</f>
        <v>#REF!</v>
      </c>
      <c r="E7" s="57" t="e">
        <f>'BAR BB| Open rates'!#REF!*0.9</f>
        <v>#REF!</v>
      </c>
    </row>
    <row r="8" spans="1:5" s="36" customFormat="1" ht="12" customHeight="1" x14ac:dyDescent="0.2">
      <c r="A8" s="163">
        <v>2</v>
      </c>
      <c r="B8" s="57" t="e">
        <f>'BAR BB| Open rates'!#REF!*0.9</f>
        <v>#REF!</v>
      </c>
      <c r="C8" s="57" t="e">
        <f>'BAR BB| Open rates'!#REF!*0.9</f>
        <v>#REF!</v>
      </c>
      <c r="D8" s="57" t="e">
        <f>'BAR BB| Open rates'!#REF!*0.9</f>
        <v>#REF!</v>
      </c>
      <c r="E8" s="57" t="e">
        <f>'BAR BB| Open rates'!#REF!*0.9</f>
        <v>#REF!</v>
      </c>
    </row>
    <row r="9" spans="1:5" s="36" customFormat="1" ht="12" customHeight="1" x14ac:dyDescent="0.2">
      <c r="A9" s="163" t="s">
        <v>175</v>
      </c>
      <c r="B9" s="57"/>
      <c r="C9" s="57"/>
      <c r="D9" s="57"/>
      <c r="E9" s="57"/>
    </row>
    <row r="10" spans="1:5" s="36" customFormat="1" ht="12" customHeight="1" x14ac:dyDescent="0.2">
      <c r="A10" s="163">
        <v>1</v>
      </c>
      <c r="B10" s="57" t="e">
        <f>'BAR BB| Open rates'!#REF!*0.9</f>
        <v>#REF!</v>
      </c>
      <c r="C10" s="57" t="e">
        <f>'BAR BB| Open rates'!#REF!*0.9</f>
        <v>#REF!</v>
      </c>
      <c r="D10" s="57" t="e">
        <f>'BAR BB| Open rates'!#REF!*0.9</f>
        <v>#REF!</v>
      </c>
      <c r="E10" s="57" t="e">
        <f>'BAR BB| Open rates'!#REF!*0.9</f>
        <v>#REF!</v>
      </c>
    </row>
    <row r="11" spans="1:5" s="36" customFormat="1" ht="12" customHeight="1" x14ac:dyDescent="0.2">
      <c r="A11" s="163">
        <v>2</v>
      </c>
      <c r="B11" s="57" t="e">
        <f>'BAR BB| Open rates'!#REF!*0.9</f>
        <v>#REF!</v>
      </c>
      <c r="C11" s="57" t="e">
        <f>'BAR BB| Open rates'!#REF!*0.9</f>
        <v>#REF!</v>
      </c>
      <c r="D11" s="57" t="e">
        <f>'BAR BB| Open rates'!#REF!*0.9</f>
        <v>#REF!</v>
      </c>
      <c r="E11" s="57" t="e">
        <f>'BAR BB| Open rates'!#REF!*0.9</f>
        <v>#REF!</v>
      </c>
    </row>
    <row r="12" spans="1:5" s="36" customFormat="1" ht="12" customHeight="1" x14ac:dyDescent="0.2">
      <c r="A12" s="163" t="s">
        <v>176</v>
      </c>
      <c r="B12" s="57"/>
      <c r="C12" s="57"/>
      <c r="D12" s="57"/>
      <c r="E12" s="57"/>
    </row>
    <row r="13" spans="1:5" s="36" customFormat="1" ht="12" customHeight="1" x14ac:dyDescent="0.2">
      <c r="A13" s="163">
        <v>1</v>
      </c>
      <c r="B13" s="57" t="e">
        <f>'BAR BB| Open rates'!#REF!*0.9</f>
        <v>#REF!</v>
      </c>
      <c r="C13" s="57" t="e">
        <f>'BAR BB| Open rates'!#REF!*0.9</f>
        <v>#REF!</v>
      </c>
      <c r="D13" s="57" t="e">
        <f>'BAR BB| Open rates'!#REF!*0.9</f>
        <v>#REF!</v>
      </c>
      <c r="E13" s="57" t="e">
        <f>'BAR BB| Open rates'!#REF!*0.9</f>
        <v>#REF!</v>
      </c>
    </row>
    <row r="14" spans="1:5" s="36" customFormat="1" ht="12" customHeight="1" x14ac:dyDescent="0.2">
      <c r="A14" s="163">
        <v>2</v>
      </c>
      <c r="B14" s="57" t="e">
        <f>'BAR BB| Open rates'!#REF!*0.9</f>
        <v>#REF!</v>
      </c>
      <c r="C14" s="57" t="e">
        <f>'BAR BB| Open rates'!#REF!*0.9</f>
        <v>#REF!</v>
      </c>
      <c r="D14" s="57" t="e">
        <f>'BAR BB| Open rates'!#REF!*0.9</f>
        <v>#REF!</v>
      </c>
      <c r="E14" s="57" t="e">
        <f>'BAR BB| Open rates'!#REF!*0.9</f>
        <v>#REF!</v>
      </c>
    </row>
    <row r="16" spans="1:5" s="36" customFormat="1" ht="12" customHeight="1" x14ac:dyDescent="0.2">
      <c r="A16" s="371" t="s">
        <v>172</v>
      </c>
    </row>
    <row r="17" spans="1:1" s="36" customFormat="1" ht="12" customHeight="1" x14ac:dyDescent="0.2">
      <c r="A17" s="371"/>
    </row>
    <row r="18" spans="1:1" ht="13.5" thickBot="1" x14ac:dyDescent="0.25"/>
    <row r="19" spans="1:1" ht="147.75" customHeight="1" thickBot="1" x14ac:dyDescent="0.25">
      <c r="A19" s="243" t="s">
        <v>364</v>
      </c>
    </row>
    <row r="20" spans="1:1" ht="12" customHeight="1" x14ac:dyDescent="0.2"/>
    <row r="21" spans="1:1" x14ac:dyDescent="0.2">
      <c r="A21" s="97" t="s">
        <v>83</v>
      </c>
    </row>
    <row r="22" spans="1:1" ht="34.5" customHeight="1" x14ac:dyDescent="0.2">
      <c r="A22" s="138" t="s">
        <v>365</v>
      </c>
    </row>
    <row r="23" spans="1:1" ht="24" x14ac:dyDescent="0.2">
      <c r="A23" s="138" t="s">
        <v>366</v>
      </c>
    </row>
    <row r="24" spans="1:1" x14ac:dyDescent="0.2">
      <c r="A24" s="6"/>
    </row>
    <row r="25" spans="1:1" x14ac:dyDescent="0.2">
      <c r="A25" s="94" t="s">
        <v>74</v>
      </c>
    </row>
    <row r="26" spans="1:1" ht="12.75" customHeight="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175" t="s">
        <v>105</v>
      </c>
    </row>
    <row r="33" spans="1:1" x14ac:dyDescent="0.2">
      <c r="A33" s="223" t="s">
        <v>308</v>
      </c>
    </row>
    <row r="34" spans="1:1" ht="24" x14ac:dyDescent="0.2">
      <c r="A34" s="175" t="s">
        <v>202</v>
      </c>
    </row>
    <row r="35" spans="1:1" ht="48" x14ac:dyDescent="0.2">
      <c r="A35" s="223" t="s">
        <v>382</v>
      </c>
    </row>
    <row r="36" spans="1:1" x14ac:dyDescent="0.2">
      <c r="A36" s="386" t="s">
        <v>101</v>
      </c>
    </row>
    <row r="37" spans="1:1" x14ac:dyDescent="0.2">
      <c r="A37" s="387"/>
    </row>
    <row r="38" spans="1:1" x14ac:dyDescent="0.2">
      <c r="A38" s="388"/>
    </row>
    <row r="39" spans="1:1" x14ac:dyDescent="0.2">
      <c r="A39" s="223"/>
    </row>
    <row r="40" spans="1:1" ht="25.5" customHeight="1" x14ac:dyDescent="0.2">
      <c r="A40" s="206" t="s">
        <v>203</v>
      </c>
    </row>
    <row r="41" spans="1:1" x14ac:dyDescent="0.2">
      <c r="A41" s="244" t="s">
        <v>367</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309</v>
      </c>
    </row>
    <row r="48" spans="1:1" ht="24" x14ac:dyDescent="0.2">
      <c r="A48" s="207" t="s">
        <v>375</v>
      </c>
    </row>
    <row r="49" spans="1:1" x14ac:dyDescent="0.2">
      <c r="A49" s="225" t="s">
        <v>204</v>
      </c>
    </row>
    <row r="50" spans="1:1" x14ac:dyDescent="0.2">
      <c r="A50" s="225"/>
    </row>
    <row r="51" spans="1:1" x14ac:dyDescent="0.2">
      <c r="A51" s="224" t="s">
        <v>311</v>
      </c>
    </row>
    <row r="52" spans="1:1" x14ac:dyDescent="0.2">
      <c r="A52" s="225" t="s">
        <v>312</v>
      </c>
    </row>
    <row r="53" spans="1:1" x14ac:dyDescent="0.2">
      <c r="A53" s="15"/>
    </row>
    <row r="54" spans="1:1" x14ac:dyDescent="0.2">
      <c r="A54" s="224" t="s">
        <v>368</v>
      </c>
    </row>
    <row r="55" spans="1:1" x14ac:dyDescent="0.2">
      <c r="A55" s="226" t="s">
        <v>315</v>
      </c>
    </row>
    <row r="56" spans="1:1" x14ac:dyDescent="0.2">
      <c r="A56" s="15"/>
    </row>
    <row r="57" spans="1:1" ht="37.5" customHeight="1" x14ac:dyDescent="0.2">
      <c r="A57" s="259" t="s">
        <v>369</v>
      </c>
    </row>
    <row r="58" spans="1:1" x14ac:dyDescent="0.2">
      <c r="A58" s="225" t="s">
        <v>315</v>
      </c>
    </row>
    <row r="59" spans="1:1" x14ac:dyDescent="0.2">
      <c r="A59" s="227"/>
    </row>
    <row r="60" spans="1:1" ht="13.5" thickBot="1" x14ac:dyDescent="0.25">
      <c r="A60" s="228"/>
    </row>
    <row r="61" spans="1:1" ht="120" x14ac:dyDescent="0.2">
      <c r="A61" s="232" t="s">
        <v>370</v>
      </c>
    </row>
    <row r="62" spans="1:1" ht="24.75" thickBot="1" x14ac:dyDescent="0.25">
      <c r="A62" s="233" t="s">
        <v>141</v>
      </c>
    </row>
    <row r="64" spans="1:1" ht="24" x14ac:dyDescent="0.2">
      <c r="A64" s="177" t="s">
        <v>317</v>
      </c>
    </row>
    <row r="65" spans="1:1" ht="24" x14ac:dyDescent="0.2">
      <c r="A65" s="207" t="s">
        <v>371</v>
      </c>
    </row>
    <row r="66" spans="1:1" x14ac:dyDescent="0.2">
      <c r="A66" s="205" t="s">
        <v>205</v>
      </c>
    </row>
    <row r="67" spans="1:1" x14ac:dyDescent="0.2">
      <c r="A67" s="176"/>
    </row>
    <row r="68" spans="1:1" x14ac:dyDescent="0.2">
      <c r="A68" s="207" t="s">
        <v>248</v>
      </c>
    </row>
    <row r="69" spans="1:1" x14ac:dyDescent="0.2">
      <c r="A69" s="205" t="s">
        <v>318</v>
      </c>
    </row>
    <row r="70" spans="1:1" s="31" customFormat="1" x14ac:dyDescent="0.2">
      <c r="A70" s="176"/>
    </row>
    <row r="71" spans="1:1" s="31" customFormat="1" x14ac:dyDescent="0.2">
      <c r="A71" s="207" t="s">
        <v>372</v>
      </c>
    </row>
    <row r="72" spans="1:1" s="31" customFormat="1" x14ac:dyDescent="0.2">
      <c r="A72" s="205" t="s">
        <v>373</v>
      </c>
    </row>
    <row r="73" spans="1:1" s="31" customFormat="1" x14ac:dyDescent="0.2">
      <c r="A73" s="176"/>
    </row>
    <row r="74" spans="1:1" s="31" customFormat="1" ht="48" x14ac:dyDescent="0.2">
      <c r="A74" s="259" t="s">
        <v>374</v>
      </c>
    </row>
    <row r="75" spans="1:1" s="31" customFormat="1" x14ac:dyDescent="0.2">
      <c r="A75" s="205" t="s">
        <v>373</v>
      </c>
    </row>
    <row r="76" spans="1:1" s="31" customFormat="1" ht="15.75" customHeight="1" thickBot="1" x14ac:dyDescent="0.25">
      <c r="A76" s="230"/>
    </row>
    <row r="77" spans="1:1" s="31" customFormat="1" ht="54.75" customHeight="1" x14ac:dyDescent="0.2">
      <c r="A77" s="234" t="s">
        <v>376</v>
      </c>
    </row>
    <row r="78" spans="1:1" s="154" customFormat="1" ht="17.25" customHeight="1" thickBot="1" x14ac:dyDescent="0.25">
      <c r="A78" s="235" t="s">
        <v>328</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row r="88" spans="1:1" s="31" customFormat="1" x14ac:dyDescent="0.2"/>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E105"/>
  <sheetViews>
    <sheetView showGridLines="0" zoomScaleNormal="100" workbookViewId="0">
      <pane xSplit="1" ySplit="2" topLeftCell="B3" activePane="bottomRight" state="frozen"/>
      <selection pane="topRight" activeCell="B1" sqref="B1"/>
      <selection pane="bottomLeft" activeCell="A3" sqref="A3"/>
      <selection pane="bottomRight" activeCell="B1" sqref="B1:D1048576"/>
    </sheetView>
  </sheetViews>
  <sheetFormatPr defaultColWidth="9.140625" defaultRowHeight="12.75" x14ac:dyDescent="0.2"/>
  <cols>
    <col min="1" max="1" width="37" style="32" customWidth="1"/>
    <col min="2" max="4" width="9.5703125" style="32" customWidth="1"/>
    <col min="5" max="5" width="10.28515625" style="32" customWidth="1"/>
    <col min="6" max="16384" width="9.140625" style="32"/>
  </cols>
  <sheetData>
    <row r="1" spans="1:5" x14ac:dyDescent="0.2">
      <c r="A1" s="63" t="s">
        <v>61</v>
      </c>
    </row>
    <row r="2" spans="1:5" x14ac:dyDescent="0.2">
      <c r="A2" s="222" t="s">
        <v>304</v>
      </c>
    </row>
    <row r="3" spans="1:5" x14ac:dyDescent="0.2">
      <c r="A3" s="222" t="s">
        <v>326</v>
      </c>
    </row>
    <row r="4" spans="1:5" s="33" customFormat="1" ht="26.25" customHeight="1" x14ac:dyDescent="0.2">
      <c r="A4" s="64" t="s">
        <v>62</v>
      </c>
      <c r="B4" s="115" t="e">
        <f>'НСЛ| FIT18'!B4</f>
        <v>#REF!</v>
      </c>
      <c r="C4" s="115" t="e">
        <f>'НСЛ| FIT18'!C4</f>
        <v>#REF!</v>
      </c>
      <c r="D4" s="115" t="e">
        <f>'НСЛ| FIT18'!D4</f>
        <v>#REF!</v>
      </c>
      <c r="E4" s="115" t="e">
        <f>'НСЛ| FIT18'!E4</f>
        <v>#REF!</v>
      </c>
    </row>
    <row r="5" spans="1:5" s="33" customFormat="1" ht="26.25" customHeight="1" x14ac:dyDescent="0.2">
      <c r="A5" s="107"/>
      <c r="B5" s="115" t="e">
        <f>'НСЛ| FIT18'!B5</f>
        <v>#REF!</v>
      </c>
      <c r="C5" s="115" t="e">
        <f>'НСЛ| FIT18'!C5</f>
        <v>#REF!</v>
      </c>
      <c r="D5" s="115" t="e">
        <f>'НСЛ| FIT18'!D5</f>
        <v>#REF!</v>
      </c>
      <c r="E5" s="115" t="e">
        <f>'НСЛ| FIT18'!E5</f>
        <v>#REF!</v>
      </c>
    </row>
    <row r="6" spans="1:5" s="36" customFormat="1" ht="12" customHeight="1" x14ac:dyDescent="0.2">
      <c r="A6" s="163" t="s">
        <v>63</v>
      </c>
    </row>
    <row r="7" spans="1:5" s="36" customFormat="1" ht="12" customHeight="1" x14ac:dyDescent="0.2">
      <c r="A7" s="163">
        <v>1</v>
      </c>
      <c r="B7" s="57" t="e">
        <f>'BAR BB| Open rates'!#REF!*0.9*0.9</f>
        <v>#REF!</v>
      </c>
      <c r="C7" s="57" t="e">
        <f>'BAR BB| Open rates'!#REF!*0.9*0.9</f>
        <v>#REF!</v>
      </c>
      <c r="D7" s="57" t="e">
        <f>'BAR BB| Open rates'!#REF!*0.9*0.9</f>
        <v>#REF!</v>
      </c>
      <c r="E7" s="57" t="e">
        <f>'BAR BB| Open rates'!#REF!*0.9*0.9</f>
        <v>#REF!</v>
      </c>
    </row>
    <row r="8" spans="1:5" s="36" customFormat="1" ht="12" customHeight="1" x14ac:dyDescent="0.2">
      <c r="A8" s="163">
        <v>2</v>
      </c>
      <c r="B8" s="57" t="e">
        <f>'BAR BB| Open rates'!#REF!*0.9*0.9</f>
        <v>#REF!</v>
      </c>
      <c r="C8" s="57" t="e">
        <f>'BAR BB| Open rates'!#REF!*0.9*0.9</f>
        <v>#REF!</v>
      </c>
      <c r="D8" s="57" t="e">
        <f>'BAR BB| Open rates'!#REF!*0.9*0.9</f>
        <v>#REF!</v>
      </c>
      <c r="E8" s="57" t="e">
        <f>'BAR BB| Open rates'!#REF!*0.9*0.9</f>
        <v>#REF!</v>
      </c>
    </row>
    <row r="9" spans="1:5" s="36" customFormat="1" ht="12" customHeight="1" x14ac:dyDescent="0.2">
      <c r="A9" s="163" t="s">
        <v>175</v>
      </c>
      <c r="B9" s="57"/>
      <c r="C9" s="57"/>
      <c r="D9" s="57"/>
      <c r="E9" s="57"/>
    </row>
    <row r="10" spans="1:5" s="36" customFormat="1" ht="12" customHeight="1" x14ac:dyDescent="0.2">
      <c r="A10" s="163">
        <v>1</v>
      </c>
      <c r="B10" s="57" t="e">
        <f>'BAR BB| Open rates'!#REF!*0.9*0.9</f>
        <v>#REF!</v>
      </c>
      <c r="C10" s="57" t="e">
        <f>'BAR BB| Open rates'!#REF!*0.9*0.9</f>
        <v>#REF!</v>
      </c>
      <c r="D10" s="57" t="e">
        <f>'BAR BB| Open rates'!#REF!*0.9*0.9</f>
        <v>#REF!</v>
      </c>
      <c r="E10" s="57" t="e">
        <f>'BAR BB| Open rates'!#REF!*0.9*0.9</f>
        <v>#REF!</v>
      </c>
    </row>
    <row r="11" spans="1:5" s="36" customFormat="1" ht="12" customHeight="1" x14ac:dyDescent="0.2">
      <c r="A11" s="163">
        <v>2</v>
      </c>
      <c r="B11" s="57" t="e">
        <f>'BAR BB| Open rates'!#REF!*0.9*0.9</f>
        <v>#REF!</v>
      </c>
      <c r="C11" s="57" t="e">
        <f>'BAR BB| Open rates'!#REF!*0.9*0.9</f>
        <v>#REF!</v>
      </c>
      <c r="D11" s="57" t="e">
        <f>'BAR BB| Open rates'!#REF!*0.9*0.9</f>
        <v>#REF!</v>
      </c>
      <c r="E11" s="57" t="e">
        <f>'BAR BB| Open rates'!#REF!*0.9*0.9</f>
        <v>#REF!</v>
      </c>
    </row>
    <row r="12" spans="1:5" s="36" customFormat="1" ht="12" customHeight="1" x14ac:dyDescent="0.2">
      <c r="A12" s="163" t="s">
        <v>176</v>
      </c>
      <c r="B12" s="57"/>
      <c r="C12" s="57"/>
      <c r="D12" s="57"/>
      <c r="E12" s="57"/>
    </row>
    <row r="13" spans="1:5" s="36" customFormat="1" ht="12" customHeight="1" x14ac:dyDescent="0.2">
      <c r="A13" s="163">
        <v>1</v>
      </c>
      <c r="B13" s="57" t="e">
        <f>'BAR BB| Open rates'!#REF!*0.9*0.9</f>
        <v>#REF!</v>
      </c>
      <c r="C13" s="57" t="e">
        <f>'BAR BB| Open rates'!#REF!*0.9*0.9</f>
        <v>#REF!</v>
      </c>
      <c r="D13" s="57" t="e">
        <f>'BAR BB| Open rates'!#REF!*0.9*0.9</f>
        <v>#REF!</v>
      </c>
      <c r="E13" s="57" t="e">
        <f>'BAR BB| Open rates'!#REF!*0.9*0.9</f>
        <v>#REF!</v>
      </c>
    </row>
    <row r="14" spans="1:5" s="36" customFormat="1" ht="12" customHeight="1" x14ac:dyDescent="0.2">
      <c r="A14" s="163">
        <v>2</v>
      </c>
      <c r="B14" s="57" t="e">
        <f>'BAR BB| Open rates'!#REF!*0.9*0.9</f>
        <v>#REF!</v>
      </c>
      <c r="C14" s="57" t="e">
        <f>'BAR BB| Open rates'!#REF!*0.9*0.9</f>
        <v>#REF!</v>
      </c>
      <c r="D14" s="57" t="e">
        <f>'BAR BB| Open rates'!#REF!*0.9*0.9</f>
        <v>#REF!</v>
      </c>
      <c r="E14" s="57" t="e">
        <f>'BAR BB| Open rates'!#REF!*0.9*0.9</f>
        <v>#REF!</v>
      </c>
    </row>
    <row r="16" spans="1:5" s="36" customFormat="1" ht="12" customHeight="1" x14ac:dyDescent="0.2">
      <c r="A16" s="371" t="s">
        <v>172</v>
      </c>
    </row>
    <row r="17" spans="1:1" s="36" customFormat="1" ht="12" customHeight="1" x14ac:dyDescent="0.2">
      <c r="A17" s="371"/>
    </row>
    <row r="18" spans="1:1" ht="13.5" thickBot="1" x14ac:dyDescent="0.25"/>
    <row r="19" spans="1:1" ht="147.75" customHeight="1" thickBot="1" x14ac:dyDescent="0.25">
      <c r="A19" s="243" t="s">
        <v>364</v>
      </c>
    </row>
    <row r="20" spans="1:1" ht="12" customHeight="1" x14ac:dyDescent="0.2"/>
    <row r="21" spans="1:1" x14ac:dyDescent="0.2">
      <c r="A21" s="97" t="s">
        <v>83</v>
      </c>
    </row>
    <row r="22" spans="1:1" ht="34.5" customHeight="1" x14ac:dyDescent="0.2">
      <c r="A22" s="138" t="s">
        <v>365</v>
      </c>
    </row>
    <row r="23" spans="1:1" ht="24" x14ac:dyDescent="0.2">
      <c r="A23" s="138" t="s">
        <v>366</v>
      </c>
    </row>
    <row r="24" spans="1:1" x14ac:dyDescent="0.2">
      <c r="A24" s="6"/>
    </row>
    <row r="25" spans="1:1" x14ac:dyDescent="0.2">
      <c r="A25" s="94" t="s">
        <v>74</v>
      </c>
    </row>
    <row r="26" spans="1:1" ht="12.75" customHeight="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175" t="s">
        <v>105</v>
      </c>
    </row>
    <row r="33" spans="1:1" x14ac:dyDescent="0.2">
      <c r="A33" s="223" t="s">
        <v>308</v>
      </c>
    </row>
    <row r="34" spans="1:1" ht="24" x14ac:dyDescent="0.2">
      <c r="A34" s="175" t="s">
        <v>202</v>
      </c>
    </row>
    <row r="35" spans="1:1" ht="48" x14ac:dyDescent="0.2">
      <c r="A35" s="223" t="s">
        <v>382</v>
      </c>
    </row>
    <row r="36" spans="1:1" x14ac:dyDescent="0.2">
      <c r="A36" s="386" t="s">
        <v>101</v>
      </c>
    </row>
    <row r="37" spans="1:1" x14ac:dyDescent="0.2">
      <c r="A37" s="387"/>
    </row>
    <row r="38" spans="1:1" x14ac:dyDescent="0.2">
      <c r="A38" s="388"/>
    </row>
    <row r="39" spans="1:1" x14ac:dyDescent="0.2">
      <c r="A39" s="223"/>
    </row>
    <row r="40" spans="1:1" ht="25.5" customHeight="1" x14ac:dyDescent="0.2">
      <c r="A40" s="206" t="s">
        <v>203</v>
      </c>
    </row>
    <row r="41" spans="1:1" x14ac:dyDescent="0.2">
      <c r="A41" s="244" t="s">
        <v>367</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309</v>
      </c>
    </row>
    <row r="48" spans="1:1" ht="24" x14ac:dyDescent="0.2">
      <c r="A48" s="207" t="s">
        <v>375</v>
      </c>
    </row>
    <row r="49" spans="1:1" x14ac:dyDescent="0.2">
      <c r="A49" s="225" t="s">
        <v>204</v>
      </c>
    </row>
    <row r="50" spans="1:1" x14ac:dyDescent="0.2">
      <c r="A50" s="225"/>
    </row>
    <row r="51" spans="1:1" x14ac:dyDescent="0.2">
      <c r="A51" s="224" t="s">
        <v>311</v>
      </c>
    </row>
    <row r="52" spans="1:1" x14ac:dyDescent="0.2">
      <c r="A52" s="225" t="s">
        <v>312</v>
      </c>
    </row>
    <row r="53" spans="1:1" x14ac:dyDescent="0.2">
      <c r="A53" s="15"/>
    </row>
    <row r="54" spans="1:1" x14ac:dyDescent="0.2">
      <c r="A54" s="224" t="s">
        <v>368</v>
      </c>
    </row>
    <row r="55" spans="1:1" x14ac:dyDescent="0.2">
      <c r="A55" s="226" t="s">
        <v>315</v>
      </c>
    </row>
    <row r="56" spans="1:1" x14ac:dyDescent="0.2">
      <c r="A56" s="15"/>
    </row>
    <row r="57" spans="1:1" ht="37.5" customHeight="1" x14ac:dyDescent="0.2">
      <c r="A57" s="259" t="s">
        <v>369</v>
      </c>
    </row>
    <row r="58" spans="1:1" x14ac:dyDescent="0.2">
      <c r="A58" s="225" t="s">
        <v>315</v>
      </c>
    </row>
    <row r="59" spans="1:1" x14ac:dyDescent="0.2">
      <c r="A59" s="227"/>
    </row>
    <row r="60" spans="1:1" ht="13.5" thickBot="1" x14ac:dyDescent="0.25">
      <c r="A60" s="228"/>
    </row>
    <row r="61" spans="1:1" ht="120" x14ac:dyDescent="0.2">
      <c r="A61" s="232" t="s">
        <v>370</v>
      </c>
    </row>
    <row r="62" spans="1:1" ht="24.75" thickBot="1" x14ac:dyDescent="0.25">
      <c r="A62" s="233" t="s">
        <v>141</v>
      </c>
    </row>
    <row r="64" spans="1:1" ht="24" x14ac:dyDescent="0.2">
      <c r="A64" s="177" t="s">
        <v>317</v>
      </c>
    </row>
    <row r="65" spans="1:1" ht="24" x14ac:dyDescent="0.2">
      <c r="A65" s="207" t="s">
        <v>371</v>
      </c>
    </row>
    <row r="66" spans="1:1" x14ac:dyDescent="0.2">
      <c r="A66" s="205" t="s">
        <v>205</v>
      </c>
    </row>
    <row r="67" spans="1:1" x14ac:dyDescent="0.2">
      <c r="A67" s="176"/>
    </row>
    <row r="68" spans="1:1" x14ac:dyDescent="0.2">
      <c r="A68" s="207" t="s">
        <v>248</v>
      </c>
    </row>
    <row r="69" spans="1:1" x14ac:dyDescent="0.2">
      <c r="A69" s="205" t="s">
        <v>318</v>
      </c>
    </row>
    <row r="70" spans="1:1" s="31" customFormat="1" x14ac:dyDescent="0.2">
      <c r="A70" s="176"/>
    </row>
    <row r="71" spans="1:1" s="31" customFormat="1" x14ac:dyDescent="0.2">
      <c r="A71" s="207" t="s">
        <v>372</v>
      </c>
    </row>
    <row r="72" spans="1:1" s="31" customFormat="1" x14ac:dyDescent="0.2">
      <c r="A72" s="205" t="s">
        <v>373</v>
      </c>
    </row>
    <row r="73" spans="1:1" s="31" customFormat="1" x14ac:dyDescent="0.2">
      <c r="A73" s="176"/>
    </row>
    <row r="74" spans="1:1" s="31" customFormat="1" ht="48" x14ac:dyDescent="0.2">
      <c r="A74" s="259" t="s">
        <v>374</v>
      </c>
    </row>
    <row r="75" spans="1:1" s="31" customFormat="1" x14ac:dyDescent="0.2">
      <c r="A75" s="205" t="s">
        <v>373</v>
      </c>
    </row>
    <row r="76" spans="1:1" s="31" customFormat="1" ht="15.75" customHeight="1" thickBot="1" x14ac:dyDescent="0.25">
      <c r="A76" s="230"/>
    </row>
    <row r="77" spans="1:1" s="31" customFormat="1" ht="54.75" customHeight="1" x14ac:dyDescent="0.2">
      <c r="A77" s="234" t="s">
        <v>376</v>
      </c>
    </row>
    <row r="78" spans="1:1" s="154" customFormat="1" ht="17.25" customHeight="1" thickBot="1" x14ac:dyDescent="0.25">
      <c r="A78" s="235" t="s">
        <v>328</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W71"/>
  <sheetViews>
    <sheetView showGridLines="0" zoomScaleNormal="100" workbookViewId="0">
      <pane xSplit="1" ySplit="3" topLeftCell="AM4" activePane="bottomRight" state="frozen"/>
      <selection pane="topRight" activeCell="B1" sqref="B1"/>
      <selection pane="bottomLeft" activeCell="A3" sqref="A3"/>
      <selection pane="bottomRight" activeCell="AU27" sqref="AU27"/>
    </sheetView>
  </sheetViews>
  <sheetFormatPr defaultColWidth="9.140625" defaultRowHeight="12.75" x14ac:dyDescent="0.2"/>
  <cols>
    <col min="1" max="1" width="57.28515625" style="32" customWidth="1"/>
    <col min="2" max="38" width="11" style="32" hidden="1" customWidth="1"/>
    <col min="39" max="39" width="10.5703125" style="32" hidden="1" customWidth="1"/>
    <col min="40" max="40" width="10.28515625" style="32" hidden="1" customWidth="1"/>
    <col min="41" max="41" width="9.7109375" style="32" hidden="1" customWidth="1"/>
    <col min="42" max="45" width="11.140625" style="32" hidden="1" customWidth="1"/>
    <col min="46" max="47" width="11.140625" style="32" customWidth="1"/>
    <col min="48" max="48" width="10.7109375" style="32" customWidth="1"/>
    <col min="49" max="49" width="11.140625" style="32" customWidth="1"/>
    <col min="50" max="16384" width="9.140625" style="32"/>
  </cols>
  <sheetData>
    <row r="1" spans="1:49"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row>
    <row r="2" spans="1:49"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row>
    <row r="3" spans="1:49" s="33" customFormat="1" ht="26.25" customHeight="1" x14ac:dyDescent="0.2">
      <c r="A3" s="40"/>
      <c r="B3" s="38" t="s">
        <v>122</v>
      </c>
      <c r="C3" s="38" t="s">
        <v>123</v>
      </c>
      <c r="D3" s="38" t="s">
        <v>124</v>
      </c>
      <c r="E3" s="38" t="s">
        <v>125</v>
      </c>
      <c r="F3" s="38" t="e">
        <v>#REF!</v>
      </c>
      <c r="G3" s="38" t="e">
        <v>#REF!</v>
      </c>
      <c r="H3" s="38" t="e">
        <v>#REF!</v>
      </c>
      <c r="I3" s="38" t="s">
        <v>126</v>
      </c>
      <c r="J3" s="38" t="s">
        <v>127</v>
      </c>
      <c r="K3" s="38" t="s">
        <v>128</v>
      </c>
      <c r="L3" s="38" t="e">
        <f>'BAR BB| Open rates'!#REF!</f>
        <v>#REF!</v>
      </c>
      <c r="M3" s="38" t="e">
        <f>'BAR BB| Open rates'!#REF!</f>
        <v>#REF!</v>
      </c>
      <c r="N3" s="38" t="e">
        <f>'BAR BB| Open rates'!#REF!</f>
        <v>#REF!</v>
      </c>
      <c r="O3" s="38" t="e">
        <f>'BAR BB| Open rates'!#REF!</f>
        <v>#REF!</v>
      </c>
      <c r="P3" s="38" t="e">
        <f>'BAR BB| Open rates'!#REF!</f>
        <v>#REF!</v>
      </c>
      <c r="Q3" s="38" t="e">
        <f>'BAR BB| Open rates'!#REF!</f>
        <v>#REF!</v>
      </c>
      <c r="R3" s="38" t="e">
        <f>'BAR BB| Open rates'!#REF!</f>
        <v>#REF!</v>
      </c>
      <c r="S3" s="38" t="e">
        <f>'BAR BB| Open rates'!#REF!</f>
        <v>#REF!</v>
      </c>
      <c r="T3" s="38" t="e">
        <f>'BAR BB| Open rates'!#REF!</f>
        <v>#REF!</v>
      </c>
      <c r="U3" s="38" t="e">
        <f>'BAR BB| Open rates'!#REF!</f>
        <v>#REF!</v>
      </c>
      <c r="V3" s="38" t="e">
        <f>'BAR BB| Open rates'!#REF!</f>
        <v>#REF!</v>
      </c>
      <c r="W3" s="38" t="e">
        <f>'BAR BB| Open rates'!#REF!</f>
        <v>#REF!</v>
      </c>
      <c r="X3" s="38" t="e">
        <f>'BAR BB| Open rates'!#REF!</f>
        <v>#REF!</v>
      </c>
      <c r="Y3" s="38" t="e">
        <f>'BAR BB| Open rates'!#REF!</f>
        <v>#REF!</v>
      </c>
      <c r="Z3" s="38" t="e">
        <f>'BAR BB| Open rates'!#REF!</f>
        <v>#REF!</v>
      </c>
      <c r="AA3" s="38" t="e">
        <f>'BAR BB| Open rates'!#REF!</f>
        <v>#REF!</v>
      </c>
      <c r="AB3" s="38" t="e">
        <f>'BAR BB| Open rates'!#REF!</f>
        <v>#REF!</v>
      </c>
      <c r="AC3" s="38" t="e">
        <f>'BAR BB| Open rates'!#REF!</f>
        <v>#REF!</v>
      </c>
      <c r="AD3" s="38" t="e">
        <f>'BAR BB| Open rates'!#REF!</f>
        <v>#REF!</v>
      </c>
      <c r="AE3" s="38" t="e">
        <f>'BAR BB| Open rates'!#REF!</f>
        <v>#REF!</v>
      </c>
      <c r="AF3" s="38" t="e">
        <f>'BAR BB| Open rates'!#REF!</f>
        <v>#REF!</v>
      </c>
      <c r="AG3" s="38" t="e">
        <f>'BAR BB| Open rates'!#REF!</f>
        <v>#REF!</v>
      </c>
      <c r="AH3" s="38" t="e">
        <f>'BAR BB| Open rates'!#REF!</f>
        <v>#REF!</v>
      </c>
      <c r="AI3" s="38" t="e">
        <f>'BAR BB| Open rates'!#REF!</f>
        <v>#REF!</v>
      </c>
      <c r="AJ3" s="38" t="e">
        <f>'BAR BB| Open rates'!#REF!</f>
        <v>#REF!</v>
      </c>
      <c r="AK3" s="38" t="e">
        <f>'BAR BB| Open rates'!#REF!</f>
        <v>#REF!</v>
      </c>
      <c r="AL3" s="114" t="e">
        <f>'BAR BB| Open rates'!#REF!</f>
        <v>#REF!</v>
      </c>
      <c r="AM3" s="115" t="e">
        <f>'BAR BB| Open rates'!#REF!</f>
        <v>#REF!</v>
      </c>
      <c r="AN3" s="115" t="e">
        <f>'BAR BB| Open rates'!#REF!</f>
        <v>#REF!</v>
      </c>
      <c r="AO3" s="115" t="e">
        <f>'BAR BB| Open rates'!#REF!</f>
        <v>#REF!</v>
      </c>
      <c r="AP3" s="115" t="e">
        <f>'BAR BB| Open rates'!#REF!</f>
        <v>#REF!</v>
      </c>
      <c r="AQ3" s="115" t="e">
        <f>'BAR BB| Open rates'!#REF!</f>
        <v>#REF!</v>
      </c>
      <c r="AR3" s="115" t="e">
        <f>'BAR BB| Open rates'!#REF!</f>
        <v>#REF!</v>
      </c>
      <c r="AS3" s="115" t="e">
        <f>'BAR BB| Open rates'!#REF!</f>
        <v>#REF!</v>
      </c>
      <c r="AT3" s="115" t="e">
        <f>'BAR BB| Open rates'!#REF!</f>
        <v>#REF!</v>
      </c>
      <c r="AU3" s="115" t="e">
        <f>'BAR BB| Open rates'!#REF!</f>
        <v>#REF!</v>
      </c>
      <c r="AV3" s="115" t="e">
        <f>'BAR BB| Open rates'!#REF!</f>
        <v>#REF!</v>
      </c>
      <c r="AW3" s="115" t="e">
        <f>'BAR BB| Open rates'!#REF!</f>
        <v>#REF!</v>
      </c>
    </row>
    <row r="4" spans="1:49" s="33" customFormat="1" ht="26.25" customHeight="1" x14ac:dyDescent="0.2">
      <c r="A4" s="49" t="s">
        <v>0</v>
      </c>
      <c r="B4" s="105"/>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15" t="e">
        <f>'BAR BB| Open rates'!#REF!</f>
        <v>#REF!</v>
      </c>
      <c r="AN4" s="115" t="e">
        <f>'BAR BB| Open rates'!#REF!</f>
        <v>#REF!</v>
      </c>
      <c r="AO4" s="115" t="e">
        <f>'BAR BB| Open rates'!#REF!</f>
        <v>#REF!</v>
      </c>
      <c r="AP4" s="115" t="e">
        <f>'BAR BB| Open rates'!#REF!</f>
        <v>#REF!</v>
      </c>
      <c r="AQ4" s="115" t="e">
        <f>'BAR BB| Open rates'!#REF!</f>
        <v>#REF!</v>
      </c>
      <c r="AR4" s="115" t="e">
        <f>'BAR BB| Open rates'!#REF!</f>
        <v>#REF!</v>
      </c>
      <c r="AS4" s="115" t="e">
        <f>'BAR BB| Open rates'!#REF!</f>
        <v>#REF!</v>
      </c>
      <c r="AT4" s="115" t="e">
        <f>'BAR BB| Open rates'!#REF!</f>
        <v>#REF!</v>
      </c>
      <c r="AU4" s="115" t="e">
        <f>'BAR BB| Open rates'!#REF!</f>
        <v>#REF!</v>
      </c>
      <c r="AV4" s="115" t="e">
        <f>'BAR BB| Open rates'!#REF!</f>
        <v>#REF!</v>
      </c>
      <c r="AW4" s="115" t="e">
        <f>'BAR BB| Open rates'!#REF!</f>
        <v>#REF!</v>
      </c>
    </row>
    <row r="5" spans="1:49" s="36" customFormat="1" ht="12" customHeight="1" x14ac:dyDescent="0.2">
      <c r="A5" s="65" t="s">
        <v>63</v>
      </c>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row>
    <row r="6" spans="1:49" s="9" customFormat="1" ht="12" customHeight="1" x14ac:dyDescent="0.2">
      <c r="A6" s="52">
        <v>1</v>
      </c>
      <c r="B6" s="34">
        <v>16600</v>
      </c>
      <c r="C6" s="34">
        <v>9700</v>
      </c>
      <c r="D6" s="34">
        <v>12900</v>
      </c>
      <c r="E6" s="34">
        <v>7900</v>
      </c>
      <c r="F6" s="34" t="e">
        <v>#REF!</v>
      </c>
      <c r="G6" s="34" t="e">
        <v>#REF!</v>
      </c>
      <c r="H6" s="34" t="e">
        <v>#REF!</v>
      </c>
      <c r="I6" s="34">
        <v>6700</v>
      </c>
      <c r="J6" s="34">
        <v>7900</v>
      </c>
      <c r="K6" s="34">
        <v>12900</v>
      </c>
      <c r="L6" s="34" t="e">
        <f>'BAR BB| Open rates'!#REF!</f>
        <v>#REF!</v>
      </c>
      <c r="M6" s="34" t="e">
        <f>'BAR BB| Open rates'!#REF!</f>
        <v>#REF!</v>
      </c>
      <c r="N6" s="34" t="e">
        <f>'BAR BB| Open rates'!#REF!</f>
        <v>#REF!</v>
      </c>
      <c r="O6" s="34" t="e">
        <f>'BAR BB| Open rates'!#REF!</f>
        <v>#REF!</v>
      </c>
      <c r="P6" s="34" t="e">
        <f>'BAR BB| Open rates'!#REF!</f>
        <v>#REF!</v>
      </c>
      <c r="Q6" s="34" t="e">
        <f>'BAR BB| Open rates'!#REF!</f>
        <v>#REF!</v>
      </c>
      <c r="R6" s="34" t="e">
        <f>'BAR BB| Open rates'!#REF!</f>
        <v>#REF!</v>
      </c>
      <c r="S6" s="34" t="e">
        <f>'BAR BB| Open rates'!#REF!</f>
        <v>#REF!</v>
      </c>
      <c r="T6" s="34" t="e">
        <f>'BAR BB| Open rates'!#REF!</f>
        <v>#REF!</v>
      </c>
      <c r="U6" s="34" t="e">
        <f>'BAR BB| Open rates'!#REF!</f>
        <v>#REF!</v>
      </c>
      <c r="V6" s="34" t="e">
        <f>'BAR BB| Open rates'!#REF!</f>
        <v>#REF!</v>
      </c>
      <c r="W6" s="34" t="e">
        <f>'BAR BB| Open rates'!#REF!</f>
        <v>#REF!</v>
      </c>
      <c r="X6" s="34" t="e">
        <f>'BAR BB| Open rates'!#REF!</f>
        <v>#REF!</v>
      </c>
      <c r="Y6" s="34" t="e">
        <f>'BAR BB| Open rates'!#REF!</f>
        <v>#REF!</v>
      </c>
      <c r="Z6" s="34" t="e">
        <f>'BAR BB| Open rates'!#REF!</f>
        <v>#REF!</v>
      </c>
      <c r="AA6" s="34" t="e">
        <f>'BAR BB| Open rates'!#REF!</f>
        <v>#REF!</v>
      </c>
      <c r="AB6" s="34" t="e">
        <f>'BAR BB| Open rates'!#REF!</f>
        <v>#REF!</v>
      </c>
      <c r="AC6" s="34" t="e">
        <f>'BAR BB| Open rates'!#REF!</f>
        <v>#REF!</v>
      </c>
      <c r="AD6" s="34" t="e">
        <f>'BAR BB| Open rates'!#REF!</f>
        <v>#REF!</v>
      </c>
      <c r="AE6" s="34" t="e">
        <f>'BAR BB| Open rates'!#REF!</f>
        <v>#REF!</v>
      </c>
      <c r="AF6" s="34" t="e">
        <f>'BAR BB| Open rates'!#REF!</f>
        <v>#REF!</v>
      </c>
      <c r="AG6" s="34" t="e">
        <f>'BAR BB| Open rates'!#REF!</f>
        <v>#REF!</v>
      </c>
      <c r="AH6" s="34" t="e">
        <f>'BAR BB| Open rates'!#REF!</f>
        <v>#REF!</v>
      </c>
      <c r="AI6" s="34" t="e">
        <f>'BAR BB| Open rates'!#REF!</f>
        <v>#REF!</v>
      </c>
      <c r="AJ6" s="34" t="e">
        <f>'BAR BB| Open rates'!#REF!</f>
        <v>#REF!</v>
      </c>
      <c r="AK6" s="34" t="e">
        <f>'BAR BB| Open rates'!#REF!</f>
        <v>#REF!</v>
      </c>
      <c r="AL6" s="34" t="e">
        <f>'BAR BB| Open rates'!#REF!</f>
        <v>#REF!</v>
      </c>
      <c r="AM6" s="34" t="e">
        <f>'BAR BB| Open rates'!#REF!</f>
        <v>#REF!</v>
      </c>
      <c r="AN6" s="34" t="e">
        <f>'BAR BB| Open rates'!#REF!</f>
        <v>#REF!</v>
      </c>
      <c r="AO6" s="34" t="e">
        <f>'BAR BB| Open rates'!#REF!</f>
        <v>#REF!</v>
      </c>
      <c r="AP6" s="34" t="e">
        <f>'BAR BB| Open rates'!#REF!</f>
        <v>#REF!</v>
      </c>
      <c r="AQ6" s="34" t="e">
        <f>'BAR BB| Open rates'!#REF!</f>
        <v>#REF!</v>
      </c>
      <c r="AR6" s="34" t="e">
        <f>'BAR BB| Open rates'!#REF!</f>
        <v>#REF!</v>
      </c>
      <c r="AS6" s="34" t="e">
        <f>'BAR BB| Open rates'!#REF!</f>
        <v>#REF!</v>
      </c>
      <c r="AT6" s="34" t="e">
        <f>'BAR BB| Open rates'!#REF!</f>
        <v>#REF!</v>
      </c>
      <c r="AU6" s="34" t="e">
        <f>'BAR BB| Open rates'!#REF!</f>
        <v>#REF!</v>
      </c>
      <c r="AV6" s="34" t="e">
        <f>'BAR BB| Open rates'!#REF!</f>
        <v>#REF!</v>
      </c>
      <c r="AW6" s="34" t="e">
        <f>'BAR BB| Open rates'!#REF!</f>
        <v>#REF!</v>
      </c>
    </row>
    <row r="7" spans="1:49" s="9" customFormat="1" ht="12" customHeight="1" x14ac:dyDescent="0.2">
      <c r="A7" s="52">
        <v>2</v>
      </c>
      <c r="B7" s="34">
        <v>17800</v>
      </c>
      <c r="C7" s="34">
        <v>10900</v>
      </c>
      <c r="D7" s="34">
        <v>14100</v>
      </c>
      <c r="E7" s="34">
        <v>9100</v>
      </c>
      <c r="F7" s="34" t="e">
        <v>#REF!</v>
      </c>
      <c r="G7" s="34" t="e">
        <v>#REF!</v>
      </c>
      <c r="H7" s="34" t="e">
        <v>#REF!</v>
      </c>
      <c r="I7" s="34">
        <v>7900</v>
      </c>
      <c r="J7" s="34">
        <v>9100</v>
      </c>
      <c r="K7" s="34">
        <v>14100</v>
      </c>
      <c r="L7" s="34" t="e">
        <f>'BAR BB| Open rates'!#REF!</f>
        <v>#REF!</v>
      </c>
      <c r="M7" s="34" t="e">
        <f>'BAR BB| Open rates'!#REF!</f>
        <v>#REF!</v>
      </c>
      <c r="N7" s="34" t="e">
        <f>'BAR BB| Open rates'!#REF!</f>
        <v>#REF!</v>
      </c>
      <c r="O7" s="34" t="e">
        <f>'BAR BB| Open rates'!#REF!</f>
        <v>#REF!</v>
      </c>
      <c r="P7" s="34" t="e">
        <f>'BAR BB| Open rates'!#REF!</f>
        <v>#REF!</v>
      </c>
      <c r="Q7" s="34" t="e">
        <f>'BAR BB| Open rates'!#REF!</f>
        <v>#REF!</v>
      </c>
      <c r="R7" s="34" t="e">
        <f>'BAR BB| Open rates'!#REF!</f>
        <v>#REF!</v>
      </c>
      <c r="S7" s="34" t="e">
        <f>'BAR BB| Open rates'!#REF!</f>
        <v>#REF!</v>
      </c>
      <c r="T7" s="34" t="e">
        <f>'BAR BB| Open rates'!#REF!</f>
        <v>#REF!</v>
      </c>
      <c r="U7" s="34" t="e">
        <f>'BAR BB| Open rates'!#REF!</f>
        <v>#REF!</v>
      </c>
      <c r="V7" s="34" t="e">
        <f>'BAR BB| Open rates'!#REF!</f>
        <v>#REF!</v>
      </c>
      <c r="W7" s="34" t="e">
        <f>'BAR BB| Open rates'!#REF!</f>
        <v>#REF!</v>
      </c>
      <c r="X7" s="34" t="e">
        <f>'BAR BB| Open rates'!#REF!</f>
        <v>#REF!</v>
      </c>
      <c r="Y7" s="34" t="e">
        <f>'BAR BB| Open rates'!#REF!</f>
        <v>#REF!</v>
      </c>
      <c r="Z7" s="34" t="e">
        <f>'BAR BB| Open rates'!#REF!</f>
        <v>#REF!</v>
      </c>
      <c r="AA7" s="34" t="e">
        <f>'BAR BB| Open rates'!#REF!</f>
        <v>#REF!</v>
      </c>
      <c r="AB7" s="34" t="e">
        <f>'BAR BB| Open rates'!#REF!</f>
        <v>#REF!</v>
      </c>
      <c r="AC7" s="34" t="e">
        <f>'BAR BB| Open rates'!#REF!</f>
        <v>#REF!</v>
      </c>
      <c r="AD7" s="34" t="e">
        <f>'BAR BB| Open rates'!#REF!</f>
        <v>#REF!</v>
      </c>
      <c r="AE7" s="34" t="e">
        <f>'BAR BB| Open rates'!#REF!</f>
        <v>#REF!</v>
      </c>
      <c r="AF7" s="34" t="e">
        <f>'BAR BB| Open rates'!#REF!</f>
        <v>#REF!</v>
      </c>
      <c r="AG7" s="34" t="e">
        <f>'BAR BB| Open rates'!#REF!</f>
        <v>#REF!</v>
      </c>
      <c r="AH7" s="34" t="e">
        <f>'BAR BB| Open rates'!#REF!</f>
        <v>#REF!</v>
      </c>
      <c r="AI7" s="34" t="e">
        <f>'BAR BB| Open rates'!#REF!</f>
        <v>#REF!</v>
      </c>
      <c r="AJ7" s="34" t="e">
        <f>'BAR BB| Open rates'!#REF!</f>
        <v>#REF!</v>
      </c>
      <c r="AK7" s="34" t="e">
        <f>'BAR BB| Open rates'!#REF!</f>
        <v>#REF!</v>
      </c>
      <c r="AL7" s="34" t="e">
        <f>'BAR BB| Open rates'!#REF!</f>
        <v>#REF!</v>
      </c>
      <c r="AM7" s="34" t="e">
        <f>'BAR BB| Open rates'!#REF!</f>
        <v>#REF!</v>
      </c>
      <c r="AN7" s="34" t="e">
        <f>'BAR BB| Open rates'!#REF!</f>
        <v>#REF!</v>
      </c>
      <c r="AO7" s="34" t="e">
        <f>'BAR BB| Open rates'!#REF!</f>
        <v>#REF!</v>
      </c>
      <c r="AP7" s="34" t="e">
        <f>'BAR BB| Open rates'!#REF!</f>
        <v>#REF!</v>
      </c>
      <c r="AQ7" s="34" t="e">
        <f>'BAR BB| Open rates'!#REF!</f>
        <v>#REF!</v>
      </c>
      <c r="AR7" s="34" t="e">
        <f>'BAR BB| Open rates'!#REF!</f>
        <v>#REF!</v>
      </c>
      <c r="AS7" s="34" t="e">
        <f>'BAR BB| Open rates'!#REF!</f>
        <v>#REF!</v>
      </c>
      <c r="AT7" s="34" t="e">
        <f>'BAR BB| Open rates'!#REF!</f>
        <v>#REF!</v>
      </c>
      <c r="AU7" s="34" t="e">
        <f>'BAR BB| Open rates'!#REF!</f>
        <v>#REF!</v>
      </c>
      <c r="AV7" s="34" t="e">
        <f>'BAR BB| Open rates'!#REF!</f>
        <v>#REF!</v>
      </c>
      <c r="AW7" s="34" t="e">
        <f>'BAR BB| Open rates'!#REF!</f>
        <v>#REF!</v>
      </c>
    </row>
    <row r="8" spans="1:49" s="36" customFormat="1" ht="12" customHeight="1" x14ac:dyDescent="0.2">
      <c r="A8" s="66" t="s">
        <v>64</v>
      </c>
      <c r="B8" s="35"/>
      <c r="C8" s="35"/>
      <c r="D8" s="35"/>
      <c r="E8" s="35"/>
      <c r="F8" s="35"/>
      <c r="G8" s="35"/>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row>
    <row r="9" spans="1:49" s="9" customFormat="1" ht="12" customHeight="1" x14ac:dyDescent="0.2">
      <c r="A9" s="52">
        <v>1</v>
      </c>
      <c r="B9" s="34">
        <v>19500</v>
      </c>
      <c r="C9" s="34">
        <v>12600</v>
      </c>
      <c r="D9" s="34">
        <v>15800</v>
      </c>
      <c r="E9" s="34">
        <v>10800</v>
      </c>
      <c r="F9" s="34" t="e">
        <v>#REF!</v>
      </c>
      <c r="G9" s="34" t="e">
        <v>#REF!</v>
      </c>
      <c r="H9" s="34" t="e">
        <v>#REF!</v>
      </c>
      <c r="I9" s="34">
        <v>9600</v>
      </c>
      <c r="J9" s="34">
        <v>10800</v>
      </c>
      <c r="K9" s="34">
        <v>15800</v>
      </c>
      <c r="L9" s="34" t="e">
        <f>'BAR BB| Open rates'!#REF!</f>
        <v>#REF!</v>
      </c>
      <c r="M9" s="34" t="e">
        <f>'BAR BB| Open rates'!#REF!</f>
        <v>#REF!</v>
      </c>
      <c r="N9" s="34" t="e">
        <f>'BAR BB| Open rates'!#REF!</f>
        <v>#REF!</v>
      </c>
      <c r="O9" s="34" t="e">
        <f>'BAR BB| Open rates'!#REF!</f>
        <v>#REF!</v>
      </c>
      <c r="P9" s="34" t="e">
        <f>'BAR BB| Open rates'!#REF!</f>
        <v>#REF!</v>
      </c>
      <c r="Q9" s="34" t="e">
        <f>'BAR BB| Open rates'!#REF!</f>
        <v>#REF!</v>
      </c>
      <c r="R9" s="34" t="e">
        <f>'BAR BB| Open rates'!#REF!</f>
        <v>#REF!</v>
      </c>
      <c r="S9" s="34" t="e">
        <f>'BAR BB| Open rates'!#REF!</f>
        <v>#REF!</v>
      </c>
      <c r="T9" s="34" t="e">
        <f>'BAR BB| Open rates'!#REF!</f>
        <v>#REF!</v>
      </c>
      <c r="U9" s="34" t="e">
        <f>'BAR BB| Open rates'!#REF!</f>
        <v>#REF!</v>
      </c>
      <c r="V9" s="34" t="e">
        <f>'BAR BB| Open rates'!#REF!</f>
        <v>#REF!</v>
      </c>
      <c r="W9" s="34" t="e">
        <f>'BAR BB| Open rates'!#REF!</f>
        <v>#REF!</v>
      </c>
      <c r="X9" s="34" t="e">
        <f>'BAR BB| Open rates'!#REF!</f>
        <v>#REF!</v>
      </c>
      <c r="Y9" s="34" t="e">
        <f>'BAR BB| Open rates'!#REF!</f>
        <v>#REF!</v>
      </c>
      <c r="Z9" s="34" t="e">
        <f>'BAR BB| Open rates'!#REF!</f>
        <v>#REF!</v>
      </c>
      <c r="AA9" s="34" t="e">
        <f>'BAR BB| Open rates'!#REF!</f>
        <v>#REF!</v>
      </c>
      <c r="AB9" s="34" t="e">
        <f>'BAR BB| Open rates'!#REF!</f>
        <v>#REF!</v>
      </c>
      <c r="AC9" s="34" t="e">
        <f>'BAR BB| Open rates'!#REF!</f>
        <v>#REF!</v>
      </c>
      <c r="AD9" s="34" t="e">
        <f>'BAR BB| Open rates'!#REF!</f>
        <v>#REF!</v>
      </c>
      <c r="AE9" s="34" t="e">
        <f>'BAR BB| Open rates'!#REF!</f>
        <v>#REF!</v>
      </c>
      <c r="AF9" s="34" t="e">
        <f>'BAR BB| Open rates'!#REF!</f>
        <v>#REF!</v>
      </c>
      <c r="AG9" s="34" t="e">
        <f>'BAR BB| Open rates'!#REF!</f>
        <v>#REF!</v>
      </c>
      <c r="AH9" s="34" t="e">
        <f>'BAR BB| Open rates'!#REF!</f>
        <v>#REF!</v>
      </c>
      <c r="AI9" s="34" t="e">
        <f>'BAR BB| Open rates'!#REF!</f>
        <v>#REF!</v>
      </c>
      <c r="AJ9" s="34" t="e">
        <f>'BAR BB| Open rates'!#REF!</f>
        <v>#REF!</v>
      </c>
      <c r="AK9" s="34" t="e">
        <f>'BAR BB| Open rates'!#REF!</f>
        <v>#REF!</v>
      </c>
      <c r="AL9" s="34" t="e">
        <f>'BAR BB| Open rates'!#REF!</f>
        <v>#REF!</v>
      </c>
      <c r="AM9" s="34" t="e">
        <f>'BAR BB| Open rates'!#REF!</f>
        <v>#REF!</v>
      </c>
      <c r="AN9" s="34" t="e">
        <f>'BAR BB| Open rates'!#REF!</f>
        <v>#REF!</v>
      </c>
      <c r="AO9" s="34" t="e">
        <f>'BAR BB| Open rates'!#REF!</f>
        <v>#REF!</v>
      </c>
      <c r="AP9" s="34" t="e">
        <f>'BAR BB| Open rates'!#REF!</f>
        <v>#REF!</v>
      </c>
      <c r="AQ9" s="34" t="e">
        <f>'BAR BB| Open rates'!#REF!</f>
        <v>#REF!</v>
      </c>
      <c r="AR9" s="34" t="e">
        <f>'BAR BB| Open rates'!#REF!</f>
        <v>#REF!</v>
      </c>
      <c r="AS9" s="34" t="e">
        <f>'BAR BB| Open rates'!#REF!</f>
        <v>#REF!</v>
      </c>
      <c r="AT9" s="34" t="e">
        <f>'BAR BB| Open rates'!#REF!</f>
        <v>#REF!</v>
      </c>
      <c r="AU9" s="34" t="e">
        <f>'BAR BB| Open rates'!#REF!</f>
        <v>#REF!</v>
      </c>
      <c r="AV9" s="34" t="e">
        <f>'BAR BB| Open rates'!#REF!</f>
        <v>#REF!</v>
      </c>
      <c r="AW9" s="34" t="e">
        <f>'BAR BB| Open rates'!#REF!</f>
        <v>#REF!</v>
      </c>
    </row>
    <row r="10" spans="1:49" s="9" customFormat="1" ht="12" customHeight="1" x14ac:dyDescent="0.2">
      <c r="A10" s="52">
        <v>2</v>
      </c>
      <c r="B10" s="34">
        <v>20700</v>
      </c>
      <c r="C10" s="34">
        <v>13800</v>
      </c>
      <c r="D10" s="34">
        <v>17000</v>
      </c>
      <c r="E10" s="34">
        <v>12000</v>
      </c>
      <c r="F10" s="34" t="e">
        <v>#REF!</v>
      </c>
      <c r="G10" s="34" t="e">
        <v>#REF!</v>
      </c>
      <c r="H10" s="34" t="e">
        <v>#REF!</v>
      </c>
      <c r="I10" s="34">
        <v>10800</v>
      </c>
      <c r="J10" s="34">
        <v>12000</v>
      </c>
      <c r="K10" s="34">
        <v>17000</v>
      </c>
      <c r="L10" s="34" t="e">
        <f>'BAR BB| Open rates'!#REF!</f>
        <v>#REF!</v>
      </c>
      <c r="M10" s="34" t="e">
        <f>'BAR BB| Open rates'!#REF!</f>
        <v>#REF!</v>
      </c>
      <c r="N10" s="34" t="e">
        <f>'BAR BB| Open rates'!#REF!</f>
        <v>#REF!</v>
      </c>
      <c r="O10" s="34" t="e">
        <f>'BAR BB| Open rates'!#REF!</f>
        <v>#REF!</v>
      </c>
      <c r="P10" s="34" t="e">
        <f>'BAR BB| Open rates'!#REF!</f>
        <v>#REF!</v>
      </c>
      <c r="Q10" s="34" t="e">
        <f>'BAR BB| Open rates'!#REF!</f>
        <v>#REF!</v>
      </c>
      <c r="R10" s="34" t="e">
        <f>'BAR BB| Open rates'!#REF!</f>
        <v>#REF!</v>
      </c>
      <c r="S10" s="34" t="e">
        <f>'BAR BB| Open rates'!#REF!</f>
        <v>#REF!</v>
      </c>
      <c r="T10" s="34" t="e">
        <f>'BAR BB| Open rates'!#REF!</f>
        <v>#REF!</v>
      </c>
      <c r="U10" s="34" t="e">
        <f>'BAR BB| Open rates'!#REF!</f>
        <v>#REF!</v>
      </c>
      <c r="V10" s="34" t="e">
        <f>'BAR BB| Open rates'!#REF!</f>
        <v>#REF!</v>
      </c>
      <c r="W10" s="34" t="e">
        <f>'BAR BB| Open rates'!#REF!</f>
        <v>#REF!</v>
      </c>
      <c r="X10" s="34" t="e">
        <f>'BAR BB| Open rates'!#REF!</f>
        <v>#REF!</v>
      </c>
      <c r="Y10" s="34" t="e">
        <f>'BAR BB| Open rates'!#REF!</f>
        <v>#REF!</v>
      </c>
      <c r="Z10" s="34" t="e">
        <f>'BAR BB| Open rates'!#REF!</f>
        <v>#REF!</v>
      </c>
      <c r="AA10" s="34" t="e">
        <f>'BAR BB| Open rates'!#REF!</f>
        <v>#REF!</v>
      </c>
      <c r="AB10" s="34" t="e">
        <f>'BAR BB| Open rates'!#REF!</f>
        <v>#REF!</v>
      </c>
      <c r="AC10" s="34" t="e">
        <f>'BAR BB| Open rates'!#REF!</f>
        <v>#REF!</v>
      </c>
      <c r="AD10" s="34" t="e">
        <f>'BAR BB| Open rates'!#REF!</f>
        <v>#REF!</v>
      </c>
      <c r="AE10" s="34" t="e">
        <f>'BAR BB| Open rates'!#REF!</f>
        <v>#REF!</v>
      </c>
      <c r="AF10" s="34" t="e">
        <f>'BAR BB| Open rates'!#REF!</f>
        <v>#REF!</v>
      </c>
      <c r="AG10" s="34" t="e">
        <f>'BAR BB| Open rates'!#REF!</f>
        <v>#REF!</v>
      </c>
      <c r="AH10" s="34" t="e">
        <f>'BAR BB| Open rates'!#REF!</f>
        <v>#REF!</v>
      </c>
      <c r="AI10" s="34" t="e">
        <f>'BAR BB| Open rates'!#REF!</f>
        <v>#REF!</v>
      </c>
      <c r="AJ10" s="34" t="e">
        <f>'BAR BB| Open rates'!#REF!</f>
        <v>#REF!</v>
      </c>
      <c r="AK10" s="34" t="e">
        <f>'BAR BB| Open rates'!#REF!</f>
        <v>#REF!</v>
      </c>
      <c r="AL10" s="34" t="e">
        <f>'BAR BB| Open rates'!#REF!</f>
        <v>#REF!</v>
      </c>
      <c r="AM10" s="34" t="e">
        <f>'BAR BB| Open rates'!#REF!</f>
        <v>#REF!</v>
      </c>
      <c r="AN10" s="34" t="e">
        <f>'BAR BB| Open rates'!#REF!</f>
        <v>#REF!</v>
      </c>
      <c r="AO10" s="34" t="e">
        <f>'BAR BB| Open rates'!#REF!</f>
        <v>#REF!</v>
      </c>
      <c r="AP10" s="34" t="e">
        <f>'BAR BB| Open rates'!#REF!</f>
        <v>#REF!</v>
      </c>
      <c r="AQ10" s="34" t="e">
        <f>'BAR BB| Open rates'!#REF!</f>
        <v>#REF!</v>
      </c>
      <c r="AR10" s="34" t="e">
        <f>'BAR BB| Open rates'!#REF!</f>
        <v>#REF!</v>
      </c>
      <c r="AS10" s="34" t="e">
        <f>'BAR BB| Open rates'!#REF!</f>
        <v>#REF!</v>
      </c>
      <c r="AT10" s="34" t="e">
        <f>'BAR BB| Open rates'!#REF!</f>
        <v>#REF!</v>
      </c>
      <c r="AU10" s="34" t="e">
        <f>'BAR BB| Open rates'!#REF!</f>
        <v>#REF!</v>
      </c>
      <c r="AV10" s="34" t="e">
        <f>'BAR BB| Open rates'!#REF!</f>
        <v>#REF!</v>
      </c>
      <c r="AW10" s="34" t="e">
        <f>'BAR BB| Open rates'!#REF!</f>
        <v>#REF!</v>
      </c>
    </row>
    <row r="11" spans="1:49" s="36" customFormat="1" ht="12" customHeight="1" x14ac:dyDescent="0.2">
      <c r="A11" s="66" t="s">
        <v>65</v>
      </c>
      <c r="B11" s="35"/>
      <c r="C11" s="35"/>
      <c r="D11" s="35"/>
      <c r="E11" s="35"/>
      <c r="F11" s="35"/>
      <c r="G11" s="35"/>
      <c r="H11" s="35"/>
      <c r="I11" s="35"/>
      <c r="J11" s="35"/>
      <c r="K11" s="35"/>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row>
    <row r="12" spans="1:49" s="9" customFormat="1" ht="12" customHeight="1" x14ac:dyDescent="0.2">
      <c r="A12" s="52">
        <v>1</v>
      </c>
      <c r="B12" s="34">
        <v>21500</v>
      </c>
      <c r="C12" s="34">
        <v>14600</v>
      </c>
      <c r="D12" s="34">
        <v>17800</v>
      </c>
      <c r="E12" s="34">
        <v>12800</v>
      </c>
      <c r="F12" s="34" t="e">
        <v>#REF!</v>
      </c>
      <c r="G12" s="34" t="e">
        <v>#REF!</v>
      </c>
      <c r="H12" s="34" t="e">
        <v>#REF!</v>
      </c>
      <c r="I12" s="34">
        <v>11600</v>
      </c>
      <c r="J12" s="34">
        <v>12800</v>
      </c>
      <c r="K12" s="34">
        <v>17800</v>
      </c>
      <c r="L12" s="34" t="e">
        <f>'BAR BB| Open rates'!#REF!</f>
        <v>#REF!</v>
      </c>
      <c r="M12" s="34" t="e">
        <f>'BAR BB| Open rates'!#REF!</f>
        <v>#REF!</v>
      </c>
      <c r="N12" s="34" t="e">
        <f>'BAR BB| Open rates'!#REF!</f>
        <v>#REF!</v>
      </c>
      <c r="O12" s="34" t="e">
        <f>'BAR BB| Open rates'!#REF!</f>
        <v>#REF!</v>
      </c>
      <c r="P12" s="34" t="e">
        <f>'BAR BB| Open rates'!#REF!</f>
        <v>#REF!</v>
      </c>
      <c r="Q12" s="34" t="e">
        <f>'BAR BB| Open rates'!#REF!</f>
        <v>#REF!</v>
      </c>
      <c r="R12" s="34" t="e">
        <f>'BAR BB| Open rates'!#REF!</f>
        <v>#REF!</v>
      </c>
      <c r="S12" s="34" t="e">
        <f>'BAR BB| Open rates'!#REF!</f>
        <v>#REF!</v>
      </c>
      <c r="T12" s="34" t="e">
        <f>'BAR BB| Open rates'!#REF!</f>
        <v>#REF!</v>
      </c>
      <c r="U12" s="34" t="e">
        <f>'BAR BB| Open rates'!#REF!</f>
        <v>#REF!</v>
      </c>
      <c r="V12" s="34" t="e">
        <f>'BAR BB| Open rates'!#REF!</f>
        <v>#REF!</v>
      </c>
      <c r="W12" s="34" t="e">
        <f>'BAR BB| Open rates'!#REF!</f>
        <v>#REF!</v>
      </c>
      <c r="X12" s="34" t="e">
        <f>'BAR BB| Open rates'!#REF!</f>
        <v>#REF!</v>
      </c>
      <c r="Y12" s="34" t="e">
        <f>'BAR BB| Open rates'!#REF!</f>
        <v>#REF!</v>
      </c>
      <c r="Z12" s="34" t="e">
        <f>'BAR BB| Open rates'!#REF!</f>
        <v>#REF!</v>
      </c>
      <c r="AA12" s="34" t="e">
        <f>'BAR BB| Open rates'!#REF!</f>
        <v>#REF!</v>
      </c>
      <c r="AB12" s="34" t="e">
        <f>'BAR BB| Open rates'!#REF!</f>
        <v>#REF!</v>
      </c>
      <c r="AC12" s="34" t="e">
        <f>'BAR BB| Open rates'!#REF!</f>
        <v>#REF!</v>
      </c>
      <c r="AD12" s="34" t="e">
        <f>'BAR BB| Open rates'!#REF!</f>
        <v>#REF!</v>
      </c>
      <c r="AE12" s="34" t="e">
        <f>'BAR BB| Open rates'!#REF!</f>
        <v>#REF!</v>
      </c>
      <c r="AF12" s="34" t="e">
        <f>'BAR BB| Open rates'!#REF!</f>
        <v>#REF!</v>
      </c>
      <c r="AG12" s="34" t="e">
        <f>'BAR BB| Open rates'!#REF!</f>
        <v>#REF!</v>
      </c>
      <c r="AH12" s="34" t="e">
        <f>'BAR BB| Open rates'!#REF!</f>
        <v>#REF!</v>
      </c>
      <c r="AI12" s="34" t="e">
        <f>'BAR BB| Open rates'!#REF!</f>
        <v>#REF!</v>
      </c>
      <c r="AJ12" s="34" t="e">
        <f>'BAR BB| Open rates'!#REF!</f>
        <v>#REF!</v>
      </c>
      <c r="AK12" s="34" t="e">
        <f>'BAR BB| Open rates'!#REF!</f>
        <v>#REF!</v>
      </c>
      <c r="AL12" s="34" t="e">
        <f>'BAR BB| Open rates'!#REF!</f>
        <v>#REF!</v>
      </c>
      <c r="AM12" s="34" t="e">
        <f>'BAR BB| Open rates'!#REF!</f>
        <v>#REF!</v>
      </c>
      <c r="AN12" s="34" t="e">
        <f>'BAR BB| Open rates'!#REF!</f>
        <v>#REF!</v>
      </c>
      <c r="AO12" s="34" t="e">
        <f>'BAR BB| Open rates'!#REF!</f>
        <v>#REF!</v>
      </c>
      <c r="AP12" s="34" t="e">
        <f>'BAR BB| Open rates'!#REF!</f>
        <v>#REF!</v>
      </c>
      <c r="AQ12" s="34" t="e">
        <f>'BAR BB| Open rates'!#REF!</f>
        <v>#REF!</v>
      </c>
      <c r="AR12" s="34" t="e">
        <f>'BAR BB| Open rates'!#REF!</f>
        <v>#REF!</v>
      </c>
      <c r="AS12" s="34" t="e">
        <f>'BAR BB| Open rates'!#REF!</f>
        <v>#REF!</v>
      </c>
      <c r="AT12" s="34" t="e">
        <f>'BAR BB| Open rates'!#REF!</f>
        <v>#REF!</v>
      </c>
      <c r="AU12" s="34" t="e">
        <f>'BAR BB| Open rates'!#REF!</f>
        <v>#REF!</v>
      </c>
      <c r="AV12" s="34" t="e">
        <f>'BAR BB| Open rates'!#REF!</f>
        <v>#REF!</v>
      </c>
      <c r="AW12" s="34" t="e">
        <f>'BAR BB| Open rates'!#REF!</f>
        <v>#REF!</v>
      </c>
    </row>
    <row r="13" spans="1:49" s="9" customFormat="1" ht="12" customHeight="1" x14ac:dyDescent="0.2">
      <c r="A13" s="52">
        <v>2</v>
      </c>
      <c r="B13" s="34">
        <v>22700</v>
      </c>
      <c r="C13" s="34">
        <v>15800</v>
      </c>
      <c r="D13" s="34">
        <v>19000</v>
      </c>
      <c r="E13" s="34">
        <v>14000</v>
      </c>
      <c r="F13" s="34" t="e">
        <v>#REF!</v>
      </c>
      <c r="G13" s="34" t="e">
        <v>#REF!</v>
      </c>
      <c r="H13" s="34" t="e">
        <v>#REF!</v>
      </c>
      <c r="I13" s="34">
        <v>12800</v>
      </c>
      <c r="J13" s="34">
        <v>14000</v>
      </c>
      <c r="K13" s="34">
        <v>19000</v>
      </c>
      <c r="L13" s="34" t="e">
        <f>'BAR BB| Open rates'!#REF!</f>
        <v>#REF!</v>
      </c>
      <c r="M13" s="34" t="e">
        <f>'BAR BB| Open rates'!#REF!</f>
        <v>#REF!</v>
      </c>
      <c r="N13" s="34" t="e">
        <f>'BAR BB| Open rates'!#REF!</f>
        <v>#REF!</v>
      </c>
      <c r="O13" s="34" t="e">
        <f>'BAR BB| Open rates'!#REF!</f>
        <v>#REF!</v>
      </c>
      <c r="P13" s="34" t="e">
        <f>'BAR BB| Open rates'!#REF!</f>
        <v>#REF!</v>
      </c>
      <c r="Q13" s="34" t="e">
        <f>'BAR BB| Open rates'!#REF!</f>
        <v>#REF!</v>
      </c>
      <c r="R13" s="34" t="e">
        <f>'BAR BB| Open rates'!#REF!</f>
        <v>#REF!</v>
      </c>
      <c r="S13" s="34" t="e">
        <f>'BAR BB| Open rates'!#REF!</f>
        <v>#REF!</v>
      </c>
      <c r="T13" s="34" t="e">
        <f>'BAR BB| Open rates'!#REF!</f>
        <v>#REF!</v>
      </c>
      <c r="U13" s="34" t="e">
        <f>'BAR BB| Open rates'!#REF!</f>
        <v>#REF!</v>
      </c>
      <c r="V13" s="34" t="e">
        <f>'BAR BB| Open rates'!#REF!</f>
        <v>#REF!</v>
      </c>
      <c r="W13" s="34" t="e">
        <f>'BAR BB| Open rates'!#REF!</f>
        <v>#REF!</v>
      </c>
      <c r="X13" s="34" t="e">
        <f>'BAR BB| Open rates'!#REF!</f>
        <v>#REF!</v>
      </c>
      <c r="Y13" s="34" t="e">
        <f>'BAR BB| Open rates'!#REF!</f>
        <v>#REF!</v>
      </c>
      <c r="Z13" s="34" t="e">
        <f>'BAR BB| Open rates'!#REF!</f>
        <v>#REF!</v>
      </c>
      <c r="AA13" s="34" t="e">
        <f>'BAR BB| Open rates'!#REF!</f>
        <v>#REF!</v>
      </c>
      <c r="AB13" s="34" t="e">
        <f>'BAR BB| Open rates'!#REF!</f>
        <v>#REF!</v>
      </c>
      <c r="AC13" s="34" t="e">
        <f>'BAR BB| Open rates'!#REF!</f>
        <v>#REF!</v>
      </c>
      <c r="AD13" s="34" t="e">
        <f>'BAR BB| Open rates'!#REF!</f>
        <v>#REF!</v>
      </c>
      <c r="AE13" s="34" t="e">
        <f>'BAR BB| Open rates'!#REF!</f>
        <v>#REF!</v>
      </c>
      <c r="AF13" s="34" t="e">
        <f>'BAR BB| Open rates'!#REF!</f>
        <v>#REF!</v>
      </c>
      <c r="AG13" s="34" t="e">
        <f>'BAR BB| Open rates'!#REF!</f>
        <v>#REF!</v>
      </c>
      <c r="AH13" s="34" t="e">
        <f>'BAR BB| Open rates'!#REF!</f>
        <v>#REF!</v>
      </c>
      <c r="AI13" s="34" t="e">
        <f>'BAR BB| Open rates'!#REF!</f>
        <v>#REF!</v>
      </c>
      <c r="AJ13" s="34" t="e">
        <f>'BAR BB| Open rates'!#REF!</f>
        <v>#REF!</v>
      </c>
      <c r="AK13" s="34" t="e">
        <f>'BAR BB| Open rates'!#REF!</f>
        <v>#REF!</v>
      </c>
      <c r="AL13" s="34" t="e">
        <f>'BAR BB| Open rates'!#REF!</f>
        <v>#REF!</v>
      </c>
      <c r="AM13" s="34" t="e">
        <f>'BAR BB| Open rates'!#REF!</f>
        <v>#REF!</v>
      </c>
      <c r="AN13" s="34" t="e">
        <f>'BAR BB| Open rates'!#REF!</f>
        <v>#REF!</v>
      </c>
      <c r="AO13" s="34" t="e">
        <f>'BAR BB| Open rates'!#REF!</f>
        <v>#REF!</v>
      </c>
      <c r="AP13" s="34" t="e">
        <f>'BAR BB| Open rates'!#REF!</f>
        <v>#REF!</v>
      </c>
      <c r="AQ13" s="34" t="e">
        <f>'BAR BB| Open rates'!#REF!</f>
        <v>#REF!</v>
      </c>
      <c r="AR13" s="34" t="e">
        <f>'BAR BB| Open rates'!#REF!</f>
        <v>#REF!</v>
      </c>
      <c r="AS13" s="34" t="e">
        <f>'BAR BB| Open rates'!#REF!</f>
        <v>#REF!</v>
      </c>
      <c r="AT13" s="34" t="e">
        <f>'BAR BB| Open rates'!#REF!</f>
        <v>#REF!</v>
      </c>
      <c r="AU13" s="34" t="e">
        <f>'BAR BB| Open rates'!#REF!</f>
        <v>#REF!</v>
      </c>
      <c r="AV13" s="34" t="e">
        <f>'BAR BB| Open rates'!#REF!</f>
        <v>#REF!</v>
      </c>
      <c r="AW13" s="34" t="e">
        <f>'BAR BB| Open rates'!#REF!</f>
        <v>#REF!</v>
      </c>
    </row>
    <row r="16" spans="1:49" x14ac:dyDescent="0.2">
      <c r="A16" s="11" t="s">
        <v>55</v>
      </c>
      <c r="B16" s="39"/>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7" spans="1:49" s="33" customFormat="1" ht="26.25" customHeight="1" x14ac:dyDescent="0.2">
      <c r="A17" s="40"/>
      <c r="B17" s="51" t="str">
        <f t="shared" ref="B17:K17" si="0">B3</f>
        <v>06.10.2020-10.10.2020</v>
      </c>
      <c r="C17" s="51" t="str">
        <f t="shared" si="0"/>
        <v>11.10.2020-14.10.2020</v>
      </c>
      <c r="D17" s="51" t="str">
        <f t="shared" si="0"/>
        <v>15.10.2020-17.10.2020</v>
      </c>
      <c r="E17" s="51" t="str">
        <f t="shared" si="0"/>
        <v>18.10.2020-07.11.2020</v>
      </c>
      <c r="F17" s="51" t="e">
        <f t="shared" si="0"/>
        <v>#REF!</v>
      </c>
      <c r="G17" s="51" t="e">
        <f t="shared" si="0"/>
        <v>#REF!</v>
      </c>
      <c r="H17" s="51" t="e">
        <f t="shared" si="0"/>
        <v>#REF!</v>
      </c>
      <c r="I17" s="51" t="str">
        <f t="shared" si="0"/>
        <v>08.11.2020-10.12.2020</v>
      </c>
      <c r="J17" s="51" t="str">
        <f t="shared" si="0"/>
        <v>11.12.2020-17.12.2020</v>
      </c>
      <c r="K17" s="51" t="str">
        <f t="shared" si="0"/>
        <v>18.12.2020-19.12.2020</v>
      </c>
      <c r="L17" s="51" t="e">
        <f>L3</f>
        <v>#REF!</v>
      </c>
      <c r="M17" s="51" t="e">
        <f t="shared" ref="M17:AH17" si="1">M3</f>
        <v>#REF!</v>
      </c>
      <c r="N17" s="51" t="e">
        <f t="shared" si="1"/>
        <v>#REF!</v>
      </c>
      <c r="O17" s="51" t="e">
        <f t="shared" si="1"/>
        <v>#REF!</v>
      </c>
      <c r="P17" s="51" t="e">
        <f t="shared" si="1"/>
        <v>#REF!</v>
      </c>
      <c r="Q17" s="51" t="e">
        <f t="shared" si="1"/>
        <v>#REF!</v>
      </c>
      <c r="R17" s="51" t="e">
        <f t="shared" si="1"/>
        <v>#REF!</v>
      </c>
      <c r="S17" s="51" t="e">
        <f t="shared" si="1"/>
        <v>#REF!</v>
      </c>
      <c r="T17" s="51" t="e">
        <f t="shared" si="1"/>
        <v>#REF!</v>
      </c>
      <c r="U17" s="51" t="e">
        <f t="shared" si="1"/>
        <v>#REF!</v>
      </c>
      <c r="V17" s="51" t="e">
        <f t="shared" si="1"/>
        <v>#REF!</v>
      </c>
      <c r="W17" s="51" t="e">
        <f t="shared" si="1"/>
        <v>#REF!</v>
      </c>
      <c r="X17" s="51" t="e">
        <f t="shared" si="1"/>
        <v>#REF!</v>
      </c>
      <c r="Y17" s="51" t="e">
        <f t="shared" si="1"/>
        <v>#REF!</v>
      </c>
      <c r="Z17" s="51" t="e">
        <f t="shared" si="1"/>
        <v>#REF!</v>
      </c>
      <c r="AA17" s="51" t="e">
        <f t="shared" si="1"/>
        <v>#REF!</v>
      </c>
      <c r="AB17" s="51" t="e">
        <f t="shared" si="1"/>
        <v>#REF!</v>
      </c>
      <c r="AC17" s="51" t="e">
        <f t="shared" si="1"/>
        <v>#REF!</v>
      </c>
      <c r="AD17" s="51" t="e">
        <f t="shared" si="1"/>
        <v>#REF!</v>
      </c>
      <c r="AE17" s="51" t="e">
        <f t="shared" si="1"/>
        <v>#REF!</v>
      </c>
      <c r="AF17" s="51" t="e">
        <f t="shared" si="1"/>
        <v>#REF!</v>
      </c>
      <c r="AG17" s="51" t="e">
        <f t="shared" si="1"/>
        <v>#REF!</v>
      </c>
      <c r="AH17" s="51" t="e">
        <f t="shared" si="1"/>
        <v>#REF!</v>
      </c>
      <c r="AI17" s="51" t="e">
        <f t="shared" ref="AI17:AW17" si="2">AI3</f>
        <v>#REF!</v>
      </c>
      <c r="AJ17" s="51" t="e">
        <f t="shared" si="2"/>
        <v>#REF!</v>
      </c>
      <c r="AK17" s="51" t="e">
        <f t="shared" si="2"/>
        <v>#REF!</v>
      </c>
      <c r="AL17" s="116" t="e">
        <f t="shared" si="2"/>
        <v>#REF!</v>
      </c>
      <c r="AM17" s="115" t="e">
        <f t="shared" si="2"/>
        <v>#REF!</v>
      </c>
      <c r="AN17" s="115" t="e">
        <f t="shared" si="2"/>
        <v>#REF!</v>
      </c>
      <c r="AO17" s="115" t="e">
        <f t="shared" si="2"/>
        <v>#REF!</v>
      </c>
      <c r="AP17" s="115" t="e">
        <f t="shared" si="2"/>
        <v>#REF!</v>
      </c>
      <c r="AQ17" s="115" t="e">
        <f t="shared" si="2"/>
        <v>#REF!</v>
      </c>
      <c r="AR17" s="115" t="e">
        <f t="shared" si="2"/>
        <v>#REF!</v>
      </c>
      <c r="AS17" s="115" t="e">
        <f t="shared" si="2"/>
        <v>#REF!</v>
      </c>
      <c r="AT17" s="115" t="e">
        <f t="shared" si="2"/>
        <v>#REF!</v>
      </c>
      <c r="AU17" s="115" t="e">
        <f t="shared" si="2"/>
        <v>#REF!</v>
      </c>
      <c r="AV17" s="115" t="e">
        <f t="shared" si="2"/>
        <v>#REF!</v>
      </c>
      <c r="AW17" s="115" t="e">
        <f t="shared" si="2"/>
        <v>#REF!</v>
      </c>
    </row>
    <row r="18" spans="1:49" s="33" customFormat="1" ht="26.25" customHeight="1" x14ac:dyDescent="0.2">
      <c r="A18" s="49" t="s">
        <v>0</v>
      </c>
      <c r="B18" s="105"/>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15" t="e">
        <f t="shared" ref="AM18:AW18" si="3">AM4</f>
        <v>#REF!</v>
      </c>
      <c r="AN18" s="115" t="e">
        <f t="shared" si="3"/>
        <v>#REF!</v>
      </c>
      <c r="AO18" s="115" t="e">
        <f t="shared" si="3"/>
        <v>#REF!</v>
      </c>
      <c r="AP18" s="115" t="e">
        <f t="shared" si="3"/>
        <v>#REF!</v>
      </c>
      <c r="AQ18" s="115" t="e">
        <f t="shared" si="3"/>
        <v>#REF!</v>
      </c>
      <c r="AR18" s="115" t="e">
        <f t="shared" si="3"/>
        <v>#REF!</v>
      </c>
      <c r="AS18" s="115" t="e">
        <f t="shared" si="3"/>
        <v>#REF!</v>
      </c>
      <c r="AT18" s="115" t="e">
        <f t="shared" si="3"/>
        <v>#REF!</v>
      </c>
      <c r="AU18" s="115" t="e">
        <f t="shared" si="3"/>
        <v>#REF!</v>
      </c>
      <c r="AV18" s="115" t="e">
        <f t="shared" si="3"/>
        <v>#REF!</v>
      </c>
      <c r="AW18" s="115" t="e">
        <f t="shared" si="3"/>
        <v>#REF!</v>
      </c>
    </row>
    <row r="19" spans="1:49" s="36" customFormat="1" ht="12" customHeight="1" x14ac:dyDescent="0.2">
      <c r="A19" s="65" t="s">
        <v>63</v>
      </c>
    </row>
    <row r="20" spans="1:49" s="36" customFormat="1" ht="12" customHeight="1" x14ac:dyDescent="0.2">
      <c r="A20" s="52">
        <v>1</v>
      </c>
      <c r="B20" s="43">
        <f t="shared" ref="B20:K20" si="4">B6*0.9</f>
        <v>14940</v>
      </c>
      <c r="C20" s="43">
        <f t="shared" si="4"/>
        <v>8730</v>
      </c>
      <c r="D20" s="43">
        <f t="shared" si="4"/>
        <v>11610</v>
      </c>
      <c r="E20" s="43">
        <f t="shared" si="4"/>
        <v>7110</v>
      </c>
      <c r="F20" s="43" t="e">
        <f t="shared" si="4"/>
        <v>#REF!</v>
      </c>
      <c r="G20" s="43" t="e">
        <f t="shared" si="4"/>
        <v>#REF!</v>
      </c>
      <c r="H20" s="43" t="e">
        <f t="shared" si="4"/>
        <v>#REF!</v>
      </c>
      <c r="I20" s="43">
        <f t="shared" si="4"/>
        <v>6030</v>
      </c>
      <c r="J20" s="43">
        <f t="shared" si="4"/>
        <v>7110</v>
      </c>
      <c r="K20" s="43">
        <f t="shared" si="4"/>
        <v>11610</v>
      </c>
      <c r="L20" s="34" t="e">
        <f>L6*0.9+1100</f>
        <v>#REF!</v>
      </c>
      <c r="M20" s="34" t="e">
        <f>M6*0.9+1100</f>
        <v>#REF!</v>
      </c>
      <c r="N20" s="34" t="e">
        <f>N6*0.9+2100</f>
        <v>#REF!</v>
      </c>
      <c r="O20" s="34" t="e">
        <f>O6*0.9+2100</f>
        <v>#REF!</v>
      </c>
      <c r="P20" s="34" t="e">
        <f t="shared" ref="P20:U20" si="5">P6*0.9+2100</f>
        <v>#REF!</v>
      </c>
      <c r="Q20" s="34" t="e">
        <f t="shared" si="5"/>
        <v>#REF!</v>
      </c>
      <c r="R20" s="34" t="e">
        <f t="shared" si="5"/>
        <v>#REF!</v>
      </c>
      <c r="S20" s="34" t="e">
        <f t="shared" si="5"/>
        <v>#REF!</v>
      </c>
      <c r="T20" s="34" t="e">
        <f t="shared" si="5"/>
        <v>#REF!</v>
      </c>
      <c r="U20" s="34" t="e">
        <f t="shared" si="5"/>
        <v>#REF!</v>
      </c>
      <c r="V20" s="62" t="e">
        <f>V6*0.9+1700</f>
        <v>#REF!</v>
      </c>
      <c r="W20" s="62" t="e">
        <f t="shared" ref="W20:AG20" si="6">W6*0.9+1700</f>
        <v>#REF!</v>
      </c>
      <c r="X20" s="62" t="e">
        <f t="shared" si="6"/>
        <v>#REF!</v>
      </c>
      <c r="Y20" s="62" t="e">
        <f t="shared" si="6"/>
        <v>#REF!</v>
      </c>
      <c r="Z20" s="62" t="e">
        <f t="shared" si="6"/>
        <v>#REF!</v>
      </c>
      <c r="AA20" s="62" t="e">
        <f t="shared" si="6"/>
        <v>#REF!</v>
      </c>
      <c r="AB20" s="62" t="e">
        <f t="shared" si="6"/>
        <v>#REF!</v>
      </c>
      <c r="AC20" s="62" t="e">
        <f t="shared" si="6"/>
        <v>#REF!</v>
      </c>
      <c r="AD20" s="62" t="e">
        <f t="shared" si="6"/>
        <v>#REF!</v>
      </c>
      <c r="AE20" s="62" t="e">
        <f t="shared" si="6"/>
        <v>#REF!</v>
      </c>
      <c r="AF20" s="62" t="e">
        <f t="shared" si="6"/>
        <v>#REF!</v>
      </c>
      <c r="AG20" s="62" t="e">
        <f t="shared" si="6"/>
        <v>#REF!</v>
      </c>
      <c r="AH20" s="62" t="e">
        <f t="shared" ref="AH20:AP20" si="7">AH6*0.9+1700</f>
        <v>#REF!</v>
      </c>
      <c r="AI20" s="62" t="e">
        <f t="shared" si="7"/>
        <v>#REF!</v>
      </c>
      <c r="AJ20" s="62" t="e">
        <f t="shared" si="7"/>
        <v>#REF!</v>
      </c>
      <c r="AK20" s="62" t="e">
        <f t="shared" si="7"/>
        <v>#REF!</v>
      </c>
      <c r="AL20" s="62" t="e">
        <f t="shared" si="7"/>
        <v>#REF!</v>
      </c>
      <c r="AM20" s="62" t="e">
        <f t="shared" si="7"/>
        <v>#REF!</v>
      </c>
      <c r="AN20" s="62" t="e">
        <f t="shared" si="7"/>
        <v>#REF!</v>
      </c>
      <c r="AO20" s="62" t="e">
        <f t="shared" si="7"/>
        <v>#REF!</v>
      </c>
      <c r="AP20" s="62" t="e">
        <f t="shared" si="7"/>
        <v>#REF!</v>
      </c>
      <c r="AQ20" s="62" t="e">
        <f t="shared" ref="AQ20:AW20" si="8">AQ6*0.9+1100</f>
        <v>#REF!</v>
      </c>
      <c r="AR20" s="62" t="e">
        <f t="shared" si="8"/>
        <v>#REF!</v>
      </c>
      <c r="AS20" s="62" t="e">
        <f t="shared" si="8"/>
        <v>#REF!</v>
      </c>
      <c r="AT20" s="62" t="e">
        <f t="shared" si="8"/>
        <v>#REF!</v>
      </c>
      <c r="AU20" s="62" t="e">
        <f t="shared" si="8"/>
        <v>#REF!</v>
      </c>
      <c r="AV20" s="62" t="e">
        <f t="shared" si="8"/>
        <v>#REF!</v>
      </c>
      <c r="AW20" s="62" t="e">
        <f t="shared" si="8"/>
        <v>#REF!</v>
      </c>
    </row>
    <row r="21" spans="1:49" s="36" customFormat="1" ht="12" customHeight="1" x14ac:dyDescent="0.2">
      <c r="A21" s="52">
        <v>2</v>
      </c>
      <c r="B21" s="43">
        <f t="shared" ref="B21:K21" si="9">B7*0.9</f>
        <v>16020</v>
      </c>
      <c r="C21" s="43">
        <f t="shared" si="9"/>
        <v>9810</v>
      </c>
      <c r="D21" s="43">
        <f t="shared" si="9"/>
        <v>12690</v>
      </c>
      <c r="E21" s="43">
        <f t="shared" si="9"/>
        <v>8190</v>
      </c>
      <c r="F21" s="43" t="e">
        <f t="shared" si="9"/>
        <v>#REF!</v>
      </c>
      <c r="G21" s="43" t="e">
        <f t="shared" si="9"/>
        <v>#REF!</v>
      </c>
      <c r="H21" s="43" t="e">
        <f t="shared" si="9"/>
        <v>#REF!</v>
      </c>
      <c r="I21" s="43">
        <f t="shared" si="9"/>
        <v>7110</v>
      </c>
      <c r="J21" s="43">
        <f t="shared" si="9"/>
        <v>8190</v>
      </c>
      <c r="K21" s="43">
        <f t="shared" si="9"/>
        <v>12690</v>
      </c>
      <c r="L21" s="34" t="e">
        <f>L7*0.9+2200</f>
        <v>#REF!</v>
      </c>
      <c r="M21" s="34" t="e">
        <f>M7*0.9+2200</f>
        <v>#REF!</v>
      </c>
      <c r="N21" s="43" t="e">
        <f>N7*0.9+4200</f>
        <v>#REF!</v>
      </c>
      <c r="O21" s="43" t="e">
        <f>O7*0.9+4200</f>
        <v>#REF!</v>
      </c>
      <c r="P21" s="43" t="e">
        <f t="shared" ref="P21:U21" si="10">P7*0.9+4200</f>
        <v>#REF!</v>
      </c>
      <c r="Q21" s="43" t="e">
        <f t="shared" si="10"/>
        <v>#REF!</v>
      </c>
      <c r="R21" s="43" t="e">
        <f t="shared" si="10"/>
        <v>#REF!</v>
      </c>
      <c r="S21" s="43" t="e">
        <f t="shared" si="10"/>
        <v>#REF!</v>
      </c>
      <c r="T21" s="43" t="e">
        <f t="shared" si="10"/>
        <v>#REF!</v>
      </c>
      <c r="U21" s="43" t="e">
        <f t="shared" si="10"/>
        <v>#REF!</v>
      </c>
      <c r="V21" s="43" t="e">
        <f>V7*0.9+3400</f>
        <v>#REF!</v>
      </c>
      <c r="W21" s="43" t="e">
        <f t="shared" ref="W21:AG21" si="11">W7*0.9+3400</f>
        <v>#REF!</v>
      </c>
      <c r="X21" s="43" t="e">
        <f t="shared" si="11"/>
        <v>#REF!</v>
      </c>
      <c r="Y21" s="43" t="e">
        <f t="shared" si="11"/>
        <v>#REF!</v>
      </c>
      <c r="Z21" s="43" t="e">
        <f t="shared" si="11"/>
        <v>#REF!</v>
      </c>
      <c r="AA21" s="43" t="e">
        <f t="shared" si="11"/>
        <v>#REF!</v>
      </c>
      <c r="AB21" s="43" t="e">
        <f t="shared" si="11"/>
        <v>#REF!</v>
      </c>
      <c r="AC21" s="43" t="e">
        <f t="shared" si="11"/>
        <v>#REF!</v>
      </c>
      <c r="AD21" s="43" t="e">
        <f t="shared" si="11"/>
        <v>#REF!</v>
      </c>
      <c r="AE21" s="43" t="e">
        <f t="shared" si="11"/>
        <v>#REF!</v>
      </c>
      <c r="AF21" s="43" t="e">
        <f t="shared" si="11"/>
        <v>#REF!</v>
      </c>
      <c r="AG21" s="43" t="e">
        <f t="shared" si="11"/>
        <v>#REF!</v>
      </c>
      <c r="AH21" s="43" t="e">
        <f t="shared" ref="AH21:AP21" si="12">AH7*0.9+3400</f>
        <v>#REF!</v>
      </c>
      <c r="AI21" s="43" t="e">
        <f t="shared" si="12"/>
        <v>#REF!</v>
      </c>
      <c r="AJ21" s="43" t="e">
        <f t="shared" si="12"/>
        <v>#REF!</v>
      </c>
      <c r="AK21" s="43" t="e">
        <f t="shared" si="12"/>
        <v>#REF!</v>
      </c>
      <c r="AL21" s="43" t="e">
        <f t="shared" si="12"/>
        <v>#REF!</v>
      </c>
      <c r="AM21" s="43" t="e">
        <f t="shared" si="12"/>
        <v>#REF!</v>
      </c>
      <c r="AN21" s="43" t="e">
        <f t="shared" si="12"/>
        <v>#REF!</v>
      </c>
      <c r="AO21" s="43" t="e">
        <f t="shared" si="12"/>
        <v>#REF!</v>
      </c>
      <c r="AP21" s="43" t="e">
        <f t="shared" si="12"/>
        <v>#REF!</v>
      </c>
      <c r="AQ21" s="43" t="e">
        <f t="shared" ref="AQ21:AW21" si="13">AQ7*0.9+2200</f>
        <v>#REF!</v>
      </c>
      <c r="AR21" s="43" t="e">
        <f t="shared" si="13"/>
        <v>#REF!</v>
      </c>
      <c r="AS21" s="43" t="e">
        <f t="shared" si="13"/>
        <v>#REF!</v>
      </c>
      <c r="AT21" s="43" t="e">
        <f t="shared" si="13"/>
        <v>#REF!</v>
      </c>
      <c r="AU21" s="43" t="e">
        <f t="shared" si="13"/>
        <v>#REF!</v>
      </c>
      <c r="AV21" s="43" t="e">
        <f t="shared" si="13"/>
        <v>#REF!</v>
      </c>
      <c r="AW21" s="43" t="e">
        <f t="shared" si="13"/>
        <v>#REF!</v>
      </c>
    </row>
    <row r="22" spans="1:49" s="36" customFormat="1" ht="12" customHeight="1" x14ac:dyDescent="0.2">
      <c r="A22" s="66" t="s">
        <v>64</v>
      </c>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row>
    <row r="23" spans="1:49" s="36" customFormat="1" ht="12" customHeight="1" x14ac:dyDescent="0.2">
      <c r="A23" s="52">
        <v>1</v>
      </c>
      <c r="B23" s="43">
        <f t="shared" ref="B23:K23" si="14">B9*0.9</f>
        <v>17550</v>
      </c>
      <c r="C23" s="43">
        <f t="shared" si="14"/>
        <v>11340</v>
      </c>
      <c r="D23" s="43">
        <f t="shared" si="14"/>
        <v>14220</v>
      </c>
      <c r="E23" s="43">
        <f t="shared" si="14"/>
        <v>9720</v>
      </c>
      <c r="F23" s="43" t="e">
        <f t="shared" si="14"/>
        <v>#REF!</v>
      </c>
      <c r="G23" s="43" t="e">
        <f t="shared" si="14"/>
        <v>#REF!</v>
      </c>
      <c r="H23" s="43" t="e">
        <f t="shared" si="14"/>
        <v>#REF!</v>
      </c>
      <c r="I23" s="43">
        <f t="shared" si="14"/>
        <v>8640</v>
      </c>
      <c r="J23" s="43">
        <f t="shared" si="14"/>
        <v>9720</v>
      </c>
      <c r="K23" s="43">
        <f t="shared" si="14"/>
        <v>14220</v>
      </c>
      <c r="L23" s="43" t="e">
        <f>L9*0.9+1100</f>
        <v>#REF!</v>
      </c>
      <c r="M23" s="43" t="e">
        <f>M9*0.9+1100</f>
        <v>#REF!</v>
      </c>
      <c r="N23" s="43" t="e">
        <f>N9*0.9+2100</f>
        <v>#REF!</v>
      </c>
      <c r="O23" s="43" t="e">
        <f>O9*0.9+2100</f>
        <v>#REF!</v>
      </c>
      <c r="P23" s="43" t="e">
        <f t="shared" ref="P23:U23" si="15">P9*0.9+2100</f>
        <v>#REF!</v>
      </c>
      <c r="Q23" s="43" t="e">
        <f t="shared" si="15"/>
        <v>#REF!</v>
      </c>
      <c r="R23" s="43" t="e">
        <f t="shared" si="15"/>
        <v>#REF!</v>
      </c>
      <c r="S23" s="43" t="e">
        <f t="shared" si="15"/>
        <v>#REF!</v>
      </c>
      <c r="T23" s="43" t="e">
        <f t="shared" si="15"/>
        <v>#REF!</v>
      </c>
      <c r="U23" s="43" t="e">
        <f t="shared" si="15"/>
        <v>#REF!</v>
      </c>
      <c r="V23" s="43" t="e">
        <f>V9*0.9+1700</f>
        <v>#REF!</v>
      </c>
      <c r="W23" s="43" t="e">
        <f t="shared" ref="W23:AG23" si="16">W9*0.9+1700</f>
        <v>#REF!</v>
      </c>
      <c r="X23" s="43" t="e">
        <f t="shared" si="16"/>
        <v>#REF!</v>
      </c>
      <c r="Y23" s="43" t="e">
        <f t="shared" si="16"/>
        <v>#REF!</v>
      </c>
      <c r="Z23" s="43" t="e">
        <f t="shared" si="16"/>
        <v>#REF!</v>
      </c>
      <c r="AA23" s="43" t="e">
        <f t="shared" si="16"/>
        <v>#REF!</v>
      </c>
      <c r="AB23" s="43" t="e">
        <f t="shared" si="16"/>
        <v>#REF!</v>
      </c>
      <c r="AC23" s="43" t="e">
        <f t="shared" si="16"/>
        <v>#REF!</v>
      </c>
      <c r="AD23" s="43" t="e">
        <f t="shared" si="16"/>
        <v>#REF!</v>
      </c>
      <c r="AE23" s="43" t="e">
        <f t="shared" si="16"/>
        <v>#REF!</v>
      </c>
      <c r="AF23" s="43" t="e">
        <f t="shared" si="16"/>
        <v>#REF!</v>
      </c>
      <c r="AG23" s="43" t="e">
        <f t="shared" si="16"/>
        <v>#REF!</v>
      </c>
      <c r="AH23" s="43" t="e">
        <f t="shared" ref="AH23:AP23" si="17">AH9*0.9+1700</f>
        <v>#REF!</v>
      </c>
      <c r="AI23" s="43" t="e">
        <f t="shared" si="17"/>
        <v>#REF!</v>
      </c>
      <c r="AJ23" s="43" t="e">
        <f t="shared" si="17"/>
        <v>#REF!</v>
      </c>
      <c r="AK23" s="43" t="e">
        <f t="shared" si="17"/>
        <v>#REF!</v>
      </c>
      <c r="AL23" s="43" t="e">
        <f t="shared" si="17"/>
        <v>#REF!</v>
      </c>
      <c r="AM23" s="43" t="e">
        <f t="shared" si="17"/>
        <v>#REF!</v>
      </c>
      <c r="AN23" s="43" t="e">
        <f t="shared" si="17"/>
        <v>#REF!</v>
      </c>
      <c r="AO23" s="43" t="e">
        <f t="shared" si="17"/>
        <v>#REF!</v>
      </c>
      <c r="AP23" s="43" t="e">
        <f t="shared" si="17"/>
        <v>#REF!</v>
      </c>
      <c r="AQ23" s="43" t="e">
        <f t="shared" ref="AQ23:AW23" si="18">AQ9*0.9+1100</f>
        <v>#REF!</v>
      </c>
      <c r="AR23" s="43" t="e">
        <f t="shared" si="18"/>
        <v>#REF!</v>
      </c>
      <c r="AS23" s="43" t="e">
        <f t="shared" si="18"/>
        <v>#REF!</v>
      </c>
      <c r="AT23" s="43" t="e">
        <f t="shared" si="18"/>
        <v>#REF!</v>
      </c>
      <c r="AU23" s="43" t="e">
        <f t="shared" si="18"/>
        <v>#REF!</v>
      </c>
      <c r="AV23" s="43" t="e">
        <f t="shared" si="18"/>
        <v>#REF!</v>
      </c>
      <c r="AW23" s="43" t="e">
        <f t="shared" si="18"/>
        <v>#REF!</v>
      </c>
    </row>
    <row r="24" spans="1:49" s="36" customFormat="1" ht="12" customHeight="1" x14ac:dyDescent="0.2">
      <c r="A24" s="52">
        <v>2</v>
      </c>
      <c r="B24" s="43">
        <f t="shared" ref="B24:K24" si="19">B10*0.9</f>
        <v>18630</v>
      </c>
      <c r="C24" s="43">
        <f t="shared" si="19"/>
        <v>12420</v>
      </c>
      <c r="D24" s="43">
        <f t="shared" si="19"/>
        <v>15300</v>
      </c>
      <c r="E24" s="43">
        <f t="shared" si="19"/>
        <v>10800</v>
      </c>
      <c r="F24" s="43" t="e">
        <f t="shared" si="19"/>
        <v>#REF!</v>
      </c>
      <c r="G24" s="43" t="e">
        <f t="shared" si="19"/>
        <v>#REF!</v>
      </c>
      <c r="H24" s="43" t="e">
        <f t="shared" si="19"/>
        <v>#REF!</v>
      </c>
      <c r="I24" s="43">
        <f t="shared" si="19"/>
        <v>9720</v>
      </c>
      <c r="J24" s="43">
        <f t="shared" si="19"/>
        <v>10800</v>
      </c>
      <c r="K24" s="43">
        <f t="shared" si="19"/>
        <v>15300</v>
      </c>
      <c r="L24" s="43" t="e">
        <f>L10*0.9+2200</f>
        <v>#REF!</v>
      </c>
      <c r="M24" s="43" t="e">
        <f>M10*0.9+2200</f>
        <v>#REF!</v>
      </c>
      <c r="N24" s="43" t="e">
        <f>N10*0.9+4200</f>
        <v>#REF!</v>
      </c>
      <c r="O24" s="43" t="e">
        <f>O10*0.9+4200</f>
        <v>#REF!</v>
      </c>
      <c r="P24" s="43" t="e">
        <f t="shared" ref="P24:U24" si="20">P10*0.9+4200</f>
        <v>#REF!</v>
      </c>
      <c r="Q24" s="43" t="e">
        <f t="shared" si="20"/>
        <v>#REF!</v>
      </c>
      <c r="R24" s="43" t="e">
        <f t="shared" si="20"/>
        <v>#REF!</v>
      </c>
      <c r="S24" s="43" t="e">
        <f t="shared" si="20"/>
        <v>#REF!</v>
      </c>
      <c r="T24" s="43" t="e">
        <f t="shared" si="20"/>
        <v>#REF!</v>
      </c>
      <c r="U24" s="43" t="e">
        <f t="shared" si="20"/>
        <v>#REF!</v>
      </c>
      <c r="V24" s="43" t="e">
        <f>V10*0.9+3400</f>
        <v>#REF!</v>
      </c>
      <c r="W24" s="43" t="e">
        <f t="shared" ref="W24:AG24" si="21">W10*0.9+3400</f>
        <v>#REF!</v>
      </c>
      <c r="X24" s="43" t="e">
        <f t="shared" si="21"/>
        <v>#REF!</v>
      </c>
      <c r="Y24" s="43" t="e">
        <f t="shared" si="21"/>
        <v>#REF!</v>
      </c>
      <c r="Z24" s="43" t="e">
        <f t="shared" si="21"/>
        <v>#REF!</v>
      </c>
      <c r="AA24" s="43" t="e">
        <f t="shared" si="21"/>
        <v>#REF!</v>
      </c>
      <c r="AB24" s="43" t="e">
        <f t="shared" si="21"/>
        <v>#REF!</v>
      </c>
      <c r="AC24" s="43" t="e">
        <f t="shared" si="21"/>
        <v>#REF!</v>
      </c>
      <c r="AD24" s="43" t="e">
        <f t="shared" si="21"/>
        <v>#REF!</v>
      </c>
      <c r="AE24" s="43" t="e">
        <f t="shared" si="21"/>
        <v>#REF!</v>
      </c>
      <c r="AF24" s="43" t="e">
        <f t="shared" si="21"/>
        <v>#REF!</v>
      </c>
      <c r="AG24" s="43" t="e">
        <f t="shared" si="21"/>
        <v>#REF!</v>
      </c>
      <c r="AH24" s="43" t="e">
        <f t="shared" ref="AH24:AP24" si="22">AH10*0.9+3400</f>
        <v>#REF!</v>
      </c>
      <c r="AI24" s="43" t="e">
        <f t="shared" si="22"/>
        <v>#REF!</v>
      </c>
      <c r="AJ24" s="43" t="e">
        <f t="shared" si="22"/>
        <v>#REF!</v>
      </c>
      <c r="AK24" s="43" t="e">
        <f t="shared" si="22"/>
        <v>#REF!</v>
      </c>
      <c r="AL24" s="43" t="e">
        <f t="shared" si="22"/>
        <v>#REF!</v>
      </c>
      <c r="AM24" s="43" t="e">
        <f t="shared" si="22"/>
        <v>#REF!</v>
      </c>
      <c r="AN24" s="43" t="e">
        <f t="shared" si="22"/>
        <v>#REF!</v>
      </c>
      <c r="AO24" s="43" t="e">
        <f t="shared" si="22"/>
        <v>#REF!</v>
      </c>
      <c r="AP24" s="43" t="e">
        <f t="shared" si="22"/>
        <v>#REF!</v>
      </c>
      <c r="AQ24" s="43" t="e">
        <f t="shared" ref="AQ24:AW24" si="23">AQ10*0.9+2200</f>
        <v>#REF!</v>
      </c>
      <c r="AR24" s="43" t="e">
        <f t="shared" si="23"/>
        <v>#REF!</v>
      </c>
      <c r="AS24" s="43" t="e">
        <f t="shared" si="23"/>
        <v>#REF!</v>
      </c>
      <c r="AT24" s="43" t="e">
        <f t="shared" si="23"/>
        <v>#REF!</v>
      </c>
      <c r="AU24" s="43" t="e">
        <f t="shared" si="23"/>
        <v>#REF!</v>
      </c>
      <c r="AV24" s="43" t="e">
        <f t="shared" si="23"/>
        <v>#REF!</v>
      </c>
      <c r="AW24" s="43" t="e">
        <f t="shared" si="23"/>
        <v>#REF!</v>
      </c>
    </row>
    <row r="25" spans="1:49" s="36" customFormat="1" ht="12" customHeight="1" x14ac:dyDescent="0.2">
      <c r="A25" s="66" t="s">
        <v>65</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row>
    <row r="26" spans="1:49" s="36" customFormat="1" ht="12" customHeight="1" x14ac:dyDescent="0.2">
      <c r="A26" s="52">
        <v>1</v>
      </c>
      <c r="B26" s="43">
        <f t="shared" ref="B26:K26" si="24">B12*0.9</f>
        <v>19350</v>
      </c>
      <c r="C26" s="43">
        <f t="shared" si="24"/>
        <v>13140</v>
      </c>
      <c r="D26" s="43">
        <f t="shared" si="24"/>
        <v>16020</v>
      </c>
      <c r="E26" s="43">
        <f t="shared" si="24"/>
        <v>11520</v>
      </c>
      <c r="F26" s="43" t="e">
        <f t="shared" si="24"/>
        <v>#REF!</v>
      </c>
      <c r="G26" s="43" t="e">
        <f t="shared" si="24"/>
        <v>#REF!</v>
      </c>
      <c r="H26" s="43" t="e">
        <f t="shared" si="24"/>
        <v>#REF!</v>
      </c>
      <c r="I26" s="43">
        <f t="shared" si="24"/>
        <v>10440</v>
      </c>
      <c r="J26" s="43">
        <f t="shared" si="24"/>
        <v>11520</v>
      </c>
      <c r="K26" s="43">
        <f t="shared" si="24"/>
        <v>16020</v>
      </c>
      <c r="L26" s="43" t="e">
        <f>L12*0.9+1100</f>
        <v>#REF!</v>
      </c>
      <c r="M26" s="43" t="e">
        <f>M12*0.9+1100</f>
        <v>#REF!</v>
      </c>
      <c r="N26" s="43" t="e">
        <f>N12*0.9+2100</f>
        <v>#REF!</v>
      </c>
      <c r="O26" s="43" t="e">
        <f>O12*0.9+2100</f>
        <v>#REF!</v>
      </c>
      <c r="P26" s="43" t="e">
        <f t="shared" ref="P26:U26" si="25">P12*0.9+2100</f>
        <v>#REF!</v>
      </c>
      <c r="Q26" s="43" t="e">
        <f t="shared" si="25"/>
        <v>#REF!</v>
      </c>
      <c r="R26" s="43" t="e">
        <f t="shared" si="25"/>
        <v>#REF!</v>
      </c>
      <c r="S26" s="43" t="e">
        <f t="shared" si="25"/>
        <v>#REF!</v>
      </c>
      <c r="T26" s="43" t="e">
        <f t="shared" si="25"/>
        <v>#REF!</v>
      </c>
      <c r="U26" s="43" t="e">
        <f t="shared" si="25"/>
        <v>#REF!</v>
      </c>
      <c r="V26" s="43" t="e">
        <f>V12*0.9+1700</f>
        <v>#REF!</v>
      </c>
      <c r="W26" s="43" t="e">
        <f t="shared" ref="W26:AG26" si="26">W12*0.9+1700</f>
        <v>#REF!</v>
      </c>
      <c r="X26" s="43" t="e">
        <f t="shared" si="26"/>
        <v>#REF!</v>
      </c>
      <c r="Y26" s="43" t="e">
        <f t="shared" si="26"/>
        <v>#REF!</v>
      </c>
      <c r="Z26" s="43" t="e">
        <f t="shared" si="26"/>
        <v>#REF!</v>
      </c>
      <c r="AA26" s="43" t="e">
        <f t="shared" si="26"/>
        <v>#REF!</v>
      </c>
      <c r="AB26" s="43" t="e">
        <f t="shared" si="26"/>
        <v>#REF!</v>
      </c>
      <c r="AC26" s="43" t="e">
        <f t="shared" si="26"/>
        <v>#REF!</v>
      </c>
      <c r="AD26" s="43" t="e">
        <f t="shared" si="26"/>
        <v>#REF!</v>
      </c>
      <c r="AE26" s="43" t="e">
        <f t="shared" si="26"/>
        <v>#REF!</v>
      </c>
      <c r="AF26" s="43" t="e">
        <f t="shared" si="26"/>
        <v>#REF!</v>
      </c>
      <c r="AG26" s="43" t="e">
        <f t="shared" si="26"/>
        <v>#REF!</v>
      </c>
      <c r="AH26" s="43" t="e">
        <f t="shared" ref="AH26:AP26" si="27">AH12*0.9+1700</f>
        <v>#REF!</v>
      </c>
      <c r="AI26" s="43" t="e">
        <f t="shared" si="27"/>
        <v>#REF!</v>
      </c>
      <c r="AJ26" s="43" t="e">
        <f t="shared" si="27"/>
        <v>#REF!</v>
      </c>
      <c r="AK26" s="43" t="e">
        <f t="shared" si="27"/>
        <v>#REF!</v>
      </c>
      <c r="AL26" s="43" t="e">
        <f t="shared" si="27"/>
        <v>#REF!</v>
      </c>
      <c r="AM26" s="43" t="e">
        <f t="shared" si="27"/>
        <v>#REF!</v>
      </c>
      <c r="AN26" s="43" t="e">
        <f t="shared" si="27"/>
        <v>#REF!</v>
      </c>
      <c r="AO26" s="43" t="e">
        <f t="shared" si="27"/>
        <v>#REF!</v>
      </c>
      <c r="AP26" s="43" t="e">
        <f t="shared" si="27"/>
        <v>#REF!</v>
      </c>
      <c r="AQ26" s="43" t="e">
        <f t="shared" ref="AQ26:AW26" si="28">AQ12*0.9+1100</f>
        <v>#REF!</v>
      </c>
      <c r="AR26" s="43" t="e">
        <f t="shared" si="28"/>
        <v>#REF!</v>
      </c>
      <c r="AS26" s="43" t="e">
        <f t="shared" si="28"/>
        <v>#REF!</v>
      </c>
      <c r="AT26" s="43" t="e">
        <f t="shared" si="28"/>
        <v>#REF!</v>
      </c>
      <c r="AU26" s="43" t="e">
        <f t="shared" si="28"/>
        <v>#REF!</v>
      </c>
      <c r="AV26" s="43" t="e">
        <f t="shared" si="28"/>
        <v>#REF!</v>
      </c>
      <c r="AW26" s="43" t="e">
        <f t="shared" si="28"/>
        <v>#REF!</v>
      </c>
    </row>
    <row r="27" spans="1:49" s="36" customFormat="1" ht="12" customHeight="1" x14ac:dyDescent="0.2">
      <c r="A27" s="52">
        <v>2</v>
      </c>
      <c r="B27" s="43">
        <f t="shared" ref="B27:K27" si="29">B13*0.9</f>
        <v>20430</v>
      </c>
      <c r="C27" s="43">
        <f t="shared" si="29"/>
        <v>14220</v>
      </c>
      <c r="D27" s="43">
        <f t="shared" si="29"/>
        <v>17100</v>
      </c>
      <c r="E27" s="43">
        <f t="shared" si="29"/>
        <v>12600</v>
      </c>
      <c r="F27" s="43" t="e">
        <f t="shared" si="29"/>
        <v>#REF!</v>
      </c>
      <c r="G27" s="43" t="e">
        <f t="shared" si="29"/>
        <v>#REF!</v>
      </c>
      <c r="H27" s="43" t="e">
        <f t="shared" si="29"/>
        <v>#REF!</v>
      </c>
      <c r="I27" s="43">
        <f t="shared" si="29"/>
        <v>11520</v>
      </c>
      <c r="J27" s="43">
        <f t="shared" si="29"/>
        <v>12600</v>
      </c>
      <c r="K27" s="43">
        <f t="shared" si="29"/>
        <v>17100</v>
      </c>
      <c r="L27" s="43" t="e">
        <f>L13*0.9+2200</f>
        <v>#REF!</v>
      </c>
      <c r="M27" s="43" t="e">
        <f>M13*0.9+2200</f>
        <v>#REF!</v>
      </c>
      <c r="N27" s="43" t="e">
        <f>N13*0.9+4200</f>
        <v>#REF!</v>
      </c>
      <c r="O27" s="43" t="e">
        <f>O13*0.9+4200</f>
        <v>#REF!</v>
      </c>
      <c r="P27" s="43" t="e">
        <f t="shared" ref="P27:U27" si="30">P13*0.9+4200</f>
        <v>#REF!</v>
      </c>
      <c r="Q27" s="43" t="e">
        <f t="shared" si="30"/>
        <v>#REF!</v>
      </c>
      <c r="R27" s="43" t="e">
        <f t="shared" si="30"/>
        <v>#REF!</v>
      </c>
      <c r="S27" s="43" t="e">
        <f t="shared" si="30"/>
        <v>#REF!</v>
      </c>
      <c r="T27" s="43" t="e">
        <f t="shared" si="30"/>
        <v>#REF!</v>
      </c>
      <c r="U27" s="43" t="e">
        <f t="shared" si="30"/>
        <v>#REF!</v>
      </c>
      <c r="V27" s="43" t="e">
        <f>V13*0.9+3400</f>
        <v>#REF!</v>
      </c>
      <c r="W27" s="43" t="e">
        <f t="shared" ref="W27:AG27" si="31">W13*0.9+3400</f>
        <v>#REF!</v>
      </c>
      <c r="X27" s="43" t="e">
        <f t="shared" si="31"/>
        <v>#REF!</v>
      </c>
      <c r="Y27" s="43" t="e">
        <f t="shared" si="31"/>
        <v>#REF!</v>
      </c>
      <c r="Z27" s="43" t="e">
        <f t="shared" si="31"/>
        <v>#REF!</v>
      </c>
      <c r="AA27" s="43" t="e">
        <f t="shared" si="31"/>
        <v>#REF!</v>
      </c>
      <c r="AB27" s="43" t="e">
        <f t="shared" si="31"/>
        <v>#REF!</v>
      </c>
      <c r="AC27" s="43" t="e">
        <f t="shared" si="31"/>
        <v>#REF!</v>
      </c>
      <c r="AD27" s="43" t="e">
        <f t="shared" si="31"/>
        <v>#REF!</v>
      </c>
      <c r="AE27" s="43" t="e">
        <f t="shared" si="31"/>
        <v>#REF!</v>
      </c>
      <c r="AF27" s="43" t="e">
        <f t="shared" si="31"/>
        <v>#REF!</v>
      </c>
      <c r="AG27" s="43" t="e">
        <f t="shared" si="31"/>
        <v>#REF!</v>
      </c>
      <c r="AH27" s="43" t="e">
        <f t="shared" ref="AH27:AP27" si="32">AH13*0.9+3400</f>
        <v>#REF!</v>
      </c>
      <c r="AI27" s="43" t="e">
        <f t="shared" si="32"/>
        <v>#REF!</v>
      </c>
      <c r="AJ27" s="43" t="e">
        <f t="shared" si="32"/>
        <v>#REF!</v>
      </c>
      <c r="AK27" s="43" t="e">
        <f t="shared" si="32"/>
        <v>#REF!</v>
      </c>
      <c r="AL27" s="43" t="e">
        <f t="shared" si="32"/>
        <v>#REF!</v>
      </c>
      <c r="AM27" s="43" t="e">
        <f t="shared" si="32"/>
        <v>#REF!</v>
      </c>
      <c r="AN27" s="43" t="e">
        <f t="shared" si="32"/>
        <v>#REF!</v>
      </c>
      <c r="AO27" s="43" t="e">
        <f t="shared" si="32"/>
        <v>#REF!</v>
      </c>
      <c r="AP27" s="43" t="e">
        <f t="shared" si="32"/>
        <v>#REF!</v>
      </c>
      <c r="AQ27" s="43" t="e">
        <f t="shared" ref="AQ27:AW27" si="33">AQ13*0.9+2200</f>
        <v>#REF!</v>
      </c>
      <c r="AR27" s="43" t="e">
        <f t="shared" si="33"/>
        <v>#REF!</v>
      </c>
      <c r="AS27" s="43" t="e">
        <f t="shared" si="33"/>
        <v>#REF!</v>
      </c>
      <c r="AT27" s="43" t="e">
        <f t="shared" si="33"/>
        <v>#REF!</v>
      </c>
      <c r="AU27" s="43" t="e">
        <f t="shared" si="33"/>
        <v>#REF!</v>
      </c>
      <c r="AV27" s="43" t="e">
        <f t="shared" si="33"/>
        <v>#REF!</v>
      </c>
      <c r="AW27" s="43" t="e">
        <f t="shared" si="33"/>
        <v>#REF!</v>
      </c>
    </row>
    <row r="29" spans="1:49" x14ac:dyDescent="0.2">
      <c r="K29" s="32" t="s">
        <v>56</v>
      </c>
      <c r="L29" s="54">
        <v>1100</v>
      </c>
      <c r="M29" s="54">
        <v>1100</v>
      </c>
      <c r="N29" s="55">
        <v>2100</v>
      </c>
      <c r="O29" s="55">
        <v>2100</v>
      </c>
      <c r="P29" s="55">
        <v>2100</v>
      </c>
      <c r="Q29" s="55">
        <v>2100</v>
      </c>
      <c r="R29" s="55">
        <v>2100</v>
      </c>
      <c r="S29" s="55">
        <v>2100</v>
      </c>
      <c r="T29" s="55">
        <v>2100</v>
      </c>
      <c r="U29" s="55">
        <v>2100</v>
      </c>
      <c r="V29" s="56">
        <v>1700</v>
      </c>
      <c r="W29" s="56">
        <v>1700</v>
      </c>
      <c r="X29" s="56">
        <v>1700</v>
      </c>
      <c r="Y29" s="56">
        <v>1700</v>
      </c>
      <c r="Z29" s="56">
        <v>1700</v>
      </c>
      <c r="AA29" s="56">
        <v>1700</v>
      </c>
      <c r="AB29" s="56">
        <v>1700</v>
      </c>
      <c r="AC29" s="56">
        <v>1700</v>
      </c>
      <c r="AD29" s="56">
        <v>1700</v>
      </c>
      <c r="AE29" s="56">
        <v>1700</v>
      </c>
      <c r="AF29" s="56">
        <v>1700</v>
      </c>
      <c r="AG29" s="56">
        <v>1700</v>
      </c>
      <c r="AH29" s="56">
        <v>1700</v>
      </c>
      <c r="AI29" s="56">
        <v>1700</v>
      </c>
      <c r="AJ29" s="56">
        <v>1700</v>
      </c>
      <c r="AK29" s="56">
        <v>1700</v>
      </c>
      <c r="AL29" s="56">
        <v>1700</v>
      </c>
      <c r="AM29" s="56">
        <v>1700</v>
      </c>
      <c r="AN29" s="56">
        <v>1700</v>
      </c>
      <c r="AO29" s="56">
        <v>1700</v>
      </c>
      <c r="AP29" s="56">
        <v>1700</v>
      </c>
      <c r="AQ29" s="118">
        <v>1100</v>
      </c>
      <c r="AR29" s="118">
        <v>1100</v>
      </c>
      <c r="AS29" s="118">
        <v>1100</v>
      </c>
      <c r="AT29" s="118">
        <v>1100</v>
      </c>
      <c r="AU29" s="118">
        <v>1100</v>
      </c>
      <c r="AV29" s="118">
        <v>1100</v>
      </c>
    </row>
    <row r="30" spans="1:49" x14ac:dyDescent="0.2">
      <c r="L30" s="54">
        <v>2200</v>
      </c>
      <c r="M30" s="54">
        <v>2200</v>
      </c>
      <c r="N30" s="55">
        <v>4200</v>
      </c>
      <c r="O30" s="55">
        <v>4200</v>
      </c>
      <c r="P30" s="55">
        <v>4200</v>
      </c>
      <c r="Q30" s="55">
        <v>4200</v>
      </c>
      <c r="R30" s="55">
        <v>4200</v>
      </c>
      <c r="S30" s="55">
        <v>4200</v>
      </c>
      <c r="T30" s="55">
        <v>4200</v>
      </c>
      <c r="U30" s="55">
        <v>4200</v>
      </c>
      <c r="V30" s="56">
        <v>3400</v>
      </c>
      <c r="W30" s="56">
        <v>3400</v>
      </c>
      <c r="X30" s="56">
        <v>3400</v>
      </c>
      <c r="Y30" s="56">
        <v>3400</v>
      </c>
      <c r="Z30" s="56">
        <v>3400</v>
      </c>
      <c r="AA30" s="56">
        <v>3400</v>
      </c>
      <c r="AB30" s="56">
        <v>3400</v>
      </c>
      <c r="AC30" s="56">
        <v>3400</v>
      </c>
      <c r="AD30" s="56">
        <v>3400</v>
      </c>
      <c r="AE30" s="56">
        <v>3400</v>
      </c>
      <c r="AF30" s="56">
        <v>3400</v>
      </c>
      <c r="AG30" s="56">
        <v>3400</v>
      </c>
      <c r="AH30" s="56">
        <v>3400</v>
      </c>
      <c r="AI30" s="56">
        <v>3400</v>
      </c>
      <c r="AJ30" s="56">
        <v>3400</v>
      </c>
      <c r="AK30" s="56">
        <v>3400</v>
      </c>
      <c r="AL30" s="56">
        <v>3400</v>
      </c>
      <c r="AM30" s="56">
        <v>3400</v>
      </c>
      <c r="AN30" s="56">
        <v>3400</v>
      </c>
      <c r="AO30" s="56">
        <v>3400</v>
      </c>
      <c r="AP30" s="56">
        <v>3400</v>
      </c>
      <c r="AQ30" s="118">
        <v>2200</v>
      </c>
      <c r="AR30" s="118">
        <v>2200</v>
      </c>
      <c r="AS30" s="118">
        <v>2200</v>
      </c>
      <c r="AT30" s="118">
        <v>2200</v>
      </c>
      <c r="AU30" s="118">
        <v>2200</v>
      </c>
      <c r="AV30" s="118">
        <v>2200</v>
      </c>
    </row>
    <row r="31" spans="1:49" x14ac:dyDescent="0.2">
      <c r="L31" s="32">
        <f>L29+3000</f>
        <v>4100</v>
      </c>
      <c r="M31" s="32">
        <f t="shared" ref="M31:AG31" si="34">M29+3000</f>
        <v>4100</v>
      </c>
      <c r="N31" s="32">
        <f>N29+3000</f>
        <v>5100</v>
      </c>
      <c r="O31" s="32">
        <f t="shared" si="34"/>
        <v>5100</v>
      </c>
      <c r="P31" s="32">
        <f t="shared" si="34"/>
        <v>5100</v>
      </c>
      <c r="Q31" s="32">
        <f t="shared" si="34"/>
        <v>5100</v>
      </c>
      <c r="R31" s="32">
        <f t="shared" si="34"/>
        <v>5100</v>
      </c>
      <c r="S31" s="32">
        <f t="shared" si="34"/>
        <v>5100</v>
      </c>
      <c r="T31" s="32">
        <f t="shared" si="34"/>
        <v>5100</v>
      </c>
      <c r="U31" s="32">
        <f t="shared" si="34"/>
        <v>5100</v>
      </c>
      <c r="V31" s="32">
        <f t="shared" si="34"/>
        <v>4700</v>
      </c>
      <c r="W31" s="32">
        <f t="shared" si="34"/>
        <v>4700</v>
      </c>
      <c r="X31" s="32">
        <f t="shared" si="34"/>
        <v>4700</v>
      </c>
      <c r="Y31" s="32">
        <f t="shared" si="34"/>
        <v>4700</v>
      </c>
      <c r="Z31" s="32">
        <f t="shared" si="34"/>
        <v>4700</v>
      </c>
      <c r="AA31" s="32">
        <f t="shared" si="34"/>
        <v>4700</v>
      </c>
      <c r="AB31" s="32">
        <f t="shared" si="34"/>
        <v>4700</v>
      </c>
      <c r="AC31" s="32">
        <f t="shared" si="34"/>
        <v>4700</v>
      </c>
      <c r="AD31" s="32">
        <f t="shared" si="34"/>
        <v>4700</v>
      </c>
      <c r="AE31" s="32">
        <f t="shared" si="34"/>
        <v>4700</v>
      </c>
      <c r="AF31" s="32">
        <f t="shared" si="34"/>
        <v>4700</v>
      </c>
      <c r="AG31" s="32">
        <f t="shared" si="34"/>
        <v>4700</v>
      </c>
      <c r="AH31" s="32">
        <f t="shared" ref="AH31:AV31" si="35">AH29+3000</f>
        <v>4700</v>
      </c>
      <c r="AI31" s="32">
        <f t="shared" si="35"/>
        <v>4700</v>
      </c>
      <c r="AJ31" s="32">
        <f t="shared" si="35"/>
        <v>4700</v>
      </c>
      <c r="AK31" s="32">
        <f t="shared" si="35"/>
        <v>4700</v>
      </c>
      <c r="AL31" s="32">
        <f t="shared" si="35"/>
        <v>4700</v>
      </c>
      <c r="AM31" s="32">
        <f t="shared" si="35"/>
        <v>4700</v>
      </c>
      <c r="AN31" s="32">
        <f t="shared" si="35"/>
        <v>4700</v>
      </c>
      <c r="AO31" s="32">
        <f t="shared" si="35"/>
        <v>4700</v>
      </c>
      <c r="AP31" s="32">
        <f t="shared" si="35"/>
        <v>4700</v>
      </c>
      <c r="AQ31" s="32">
        <f t="shared" si="35"/>
        <v>4100</v>
      </c>
      <c r="AR31" s="32">
        <f t="shared" si="35"/>
        <v>4100</v>
      </c>
      <c r="AS31" s="32">
        <f t="shared" si="35"/>
        <v>4100</v>
      </c>
      <c r="AT31" s="32">
        <f t="shared" si="35"/>
        <v>4100</v>
      </c>
      <c r="AU31" s="32">
        <f t="shared" si="35"/>
        <v>4100</v>
      </c>
      <c r="AV31" s="32">
        <f t="shared" si="35"/>
        <v>4100</v>
      </c>
    </row>
    <row r="33" spans="1:49" x14ac:dyDescent="0.2">
      <c r="A33" s="364" t="s">
        <v>92</v>
      </c>
      <c r="B33" s="364"/>
      <c r="C33" s="364"/>
      <c r="D33" s="364"/>
    </row>
    <row r="34" spans="1:49" x14ac:dyDescent="0.2">
      <c r="A34" s="11" t="s">
        <v>57</v>
      </c>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row>
    <row r="35" spans="1:49" s="33" customFormat="1" ht="26.25" customHeight="1" x14ac:dyDescent="0.2">
      <c r="A35" s="64" t="s">
        <v>62</v>
      </c>
      <c r="B35" s="51" t="e">
        <f>#REF!</f>
        <v>#REF!</v>
      </c>
      <c r="C35" s="51" t="e">
        <f>#REF!</f>
        <v>#REF!</v>
      </c>
      <c r="D35" s="51" t="e">
        <f>#REF!</f>
        <v>#REF!</v>
      </c>
      <c r="E35" s="51" t="e">
        <f>#REF!</f>
        <v>#REF!</v>
      </c>
      <c r="F35" s="51" t="e">
        <f>#REF!</f>
        <v>#REF!</v>
      </c>
      <c r="G35" s="51" t="e">
        <f>#REF!</f>
        <v>#REF!</v>
      </c>
      <c r="H35" s="51" t="e">
        <f>#REF!</f>
        <v>#REF!</v>
      </c>
      <c r="I35" s="51" t="e">
        <f>#REF!</f>
        <v>#REF!</v>
      </c>
      <c r="J35" s="51" t="e">
        <f>#REF!</f>
        <v>#REF!</v>
      </c>
      <c r="K35" s="51" t="e">
        <f>#REF!</f>
        <v>#REF!</v>
      </c>
      <c r="L35" s="83" t="e">
        <f t="shared" ref="L35:AH35" si="36">L17</f>
        <v>#REF!</v>
      </c>
      <c r="M35" s="83" t="e">
        <f t="shared" si="36"/>
        <v>#REF!</v>
      </c>
      <c r="N35" s="83" t="e">
        <f t="shared" si="36"/>
        <v>#REF!</v>
      </c>
      <c r="O35" s="83" t="e">
        <f t="shared" si="36"/>
        <v>#REF!</v>
      </c>
      <c r="P35" s="83" t="e">
        <f t="shared" si="36"/>
        <v>#REF!</v>
      </c>
      <c r="Q35" s="83" t="e">
        <f t="shared" si="36"/>
        <v>#REF!</v>
      </c>
      <c r="R35" s="83" t="e">
        <f t="shared" si="36"/>
        <v>#REF!</v>
      </c>
      <c r="S35" s="83" t="e">
        <f t="shared" si="36"/>
        <v>#REF!</v>
      </c>
      <c r="T35" s="83" t="e">
        <f t="shared" si="36"/>
        <v>#REF!</v>
      </c>
      <c r="U35" s="83" t="e">
        <f t="shared" si="36"/>
        <v>#REF!</v>
      </c>
      <c r="V35" s="83" t="e">
        <f t="shared" si="36"/>
        <v>#REF!</v>
      </c>
      <c r="W35" s="83" t="e">
        <f t="shared" si="36"/>
        <v>#REF!</v>
      </c>
      <c r="X35" s="83" t="e">
        <f t="shared" si="36"/>
        <v>#REF!</v>
      </c>
      <c r="Y35" s="83" t="e">
        <f t="shared" si="36"/>
        <v>#REF!</v>
      </c>
      <c r="Z35" s="83" t="e">
        <f t="shared" si="36"/>
        <v>#REF!</v>
      </c>
      <c r="AA35" s="83" t="e">
        <f t="shared" si="36"/>
        <v>#REF!</v>
      </c>
      <c r="AB35" s="83" t="e">
        <f t="shared" si="36"/>
        <v>#REF!</v>
      </c>
      <c r="AC35" s="83" t="e">
        <f t="shared" si="36"/>
        <v>#REF!</v>
      </c>
      <c r="AD35" s="83" t="e">
        <f t="shared" si="36"/>
        <v>#REF!</v>
      </c>
      <c r="AE35" s="83" t="e">
        <f t="shared" si="36"/>
        <v>#REF!</v>
      </c>
      <c r="AF35" s="83" t="e">
        <f t="shared" si="36"/>
        <v>#REF!</v>
      </c>
      <c r="AG35" s="83" t="e">
        <f t="shared" si="36"/>
        <v>#REF!</v>
      </c>
      <c r="AH35" s="83" t="e">
        <f t="shared" si="36"/>
        <v>#REF!</v>
      </c>
      <c r="AI35" s="83" t="e">
        <f>AI17</f>
        <v>#REF!</v>
      </c>
      <c r="AJ35" s="83" t="e">
        <f>AJ17</f>
        <v>#REF!</v>
      </c>
      <c r="AK35" s="83" t="e">
        <f>AK17</f>
        <v>#REF!</v>
      </c>
      <c r="AL35" s="117" t="e">
        <f>AL17</f>
        <v>#REF!</v>
      </c>
      <c r="AM35" s="113" t="e">
        <f>AM3</f>
        <v>#REF!</v>
      </c>
      <c r="AN35" s="113" t="e">
        <f t="shared" ref="AN35:AT35" si="37">AN3</f>
        <v>#REF!</v>
      </c>
      <c r="AO35" s="113" t="e">
        <f t="shared" si="37"/>
        <v>#REF!</v>
      </c>
      <c r="AP35" s="113" t="e">
        <f t="shared" si="37"/>
        <v>#REF!</v>
      </c>
      <c r="AQ35" s="113" t="e">
        <f t="shared" si="37"/>
        <v>#REF!</v>
      </c>
      <c r="AR35" s="113" t="e">
        <f t="shared" si="37"/>
        <v>#REF!</v>
      </c>
      <c r="AS35" s="113" t="e">
        <f t="shared" si="37"/>
        <v>#REF!</v>
      </c>
      <c r="AT35" s="113" t="e">
        <f t="shared" si="37"/>
        <v>#REF!</v>
      </c>
      <c r="AU35" s="113" t="e">
        <f t="shared" ref="AU35:AW36" si="38">AU3</f>
        <v>#REF!</v>
      </c>
      <c r="AV35" s="113" t="e">
        <f t="shared" si="38"/>
        <v>#REF!</v>
      </c>
      <c r="AW35" s="113" t="e">
        <f t="shared" si="38"/>
        <v>#REF!</v>
      </c>
    </row>
    <row r="36" spans="1:49" s="33" customFormat="1" ht="26.25" customHeight="1" x14ac:dyDescent="0.2">
      <c r="A36" s="107"/>
      <c r="B36" s="105"/>
      <c r="C36" s="105"/>
      <c r="D36" s="105"/>
      <c r="E36" s="105"/>
      <c r="F36" s="105"/>
      <c r="G36" s="105"/>
      <c r="H36" s="105"/>
      <c r="I36" s="105"/>
      <c r="J36" s="105"/>
      <c r="K36" s="105"/>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3" t="e">
        <f>AM4</f>
        <v>#REF!</v>
      </c>
      <c r="AN36" s="113" t="e">
        <f t="shared" ref="AN36:AT36" si="39">AN4</f>
        <v>#REF!</v>
      </c>
      <c r="AO36" s="113" t="e">
        <f t="shared" si="39"/>
        <v>#REF!</v>
      </c>
      <c r="AP36" s="113" t="e">
        <f t="shared" si="39"/>
        <v>#REF!</v>
      </c>
      <c r="AQ36" s="113" t="e">
        <f t="shared" si="39"/>
        <v>#REF!</v>
      </c>
      <c r="AR36" s="113" t="e">
        <f t="shared" si="39"/>
        <v>#REF!</v>
      </c>
      <c r="AS36" s="113" t="e">
        <f t="shared" si="39"/>
        <v>#REF!</v>
      </c>
      <c r="AT36" s="113" t="e">
        <f t="shared" si="39"/>
        <v>#REF!</v>
      </c>
      <c r="AU36" s="113" t="e">
        <f t="shared" si="38"/>
        <v>#REF!</v>
      </c>
      <c r="AV36" s="113" t="e">
        <f t="shared" si="38"/>
        <v>#REF!</v>
      </c>
      <c r="AW36" s="113" t="e">
        <f t="shared" si="38"/>
        <v>#REF!</v>
      </c>
    </row>
    <row r="37" spans="1:49" s="36" customFormat="1" ht="12" customHeight="1" x14ac:dyDescent="0.2">
      <c r="A37" s="65" t="s">
        <v>63</v>
      </c>
    </row>
    <row r="38" spans="1:49" s="36" customFormat="1" ht="12" customHeight="1" x14ac:dyDescent="0.2">
      <c r="A38" s="52">
        <v>1</v>
      </c>
      <c r="B38" s="43" t="e">
        <f>#REF!*0.9</f>
        <v>#REF!</v>
      </c>
      <c r="C38" s="43" t="e">
        <f>#REF!*0.9</f>
        <v>#REF!</v>
      </c>
      <c r="D38" s="43" t="e">
        <f>#REF!*0.9</f>
        <v>#REF!</v>
      </c>
      <c r="E38" s="43" t="e">
        <f>#REF!*0.9</f>
        <v>#REF!</v>
      </c>
      <c r="F38" s="43" t="e">
        <f>#REF!*0.9</f>
        <v>#REF!</v>
      </c>
      <c r="G38" s="43" t="e">
        <f>#REF!*0.9</f>
        <v>#REF!</v>
      </c>
      <c r="H38" s="43" t="e">
        <f>#REF!*0.9</f>
        <v>#REF!</v>
      </c>
      <c r="I38" s="43" t="e">
        <f>#REF!*0.9</f>
        <v>#REF!</v>
      </c>
      <c r="J38" s="43" t="e">
        <f>#REF!*0.9</f>
        <v>#REF!</v>
      </c>
      <c r="K38" s="43" t="e">
        <f>#REF!*0.9</f>
        <v>#REF!</v>
      </c>
      <c r="L38" s="57" t="e">
        <f t="shared" ref="L38:AA39" si="40">L20*0.87</f>
        <v>#REF!</v>
      </c>
      <c r="M38" s="57" t="e">
        <f t="shared" si="40"/>
        <v>#REF!</v>
      </c>
      <c r="N38" s="57" t="e">
        <f t="shared" si="40"/>
        <v>#REF!</v>
      </c>
      <c r="O38" s="57" t="e">
        <f t="shared" si="40"/>
        <v>#REF!</v>
      </c>
      <c r="P38" s="57" t="e">
        <f t="shared" si="40"/>
        <v>#REF!</v>
      </c>
      <c r="Q38" s="57" t="e">
        <f t="shared" si="40"/>
        <v>#REF!</v>
      </c>
      <c r="R38" s="57" t="e">
        <f t="shared" si="40"/>
        <v>#REF!</v>
      </c>
      <c r="S38" s="57" t="e">
        <f t="shared" si="40"/>
        <v>#REF!</v>
      </c>
      <c r="T38" s="57" t="e">
        <f t="shared" si="40"/>
        <v>#REF!</v>
      </c>
      <c r="U38" s="57" t="e">
        <f t="shared" si="40"/>
        <v>#REF!</v>
      </c>
      <c r="V38" s="57" t="e">
        <f t="shared" si="40"/>
        <v>#REF!</v>
      </c>
      <c r="W38" s="57" t="e">
        <f t="shared" si="40"/>
        <v>#REF!</v>
      </c>
      <c r="X38" s="57" t="e">
        <f t="shared" si="40"/>
        <v>#REF!</v>
      </c>
      <c r="Y38" s="57" t="e">
        <f t="shared" si="40"/>
        <v>#REF!</v>
      </c>
      <c r="Z38" s="57" t="e">
        <f t="shared" si="40"/>
        <v>#REF!</v>
      </c>
      <c r="AA38" s="57" t="e">
        <f t="shared" si="40"/>
        <v>#REF!</v>
      </c>
      <c r="AB38" s="57" t="e">
        <f t="shared" ref="M38:AH39" si="41">AB20*0.87</f>
        <v>#REF!</v>
      </c>
      <c r="AC38" s="57" t="e">
        <f t="shared" si="41"/>
        <v>#REF!</v>
      </c>
      <c r="AD38" s="57" t="e">
        <f t="shared" si="41"/>
        <v>#REF!</v>
      </c>
      <c r="AE38" s="57" t="e">
        <f t="shared" si="41"/>
        <v>#REF!</v>
      </c>
      <c r="AF38" s="57" t="e">
        <f t="shared" si="41"/>
        <v>#REF!</v>
      </c>
      <c r="AG38" s="57" t="e">
        <f t="shared" si="41"/>
        <v>#REF!</v>
      </c>
      <c r="AH38" s="57" t="e">
        <f t="shared" si="41"/>
        <v>#REF!</v>
      </c>
      <c r="AI38" s="57" t="e">
        <f t="shared" ref="AI38:AM39" si="42">AI20*0.87</f>
        <v>#REF!</v>
      </c>
      <c r="AJ38" s="57" t="e">
        <f t="shared" si="42"/>
        <v>#REF!</v>
      </c>
      <c r="AK38" s="57" t="e">
        <f t="shared" si="42"/>
        <v>#REF!</v>
      </c>
      <c r="AL38" s="57" t="e">
        <f t="shared" si="42"/>
        <v>#REF!</v>
      </c>
      <c r="AM38" s="57" t="e">
        <f t="shared" si="42"/>
        <v>#REF!</v>
      </c>
      <c r="AN38" s="57" t="e">
        <f t="shared" ref="AN38:AT38" si="43">AN20*0.87</f>
        <v>#REF!</v>
      </c>
      <c r="AO38" s="57" t="e">
        <f t="shared" si="43"/>
        <v>#REF!</v>
      </c>
      <c r="AP38" s="57" t="e">
        <f t="shared" si="43"/>
        <v>#REF!</v>
      </c>
      <c r="AQ38" s="57" t="e">
        <f t="shared" si="43"/>
        <v>#REF!</v>
      </c>
      <c r="AR38" s="57" t="e">
        <f t="shared" si="43"/>
        <v>#REF!</v>
      </c>
      <c r="AS38" s="57" t="e">
        <f t="shared" si="43"/>
        <v>#REF!</v>
      </c>
      <c r="AT38" s="57" t="e">
        <f t="shared" si="43"/>
        <v>#REF!</v>
      </c>
      <c r="AU38" s="57" t="e">
        <f t="shared" ref="AU38:AW39" si="44">AU20*0.87</f>
        <v>#REF!</v>
      </c>
      <c r="AV38" s="57" t="e">
        <f t="shared" si="44"/>
        <v>#REF!</v>
      </c>
      <c r="AW38" s="57" t="e">
        <f t="shared" si="44"/>
        <v>#REF!</v>
      </c>
    </row>
    <row r="39" spans="1:49" s="36" customFormat="1" ht="12" customHeight="1" x14ac:dyDescent="0.2">
      <c r="A39" s="52">
        <v>2</v>
      </c>
      <c r="B39" s="43">
        <f t="shared" ref="B39:K39" si="45">B25*0.9</f>
        <v>0</v>
      </c>
      <c r="C39" s="43">
        <f t="shared" si="45"/>
        <v>0</v>
      </c>
      <c r="D39" s="43">
        <f t="shared" si="45"/>
        <v>0</v>
      </c>
      <c r="E39" s="43">
        <f t="shared" si="45"/>
        <v>0</v>
      </c>
      <c r="F39" s="43">
        <f t="shared" si="45"/>
        <v>0</v>
      </c>
      <c r="G39" s="43">
        <f t="shared" si="45"/>
        <v>0</v>
      </c>
      <c r="H39" s="43">
        <f t="shared" si="45"/>
        <v>0</v>
      </c>
      <c r="I39" s="43">
        <f t="shared" si="45"/>
        <v>0</v>
      </c>
      <c r="J39" s="43">
        <f t="shared" si="45"/>
        <v>0</v>
      </c>
      <c r="K39" s="43">
        <f t="shared" si="45"/>
        <v>0</v>
      </c>
      <c r="L39" s="57" t="e">
        <f t="shared" si="40"/>
        <v>#REF!</v>
      </c>
      <c r="M39" s="57" t="e">
        <f t="shared" si="41"/>
        <v>#REF!</v>
      </c>
      <c r="N39" s="57" t="e">
        <f t="shared" si="41"/>
        <v>#REF!</v>
      </c>
      <c r="O39" s="57" t="e">
        <f t="shared" si="41"/>
        <v>#REF!</v>
      </c>
      <c r="P39" s="57" t="e">
        <f t="shared" si="41"/>
        <v>#REF!</v>
      </c>
      <c r="Q39" s="57" t="e">
        <f t="shared" si="41"/>
        <v>#REF!</v>
      </c>
      <c r="R39" s="57" t="e">
        <f t="shared" si="41"/>
        <v>#REF!</v>
      </c>
      <c r="S39" s="57" t="e">
        <f t="shared" si="41"/>
        <v>#REF!</v>
      </c>
      <c r="T39" s="57" t="e">
        <f t="shared" si="41"/>
        <v>#REF!</v>
      </c>
      <c r="U39" s="57" t="e">
        <f t="shared" si="41"/>
        <v>#REF!</v>
      </c>
      <c r="V39" s="57" t="e">
        <f t="shared" si="41"/>
        <v>#REF!</v>
      </c>
      <c r="W39" s="57" t="e">
        <f t="shared" si="41"/>
        <v>#REF!</v>
      </c>
      <c r="X39" s="57" t="e">
        <f t="shared" si="41"/>
        <v>#REF!</v>
      </c>
      <c r="Y39" s="57" t="e">
        <f t="shared" si="41"/>
        <v>#REF!</v>
      </c>
      <c r="Z39" s="57" t="e">
        <f t="shared" si="41"/>
        <v>#REF!</v>
      </c>
      <c r="AA39" s="57" t="e">
        <f t="shared" si="41"/>
        <v>#REF!</v>
      </c>
      <c r="AB39" s="57" t="e">
        <f t="shared" si="41"/>
        <v>#REF!</v>
      </c>
      <c r="AC39" s="57" t="e">
        <f t="shared" si="41"/>
        <v>#REF!</v>
      </c>
      <c r="AD39" s="57" t="e">
        <f t="shared" si="41"/>
        <v>#REF!</v>
      </c>
      <c r="AE39" s="57" t="e">
        <f t="shared" si="41"/>
        <v>#REF!</v>
      </c>
      <c r="AF39" s="57" t="e">
        <f t="shared" si="41"/>
        <v>#REF!</v>
      </c>
      <c r="AG39" s="57" t="e">
        <f t="shared" si="41"/>
        <v>#REF!</v>
      </c>
      <c r="AH39" s="57" t="e">
        <f t="shared" si="41"/>
        <v>#REF!</v>
      </c>
      <c r="AI39" s="57" t="e">
        <f t="shared" si="42"/>
        <v>#REF!</v>
      </c>
      <c r="AJ39" s="57" t="e">
        <f t="shared" si="42"/>
        <v>#REF!</v>
      </c>
      <c r="AK39" s="57" t="e">
        <f t="shared" si="42"/>
        <v>#REF!</v>
      </c>
      <c r="AL39" s="57" t="e">
        <f t="shared" si="42"/>
        <v>#REF!</v>
      </c>
      <c r="AM39" s="57" t="e">
        <f t="shared" si="42"/>
        <v>#REF!</v>
      </c>
      <c r="AN39" s="57" t="e">
        <f t="shared" ref="AN39:AT39" si="46">AN21*0.87</f>
        <v>#REF!</v>
      </c>
      <c r="AO39" s="57" t="e">
        <f t="shared" si="46"/>
        <v>#REF!</v>
      </c>
      <c r="AP39" s="57" t="e">
        <f t="shared" si="46"/>
        <v>#REF!</v>
      </c>
      <c r="AQ39" s="57" t="e">
        <f t="shared" si="46"/>
        <v>#REF!</v>
      </c>
      <c r="AR39" s="57" t="e">
        <f t="shared" si="46"/>
        <v>#REF!</v>
      </c>
      <c r="AS39" s="57" t="e">
        <f t="shared" si="46"/>
        <v>#REF!</v>
      </c>
      <c r="AT39" s="57" t="e">
        <f t="shared" si="46"/>
        <v>#REF!</v>
      </c>
      <c r="AU39" s="57" t="e">
        <f t="shared" si="44"/>
        <v>#REF!</v>
      </c>
      <c r="AV39" s="57" t="e">
        <f t="shared" si="44"/>
        <v>#REF!</v>
      </c>
      <c r="AW39" s="57" t="e">
        <f t="shared" si="44"/>
        <v>#REF!</v>
      </c>
    </row>
    <row r="40" spans="1:49" s="36" customFormat="1" ht="12" customHeight="1" x14ac:dyDescent="0.2">
      <c r="A40" s="66" t="s">
        <v>64</v>
      </c>
      <c r="B40" s="43"/>
      <c r="C40" s="43"/>
      <c r="D40" s="43"/>
      <c r="E40" s="43"/>
      <c r="F40" s="43"/>
      <c r="G40" s="43"/>
      <c r="H40" s="43"/>
      <c r="I40" s="43"/>
      <c r="J40" s="43"/>
      <c r="K40" s="43"/>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row>
    <row r="41" spans="1:49" s="36" customFormat="1" ht="12" customHeight="1" x14ac:dyDescent="0.2">
      <c r="A41" s="52">
        <v>1</v>
      </c>
      <c r="B41" s="43">
        <f t="shared" ref="B41:K41" si="47">B27*0.9</f>
        <v>18387</v>
      </c>
      <c r="C41" s="43">
        <f t="shared" si="47"/>
        <v>12798</v>
      </c>
      <c r="D41" s="43">
        <f t="shared" si="47"/>
        <v>15390</v>
      </c>
      <c r="E41" s="43">
        <f t="shared" si="47"/>
        <v>11340</v>
      </c>
      <c r="F41" s="43" t="e">
        <f t="shared" si="47"/>
        <v>#REF!</v>
      </c>
      <c r="G41" s="43" t="e">
        <f t="shared" si="47"/>
        <v>#REF!</v>
      </c>
      <c r="H41" s="43" t="e">
        <f t="shared" si="47"/>
        <v>#REF!</v>
      </c>
      <c r="I41" s="43">
        <f t="shared" si="47"/>
        <v>10368</v>
      </c>
      <c r="J41" s="43">
        <f t="shared" si="47"/>
        <v>11340</v>
      </c>
      <c r="K41" s="43">
        <f t="shared" si="47"/>
        <v>15390</v>
      </c>
      <c r="L41" s="57" t="e">
        <f t="shared" ref="L41:AA42" si="48">L23*0.87</f>
        <v>#REF!</v>
      </c>
      <c r="M41" s="57" t="e">
        <f t="shared" si="48"/>
        <v>#REF!</v>
      </c>
      <c r="N41" s="57" t="e">
        <f t="shared" si="48"/>
        <v>#REF!</v>
      </c>
      <c r="O41" s="57" t="e">
        <f t="shared" si="48"/>
        <v>#REF!</v>
      </c>
      <c r="P41" s="57" t="e">
        <f t="shared" si="48"/>
        <v>#REF!</v>
      </c>
      <c r="Q41" s="57" t="e">
        <f t="shared" si="48"/>
        <v>#REF!</v>
      </c>
      <c r="R41" s="57" t="e">
        <f t="shared" si="48"/>
        <v>#REF!</v>
      </c>
      <c r="S41" s="57" t="e">
        <f t="shared" si="48"/>
        <v>#REF!</v>
      </c>
      <c r="T41" s="57" t="e">
        <f t="shared" si="48"/>
        <v>#REF!</v>
      </c>
      <c r="U41" s="57" t="e">
        <f t="shared" si="48"/>
        <v>#REF!</v>
      </c>
      <c r="V41" s="57" t="e">
        <f t="shared" si="48"/>
        <v>#REF!</v>
      </c>
      <c r="W41" s="57" t="e">
        <f t="shared" si="48"/>
        <v>#REF!</v>
      </c>
      <c r="X41" s="57" t="e">
        <f t="shared" si="48"/>
        <v>#REF!</v>
      </c>
      <c r="Y41" s="57" t="e">
        <f t="shared" si="48"/>
        <v>#REF!</v>
      </c>
      <c r="Z41" s="57" t="e">
        <f t="shared" si="48"/>
        <v>#REF!</v>
      </c>
      <c r="AA41" s="57" t="e">
        <f t="shared" si="48"/>
        <v>#REF!</v>
      </c>
      <c r="AB41" s="57" t="e">
        <f t="shared" ref="M41:AH42" si="49">AB23*0.87</f>
        <v>#REF!</v>
      </c>
      <c r="AC41" s="57" t="e">
        <f t="shared" si="49"/>
        <v>#REF!</v>
      </c>
      <c r="AD41" s="57" t="e">
        <f t="shared" si="49"/>
        <v>#REF!</v>
      </c>
      <c r="AE41" s="57" t="e">
        <f t="shared" si="49"/>
        <v>#REF!</v>
      </c>
      <c r="AF41" s="57" t="e">
        <f t="shared" si="49"/>
        <v>#REF!</v>
      </c>
      <c r="AG41" s="57" t="e">
        <f t="shared" si="49"/>
        <v>#REF!</v>
      </c>
      <c r="AH41" s="57" t="e">
        <f t="shared" si="49"/>
        <v>#REF!</v>
      </c>
      <c r="AI41" s="57" t="e">
        <f t="shared" ref="AI41:AM42" si="50">AI23*0.87</f>
        <v>#REF!</v>
      </c>
      <c r="AJ41" s="57" t="e">
        <f t="shared" si="50"/>
        <v>#REF!</v>
      </c>
      <c r="AK41" s="57" t="e">
        <f t="shared" si="50"/>
        <v>#REF!</v>
      </c>
      <c r="AL41" s="57" t="e">
        <f t="shared" si="50"/>
        <v>#REF!</v>
      </c>
      <c r="AM41" s="57" t="e">
        <f t="shared" si="50"/>
        <v>#REF!</v>
      </c>
      <c r="AN41" s="57" t="e">
        <f t="shared" ref="AN41:AT41" si="51">AN23*0.87</f>
        <v>#REF!</v>
      </c>
      <c r="AO41" s="57" t="e">
        <f t="shared" si="51"/>
        <v>#REF!</v>
      </c>
      <c r="AP41" s="57" t="e">
        <f t="shared" si="51"/>
        <v>#REF!</v>
      </c>
      <c r="AQ41" s="57" t="e">
        <f t="shared" si="51"/>
        <v>#REF!</v>
      </c>
      <c r="AR41" s="57" t="e">
        <f t="shared" si="51"/>
        <v>#REF!</v>
      </c>
      <c r="AS41" s="57" t="e">
        <f t="shared" si="51"/>
        <v>#REF!</v>
      </c>
      <c r="AT41" s="57" t="e">
        <f t="shared" si="51"/>
        <v>#REF!</v>
      </c>
      <c r="AU41" s="57" t="e">
        <f t="shared" ref="AU41:AW42" si="52">AU23*0.87</f>
        <v>#REF!</v>
      </c>
      <c r="AV41" s="57" t="e">
        <f t="shared" si="52"/>
        <v>#REF!</v>
      </c>
      <c r="AW41" s="57" t="e">
        <f t="shared" si="52"/>
        <v>#REF!</v>
      </c>
    </row>
    <row r="42" spans="1:49" s="36" customFormat="1" ht="12" customHeight="1" x14ac:dyDescent="0.2">
      <c r="A42" s="52">
        <v>2</v>
      </c>
      <c r="B42" s="43" t="e">
        <f>#REF!*0.9</f>
        <v>#REF!</v>
      </c>
      <c r="C42" s="43" t="e">
        <f>#REF!*0.9</f>
        <v>#REF!</v>
      </c>
      <c r="D42" s="43" t="e">
        <f>#REF!*0.9</f>
        <v>#REF!</v>
      </c>
      <c r="E42" s="43" t="e">
        <f>#REF!*0.9</f>
        <v>#REF!</v>
      </c>
      <c r="F42" s="43" t="e">
        <f>#REF!*0.9</f>
        <v>#REF!</v>
      </c>
      <c r="G42" s="43" t="e">
        <f>#REF!*0.9</f>
        <v>#REF!</v>
      </c>
      <c r="H42" s="43" t="e">
        <f>#REF!*0.9</f>
        <v>#REF!</v>
      </c>
      <c r="I42" s="43" t="e">
        <f>#REF!*0.9</f>
        <v>#REF!</v>
      </c>
      <c r="J42" s="43" t="e">
        <f>#REF!*0.9</f>
        <v>#REF!</v>
      </c>
      <c r="K42" s="43" t="e">
        <f>#REF!*0.9</f>
        <v>#REF!</v>
      </c>
      <c r="L42" s="57" t="e">
        <f t="shared" si="48"/>
        <v>#REF!</v>
      </c>
      <c r="M42" s="57" t="e">
        <f t="shared" si="49"/>
        <v>#REF!</v>
      </c>
      <c r="N42" s="57" t="e">
        <f t="shared" si="49"/>
        <v>#REF!</v>
      </c>
      <c r="O42" s="57" t="e">
        <f t="shared" si="49"/>
        <v>#REF!</v>
      </c>
      <c r="P42" s="57" t="e">
        <f t="shared" si="49"/>
        <v>#REF!</v>
      </c>
      <c r="Q42" s="57" t="e">
        <f t="shared" si="49"/>
        <v>#REF!</v>
      </c>
      <c r="R42" s="57" t="e">
        <f t="shared" si="49"/>
        <v>#REF!</v>
      </c>
      <c r="S42" s="57" t="e">
        <f t="shared" si="49"/>
        <v>#REF!</v>
      </c>
      <c r="T42" s="57" t="e">
        <f t="shared" si="49"/>
        <v>#REF!</v>
      </c>
      <c r="U42" s="57" t="e">
        <f t="shared" si="49"/>
        <v>#REF!</v>
      </c>
      <c r="V42" s="57" t="e">
        <f t="shared" si="49"/>
        <v>#REF!</v>
      </c>
      <c r="W42" s="57" t="e">
        <f t="shared" si="49"/>
        <v>#REF!</v>
      </c>
      <c r="X42" s="57" t="e">
        <f t="shared" si="49"/>
        <v>#REF!</v>
      </c>
      <c r="Y42" s="57" t="e">
        <f t="shared" si="49"/>
        <v>#REF!</v>
      </c>
      <c r="Z42" s="57" t="e">
        <f t="shared" si="49"/>
        <v>#REF!</v>
      </c>
      <c r="AA42" s="57" t="e">
        <f t="shared" si="49"/>
        <v>#REF!</v>
      </c>
      <c r="AB42" s="57" t="e">
        <f t="shared" si="49"/>
        <v>#REF!</v>
      </c>
      <c r="AC42" s="57" t="e">
        <f t="shared" si="49"/>
        <v>#REF!</v>
      </c>
      <c r="AD42" s="57" t="e">
        <f t="shared" si="49"/>
        <v>#REF!</v>
      </c>
      <c r="AE42" s="57" t="e">
        <f t="shared" si="49"/>
        <v>#REF!</v>
      </c>
      <c r="AF42" s="57" t="e">
        <f t="shared" si="49"/>
        <v>#REF!</v>
      </c>
      <c r="AG42" s="57" t="e">
        <f t="shared" si="49"/>
        <v>#REF!</v>
      </c>
      <c r="AH42" s="57" t="e">
        <f t="shared" si="49"/>
        <v>#REF!</v>
      </c>
      <c r="AI42" s="57" t="e">
        <f t="shared" si="50"/>
        <v>#REF!</v>
      </c>
      <c r="AJ42" s="57" t="e">
        <f t="shared" si="50"/>
        <v>#REF!</v>
      </c>
      <c r="AK42" s="57" t="e">
        <f t="shared" si="50"/>
        <v>#REF!</v>
      </c>
      <c r="AL42" s="57" t="e">
        <f t="shared" si="50"/>
        <v>#REF!</v>
      </c>
      <c r="AM42" s="57" t="e">
        <f t="shared" si="50"/>
        <v>#REF!</v>
      </c>
      <c r="AN42" s="57" t="e">
        <f t="shared" ref="AN42:AT42" si="53">AN24*0.87</f>
        <v>#REF!</v>
      </c>
      <c r="AO42" s="57" t="e">
        <f t="shared" si="53"/>
        <v>#REF!</v>
      </c>
      <c r="AP42" s="57" t="e">
        <f t="shared" si="53"/>
        <v>#REF!</v>
      </c>
      <c r="AQ42" s="57" t="e">
        <f t="shared" si="53"/>
        <v>#REF!</v>
      </c>
      <c r="AR42" s="57" t="e">
        <f t="shared" si="53"/>
        <v>#REF!</v>
      </c>
      <c r="AS42" s="57" t="e">
        <f t="shared" si="53"/>
        <v>#REF!</v>
      </c>
      <c r="AT42" s="57" t="e">
        <f t="shared" si="53"/>
        <v>#REF!</v>
      </c>
      <c r="AU42" s="57" t="e">
        <f t="shared" si="52"/>
        <v>#REF!</v>
      </c>
      <c r="AV42" s="57" t="e">
        <f t="shared" si="52"/>
        <v>#REF!</v>
      </c>
      <c r="AW42" s="57" t="e">
        <f t="shared" si="52"/>
        <v>#REF!</v>
      </c>
    </row>
    <row r="43" spans="1:49" s="36" customFormat="1" ht="12" customHeight="1" x14ac:dyDescent="0.2">
      <c r="A43" s="66" t="s">
        <v>65</v>
      </c>
      <c r="B43" s="43"/>
      <c r="C43" s="43"/>
      <c r="D43" s="43"/>
      <c r="E43" s="43"/>
      <c r="F43" s="43"/>
      <c r="G43" s="43"/>
      <c r="H43" s="43"/>
      <c r="I43" s="43"/>
      <c r="J43" s="43"/>
      <c r="K43" s="43"/>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row>
    <row r="44" spans="1:49" s="36" customFormat="1" ht="12" customHeight="1" x14ac:dyDescent="0.2">
      <c r="A44" s="52">
        <v>1</v>
      </c>
      <c r="B44" s="43" t="e">
        <f>#REF!*0.9</f>
        <v>#REF!</v>
      </c>
      <c r="C44" s="43" t="e">
        <f>#REF!*0.9</f>
        <v>#REF!</v>
      </c>
      <c r="D44" s="43" t="e">
        <f>#REF!*0.9</f>
        <v>#REF!</v>
      </c>
      <c r="E44" s="43" t="e">
        <f>#REF!*0.9</f>
        <v>#REF!</v>
      </c>
      <c r="F44" s="43" t="e">
        <f>#REF!*0.9</f>
        <v>#REF!</v>
      </c>
      <c r="G44" s="43" t="e">
        <f>#REF!*0.9</f>
        <v>#REF!</v>
      </c>
      <c r="H44" s="43" t="e">
        <f>#REF!*0.9</f>
        <v>#REF!</v>
      </c>
      <c r="I44" s="43" t="e">
        <f>#REF!*0.9</f>
        <v>#REF!</v>
      </c>
      <c r="J44" s="43" t="e">
        <f>#REF!*0.9</f>
        <v>#REF!</v>
      </c>
      <c r="K44" s="43" t="e">
        <f>#REF!*0.9</f>
        <v>#REF!</v>
      </c>
      <c r="L44" s="57" t="e">
        <f t="shared" ref="L44:AA45" si="54">L26*0.87</f>
        <v>#REF!</v>
      </c>
      <c r="M44" s="57" t="e">
        <f t="shared" si="54"/>
        <v>#REF!</v>
      </c>
      <c r="N44" s="57" t="e">
        <f t="shared" si="54"/>
        <v>#REF!</v>
      </c>
      <c r="O44" s="57" t="e">
        <f t="shared" si="54"/>
        <v>#REF!</v>
      </c>
      <c r="P44" s="57" t="e">
        <f t="shared" si="54"/>
        <v>#REF!</v>
      </c>
      <c r="Q44" s="57" t="e">
        <f t="shared" si="54"/>
        <v>#REF!</v>
      </c>
      <c r="R44" s="57" t="e">
        <f t="shared" si="54"/>
        <v>#REF!</v>
      </c>
      <c r="S44" s="57" t="e">
        <f t="shared" si="54"/>
        <v>#REF!</v>
      </c>
      <c r="T44" s="57" t="e">
        <f t="shared" si="54"/>
        <v>#REF!</v>
      </c>
      <c r="U44" s="57" t="e">
        <f t="shared" si="54"/>
        <v>#REF!</v>
      </c>
      <c r="V44" s="57" t="e">
        <f t="shared" si="54"/>
        <v>#REF!</v>
      </c>
      <c r="W44" s="57" t="e">
        <f t="shared" si="54"/>
        <v>#REF!</v>
      </c>
      <c r="X44" s="57" t="e">
        <f t="shared" si="54"/>
        <v>#REF!</v>
      </c>
      <c r="Y44" s="57" t="e">
        <f t="shared" si="54"/>
        <v>#REF!</v>
      </c>
      <c r="Z44" s="57" t="e">
        <f t="shared" si="54"/>
        <v>#REF!</v>
      </c>
      <c r="AA44" s="57" t="e">
        <f t="shared" si="54"/>
        <v>#REF!</v>
      </c>
      <c r="AB44" s="57" t="e">
        <f t="shared" ref="M44:AH45" si="55">AB26*0.87</f>
        <v>#REF!</v>
      </c>
      <c r="AC44" s="57" t="e">
        <f t="shared" si="55"/>
        <v>#REF!</v>
      </c>
      <c r="AD44" s="57" t="e">
        <f t="shared" si="55"/>
        <v>#REF!</v>
      </c>
      <c r="AE44" s="57" t="e">
        <f t="shared" si="55"/>
        <v>#REF!</v>
      </c>
      <c r="AF44" s="57" t="e">
        <f t="shared" si="55"/>
        <v>#REF!</v>
      </c>
      <c r="AG44" s="57" t="e">
        <f t="shared" si="55"/>
        <v>#REF!</v>
      </c>
      <c r="AH44" s="57" t="e">
        <f t="shared" si="55"/>
        <v>#REF!</v>
      </c>
      <c r="AI44" s="57" t="e">
        <f t="shared" ref="AI44:AM45" si="56">AI26*0.87</f>
        <v>#REF!</v>
      </c>
      <c r="AJ44" s="57" t="e">
        <f t="shared" si="56"/>
        <v>#REF!</v>
      </c>
      <c r="AK44" s="57" t="e">
        <f t="shared" si="56"/>
        <v>#REF!</v>
      </c>
      <c r="AL44" s="57" t="e">
        <f t="shared" si="56"/>
        <v>#REF!</v>
      </c>
      <c r="AM44" s="57" t="e">
        <f t="shared" si="56"/>
        <v>#REF!</v>
      </c>
      <c r="AN44" s="57" t="e">
        <f t="shared" ref="AN44:AT44" si="57">AN26*0.87</f>
        <v>#REF!</v>
      </c>
      <c r="AO44" s="57" t="e">
        <f t="shared" si="57"/>
        <v>#REF!</v>
      </c>
      <c r="AP44" s="57" t="e">
        <f t="shared" si="57"/>
        <v>#REF!</v>
      </c>
      <c r="AQ44" s="57" t="e">
        <f t="shared" si="57"/>
        <v>#REF!</v>
      </c>
      <c r="AR44" s="57" t="e">
        <f t="shared" si="57"/>
        <v>#REF!</v>
      </c>
      <c r="AS44" s="57" t="e">
        <f t="shared" si="57"/>
        <v>#REF!</v>
      </c>
      <c r="AT44" s="57" t="e">
        <f t="shared" si="57"/>
        <v>#REF!</v>
      </c>
      <c r="AU44" s="57" t="e">
        <f t="shared" ref="AU44:AW45" si="58">AU26*0.87</f>
        <v>#REF!</v>
      </c>
      <c r="AV44" s="57" t="e">
        <f t="shared" si="58"/>
        <v>#REF!</v>
      </c>
      <c r="AW44" s="57" t="e">
        <f t="shared" si="58"/>
        <v>#REF!</v>
      </c>
    </row>
    <row r="45" spans="1:49" s="36" customFormat="1" ht="12" customHeight="1" x14ac:dyDescent="0.2">
      <c r="A45" s="52">
        <v>2</v>
      </c>
      <c r="B45" s="43" t="e">
        <f>#REF!*0.9</f>
        <v>#REF!</v>
      </c>
      <c r="C45" s="43" t="e">
        <f>#REF!*0.9</f>
        <v>#REF!</v>
      </c>
      <c r="D45" s="43" t="e">
        <f>#REF!*0.9</f>
        <v>#REF!</v>
      </c>
      <c r="E45" s="43" t="e">
        <f>#REF!*0.9</f>
        <v>#REF!</v>
      </c>
      <c r="F45" s="43" t="e">
        <f>#REF!*0.9</f>
        <v>#REF!</v>
      </c>
      <c r="G45" s="43" t="e">
        <f>#REF!*0.9</f>
        <v>#REF!</v>
      </c>
      <c r="H45" s="43" t="e">
        <f>#REF!*0.9</f>
        <v>#REF!</v>
      </c>
      <c r="I45" s="43" t="e">
        <f>#REF!*0.9</f>
        <v>#REF!</v>
      </c>
      <c r="J45" s="43" t="e">
        <f>#REF!*0.9</f>
        <v>#REF!</v>
      </c>
      <c r="K45" s="43" t="e">
        <f>#REF!*0.9</f>
        <v>#REF!</v>
      </c>
      <c r="L45" s="57" t="e">
        <f t="shared" si="54"/>
        <v>#REF!</v>
      </c>
      <c r="M45" s="57" t="e">
        <f t="shared" si="55"/>
        <v>#REF!</v>
      </c>
      <c r="N45" s="57" t="e">
        <f t="shared" si="55"/>
        <v>#REF!</v>
      </c>
      <c r="O45" s="57" t="e">
        <f t="shared" si="55"/>
        <v>#REF!</v>
      </c>
      <c r="P45" s="57" t="e">
        <f t="shared" si="55"/>
        <v>#REF!</v>
      </c>
      <c r="Q45" s="57" t="e">
        <f t="shared" si="55"/>
        <v>#REF!</v>
      </c>
      <c r="R45" s="57" t="e">
        <f t="shared" si="55"/>
        <v>#REF!</v>
      </c>
      <c r="S45" s="57" t="e">
        <f t="shared" si="55"/>
        <v>#REF!</v>
      </c>
      <c r="T45" s="57" t="e">
        <f t="shared" si="55"/>
        <v>#REF!</v>
      </c>
      <c r="U45" s="57" t="e">
        <f t="shared" si="55"/>
        <v>#REF!</v>
      </c>
      <c r="V45" s="57" t="e">
        <f t="shared" si="55"/>
        <v>#REF!</v>
      </c>
      <c r="W45" s="57" t="e">
        <f t="shared" si="55"/>
        <v>#REF!</v>
      </c>
      <c r="X45" s="57" t="e">
        <f t="shared" si="55"/>
        <v>#REF!</v>
      </c>
      <c r="Y45" s="57" t="e">
        <f t="shared" si="55"/>
        <v>#REF!</v>
      </c>
      <c r="Z45" s="57" t="e">
        <f t="shared" si="55"/>
        <v>#REF!</v>
      </c>
      <c r="AA45" s="57" t="e">
        <f t="shared" si="55"/>
        <v>#REF!</v>
      </c>
      <c r="AB45" s="57" t="e">
        <f t="shared" si="55"/>
        <v>#REF!</v>
      </c>
      <c r="AC45" s="57" t="e">
        <f t="shared" si="55"/>
        <v>#REF!</v>
      </c>
      <c r="AD45" s="57" t="e">
        <f t="shared" si="55"/>
        <v>#REF!</v>
      </c>
      <c r="AE45" s="57" t="e">
        <f t="shared" si="55"/>
        <v>#REF!</v>
      </c>
      <c r="AF45" s="57" t="e">
        <f t="shared" si="55"/>
        <v>#REF!</v>
      </c>
      <c r="AG45" s="57" t="e">
        <f t="shared" si="55"/>
        <v>#REF!</v>
      </c>
      <c r="AH45" s="57" t="e">
        <f t="shared" si="55"/>
        <v>#REF!</v>
      </c>
      <c r="AI45" s="57" t="e">
        <f t="shared" si="56"/>
        <v>#REF!</v>
      </c>
      <c r="AJ45" s="57" t="e">
        <f t="shared" si="56"/>
        <v>#REF!</v>
      </c>
      <c r="AK45" s="57" t="e">
        <f t="shared" si="56"/>
        <v>#REF!</v>
      </c>
      <c r="AL45" s="57" t="e">
        <f t="shared" si="56"/>
        <v>#REF!</v>
      </c>
      <c r="AM45" s="57" t="e">
        <f t="shared" si="56"/>
        <v>#REF!</v>
      </c>
      <c r="AN45" s="57" t="e">
        <f t="shared" ref="AN45:AT45" si="59">AN27*0.87</f>
        <v>#REF!</v>
      </c>
      <c r="AO45" s="57" t="e">
        <f t="shared" si="59"/>
        <v>#REF!</v>
      </c>
      <c r="AP45" s="57" t="e">
        <f t="shared" si="59"/>
        <v>#REF!</v>
      </c>
      <c r="AQ45" s="57" t="e">
        <f t="shared" si="59"/>
        <v>#REF!</v>
      </c>
      <c r="AR45" s="57" t="e">
        <f t="shared" si="59"/>
        <v>#REF!</v>
      </c>
      <c r="AS45" s="57" t="e">
        <f t="shared" si="59"/>
        <v>#REF!</v>
      </c>
      <c r="AT45" s="57" t="e">
        <f t="shared" si="59"/>
        <v>#REF!</v>
      </c>
      <c r="AU45" s="57" t="e">
        <f t="shared" si="58"/>
        <v>#REF!</v>
      </c>
      <c r="AV45" s="57" t="e">
        <f t="shared" si="58"/>
        <v>#REF!</v>
      </c>
      <c r="AW45" s="57" t="e">
        <f t="shared" si="58"/>
        <v>#REF!</v>
      </c>
    </row>
    <row r="48" spans="1:49" x14ac:dyDescent="0.2">
      <c r="A48" s="97" t="s">
        <v>83</v>
      </c>
    </row>
    <row r="49" spans="1:9" x14ac:dyDescent="0.2">
      <c r="A49" s="6" t="s">
        <v>120</v>
      </c>
    </row>
    <row r="50" spans="1:9" x14ac:dyDescent="0.2">
      <c r="A50" s="6" t="s">
        <v>144</v>
      </c>
    </row>
    <row r="51" spans="1:9" ht="13.5" thickBot="1" x14ac:dyDescent="0.25">
      <c r="A51" s="6"/>
    </row>
    <row r="52" spans="1:9" x14ac:dyDescent="0.2">
      <c r="A52" s="94" t="s">
        <v>74</v>
      </c>
      <c r="B52" s="58"/>
      <c r="C52" s="59"/>
      <c r="D52" s="59"/>
      <c r="E52" s="59"/>
      <c r="F52" s="29"/>
      <c r="G52" s="29"/>
      <c r="H52" s="29"/>
      <c r="I52" s="29"/>
    </row>
    <row r="53" spans="1:9" ht="12.75" customHeight="1" x14ac:dyDescent="0.2">
      <c r="A53" s="68" t="s">
        <v>75</v>
      </c>
      <c r="B53" s="365"/>
      <c r="C53" s="368"/>
      <c r="D53" s="368"/>
      <c r="E53" s="368"/>
      <c r="F53" s="30"/>
      <c r="G53" s="30"/>
      <c r="H53" s="30"/>
      <c r="I53" s="30"/>
    </row>
    <row r="54" spans="1:9" x14ac:dyDescent="0.2">
      <c r="A54" s="69" t="s">
        <v>76</v>
      </c>
      <c r="B54" s="365"/>
      <c r="C54" s="368"/>
      <c r="D54" s="368"/>
      <c r="E54" s="368"/>
      <c r="F54" s="30"/>
      <c r="G54" s="30"/>
      <c r="H54" s="30"/>
      <c r="I54" s="30"/>
    </row>
    <row r="55" spans="1:9" x14ac:dyDescent="0.2">
      <c r="A55" s="69" t="s">
        <v>89</v>
      </c>
      <c r="B55" s="365"/>
      <c r="C55" s="368"/>
      <c r="D55" s="368"/>
      <c r="E55" s="368"/>
      <c r="F55" s="30"/>
      <c r="G55" s="30"/>
      <c r="H55" s="30"/>
      <c r="I55" s="30"/>
    </row>
    <row r="56" spans="1:9" x14ac:dyDescent="0.2">
      <c r="A56" s="69" t="s">
        <v>78</v>
      </c>
      <c r="B56" s="365"/>
      <c r="C56" s="368"/>
      <c r="D56" s="368"/>
      <c r="E56" s="368"/>
      <c r="F56" s="30"/>
      <c r="G56" s="30"/>
      <c r="H56" s="30"/>
      <c r="I56" s="30"/>
    </row>
    <row r="57" spans="1:9" x14ac:dyDescent="0.2">
      <c r="A57" s="69" t="s">
        <v>79</v>
      </c>
      <c r="B57" s="365"/>
      <c r="C57" s="368"/>
      <c r="D57" s="368"/>
      <c r="E57" s="368"/>
      <c r="F57" s="30"/>
      <c r="G57" s="30"/>
      <c r="H57" s="30"/>
      <c r="I57" s="30"/>
    </row>
    <row r="58" spans="1:9" x14ac:dyDescent="0.2">
      <c r="A58" s="69" t="s">
        <v>90</v>
      </c>
      <c r="B58" s="365"/>
      <c r="C58" s="368"/>
      <c r="D58" s="368"/>
      <c r="E58" s="368"/>
      <c r="F58" s="30"/>
      <c r="G58" s="30"/>
      <c r="H58" s="30"/>
      <c r="I58" s="30"/>
    </row>
    <row r="59" spans="1:9" x14ac:dyDescent="0.2">
      <c r="A59" s="6" t="s">
        <v>93</v>
      </c>
      <c r="B59" s="365"/>
      <c r="C59" s="368"/>
      <c r="D59" s="368"/>
      <c r="E59" s="368"/>
      <c r="F59" s="30"/>
      <c r="G59" s="30"/>
      <c r="H59" s="30"/>
      <c r="I59" s="30"/>
    </row>
    <row r="60" spans="1:9" ht="108" x14ac:dyDescent="0.2">
      <c r="A60" s="75" t="s">
        <v>94</v>
      </c>
      <c r="B60" s="365"/>
      <c r="C60" s="368"/>
      <c r="D60" s="368"/>
      <c r="E60" s="368"/>
      <c r="F60" s="30"/>
      <c r="G60" s="30"/>
      <c r="H60" s="30"/>
      <c r="I60" s="30"/>
    </row>
    <row r="61" spans="1:9" x14ac:dyDescent="0.2">
      <c r="A61" s="6"/>
      <c r="B61" s="365"/>
      <c r="C61" s="368"/>
      <c r="D61" s="368"/>
      <c r="E61" s="368"/>
      <c r="F61" s="30"/>
      <c r="G61" s="30"/>
      <c r="H61" s="30"/>
      <c r="I61" s="30"/>
    </row>
    <row r="62" spans="1:9" ht="24" x14ac:dyDescent="0.2">
      <c r="A62" s="99" t="s">
        <v>95</v>
      </c>
      <c r="B62" s="365"/>
      <c r="C62" s="368"/>
      <c r="D62" s="368"/>
      <c r="E62" s="368"/>
      <c r="F62" s="30"/>
      <c r="G62" s="30"/>
      <c r="H62" s="30"/>
      <c r="I62" s="30"/>
    </row>
    <row r="63" spans="1:9" ht="24" x14ac:dyDescent="0.2">
      <c r="A63" s="131" t="s">
        <v>119</v>
      </c>
      <c r="B63" s="365"/>
      <c r="C63" s="368"/>
      <c r="D63" s="368"/>
      <c r="E63" s="368"/>
      <c r="F63" s="30"/>
      <c r="G63" s="30"/>
      <c r="H63" s="30"/>
      <c r="I63" s="30"/>
    </row>
    <row r="64" spans="1:9" ht="24" x14ac:dyDescent="0.2">
      <c r="A64" s="131" t="s">
        <v>118</v>
      </c>
      <c r="B64" s="366"/>
      <c r="C64" s="369"/>
      <c r="D64" s="369"/>
      <c r="E64" s="369"/>
      <c r="F64" s="30"/>
      <c r="G64" s="30"/>
      <c r="H64" s="30"/>
      <c r="I64" s="30"/>
    </row>
    <row r="65" spans="1:9" ht="13.5" thickBot="1" x14ac:dyDescent="0.25">
      <c r="A65" s="6"/>
      <c r="B65" s="367"/>
      <c r="C65" s="370"/>
      <c r="D65" s="370"/>
      <c r="E65" s="370"/>
      <c r="F65" s="30"/>
      <c r="G65" s="30"/>
      <c r="H65" s="30"/>
      <c r="I65" s="30"/>
    </row>
    <row r="66" spans="1:9" x14ac:dyDescent="0.2">
      <c r="A66" s="98" t="s">
        <v>81</v>
      </c>
    </row>
    <row r="67" spans="1:9" ht="33" x14ac:dyDescent="0.2">
      <c r="A67" s="143" t="s">
        <v>142</v>
      </c>
    </row>
    <row r="68" spans="1:9" x14ac:dyDescent="0.2">
      <c r="A68" s="78"/>
      <c r="B68" s="31"/>
      <c r="C68" s="31"/>
      <c r="D68" s="31"/>
      <c r="E68" s="31"/>
      <c r="F68" s="31"/>
      <c r="G68" s="31"/>
      <c r="H68" s="31"/>
    </row>
    <row r="69" spans="1:9" x14ac:dyDescent="0.2">
      <c r="B69" s="31"/>
      <c r="C69" s="31"/>
      <c r="D69" s="31"/>
      <c r="E69" s="31"/>
      <c r="F69" s="31"/>
      <c r="G69" s="31"/>
      <c r="H69" s="31"/>
    </row>
    <row r="70" spans="1:9" x14ac:dyDescent="0.2">
      <c r="A70" s="41"/>
      <c r="B70" s="41"/>
      <c r="C70" s="41"/>
      <c r="D70" s="41"/>
      <c r="E70" s="41"/>
      <c r="F70" s="41"/>
      <c r="G70" s="41"/>
      <c r="H70" s="41"/>
    </row>
    <row r="71" spans="1:9" x14ac:dyDescent="0.2">
      <c r="B71" s="31"/>
      <c r="C71" s="31"/>
      <c r="D71" s="31"/>
      <c r="E71" s="31"/>
      <c r="F71" s="31"/>
      <c r="G71" s="31"/>
      <c r="H71" s="31"/>
    </row>
  </sheetData>
  <mergeCells count="5">
    <mergeCell ref="A33:D33"/>
    <mergeCell ref="B53:B65"/>
    <mergeCell ref="C53:C65"/>
    <mergeCell ref="D53:D65"/>
    <mergeCell ref="E53:E65"/>
  </mergeCells>
  <pageMargins left="0.75" right="0.75" top="1" bottom="1" header="0.5" footer="0.5"/>
  <pageSetup paperSize="9" orientation="portrait" horizontalDpi="4294967295" verticalDpi="4294967295"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CE110"/>
  <sheetViews>
    <sheetView topLeftCell="A2" workbookViewId="0">
      <selection activeCell="BK1" sqref="BK1:BL1048576"/>
    </sheetView>
  </sheetViews>
  <sheetFormatPr defaultColWidth="9.140625" defaultRowHeight="12.75" x14ac:dyDescent="0.2"/>
  <cols>
    <col min="1" max="1" width="66" style="32" customWidth="1"/>
    <col min="2" max="64" width="11" style="32" hidden="1" customWidth="1"/>
    <col min="65"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10" style="32" customWidth="1"/>
    <col min="83" max="83" width="9.85546875" style="32" customWidth="1"/>
    <col min="84" max="16384" width="9.140625" style="32"/>
  </cols>
  <sheetData>
    <row r="1" spans="1:83"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3"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3"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c r="CE3" s="113" t="e">
        <f>'BAR BB| Open rates'!#REF!</f>
        <v>#REF!</v>
      </c>
    </row>
    <row r="4" spans="1:83"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c r="CE4" s="113" t="e">
        <f>'BAR BB| Open rates'!#REF!</f>
        <v>#REF!</v>
      </c>
    </row>
    <row r="5" spans="1:83"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row>
    <row r="6" spans="1:83"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c r="CE6" s="43" t="e">
        <f>'BAR BB| Open rates'!#REF!</f>
        <v>#REF!</v>
      </c>
    </row>
    <row r="7" spans="1:83"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c r="CE7" s="43" t="e">
        <f>'BAR BB| Open rates'!#REF!</f>
        <v>#REF!</v>
      </c>
    </row>
    <row r="8" spans="1:83" s="36" customFormat="1" ht="12" customHeight="1" x14ac:dyDescent="0.2">
      <c r="A8" s="66" t="s">
        <v>64</v>
      </c>
      <c r="B8" s="43"/>
    </row>
    <row r="9" spans="1:83"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c r="CE9" s="43" t="e">
        <f>'BAR BB| Open rates'!#REF!</f>
        <v>#REF!</v>
      </c>
    </row>
    <row r="10" spans="1:83"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c r="CE10" s="43" t="e">
        <f>'BAR BB| Open rates'!#REF!</f>
        <v>#REF!</v>
      </c>
    </row>
    <row r="11" spans="1:83"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row>
    <row r="12" spans="1:83"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c r="CE12" s="43" t="e">
        <f>'BAR BB| Open rates'!#REF!</f>
        <v>#REF!</v>
      </c>
    </row>
    <row r="13" spans="1:83"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c r="CE13" s="43" t="e">
        <f>'BAR BB| Open rates'!#REF!</f>
        <v>#REF!</v>
      </c>
    </row>
    <row r="14" spans="1:83"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row>
    <row r="15" spans="1:83"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c r="CE15" s="43" t="e">
        <f>'BAR BB| Open rates'!#REF!</f>
        <v>#REF!</v>
      </c>
    </row>
    <row r="16" spans="1:83"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c r="CE16" s="43" t="e">
        <f>'BAR BB| Open rates'!#REF!</f>
        <v>#REF!</v>
      </c>
    </row>
    <row r="17" spans="1:83"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row>
    <row r="18" spans="1:83"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c r="CE18" s="43" t="e">
        <f>'BAR BB| Open rates'!#REF!</f>
        <v>#REF!</v>
      </c>
    </row>
    <row r="19" spans="1:83"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E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c r="CE19" s="34" t="e">
        <f t="shared" si="1"/>
        <v>#REF!</v>
      </c>
    </row>
    <row r="20" spans="1:83"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row>
    <row r="21" spans="1:83"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c r="CE21" s="43" t="e">
        <f>'BAR BB| Open rates'!#REF!</f>
        <v>#REF!</v>
      </c>
    </row>
    <row r="22" spans="1:83"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row>
    <row r="23" spans="1:83"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c r="CE23" s="43" t="e">
        <f>'BAR BB| Open rates'!#REF!</f>
        <v>#REF!</v>
      </c>
    </row>
    <row r="24" spans="1:83"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row>
    <row r="25" spans="1:83"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c r="CE25" s="43" t="e">
        <f>'BAR BB| Open rates'!#REF!</f>
        <v>#REF!</v>
      </c>
    </row>
    <row r="26" spans="1:83"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3"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3"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3"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3"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3"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3"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3" s="6" customFormat="1" ht="12.75" customHeight="1" x14ac:dyDescent="0.2"/>
    <row r="82" spans="1:83" s="6" customFormat="1" ht="12" x14ac:dyDescent="0.2">
      <c r="A82" s="11" t="s">
        <v>148</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3"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13" t="e">
        <f t="shared" si="46"/>
        <v>#REF!</v>
      </c>
      <c r="AX83" s="113" t="e">
        <f t="shared" si="46"/>
        <v>#REF!</v>
      </c>
      <c r="AY83" s="113" t="e">
        <f t="shared" si="46"/>
        <v>#REF!</v>
      </c>
      <c r="AZ83" s="113" t="e">
        <f t="shared" si="46"/>
        <v>#REF!</v>
      </c>
      <c r="BA83" s="113" t="e">
        <f t="shared" si="46"/>
        <v>#REF!</v>
      </c>
      <c r="BB83" s="113" t="e">
        <f t="shared" si="46"/>
        <v>#REF!</v>
      </c>
      <c r="BC83" s="113" t="e">
        <f t="shared" si="46"/>
        <v>#REF!</v>
      </c>
      <c r="BD83" s="113" t="e">
        <f t="shared" si="46"/>
        <v>#REF!</v>
      </c>
      <c r="BE83" s="113" t="e">
        <f t="shared" si="46"/>
        <v>#REF!</v>
      </c>
      <c r="BF83" s="113" t="e">
        <f t="shared" si="46"/>
        <v>#REF!</v>
      </c>
      <c r="BG83" s="113" t="e">
        <f t="shared" si="46"/>
        <v>#REF!</v>
      </c>
      <c r="BH83" s="113" t="e">
        <f t="shared" si="46"/>
        <v>#REF!</v>
      </c>
      <c r="BI83" s="113" t="e">
        <f t="shared" si="46"/>
        <v>#REF!</v>
      </c>
      <c r="BJ83" s="113" t="e">
        <f t="shared" si="46"/>
        <v>#REF!</v>
      </c>
      <c r="BK83" s="113" t="e">
        <f t="shared" si="46"/>
        <v>#REF!</v>
      </c>
      <c r="BL83" s="113" t="e">
        <f t="shared" ref="BL83:CE83" si="47">BL3</f>
        <v>#REF!</v>
      </c>
      <c r="BM83" s="113" t="e">
        <f t="shared" si="47"/>
        <v>#REF!</v>
      </c>
      <c r="BN83" s="113" t="e">
        <f t="shared" si="47"/>
        <v>#REF!</v>
      </c>
      <c r="BO83" s="113" t="e">
        <f t="shared" si="47"/>
        <v>#REF!</v>
      </c>
      <c r="BP83" s="113" t="e">
        <f t="shared" si="47"/>
        <v>#REF!</v>
      </c>
      <c r="BQ83" s="113" t="e">
        <f t="shared" si="47"/>
        <v>#REF!</v>
      </c>
      <c r="BR83" s="113" t="e">
        <f t="shared" si="47"/>
        <v>#REF!</v>
      </c>
      <c r="BS83" s="113" t="e">
        <f t="shared" si="47"/>
        <v>#REF!</v>
      </c>
      <c r="BT83" s="113" t="e">
        <f t="shared" si="47"/>
        <v>#REF!</v>
      </c>
      <c r="BU83" s="113" t="e">
        <f t="shared" si="47"/>
        <v>#REF!</v>
      </c>
      <c r="BV83" s="113" t="e">
        <f t="shared" si="47"/>
        <v>#REF!</v>
      </c>
      <c r="BW83" s="113" t="e">
        <f t="shared" si="47"/>
        <v>#REF!</v>
      </c>
      <c r="BX83" s="113" t="e">
        <f t="shared" si="47"/>
        <v>#REF!</v>
      </c>
      <c r="BY83" s="113" t="e">
        <f t="shared" si="47"/>
        <v>#REF!</v>
      </c>
      <c r="BZ83" s="113" t="e">
        <f t="shared" si="47"/>
        <v>#REF!</v>
      </c>
      <c r="CA83" s="113" t="e">
        <f t="shared" si="47"/>
        <v>#REF!</v>
      </c>
      <c r="CB83" s="113" t="e">
        <f t="shared" si="47"/>
        <v>#REF!</v>
      </c>
      <c r="CC83" s="113" t="e">
        <f t="shared" si="47"/>
        <v>#REF!</v>
      </c>
      <c r="CD83" s="113" t="e">
        <f t="shared" si="47"/>
        <v>#REF!</v>
      </c>
      <c r="CE83" s="113" t="e">
        <f t="shared" si="47"/>
        <v>#REF!</v>
      </c>
    </row>
    <row r="84" spans="1:83"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13" t="e">
        <f t="shared" si="46"/>
        <v>#REF!</v>
      </c>
      <c r="AX84" s="113" t="e">
        <f t="shared" si="46"/>
        <v>#REF!</v>
      </c>
      <c r="AY84" s="113" t="e">
        <f t="shared" si="46"/>
        <v>#REF!</v>
      </c>
      <c r="AZ84" s="113" t="e">
        <f t="shared" si="46"/>
        <v>#REF!</v>
      </c>
      <c r="BA84" s="113" t="e">
        <f t="shared" si="46"/>
        <v>#REF!</v>
      </c>
      <c r="BB84" s="113" t="e">
        <f t="shared" si="46"/>
        <v>#REF!</v>
      </c>
      <c r="BC84" s="113" t="e">
        <f t="shared" si="46"/>
        <v>#REF!</v>
      </c>
      <c r="BD84" s="113" t="e">
        <f t="shared" si="46"/>
        <v>#REF!</v>
      </c>
      <c r="BE84" s="113" t="e">
        <f t="shared" si="46"/>
        <v>#REF!</v>
      </c>
      <c r="BF84" s="113" t="e">
        <f t="shared" si="46"/>
        <v>#REF!</v>
      </c>
      <c r="BG84" s="113" t="e">
        <f t="shared" si="46"/>
        <v>#REF!</v>
      </c>
      <c r="BH84" s="113" t="e">
        <f t="shared" si="46"/>
        <v>#REF!</v>
      </c>
      <c r="BI84" s="113" t="e">
        <f t="shared" si="46"/>
        <v>#REF!</v>
      </c>
      <c r="BJ84" s="113" t="e">
        <f t="shared" si="46"/>
        <v>#REF!</v>
      </c>
      <c r="BK84" s="113" t="e">
        <f t="shared" si="46"/>
        <v>#REF!</v>
      </c>
      <c r="BL84" s="113" t="e">
        <f t="shared" ref="BL84:CE84" si="48">BL4</f>
        <v>#REF!</v>
      </c>
      <c r="BM84" s="113" t="e">
        <f t="shared" si="48"/>
        <v>#REF!</v>
      </c>
      <c r="BN84" s="113" t="e">
        <f t="shared" si="48"/>
        <v>#REF!</v>
      </c>
      <c r="BO84" s="113" t="e">
        <f t="shared" si="48"/>
        <v>#REF!</v>
      </c>
      <c r="BP84" s="113" t="e">
        <f t="shared" si="48"/>
        <v>#REF!</v>
      </c>
      <c r="BQ84" s="113" t="e">
        <f t="shared" si="48"/>
        <v>#REF!</v>
      </c>
      <c r="BR84" s="113" t="e">
        <f t="shared" si="48"/>
        <v>#REF!</v>
      </c>
      <c r="BS84" s="113" t="e">
        <f t="shared" si="48"/>
        <v>#REF!</v>
      </c>
      <c r="BT84" s="113" t="e">
        <f t="shared" si="48"/>
        <v>#REF!</v>
      </c>
      <c r="BU84" s="113" t="e">
        <f t="shared" si="48"/>
        <v>#REF!</v>
      </c>
      <c r="BV84" s="113" t="e">
        <f t="shared" si="48"/>
        <v>#REF!</v>
      </c>
      <c r="BW84" s="113" t="e">
        <f t="shared" si="48"/>
        <v>#REF!</v>
      </c>
      <c r="BX84" s="113" t="e">
        <f t="shared" si="48"/>
        <v>#REF!</v>
      </c>
      <c r="BY84" s="113" t="e">
        <f t="shared" si="48"/>
        <v>#REF!</v>
      </c>
      <c r="BZ84" s="113" t="e">
        <f t="shared" si="48"/>
        <v>#REF!</v>
      </c>
      <c r="CA84" s="113" t="e">
        <f t="shared" si="48"/>
        <v>#REF!</v>
      </c>
      <c r="CB84" s="113" t="e">
        <f t="shared" si="48"/>
        <v>#REF!</v>
      </c>
      <c r="CC84" s="113" t="e">
        <f t="shared" si="48"/>
        <v>#REF!</v>
      </c>
      <c r="CD84" s="113" t="e">
        <f t="shared" si="48"/>
        <v>#REF!</v>
      </c>
      <c r="CE84" s="113" t="e">
        <f t="shared" si="48"/>
        <v>#REF!</v>
      </c>
    </row>
    <row r="85" spans="1:83"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row>
    <row r="86" spans="1:83"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148" t="e">
        <f>AW6*0.87*0.9</f>
        <v>#REF!</v>
      </c>
      <c r="AX86" s="148" t="e">
        <f t="shared" ref="AX86:BE87" si="50">AX6*0.87*0.9</f>
        <v>#REF!</v>
      </c>
      <c r="AY86" s="57" t="e">
        <f t="shared" si="50"/>
        <v>#REF!</v>
      </c>
      <c r="AZ86" s="57" t="e">
        <f t="shared" si="50"/>
        <v>#REF!</v>
      </c>
      <c r="BA86" s="57" t="e">
        <f t="shared" si="50"/>
        <v>#REF!</v>
      </c>
      <c r="BB86" s="57" t="e">
        <f t="shared" si="50"/>
        <v>#REF!</v>
      </c>
      <c r="BC86" s="57" t="e">
        <f t="shared" si="50"/>
        <v>#REF!</v>
      </c>
      <c r="BD86" s="57" t="e">
        <f t="shared" si="50"/>
        <v>#REF!</v>
      </c>
      <c r="BE86" s="57" t="e">
        <f t="shared" si="50"/>
        <v>#REF!</v>
      </c>
      <c r="BF86" s="57" t="e">
        <f>BF6*0.9</f>
        <v>#REF!</v>
      </c>
      <c r="BG86" s="57" t="e">
        <f t="shared" ref="BG86:BG101" si="51">BG6*0.9</f>
        <v>#REF!</v>
      </c>
      <c r="BH86" s="57" t="e">
        <f>BH6*0.85</f>
        <v>#REF!</v>
      </c>
      <c r="BI86" s="57" t="e">
        <f t="shared" ref="BI86:BK101" si="52">BI6*0.85</f>
        <v>#REF!</v>
      </c>
      <c r="BJ86" s="57" t="e">
        <f t="shared" si="52"/>
        <v>#REF!</v>
      </c>
      <c r="BK86" s="57" t="e">
        <f t="shared" si="52"/>
        <v>#REF!</v>
      </c>
      <c r="BL86" s="57" t="e">
        <f t="shared" ref="BL86:CE86" si="53">BL6*0.85</f>
        <v>#REF!</v>
      </c>
      <c r="BM86" s="57" t="e">
        <f t="shared" si="53"/>
        <v>#REF!</v>
      </c>
      <c r="BN86" s="57" t="e">
        <f t="shared" si="53"/>
        <v>#REF!</v>
      </c>
      <c r="BO86" s="57" t="e">
        <f t="shared" si="53"/>
        <v>#REF!</v>
      </c>
      <c r="BP86" s="57" t="e">
        <f t="shared" si="53"/>
        <v>#REF!</v>
      </c>
      <c r="BQ86" s="57" t="e">
        <f t="shared" si="53"/>
        <v>#REF!</v>
      </c>
      <c r="BR86" s="57" t="e">
        <f t="shared" si="53"/>
        <v>#REF!</v>
      </c>
      <c r="BS86" s="57" t="e">
        <f t="shared" si="53"/>
        <v>#REF!</v>
      </c>
      <c r="BT86" s="57" t="e">
        <f t="shared" si="53"/>
        <v>#REF!</v>
      </c>
      <c r="BU86" s="57" t="e">
        <f t="shared" si="53"/>
        <v>#REF!</v>
      </c>
      <c r="BV86" s="57" t="e">
        <f t="shared" si="53"/>
        <v>#REF!</v>
      </c>
      <c r="BW86" s="57" t="e">
        <f t="shared" si="53"/>
        <v>#REF!</v>
      </c>
      <c r="BX86" s="57" t="e">
        <f t="shared" si="53"/>
        <v>#REF!</v>
      </c>
      <c r="BY86" s="57" t="e">
        <f t="shared" si="53"/>
        <v>#REF!</v>
      </c>
      <c r="BZ86" s="57" t="e">
        <f t="shared" si="53"/>
        <v>#REF!</v>
      </c>
      <c r="CA86" s="57" t="e">
        <f t="shared" si="53"/>
        <v>#REF!</v>
      </c>
      <c r="CB86" s="57" t="e">
        <f t="shared" si="53"/>
        <v>#REF!</v>
      </c>
      <c r="CC86" s="57" t="e">
        <f t="shared" si="53"/>
        <v>#REF!</v>
      </c>
      <c r="CD86" s="57" t="e">
        <f t="shared" si="53"/>
        <v>#REF!</v>
      </c>
      <c r="CE86" s="57" t="e">
        <f t="shared" si="53"/>
        <v>#REF!</v>
      </c>
    </row>
    <row r="87" spans="1:83" s="36" customFormat="1" ht="12" customHeight="1" x14ac:dyDescent="0.2">
      <c r="A87" s="52">
        <v>2</v>
      </c>
      <c r="B87" s="43" t="e">
        <f t="shared" ref="B87:Q93" si="54">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148" t="e">
        <f>AW7*0.87*0.9</f>
        <v>#REF!</v>
      </c>
      <c r="AX87" s="148" t="e">
        <f t="shared" si="50"/>
        <v>#REF!</v>
      </c>
      <c r="AY87" s="57" t="e">
        <f t="shared" si="50"/>
        <v>#REF!</v>
      </c>
      <c r="AZ87" s="57" t="e">
        <f t="shared" si="50"/>
        <v>#REF!</v>
      </c>
      <c r="BA87" s="57" t="e">
        <f t="shared" si="50"/>
        <v>#REF!</v>
      </c>
      <c r="BB87" s="57" t="e">
        <f t="shared" si="50"/>
        <v>#REF!</v>
      </c>
      <c r="BC87" s="57" t="e">
        <f t="shared" si="50"/>
        <v>#REF!</v>
      </c>
      <c r="BD87" s="57" t="e">
        <f t="shared" si="50"/>
        <v>#REF!</v>
      </c>
      <c r="BE87" s="57" t="e">
        <f t="shared" si="50"/>
        <v>#REF!</v>
      </c>
      <c r="BF87" s="57" t="e">
        <f>BF7*0.9</f>
        <v>#REF!</v>
      </c>
      <c r="BG87" s="57" t="e">
        <f>BG7*0.9</f>
        <v>#REF!</v>
      </c>
      <c r="BH87" s="57" t="e">
        <f>BH7*0.85</f>
        <v>#REF!</v>
      </c>
      <c r="BI87" s="57" t="e">
        <f>BI7*0.85</f>
        <v>#REF!</v>
      </c>
      <c r="BJ87" s="57" t="e">
        <f>BJ7*0.85</f>
        <v>#REF!</v>
      </c>
      <c r="BK87" s="57" t="e">
        <f>BK7*0.85</f>
        <v>#REF!</v>
      </c>
      <c r="BL87" s="57" t="e">
        <f t="shared" ref="BL87:CE87" si="55">BL7*0.85</f>
        <v>#REF!</v>
      </c>
      <c r="BM87" s="57" t="e">
        <f t="shared" si="55"/>
        <v>#REF!</v>
      </c>
      <c r="BN87" s="57" t="e">
        <f t="shared" si="55"/>
        <v>#REF!</v>
      </c>
      <c r="BO87" s="57" t="e">
        <f t="shared" si="55"/>
        <v>#REF!</v>
      </c>
      <c r="BP87" s="57" t="e">
        <f t="shared" si="55"/>
        <v>#REF!</v>
      </c>
      <c r="BQ87" s="57" t="e">
        <f t="shared" si="55"/>
        <v>#REF!</v>
      </c>
      <c r="BR87" s="57" t="e">
        <f t="shared" si="55"/>
        <v>#REF!</v>
      </c>
      <c r="BS87" s="57" t="e">
        <f t="shared" si="55"/>
        <v>#REF!</v>
      </c>
      <c r="BT87" s="57" t="e">
        <f t="shared" si="55"/>
        <v>#REF!</v>
      </c>
      <c r="BU87" s="57" t="e">
        <f t="shared" si="55"/>
        <v>#REF!</v>
      </c>
      <c r="BV87" s="57" t="e">
        <f t="shared" si="55"/>
        <v>#REF!</v>
      </c>
      <c r="BW87" s="57" t="e">
        <f t="shared" si="55"/>
        <v>#REF!</v>
      </c>
      <c r="BX87" s="57" t="e">
        <f t="shared" si="55"/>
        <v>#REF!</v>
      </c>
      <c r="BY87" s="57" t="e">
        <f t="shared" si="55"/>
        <v>#REF!</v>
      </c>
      <c r="BZ87" s="57" t="e">
        <f t="shared" si="55"/>
        <v>#REF!</v>
      </c>
      <c r="CA87" s="57" t="e">
        <f t="shared" si="55"/>
        <v>#REF!</v>
      </c>
      <c r="CB87" s="57" t="e">
        <f t="shared" si="55"/>
        <v>#REF!</v>
      </c>
      <c r="CC87" s="57" t="e">
        <f t="shared" si="55"/>
        <v>#REF!</v>
      </c>
      <c r="CD87" s="57" t="e">
        <f t="shared" si="55"/>
        <v>#REF!</v>
      </c>
      <c r="CE87" s="57" t="e">
        <f t="shared" si="55"/>
        <v>#REF!</v>
      </c>
    </row>
    <row r="88" spans="1:83"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row>
    <row r="89" spans="1:83" s="9" customFormat="1" ht="12" customHeight="1" x14ac:dyDescent="0.2">
      <c r="A89" s="8">
        <v>1</v>
      </c>
      <c r="B89" s="43" t="e">
        <f t="shared" si="54"/>
        <v>#REF!</v>
      </c>
      <c r="C89" s="43" t="e">
        <f t="shared" si="54"/>
        <v>#REF!</v>
      </c>
      <c r="D89" s="43" t="e">
        <f t="shared" si="54"/>
        <v>#REF!</v>
      </c>
      <c r="E89" s="43" t="e">
        <f t="shared" si="54"/>
        <v>#REF!</v>
      </c>
      <c r="F89" s="43" t="e">
        <f t="shared" si="54"/>
        <v>#REF!</v>
      </c>
      <c r="G89" s="43" t="e">
        <f t="shared" si="54"/>
        <v>#REF!</v>
      </c>
      <c r="H89" s="43" t="e">
        <f t="shared" si="54"/>
        <v>#REF!</v>
      </c>
      <c r="I89" s="43" t="e">
        <f t="shared" si="54"/>
        <v>#REF!</v>
      </c>
      <c r="J89" s="43" t="e">
        <f t="shared" si="54"/>
        <v>#REF!</v>
      </c>
      <c r="K89" s="43" t="e">
        <f t="shared" si="54"/>
        <v>#REF!</v>
      </c>
      <c r="L89" s="43" t="e">
        <f t="shared" si="54"/>
        <v>#REF!</v>
      </c>
      <c r="M89" s="43" t="e">
        <f t="shared" si="54"/>
        <v>#REF!</v>
      </c>
      <c r="N89" s="43" t="e">
        <f t="shared" si="54"/>
        <v>#REF!</v>
      </c>
      <c r="O89" s="43" t="e">
        <f t="shared" si="54"/>
        <v>#REF!</v>
      </c>
      <c r="P89" s="43" t="e">
        <f t="shared" si="54"/>
        <v>#REF!</v>
      </c>
      <c r="Q89" s="43" t="e">
        <f t="shared" si="54"/>
        <v>#REF!</v>
      </c>
      <c r="R89" s="43" t="e">
        <f t="shared" ref="R89:AV90" si="56">R9*0.8*0.9</f>
        <v>#REF!</v>
      </c>
      <c r="S89" s="43" t="e">
        <f t="shared" si="56"/>
        <v>#REF!</v>
      </c>
      <c r="T89" s="43" t="e">
        <f t="shared" si="56"/>
        <v>#REF!</v>
      </c>
      <c r="U89" s="43" t="e">
        <f t="shared" si="56"/>
        <v>#REF!</v>
      </c>
      <c r="V89" s="43" t="e">
        <f t="shared" si="56"/>
        <v>#REF!</v>
      </c>
      <c r="W89" s="43" t="e">
        <f t="shared" si="56"/>
        <v>#REF!</v>
      </c>
      <c r="X89" s="43" t="e">
        <f t="shared" si="56"/>
        <v>#REF!</v>
      </c>
      <c r="Y89" s="43" t="e">
        <f t="shared" si="56"/>
        <v>#REF!</v>
      </c>
      <c r="Z89" s="43" t="e">
        <f t="shared" si="56"/>
        <v>#REF!</v>
      </c>
      <c r="AA89" s="43" t="e">
        <f t="shared" si="56"/>
        <v>#REF!</v>
      </c>
      <c r="AB89" s="43" t="e">
        <f t="shared" si="56"/>
        <v>#REF!</v>
      </c>
      <c r="AC89" s="43" t="e">
        <f t="shared" si="56"/>
        <v>#REF!</v>
      </c>
      <c r="AD89" s="43" t="e">
        <f t="shared" si="56"/>
        <v>#REF!</v>
      </c>
      <c r="AE89" s="43" t="e">
        <f t="shared" si="56"/>
        <v>#REF!</v>
      </c>
      <c r="AF89" s="43" t="e">
        <f t="shared" si="56"/>
        <v>#REF!</v>
      </c>
      <c r="AG89" s="43" t="e">
        <f t="shared" si="56"/>
        <v>#REF!</v>
      </c>
      <c r="AH89" s="43" t="e">
        <f t="shared" si="56"/>
        <v>#REF!</v>
      </c>
      <c r="AI89" s="43" t="e">
        <f t="shared" si="56"/>
        <v>#REF!</v>
      </c>
      <c r="AJ89" s="43" t="e">
        <f t="shared" si="56"/>
        <v>#REF!</v>
      </c>
      <c r="AK89" s="43" t="e">
        <f t="shared" si="56"/>
        <v>#REF!</v>
      </c>
      <c r="AL89" s="43" t="e">
        <f t="shared" si="56"/>
        <v>#REF!</v>
      </c>
      <c r="AM89" s="43" t="e">
        <f t="shared" si="56"/>
        <v>#REF!</v>
      </c>
      <c r="AN89" s="43" t="e">
        <f t="shared" si="56"/>
        <v>#REF!</v>
      </c>
      <c r="AO89" s="43" t="e">
        <f t="shared" si="56"/>
        <v>#REF!</v>
      </c>
      <c r="AP89" s="43" t="e">
        <f t="shared" si="56"/>
        <v>#REF!</v>
      </c>
      <c r="AQ89" s="43" t="e">
        <f t="shared" si="56"/>
        <v>#REF!</v>
      </c>
      <c r="AR89" s="43" t="e">
        <f t="shared" si="56"/>
        <v>#REF!</v>
      </c>
      <c r="AS89" s="43" t="e">
        <f t="shared" si="56"/>
        <v>#REF!</v>
      </c>
      <c r="AT89" s="43" t="e">
        <f t="shared" si="56"/>
        <v>#REF!</v>
      </c>
      <c r="AU89" s="43" t="e">
        <f t="shared" si="56"/>
        <v>#REF!</v>
      </c>
      <c r="AV89" s="43" t="e">
        <f t="shared" si="56"/>
        <v>#REF!</v>
      </c>
      <c r="AW89" s="148" t="e">
        <f t="shared" ref="AW89:BE96" si="57">AW9*0.87*0.9</f>
        <v>#REF!</v>
      </c>
      <c r="AX89" s="148" t="e">
        <f t="shared" si="57"/>
        <v>#REF!</v>
      </c>
      <c r="AY89" s="57" t="e">
        <f t="shared" si="57"/>
        <v>#REF!</v>
      </c>
      <c r="AZ89" s="57" t="e">
        <f t="shared" si="57"/>
        <v>#REF!</v>
      </c>
      <c r="BA89" s="57" t="e">
        <f t="shared" si="57"/>
        <v>#REF!</v>
      </c>
      <c r="BB89" s="57" t="e">
        <f t="shared" si="57"/>
        <v>#REF!</v>
      </c>
      <c r="BC89" s="57" t="e">
        <f t="shared" si="57"/>
        <v>#REF!</v>
      </c>
      <c r="BD89" s="57" t="e">
        <f t="shared" si="57"/>
        <v>#REF!</v>
      </c>
      <c r="BE89" s="57" t="e">
        <f t="shared" si="57"/>
        <v>#REF!</v>
      </c>
      <c r="BF89" s="57" t="e">
        <f>BF9*0.9</f>
        <v>#REF!</v>
      </c>
      <c r="BG89" s="57" t="e">
        <f t="shared" si="51"/>
        <v>#REF!</v>
      </c>
      <c r="BH89" s="57" t="e">
        <f>BH9*0.85</f>
        <v>#REF!</v>
      </c>
      <c r="BI89" s="57" t="e">
        <f t="shared" si="52"/>
        <v>#REF!</v>
      </c>
      <c r="BJ89" s="57" t="e">
        <f t="shared" si="52"/>
        <v>#REF!</v>
      </c>
      <c r="BK89" s="57" t="e">
        <f t="shared" si="52"/>
        <v>#REF!</v>
      </c>
      <c r="BL89" s="57" t="e">
        <f t="shared" ref="BL89:CE89" si="58">BL9*0.85</f>
        <v>#REF!</v>
      </c>
      <c r="BM89" s="57" t="e">
        <f t="shared" si="58"/>
        <v>#REF!</v>
      </c>
      <c r="BN89" s="57" t="e">
        <f t="shared" si="58"/>
        <v>#REF!</v>
      </c>
      <c r="BO89" s="57" t="e">
        <f t="shared" si="58"/>
        <v>#REF!</v>
      </c>
      <c r="BP89" s="57" t="e">
        <f t="shared" si="58"/>
        <v>#REF!</v>
      </c>
      <c r="BQ89" s="57" t="e">
        <f t="shared" si="58"/>
        <v>#REF!</v>
      </c>
      <c r="BR89" s="57" t="e">
        <f t="shared" si="58"/>
        <v>#REF!</v>
      </c>
      <c r="BS89" s="57" t="e">
        <f t="shared" si="58"/>
        <v>#REF!</v>
      </c>
      <c r="BT89" s="57" t="e">
        <f t="shared" si="58"/>
        <v>#REF!</v>
      </c>
      <c r="BU89" s="57" t="e">
        <f t="shared" si="58"/>
        <v>#REF!</v>
      </c>
      <c r="BV89" s="57" t="e">
        <f t="shared" si="58"/>
        <v>#REF!</v>
      </c>
      <c r="BW89" s="57" t="e">
        <f t="shared" si="58"/>
        <v>#REF!</v>
      </c>
      <c r="BX89" s="57" t="e">
        <f t="shared" si="58"/>
        <v>#REF!</v>
      </c>
      <c r="BY89" s="57" t="e">
        <f t="shared" si="58"/>
        <v>#REF!</v>
      </c>
      <c r="BZ89" s="57" t="e">
        <f t="shared" si="58"/>
        <v>#REF!</v>
      </c>
      <c r="CA89" s="57" t="e">
        <f t="shared" si="58"/>
        <v>#REF!</v>
      </c>
      <c r="CB89" s="57" t="e">
        <f t="shared" si="58"/>
        <v>#REF!</v>
      </c>
      <c r="CC89" s="57" t="e">
        <f t="shared" si="58"/>
        <v>#REF!</v>
      </c>
      <c r="CD89" s="57" t="e">
        <f t="shared" si="58"/>
        <v>#REF!</v>
      </c>
      <c r="CE89" s="57" t="e">
        <f t="shared" si="58"/>
        <v>#REF!</v>
      </c>
    </row>
    <row r="90" spans="1:83" s="9" customFormat="1" ht="12" customHeight="1" x14ac:dyDescent="0.2">
      <c r="A90" s="8">
        <v>2</v>
      </c>
      <c r="B90" s="43" t="e">
        <f t="shared" si="54"/>
        <v>#REF!</v>
      </c>
      <c r="C90" s="43" t="e">
        <f t="shared" si="54"/>
        <v>#REF!</v>
      </c>
      <c r="D90" s="43" t="e">
        <f t="shared" si="54"/>
        <v>#REF!</v>
      </c>
      <c r="E90" s="43" t="e">
        <f t="shared" si="54"/>
        <v>#REF!</v>
      </c>
      <c r="F90" s="43" t="e">
        <f t="shared" si="54"/>
        <v>#REF!</v>
      </c>
      <c r="G90" s="43" t="e">
        <f t="shared" si="54"/>
        <v>#REF!</v>
      </c>
      <c r="H90" s="43" t="e">
        <f t="shared" si="54"/>
        <v>#REF!</v>
      </c>
      <c r="I90" s="43" t="e">
        <f t="shared" si="54"/>
        <v>#REF!</v>
      </c>
      <c r="J90" s="43" t="e">
        <f t="shared" si="54"/>
        <v>#REF!</v>
      </c>
      <c r="K90" s="43" t="e">
        <f t="shared" si="54"/>
        <v>#REF!</v>
      </c>
      <c r="L90" s="43" t="e">
        <f t="shared" si="54"/>
        <v>#REF!</v>
      </c>
      <c r="M90" s="43" t="e">
        <f t="shared" si="54"/>
        <v>#REF!</v>
      </c>
      <c r="N90" s="43" t="e">
        <f t="shared" si="54"/>
        <v>#REF!</v>
      </c>
      <c r="O90" s="43" t="e">
        <f t="shared" si="54"/>
        <v>#REF!</v>
      </c>
      <c r="P90" s="43" t="e">
        <f t="shared" si="54"/>
        <v>#REF!</v>
      </c>
      <c r="Q90" s="43" t="e">
        <f t="shared" si="54"/>
        <v>#REF!</v>
      </c>
      <c r="R90" s="43" t="e">
        <f t="shared" si="56"/>
        <v>#REF!</v>
      </c>
      <c r="S90" s="43" t="e">
        <f t="shared" si="56"/>
        <v>#REF!</v>
      </c>
      <c r="T90" s="43" t="e">
        <f t="shared" si="56"/>
        <v>#REF!</v>
      </c>
      <c r="U90" s="43" t="e">
        <f t="shared" si="56"/>
        <v>#REF!</v>
      </c>
      <c r="V90" s="43" t="e">
        <f t="shared" si="56"/>
        <v>#REF!</v>
      </c>
      <c r="W90" s="43" t="e">
        <f t="shared" si="56"/>
        <v>#REF!</v>
      </c>
      <c r="X90" s="43" t="e">
        <f t="shared" si="56"/>
        <v>#REF!</v>
      </c>
      <c r="Y90" s="43" t="e">
        <f t="shared" si="56"/>
        <v>#REF!</v>
      </c>
      <c r="Z90" s="43" t="e">
        <f t="shared" si="56"/>
        <v>#REF!</v>
      </c>
      <c r="AA90" s="43" t="e">
        <f t="shared" si="56"/>
        <v>#REF!</v>
      </c>
      <c r="AB90" s="43" t="e">
        <f t="shared" si="56"/>
        <v>#REF!</v>
      </c>
      <c r="AC90" s="43" t="e">
        <f t="shared" si="56"/>
        <v>#REF!</v>
      </c>
      <c r="AD90" s="43" t="e">
        <f t="shared" si="56"/>
        <v>#REF!</v>
      </c>
      <c r="AE90" s="43" t="e">
        <f t="shared" si="56"/>
        <v>#REF!</v>
      </c>
      <c r="AF90" s="43" t="e">
        <f t="shared" si="56"/>
        <v>#REF!</v>
      </c>
      <c r="AG90" s="43" t="e">
        <f t="shared" si="56"/>
        <v>#REF!</v>
      </c>
      <c r="AH90" s="43" t="e">
        <f t="shared" si="56"/>
        <v>#REF!</v>
      </c>
      <c r="AI90" s="43" t="e">
        <f t="shared" si="56"/>
        <v>#REF!</v>
      </c>
      <c r="AJ90" s="43" t="e">
        <f t="shared" si="56"/>
        <v>#REF!</v>
      </c>
      <c r="AK90" s="43" t="e">
        <f t="shared" si="56"/>
        <v>#REF!</v>
      </c>
      <c r="AL90" s="43" t="e">
        <f t="shared" si="56"/>
        <v>#REF!</v>
      </c>
      <c r="AM90" s="43" t="e">
        <f t="shared" si="56"/>
        <v>#REF!</v>
      </c>
      <c r="AN90" s="43" t="e">
        <f t="shared" si="56"/>
        <v>#REF!</v>
      </c>
      <c r="AO90" s="43" t="e">
        <f t="shared" si="56"/>
        <v>#REF!</v>
      </c>
      <c r="AP90" s="43" t="e">
        <f t="shared" si="56"/>
        <v>#REF!</v>
      </c>
      <c r="AQ90" s="43" t="e">
        <f t="shared" si="56"/>
        <v>#REF!</v>
      </c>
      <c r="AR90" s="43" t="e">
        <f t="shared" si="56"/>
        <v>#REF!</v>
      </c>
      <c r="AS90" s="43" t="e">
        <f t="shared" si="56"/>
        <v>#REF!</v>
      </c>
      <c r="AT90" s="43" t="e">
        <f t="shared" si="56"/>
        <v>#REF!</v>
      </c>
      <c r="AU90" s="43" t="e">
        <f t="shared" si="56"/>
        <v>#REF!</v>
      </c>
      <c r="AV90" s="43" t="e">
        <f t="shared" si="56"/>
        <v>#REF!</v>
      </c>
      <c r="AW90" s="148" t="e">
        <f t="shared" si="57"/>
        <v>#REF!</v>
      </c>
      <c r="AX90" s="148" t="e">
        <f t="shared" si="57"/>
        <v>#REF!</v>
      </c>
      <c r="AY90" s="57" t="e">
        <f t="shared" si="57"/>
        <v>#REF!</v>
      </c>
      <c r="AZ90" s="57" t="e">
        <f t="shared" si="57"/>
        <v>#REF!</v>
      </c>
      <c r="BA90" s="57" t="e">
        <f t="shared" si="57"/>
        <v>#REF!</v>
      </c>
      <c r="BB90" s="57" t="e">
        <f t="shared" si="57"/>
        <v>#REF!</v>
      </c>
      <c r="BC90" s="57" t="e">
        <f t="shared" si="57"/>
        <v>#REF!</v>
      </c>
      <c r="BD90" s="57" t="e">
        <f t="shared" si="57"/>
        <v>#REF!</v>
      </c>
      <c r="BE90" s="57" t="e">
        <f t="shared" si="57"/>
        <v>#REF!</v>
      </c>
      <c r="BF90" s="57" t="e">
        <f>BF10*0.9</f>
        <v>#REF!</v>
      </c>
      <c r="BG90" s="57" t="e">
        <f t="shared" si="51"/>
        <v>#REF!</v>
      </c>
      <c r="BH90" s="57" t="e">
        <f>BH10*0.85</f>
        <v>#REF!</v>
      </c>
      <c r="BI90" s="57" t="e">
        <f t="shared" si="52"/>
        <v>#REF!</v>
      </c>
      <c r="BJ90" s="57" t="e">
        <f t="shared" si="52"/>
        <v>#REF!</v>
      </c>
      <c r="BK90" s="57" t="e">
        <f t="shared" si="52"/>
        <v>#REF!</v>
      </c>
      <c r="BL90" s="57" t="e">
        <f t="shared" ref="BL90:CE90" si="59">BL10*0.85</f>
        <v>#REF!</v>
      </c>
      <c r="BM90" s="57" t="e">
        <f t="shared" si="59"/>
        <v>#REF!</v>
      </c>
      <c r="BN90" s="57" t="e">
        <f t="shared" si="59"/>
        <v>#REF!</v>
      </c>
      <c r="BO90" s="57" t="e">
        <f t="shared" si="59"/>
        <v>#REF!</v>
      </c>
      <c r="BP90" s="57" t="e">
        <f t="shared" si="59"/>
        <v>#REF!</v>
      </c>
      <c r="BQ90" s="57" t="e">
        <f t="shared" si="59"/>
        <v>#REF!</v>
      </c>
      <c r="BR90" s="57" t="e">
        <f t="shared" si="59"/>
        <v>#REF!</v>
      </c>
      <c r="BS90" s="57" t="e">
        <f t="shared" si="59"/>
        <v>#REF!</v>
      </c>
      <c r="BT90" s="57" t="e">
        <f t="shared" si="59"/>
        <v>#REF!</v>
      </c>
      <c r="BU90" s="57" t="e">
        <f t="shared" si="59"/>
        <v>#REF!</v>
      </c>
      <c r="BV90" s="57" t="e">
        <f t="shared" si="59"/>
        <v>#REF!</v>
      </c>
      <c r="BW90" s="57" t="e">
        <f t="shared" si="59"/>
        <v>#REF!</v>
      </c>
      <c r="BX90" s="57" t="e">
        <f t="shared" si="59"/>
        <v>#REF!</v>
      </c>
      <c r="BY90" s="57" t="e">
        <f t="shared" si="59"/>
        <v>#REF!</v>
      </c>
      <c r="BZ90" s="57" t="e">
        <f t="shared" si="59"/>
        <v>#REF!</v>
      </c>
      <c r="CA90" s="57" t="e">
        <f t="shared" si="59"/>
        <v>#REF!</v>
      </c>
      <c r="CB90" s="57" t="e">
        <f t="shared" si="59"/>
        <v>#REF!</v>
      </c>
      <c r="CC90" s="57" t="e">
        <f t="shared" si="59"/>
        <v>#REF!</v>
      </c>
      <c r="CD90" s="57" t="e">
        <f t="shared" si="59"/>
        <v>#REF!</v>
      </c>
      <c r="CE90" s="57" t="e">
        <f t="shared" si="59"/>
        <v>#REF!</v>
      </c>
    </row>
    <row r="91" spans="1:83"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row>
    <row r="92" spans="1:83" s="9" customFormat="1" ht="12" customHeight="1" x14ac:dyDescent="0.2">
      <c r="A92" s="8">
        <v>1</v>
      </c>
      <c r="B92" s="43" t="e">
        <f t="shared" si="54"/>
        <v>#REF!</v>
      </c>
      <c r="C92" s="43" t="e">
        <f t="shared" si="54"/>
        <v>#REF!</v>
      </c>
      <c r="D92" s="43" t="e">
        <f t="shared" si="54"/>
        <v>#REF!</v>
      </c>
      <c r="E92" s="43" t="e">
        <f t="shared" si="54"/>
        <v>#REF!</v>
      </c>
      <c r="F92" s="43" t="e">
        <f t="shared" si="54"/>
        <v>#REF!</v>
      </c>
      <c r="G92" s="43" t="e">
        <f t="shared" si="54"/>
        <v>#REF!</v>
      </c>
      <c r="H92" s="43" t="e">
        <f t="shared" si="54"/>
        <v>#REF!</v>
      </c>
      <c r="I92" s="43" t="e">
        <f t="shared" si="54"/>
        <v>#REF!</v>
      </c>
      <c r="J92" s="43" t="e">
        <f t="shared" si="54"/>
        <v>#REF!</v>
      </c>
      <c r="K92" s="43" t="e">
        <f t="shared" si="54"/>
        <v>#REF!</v>
      </c>
      <c r="L92" s="43" t="e">
        <f t="shared" si="54"/>
        <v>#REF!</v>
      </c>
      <c r="M92" s="43" t="e">
        <f t="shared" si="54"/>
        <v>#REF!</v>
      </c>
      <c r="N92" s="43" t="e">
        <f t="shared" si="54"/>
        <v>#REF!</v>
      </c>
      <c r="O92" s="43" t="e">
        <f t="shared" si="54"/>
        <v>#REF!</v>
      </c>
      <c r="P92" s="43" t="e">
        <f t="shared" si="54"/>
        <v>#REF!</v>
      </c>
      <c r="Q92" s="43" t="e">
        <f t="shared" si="54"/>
        <v>#REF!</v>
      </c>
      <c r="R92" s="43" t="e">
        <f t="shared" ref="R92:AV93" si="60">R12*0.8*0.9</f>
        <v>#REF!</v>
      </c>
      <c r="S92" s="43" t="e">
        <f t="shared" si="60"/>
        <v>#REF!</v>
      </c>
      <c r="T92" s="43" t="e">
        <f t="shared" si="60"/>
        <v>#REF!</v>
      </c>
      <c r="U92" s="43" t="e">
        <f t="shared" si="60"/>
        <v>#REF!</v>
      </c>
      <c r="V92" s="43" t="e">
        <f t="shared" si="60"/>
        <v>#REF!</v>
      </c>
      <c r="W92" s="43" t="e">
        <f t="shared" si="60"/>
        <v>#REF!</v>
      </c>
      <c r="X92" s="43" t="e">
        <f t="shared" si="60"/>
        <v>#REF!</v>
      </c>
      <c r="Y92" s="43" t="e">
        <f t="shared" si="60"/>
        <v>#REF!</v>
      </c>
      <c r="Z92" s="43" t="e">
        <f t="shared" si="60"/>
        <v>#REF!</v>
      </c>
      <c r="AA92" s="43" t="e">
        <f t="shared" si="60"/>
        <v>#REF!</v>
      </c>
      <c r="AB92" s="43" t="e">
        <f t="shared" si="60"/>
        <v>#REF!</v>
      </c>
      <c r="AC92" s="43" t="e">
        <f t="shared" si="60"/>
        <v>#REF!</v>
      </c>
      <c r="AD92" s="43" t="e">
        <f t="shared" si="60"/>
        <v>#REF!</v>
      </c>
      <c r="AE92" s="43" t="e">
        <f t="shared" si="60"/>
        <v>#REF!</v>
      </c>
      <c r="AF92" s="43" t="e">
        <f t="shared" si="60"/>
        <v>#REF!</v>
      </c>
      <c r="AG92" s="43" t="e">
        <f t="shared" si="60"/>
        <v>#REF!</v>
      </c>
      <c r="AH92" s="43" t="e">
        <f t="shared" si="60"/>
        <v>#REF!</v>
      </c>
      <c r="AI92" s="43" t="e">
        <f t="shared" si="60"/>
        <v>#REF!</v>
      </c>
      <c r="AJ92" s="43" t="e">
        <f t="shared" si="60"/>
        <v>#REF!</v>
      </c>
      <c r="AK92" s="43" t="e">
        <f t="shared" si="60"/>
        <v>#REF!</v>
      </c>
      <c r="AL92" s="43" t="e">
        <f t="shared" si="60"/>
        <v>#REF!</v>
      </c>
      <c r="AM92" s="43" t="e">
        <f t="shared" si="60"/>
        <v>#REF!</v>
      </c>
      <c r="AN92" s="43" t="e">
        <f t="shared" si="60"/>
        <v>#REF!</v>
      </c>
      <c r="AO92" s="43" t="e">
        <f t="shared" si="60"/>
        <v>#REF!</v>
      </c>
      <c r="AP92" s="43" t="e">
        <f t="shared" si="60"/>
        <v>#REF!</v>
      </c>
      <c r="AQ92" s="43" t="e">
        <f t="shared" si="60"/>
        <v>#REF!</v>
      </c>
      <c r="AR92" s="43" t="e">
        <f t="shared" si="60"/>
        <v>#REF!</v>
      </c>
      <c r="AS92" s="43" t="e">
        <f t="shared" si="60"/>
        <v>#REF!</v>
      </c>
      <c r="AT92" s="43" t="e">
        <f t="shared" si="60"/>
        <v>#REF!</v>
      </c>
      <c r="AU92" s="43" t="e">
        <f t="shared" si="60"/>
        <v>#REF!</v>
      </c>
      <c r="AV92" s="43" t="e">
        <f t="shared" si="60"/>
        <v>#REF!</v>
      </c>
      <c r="AW92" s="148" t="e">
        <f t="shared" si="57"/>
        <v>#REF!</v>
      </c>
      <c r="AX92" s="148" t="e">
        <f t="shared" si="57"/>
        <v>#REF!</v>
      </c>
      <c r="AY92" s="57" t="e">
        <f t="shared" si="57"/>
        <v>#REF!</v>
      </c>
      <c r="AZ92" s="57" t="e">
        <f t="shared" si="57"/>
        <v>#REF!</v>
      </c>
      <c r="BA92" s="57" t="e">
        <f t="shared" si="57"/>
        <v>#REF!</v>
      </c>
      <c r="BB92" s="57" t="e">
        <f t="shared" si="57"/>
        <v>#REF!</v>
      </c>
      <c r="BC92" s="57" t="e">
        <f t="shared" si="57"/>
        <v>#REF!</v>
      </c>
      <c r="BD92" s="57" t="e">
        <f t="shared" si="57"/>
        <v>#REF!</v>
      </c>
      <c r="BE92" s="57" t="e">
        <f t="shared" si="57"/>
        <v>#REF!</v>
      </c>
      <c r="BF92" s="57" t="e">
        <f>BF12*0.9</f>
        <v>#REF!</v>
      </c>
      <c r="BG92" s="57" t="e">
        <f t="shared" si="51"/>
        <v>#REF!</v>
      </c>
      <c r="BH92" s="57" t="e">
        <f>BH12*0.85</f>
        <v>#REF!</v>
      </c>
      <c r="BI92" s="57" t="e">
        <f t="shared" si="52"/>
        <v>#REF!</v>
      </c>
      <c r="BJ92" s="57" t="e">
        <f t="shared" si="52"/>
        <v>#REF!</v>
      </c>
      <c r="BK92" s="57" t="e">
        <f t="shared" si="52"/>
        <v>#REF!</v>
      </c>
      <c r="BL92" s="57" t="e">
        <f t="shared" ref="BL92:CE92" si="61">BL12*0.85</f>
        <v>#REF!</v>
      </c>
      <c r="BM92" s="57" t="e">
        <f t="shared" si="61"/>
        <v>#REF!</v>
      </c>
      <c r="BN92" s="57" t="e">
        <f t="shared" si="61"/>
        <v>#REF!</v>
      </c>
      <c r="BO92" s="57" t="e">
        <f t="shared" si="61"/>
        <v>#REF!</v>
      </c>
      <c r="BP92" s="57" t="e">
        <f t="shared" si="61"/>
        <v>#REF!</v>
      </c>
      <c r="BQ92" s="57" t="e">
        <f t="shared" si="61"/>
        <v>#REF!</v>
      </c>
      <c r="BR92" s="57" t="e">
        <f t="shared" si="61"/>
        <v>#REF!</v>
      </c>
      <c r="BS92" s="57" t="e">
        <f t="shared" si="61"/>
        <v>#REF!</v>
      </c>
      <c r="BT92" s="57" t="e">
        <f t="shared" si="61"/>
        <v>#REF!</v>
      </c>
      <c r="BU92" s="57" t="e">
        <f t="shared" si="61"/>
        <v>#REF!</v>
      </c>
      <c r="BV92" s="57" t="e">
        <f t="shared" si="61"/>
        <v>#REF!</v>
      </c>
      <c r="BW92" s="57" t="e">
        <f t="shared" si="61"/>
        <v>#REF!</v>
      </c>
      <c r="BX92" s="57" t="e">
        <f t="shared" si="61"/>
        <v>#REF!</v>
      </c>
      <c r="BY92" s="57" t="e">
        <f t="shared" si="61"/>
        <v>#REF!</v>
      </c>
      <c r="BZ92" s="57" t="e">
        <f t="shared" si="61"/>
        <v>#REF!</v>
      </c>
      <c r="CA92" s="57" t="e">
        <f t="shared" si="61"/>
        <v>#REF!</v>
      </c>
      <c r="CB92" s="57" t="e">
        <f t="shared" si="61"/>
        <v>#REF!</v>
      </c>
      <c r="CC92" s="57" t="e">
        <f t="shared" si="61"/>
        <v>#REF!</v>
      </c>
      <c r="CD92" s="57" t="e">
        <f t="shared" si="61"/>
        <v>#REF!</v>
      </c>
      <c r="CE92" s="57" t="e">
        <f t="shared" si="61"/>
        <v>#REF!</v>
      </c>
    </row>
    <row r="93" spans="1:83" s="9" customFormat="1" ht="12" customHeight="1" x14ac:dyDescent="0.2">
      <c r="A93" s="8">
        <v>2</v>
      </c>
      <c r="B93" s="43" t="e">
        <f t="shared" si="54"/>
        <v>#REF!</v>
      </c>
      <c r="C93" s="43" t="e">
        <f t="shared" si="54"/>
        <v>#REF!</v>
      </c>
      <c r="D93" s="43" t="e">
        <f t="shared" si="54"/>
        <v>#REF!</v>
      </c>
      <c r="E93" s="43" t="e">
        <f t="shared" si="54"/>
        <v>#REF!</v>
      </c>
      <c r="F93" s="43" t="e">
        <f t="shared" si="54"/>
        <v>#REF!</v>
      </c>
      <c r="G93" s="43" t="e">
        <f t="shared" si="54"/>
        <v>#REF!</v>
      </c>
      <c r="H93" s="43" t="e">
        <f t="shared" si="54"/>
        <v>#REF!</v>
      </c>
      <c r="I93" s="43" t="e">
        <f t="shared" si="54"/>
        <v>#REF!</v>
      </c>
      <c r="J93" s="43" t="e">
        <f t="shared" si="54"/>
        <v>#REF!</v>
      </c>
      <c r="K93" s="43" t="e">
        <f t="shared" si="54"/>
        <v>#REF!</v>
      </c>
      <c r="L93" s="43" t="e">
        <f t="shared" si="54"/>
        <v>#REF!</v>
      </c>
      <c r="M93" s="43" t="e">
        <f t="shared" si="54"/>
        <v>#REF!</v>
      </c>
      <c r="N93" s="43" t="e">
        <f t="shared" si="54"/>
        <v>#REF!</v>
      </c>
      <c r="O93" s="43" t="e">
        <f t="shared" si="54"/>
        <v>#REF!</v>
      </c>
      <c r="P93" s="43" t="e">
        <f t="shared" si="54"/>
        <v>#REF!</v>
      </c>
      <c r="Q93" s="43" t="e">
        <f t="shared" si="54"/>
        <v>#REF!</v>
      </c>
      <c r="R93" s="43" t="e">
        <f t="shared" si="60"/>
        <v>#REF!</v>
      </c>
      <c r="S93" s="43" t="e">
        <f t="shared" si="60"/>
        <v>#REF!</v>
      </c>
      <c r="T93" s="43" t="e">
        <f t="shared" si="60"/>
        <v>#REF!</v>
      </c>
      <c r="U93" s="43" t="e">
        <f t="shared" si="60"/>
        <v>#REF!</v>
      </c>
      <c r="V93" s="43" t="e">
        <f t="shared" si="60"/>
        <v>#REF!</v>
      </c>
      <c r="W93" s="43" t="e">
        <f t="shared" si="60"/>
        <v>#REF!</v>
      </c>
      <c r="X93" s="43" t="e">
        <f t="shared" si="60"/>
        <v>#REF!</v>
      </c>
      <c r="Y93" s="43" t="e">
        <f t="shared" si="60"/>
        <v>#REF!</v>
      </c>
      <c r="Z93" s="43" t="e">
        <f t="shared" si="60"/>
        <v>#REF!</v>
      </c>
      <c r="AA93" s="43" t="e">
        <f t="shared" si="60"/>
        <v>#REF!</v>
      </c>
      <c r="AB93" s="43" t="e">
        <f t="shared" si="60"/>
        <v>#REF!</v>
      </c>
      <c r="AC93" s="43" t="e">
        <f t="shared" si="60"/>
        <v>#REF!</v>
      </c>
      <c r="AD93" s="43" t="e">
        <f t="shared" si="60"/>
        <v>#REF!</v>
      </c>
      <c r="AE93" s="43" t="e">
        <f t="shared" si="60"/>
        <v>#REF!</v>
      </c>
      <c r="AF93" s="43" t="e">
        <f t="shared" si="60"/>
        <v>#REF!</v>
      </c>
      <c r="AG93" s="43" t="e">
        <f t="shared" si="60"/>
        <v>#REF!</v>
      </c>
      <c r="AH93" s="43" t="e">
        <f t="shared" si="60"/>
        <v>#REF!</v>
      </c>
      <c r="AI93" s="43" t="e">
        <f t="shared" si="60"/>
        <v>#REF!</v>
      </c>
      <c r="AJ93" s="43" t="e">
        <f t="shared" si="60"/>
        <v>#REF!</v>
      </c>
      <c r="AK93" s="43" t="e">
        <f t="shared" si="60"/>
        <v>#REF!</v>
      </c>
      <c r="AL93" s="43" t="e">
        <f t="shared" si="60"/>
        <v>#REF!</v>
      </c>
      <c r="AM93" s="43" t="e">
        <f t="shared" si="60"/>
        <v>#REF!</v>
      </c>
      <c r="AN93" s="43" t="e">
        <f t="shared" si="60"/>
        <v>#REF!</v>
      </c>
      <c r="AO93" s="43" t="e">
        <f t="shared" si="60"/>
        <v>#REF!</v>
      </c>
      <c r="AP93" s="43" t="e">
        <f t="shared" si="60"/>
        <v>#REF!</v>
      </c>
      <c r="AQ93" s="43" t="e">
        <f t="shared" si="60"/>
        <v>#REF!</v>
      </c>
      <c r="AR93" s="43" t="e">
        <f t="shared" si="60"/>
        <v>#REF!</v>
      </c>
      <c r="AS93" s="43" t="e">
        <f t="shared" si="60"/>
        <v>#REF!</v>
      </c>
      <c r="AT93" s="43" t="e">
        <f t="shared" si="60"/>
        <v>#REF!</v>
      </c>
      <c r="AU93" s="43" t="e">
        <f t="shared" si="60"/>
        <v>#REF!</v>
      </c>
      <c r="AV93" s="43" t="e">
        <f t="shared" si="60"/>
        <v>#REF!</v>
      </c>
      <c r="AW93" s="148" t="e">
        <f t="shared" si="57"/>
        <v>#REF!</v>
      </c>
      <c r="AX93" s="148" t="e">
        <f t="shared" si="57"/>
        <v>#REF!</v>
      </c>
      <c r="AY93" s="57" t="e">
        <f t="shared" si="57"/>
        <v>#REF!</v>
      </c>
      <c r="AZ93" s="57" t="e">
        <f t="shared" si="57"/>
        <v>#REF!</v>
      </c>
      <c r="BA93" s="57" t="e">
        <f t="shared" si="57"/>
        <v>#REF!</v>
      </c>
      <c r="BB93" s="57" t="e">
        <f t="shared" si="57"/>
        <v>#REF!</v>
      </c>
      <c r="BC93" s="57" t="e">
        <f t="shared" si="57"/>
        <v>#REF!</v>
      </c>
      <c r="BD93" s="57" t="e">
        <f t="shared" si="57"/>
        <v>#REF!</v>
      </c>
      <c r="BE93" s="57" t="e">
        <f t="shared" si="57"/>
        <v>#REF!</v>
      </c>
      <c r="BF93" s="57" t="e">
        <f>BF13*0.9</f>
        <v>#REF!</v>
      </c>
      <c r="BG93" s="57" t="e">
        <f t="shared" si="51"/>
        <v>#REF!</v>
      </c>
      <c r="BH93" s="57" t="e">
        <f>BH13*0.85</f>
        <v>#REF!</v>
      </c>
      <c r="BI93" s="57" t="e">
        <f t="shared" si="52"/>
        <v>#REF!</v>
      </c>
      <c r="BJ93" s="57" t="e">
        <f t="shared" si="52"/>
        <v>#REF!</v>
      </c>
      <c r="BK93" s="57" t="e">
        <f t="shared" si="52"/>
        <v>#REF!</v>
      </c>
      <c r="BL93" s="57" t="e">
        <f t="shared" ref="BL93:CE93" si="62">BL13*0.85</f>
        <v>#REF!</v>
      </c>
      <c r="BM93" s="57" t="e">
        <f t="shared" si="62"/>
        <v>#REF!</v>
      </c>
      <c r="BN93" s="57" t="e">
        <f t="shared" si="62"/>
        <v>#REF!</v>
      </c>
      <c r="BO93" s="57" t="e">
        <f t="shared" si="62"/>
        <v>#REF!</v>
      </c>
      <c r="BP93" s="57" t="e">
        <f t="shared" si="62"/>
        <v>#REF!</v>
      </c>
      <c r="BQ93" s="57" t="e">
        <f t="shared" si="62"/>
        <v>#REF!</v>
      </c>
      <c r="BR93" s="57" t="e">
        <f t="shared" si="62"/>
        <v>#REF!</v>
      </c>
      <c r="BS93" s="57" t="e">
        <f t="shared" si="62"/>
        <v>#REF!</v>
      </c>
      <c r="BT93" s="57" t="e">
        <f t="shared" si="62"/>
        <v>#REF!</v>
      </c>
      <c r="BU93" s="57" t="e">
        <f t="shared" si="62"/>
        <v>#REF!</v>
      </c>
      <c r="BV93" s="57" t="e">
        <f t="shared" si="62"/>
        <v>#REF!</v>
      </c>
      <c r="BW93" s="57" t="e">
        <f t="shared" si="62"/>
        <v>#REF!</v>
      </c>
      <c r="BX93" s="57" t="e">
        <f t="shared" si="62"/>
        <v>#REF!</v>
      </c>
      <c r="BY93" s="57" t="e">
        <f t="shared" si="62"/>
        <v>#REF!</v>
      </c>
      <c r="BZ93" s="57" t="e">
        <f t="shared" si="62"/>
        <v>#REF!</v>
      </c>
      <c r="CA93" s="57" t="e">
        <f t="shared" si="62"/>
        <v>#REF!</v>
      </c>
      <c r="CB93" s="57" t="e">
        <f t="shared" si="62"/>
        <v>#REF!</v>
      </c>
      <c r="CC93" s="57" t="e">
        <f t="shared" si="62"/>
        <v>#REF!</v>
      </c>
      <c r="CD93" s="57" t="e">
        <f t="shared" si="62"/>
        <v>#REF!</v>
      </c>
      <c r="CE93" s="57" t="e">
        <f t="shared" si="62"/>
        <v>#REF!</v>
      </c>
    </row>
    <row r="94" spans="1:83"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row>
    <row r="95" spans="1:83"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3">AO15*0.8*0.9</f>
        <v>#REF!</v>
      </c>
      <c r="AP95" s="43" t="e">
        <f t="shared" si="63"/>
        <v>#REF!</v>
      </c>
      <c r="AQ95" s="43" t="e">
        <f t="shared" si="63"/>
        <v>#REF!</v>
      </c>
      <c r="AR95" s="43" t="e">
        <f t="shared" si="63"/>
        <v>#REF!</v>
      </c>
      <c r="AS95" s="43" t="e">
        <f t="shared" si="63"/>
        <v>#REF!</v>
      </c>
      <c r="AT95" s="43" t="e">
        <f t="shared" si="63"/>
        <v>#REF!</v>
      </c>
      <c r="AU95" s="43" t="e">
        <f t="shared" si="63"/>
        <v>#REF!</v>
      </c>
      <c r="AV95" s="43" t="e">
        <f t="shared" si="63"/>
        <v>#REF!</v>
      </c>
      <c r="AW95" s="148" t="e">
        <f t="shared" si="57"/>
        <v>#REF!</v>
      </c>
      <c r="AX95" s="148" t="e">
        <f t="shared" si="57"/>
        <v>#REF!</v>
      </c>
      <c r="AY95" s="57" t="e">
        <f t="shared" si="57"/>
        <v>#REF!</v>
      </c>
      <c r="AZ95" s="57" t="e">
        <f t="shared" si="57"/>
        <v>#REF!</v>
      </c>
      <c r="BA95" s="57" t="e">
        <f t="shared" si="57"/>
        <v>#REF!</v>
      </c>
      <c r="BB95" s="57" t="e">
        <f t="shared" si="57"/>
        <v>#REF!</v>
      </c>
      <c r="BC95" s="57" t="e">
        <f t="shared" si="57"/>
        <v>#REF!</v>
      </c>
      <c r="BD95" s="57" t="e">
        <f t="shared" si="57"/>
        <v>#REF!</v>
      </c>
      <c r="BE95" s="57" t="e">
        <f t="shared" si="57"/>
        <v>#REF!</v>
      </c>
      <c r="BF95" s="57" t="e">
        <f>BF15*0.9</f>
        <v>#REF!</v>
      </c>
      <c r="BG95" s="57" t="e">
        <f t="shared" si="51"/>
        <v>#REF!</v>
      </c>
      <c r="BH95" s="57" t="e">
        <f>BH15*0.85</f>
        <v>#REF!</v>
      </c>
      <c r="BI95" s="57" t="e">
        <f t="shared" si="52"/>
        <v>#REF!</v>
      </c>
      <c r="BJ95" s="57" t="e">
        <f t="shared" si="52"/>
        <v>#REF!</v>
      </c>
      <c r="BK95" s="57" t="e">
        <f t="shared" si="52"/>
        <v>#REF!</v>
      </c>
      <c r="BL95" s="57" t="e">
        <f t="shared" ref="BL95:CE95" si="64">BL15*0.85</f>
        <v>#REF!</v>
      </c>
      <c r="BM95" s="57" t="e">
        <f t="shared" si="64"/>
        <v>#REF!</v>
      </c>
      <c r="BN95" s="57" t="e">
        <f t="shared" si="64"/>
        <v>#REF!</v>
      </c>
      <c r="BO95" s="57" t="e">
        <f t="shared" si="64"/>
        <v>#REF!</v>
      </c>
      <c r="BP95" s="57" t="e">
        <f t="shared" si="64"/>
        <v>#REF!</v>
      </c>
      <c r="BQ95" s="57" t="e">
        <f t="shared" si="64"/>
        <v>#REF!</v>
      </c>
      <c r="BR95" s="57" t="e">
        <f t="shared" si="64"/>
        <v>#REF!</v>
      </c>
      <c r="BS95" s="57" t="e">
        <f t="shared" si="64"/>
        <v>#REF!</v>
      </c>
      <c r="BT95" s="57" t="e">
        <f t="shared" si="64"/>
        <v>#REF!</v>
      </c>
      <c r="BU95" s="57" t="e">
        <f t="shared" si="64"/>
        <v>#REF!</v>
      </c>
      <c r="BV95" s="57" t="e">
        <f t="shared" si="64"/>
        <v>#REF!</v>
      </c>
      <c r="BW95" s="57" t="e">
        <f t="shared" si="64"/>
        <v>#REF!</v>
      </c>
      <c r="BX95" s="57" t="e">
        <f t="shared" si="64"/>
        <v>#REF!</v>
      </c>
      <c r="BY95" s="57" t="e">
        <f t="shared" si="64"/>
        <v>#REF!</v>
      </c>
      <c r="BZ95" s="57" t="e">
        <f t="shared" si="64"/>
        <v>#REF!</v>
      </c>
      <c r="CA95" s="57" t="e">
        <f t="shared" si="64"/>
        <v>#REF!</v>
      </c>
      <c r="CB95" s="57" t="e">
        <f t="shared" si="64"/>
        <v>#REF!</v>
      </c>
      <c r="CC95" s="57" t="e">
        <f t="shared" si="64"/>
        <v>#REF!</v>
      </c>
      <c r="CD95" s="57" t="e">
        <f t="shared" si="64"/>
        <v>#REF!</v>
      </c>
      <c r="CE95" s="57" t="e">
        <f t="shared" si="64"/>
        <v>#REF!</v>
      </c>
    </row>
    <row r="96" spans="1:83"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3"/>
        <v>#REF!</v>
      </c>
      <c r="AP96" s="43" t="e">
        <f t="shared" si="63"/>
        <v>#REF!</v>
      </c>
      <c r="AQ96" s="43" t="e">
        <f t="shared" si="63"/>
        <v>#REF!</v>
      </c>
      <c r="AR96" s="43" t="e">
        <f t="shared" si="63"/>
        <v>#REF!</v>
      </c>
      <c r="AS96" s="43" t="e">
        <f t="shared" si="63"/>
        <v>#REF!</v>
      </c>
      <c r="AT96" s="43" t="e">
        <f t="shared" si="63"/>
        <v>#REF!</v>
      </c>
      <c r="AU96" s="43" t="e">
        <f t="shared" si="63"/>
        <v>#REF!</v>
      </c>
      <c r="AV96" s="43" t="e">
        <f t="shared" si="63"/>
        <v>#REF!</v>
      </c>
      <c r="AW96" s="148" t="e">
        <f t="shared" si="57"/>
        <v>#REF!</v>
      </c>
      <c r="AX96" s="148" t="e">
        <f t="shared" si="57"/>
        <v>#REF!</v>
      </c>
      <c r="AY96" s="57" t="e">
        <f t="shared" si="57"/>
        <v>#REF!</v>
      </c>
      <c r="AZ96" s="57" t="e">
        <f t="shared" si="57"/>
        <v>#REF!</v>
      </c>
      <c r="BA96" s="57" t="e">
        <f t="shared" si="57"/>
        <v>#REF!</v>
      </c>
      <c r="BB96" s="57" t="e">
        <f t="shared" si="57"/>
        <v>#REF!</v>
      </c>
      <c r="BC96" s="57" t="e">
        <f t="shared" si="57"/>
        <v>#REF!</v>
      </c>
      <c r="BD96" s="57" t="e">
        <f t="shared" si="57"/>
        <v>#REF!</v>
      </c>
      <c r="BE96" s="57" t="e">
        <f t="shared" si="57"/>
        <v>#REF!</v>
      </c>
      <c r="BF96" s="57" t="e">
        <f>BF16*0.9</f>
        <v>#REF!</v>
      </c>
      <c r="BG96" s="57" t="e">
        <f t="shared" si="51"/>
        <v>#REF!</v>
      </c>
      <c r="BH96" s="57" t="e">
        <f>BH16*0.85</f>
        <v>#REF!</v>
      </c>
      <c r="BI96" s="57" t="e">
        <f t="shared" si="52"/>
        <v>#REF!</v>
      </c>
      <c r="BJ96" s="57" t="e">
        <f t="shared" si="52"/>
        <v>#REF!</v>
      </c>
      <c r="BK96" s="57" t="e">
        <f t="shared" si="52"/>
        <v>#REF!</v>
      </c>
      <c r="BL96" s="57" t="e">
        <f t="shared" ref="BL96:CE96" si="65">BL16*0.85</f>
        <v>#REF!</v>
      </c>
      <c r="BM96" s="57" t="e">
        <f t="shared" si="65"/>
        <v>#REF!</v>
      </c>
      <c r="BN96" s="57" t="e">
        <f t="shared" si="65"/>
        <v>#REF!</v>
      </c>
      <c r="BO96" s="57" t="e">
        <f t="shared" si="65"/>
        <v>#REF!</v>
      </c>
      <c r="BP96" s="57" t="e">
        <f t="shared" si="65"/>
        <v>#REF!</v>
      </c>
      <c r="BQ96" s="57" t="e">
        <f t="shared" si="65"/>
        <v>#REF!</v>
      </c>
      <c r="BR96" s="57" t="e">
        <f t="shared" si="65"/>
        <v>#REF!</v>
      </c>
      <c r="BS96" s="57" t="e">
        <f t="shared" si="65"/>
        <v>#REF!</v>
      </c>
      <c r="BT96" s="57" t="e">
        <f t="shared" si="65"/>
        <v>#REF!</v>
      </c>
      <c r="BU96" s="57" t="e">
        <f t="shared" si="65"/>
        <v>#REF!</v>
      </c>
      <c r="BV96" s="57" t="e">
        <f t="shared" si="65"/>
        <v>#REF!</v>
      </c>
      <c r="BW96" s="57" t="e">
        <f t="shared" si="65"/>
        <v>#REF!</v>
      </c>
      <c r="BX96" s="57" t="e">
        <f t="shared" si="65"/>
        <v>#REF!</v>
      </c>
      <c r="BY96" s="57" t="e">
        <f t="shared" si="65"/>
        <v>#REF!</v>
      </c>
      <c r="BZ96" s="57" t="e">
        <f t="shared" si="65"/>
        <v>#REF!</v>
      </c>
      <c r="CA96" s="57" t="e">
        <f t="shared" si="65"/>
        <v>#REF!</v>
      </c>
      <c r="CB96" s="57" t="e">
        <f t="shared" si="65"/>
        <v>#REF!</v>
      </c>
      <c r="CC96" s="57" t="e">
        <f t="shared" si="65"/>
        <v>#REF!</v>
      </c>
      <c r="CD96" s="57" t="e">
        <f t="shared" si="65"/>
        <v>#REF!</v>
      </c>
      <c r="CE96" s="57" t="e">
        <f t="shared" si="65"/>
        <v>#REF!</v>
      </c>
    </row>
    <row r="97" spans="1:83"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row>
    <row r="98" spans="1:83"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6">AN18*0.8*0.9</f>
        <v>#REF!</v>
      </c>
      <c r="AO98" s="43" t="e">
        <f t="shared" si="66"/>
        <v>#REF!</v>
      </c>
      <c r="AP98" s="43" t="e">
        <f t="shared" si="66"/>
        <v>#REF!</v>
      </c>
      <c r="AQ98" s="43" t="e">
        <f t="shared" si="66"/>
        <v>#REF!</v>
      </c>
      <c r="AR98" s="43" t="e">
        <f t="shared" si="66"/>
        <v>#REF!</v>
      </c>
      <c r="AS98" s="43" t="e">
        <f t="shared" si="66"/>
        <v>#REF!</v>
      </c>
      <c r="AT98" s="43" t="e">
        <f t="shared" si="66"/>
        <v>#REF!</v>
      </c>
      <c r="AU98" s="43" t="e">
        <f t="shared" si="66"/>
        <v>#REF!</v>
      </c>
      <c r="AV98" s="43" t="e">
        <f t="shared" si="66"/>
        <v>#REF!</v>
      </c>
      <c r="AW98" s="148" t="e">
        <f t="shared" ref="AW98:BE105" si="67">AW18*0.87*0.9</f>
        <v>#REF!</v>
      </c>
      <c r="AX98" s="148" t="e">
        <f t="shared" si="67"/>
        <v>#REF!</v>
      </c>
      <c r="AY98" s="57" t="e">
        <f t="shared" si="67"/>
        <v>#REF!</v>
      </c>
      <c r="AZ98" s="57" t="e">
        <f t="shared" si="67"/>
        <v>#REF!</v>
      </c>
      <c r="BA98" s="57" t="e">
        <f t="shared" si="67"/>
        <v>#REF!</v>
      </c>
      <c r="BB98" s="57" t="e">
        <f t="shared" si="67"/>
        <v>#REF!</v>
      </c>
      <c r="BC98" s="57" t="e">
        <f t="shared" si="67"/>
        <v>#REF!</v>
      </c>
      <c r="BD98" s="57" t="e">
        <f t="shared" si="67"/>
        <v>#REF!</v>
      </c>
      <c r="BE98" s="57" t="e">
        <f t="shared" si="67"/>
        <v>#REF!</v>
      </c>
      <c r="BF98" s="57" t="e">
        <f>BF18*0.9</f>
        <v>#REF!</v>
      </c>
      <c r="BG98" s="57" t="e">
        <f t="shared" si="51"/>
        <v>#REF!</v>
      </c>
      <c r="BH98" s="57" t="e">
        <f>BH18*0.85</f>
        <v>#REF!</v>
      </c>
      <c r="BI98" s="57" t="e">
        <f t="shared" si="52"/>
        <v>#REF!</v>
      </c>
      <c r="BJ98" s="57" t="e">
        <f t="shared" si="52"/>
        <v>#REF!</v>
      </c>
      <c r="BK98" s="57" t="e">
        <f t="shared" si="52"/>
        <v>#REF!</v>
      </c>
      <c r="BL98" s="57" t="e">
        <f t="shared" ref="BL98:CE98" si="68">BL18*0.85</f>
        <v>#REF!</v>
      </c>
      <c r="BM98" s="57" t="e">
        <f t="shared" si="68"/>
        <v>#REF!</v>
      </c>
      <c r="BN98" s="57" t="e">
        <f t="shared" si="68"/>
        <v>#REF!</v>
      </c>
      <c r="BO98" s="57" t="e">
        <f t="shared" si="68"/>
        <v>#REF!</v>
      </c>
      <c r="BP98" s="57" t="e">
        <f t="shared" si="68"/>
        <v>#REF!</v>
      </c>
      <c r="BQ98" s="57" t="e">
        <f t="shared" si="68"/>
        <v>#REF!</v>
      </c>
      <c r="BR98" s="57" t="e">
        <f t="shared" si="68"/>
        <v>#REF!</v>
      </c>
      <c r="BS98" s="57" t="e">
        <f t="shared" si="68"/>
        <v>#REF!</v>
      </c>
      <c r="BT98" s="57" t="e">
        <f t="shared" si="68"/>
        <v>#REF!</v>
      </c>
      <c r="BU98" s="57" t="e">
        <f t="shared" si="68"/>
        <v>#REF!</v>
      </c>
      <c r="BV98" s="57" t="e">
        <f t="shared" si="68"/>
        <v>#REF!</v>
      </c>
      <c r="BW98" s="57" t="e">
        <f t="shared" si="68"/>
        <v>#REF!</v>
      </c>
      <c r="BX98" s="57" t="e">
        <f t="shared" si="68"/>
        <v>#REF!</v>
      </c>
      <c r="BY98" s="57" t="e">
        <f t="shared" si="68"/>
        <v>#REF!</v>
      </c>
      <c r="BZ98" s="57" t="e">
        <f t="shared" si="68"/>
        <v>#REF!</v>
      </c>
      <c r="CA98" s="57" t="e">
        <f t="shared" si="68"/>
        <v>#REF!</v>
      </c>
      <c r="CB98" s="57" t="e">
        <f t="shared" si="68"/>
        <v>#REF!</v>
      </c>
      <c r="CC98" s="57" t="e">
        <f t="shared" si="68"/>
        <v>#REF!</v>
      </c>
      <c r="CD98" s="57" t="e">
        <f t="shared" si="68"/>
        <v>#REF!</v>
      </c>
      <c r="CE98" s="57" t="e">
        <f t="shared" si="68"/>
        <v>#REF!</v>
      </c>
    </row>
    <row r="99" spans="1:83"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6"/>
        <v>#REF!</v>
      </c>
      <c r="AO99" s="43" t="e">
        <f t="shared" si="66"/>
        <v>#REF!</v>
      </c>
      <c r="AP99" s="43" t="e">
        <f t="shared" si="66"/>
        <v>#REF!</v>
      </c>
      <c r="AQ99" s="43" t="e">
        <f t="shared" si="66"/>
        <v>#REF!</v>
      </c>
      <c r="AR99" s="43" t="e">
        <f t="shared" si="66"/>
        <v>#REF!</v>
      </c>
      <c r="AS99" s="43" t="e">
        <f t="shared" si="66"/>
        <v>#REF!</v>
      </c>
      <c r="AT99" s="43" t="e">
        <f t="shared" si="66"/>
        <v>#REF!</v>
      </c>
      <c r="AU99" s="43" t="e">
        <f t="shared" si="66"/>
        <v>#REF!</v>
      </c>
      <c r="AV99" s="43" t="e">
        <f t="shared" si="66"/>
        <v>#REF!</v>
      </c>
      <c r="AW99" s="148" t="e">
        <f t="shared" si="67"/>
        <v>#REF!</v>
      </c>
      <c r="AX99" s="148" t="e">
        <f t="shared" si="67"/>
        <v>#REF!</v>
      </c>
      <c r="AY99" s="57" t="e">
        <f t="shared" si="67"/>
        <v>#REF!</v>
      </c>
      <c r="AZ99" s="57" t="e">
        <f t="shared" si="67"/>
        <v>#REF!</v>
      </c>
      <c r="BA99" s="57" t="e">
        <f t="shared" si="67"/>
        <v>#REF!</v>
      </c>
      <c r="BB99" s="57" t="e">
        <f t="shared" si="67"/>
        <v>#REF!</v>
      </c>
      <c r="BC99" s="57" t="e">
        <f t="shared" si="67"/>
        <v>#REF!</v>
      </c>
      <c r="BD99" s="57" t="e">
        <f t="shared" si="67"/>
        <v>#REF!</v>
      </c>
      <c r="BE99" s="57" t="e">
        <f t="shared" si="67"/>
        <v>#REF!</v>
      </c>
      <c r="BF99" s="57" t="e">
        <f>BF19*0.9</f>
        <v>#REF!</v>
      </c>
      <c r="BG99" s="57" t="e">
        <f t="shared" si="51"/>
        <v>#REF!</v>
      </c>
      <c r="BH99" s="57" t="e">
        <f>BH19*0.85</f>
        <v>#REF!</v>
      </c>
      <c r="BI99" s="57" t="e">
        <f t="shared" si="52"/>
        <v>#REF!</v>
      </c>
      <c r="BJ99" s="57" t="e">
        <f t="shared" si="52"/>
        <v>#REF!</v>
      </c>
      <c r="BK99" s="57" t="e">
        <f t="shared" si="52"/>
        <v>#REF!</v>
      </c>
      <c r="BL99" s="57" t="e">
        <f t="shared" ref="BL99:CE99" si="69">BL19*0.85</f>
        <v>#REF!</v>
      </c>
      <c r="BM99" s="57" t="e">
        <f t="shared" si="69"/>
        <v>#REF!</v>
      </c>
      <c r="BN99" s="57" t="e">
        <f t="shared" si="69"/>
        <v>#REF!</v>
      </c>
      <c r="BO99" s="57" t="e">
        <f t="shared" si="69"/>
        <v>#REF!</v>
      </c>
      <c r="BP99" s="57" t="e">
        <f t="shared" si="69"/>
        <v>#REF!</v>
      </c>
      <c r="BQ99" s="57" t="e">
        <f t="shared" si="69"/>
        <v>#REF!</v>
      </c>
      <c r="BR99" s="57" t="e">
        <f t="shared" si="69"/>
        <v>#REF!</v>
      </c>
      <c r="BS99" s="57" t="e">
        <f t="shared" si="69"/>
        <v>#REF!</v>
      </c>
      <c r="BT99" s="57" t="e">
        <f t="shared" si="69"/>
        <v>#REF!</v>
      </c>
      <c r="BU99" s="57" t="e">
        <f t="shared" si="69"/>
        <v>#REF!</v>
      </c>
      <c r="BV99" s="57" t="e">
        <f t="shared" si="69"/>
        <v>#REF!</v>
      </c>
      <c r="BW99" s="57" t="e">
        <f t="shared" si="69"/>
        <v>#REF!</v>
      </c>
      <c r="BX99" s="57" t="e">
        <f t="shared" si="69"/>
        <v>#REF!</v>
      </c>
      <c r="BY99" s="57" t="e">
        <f t="shared" si="69"/>
        <v>#REF!</v>
      </c>
      <c r="BZ99" s="57" t="e">
        <f t="shared" si="69"/>
        <v>#REF!</v>
      </c>
      <c r="CA99" s="57" t="e">
        <f t="shared" si="69"/>
        <v>#REF!</v>
      </c>
      <c r="CB99" s="57" t="e">
        <f t="shared" si="69"/>
        <v>#REF!</v>
      </c>
      <c r="CC99" s="57" t="e">
        <f t="shared" si="69"/>
        <v>#REF!</v>
      </c>
      <c r="CD99" s="57" t="e">
        <f t="shared" si="69"/>
        <v>#REF!</v>
      </c>
      <c r="CE99" s="57" t="e">
        <f t="shared" si="69"/>
        <v>#REF!</v>
      </c>
    </row>
    <row r="100" spans="1:83"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row>
    <row r="101" spans="1:83"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6"/>
        <v>#REF!</v>
      </c>
      <c r="AO101" s="43" t="e">
        <f t="shared" si="66"/>
        <v>#REF!</v>
      </c>
      <c r="AP101" s="43" t="e">
        <f t="shared" si="66"/>
        <v>#REF!</v>
      </c>
      <c r="AQ101" s="43" t="e">
        <f t="shared" si="66"/>
        <v>#REF!</v>
      </c>
      <c r="AR101" s="43" t="e">
        <f t="shared" si="66"/>
        <v>#REF!</v>
      </c>
      <c r="AS101" s="43" t="e">
        <f t="shared" si="66"/>
        <v>#REF!</v>
      </c>
      <c r="AT101" s="43" t="e">
        <f t="shared" si="66"/>
        <v>#REF!</v>
      </c>
      <c r="AU101" s="43" t="e">
        <f t="shared" si="66"/>
        <v>#REF!</v>
      </c>
      <c r="AV101" s="43" t="e">
        <f t="shared" si="66"/>
        <v>#REF!</v>
      </c>
      <c r="AW101" s="148" t="e">
        <f t="shared" si="67"/>
        <v>#REF!</v>
      </c>
      <c r="AX101" s="148" t="e">
        <f t="shared" si="67"/>
        <v>#REF!</v>
      </c>
      <c r="AY101" s="57" t="e">
        <f t="shared" si="67"/>
        <v>#REF!</v>
      </c>
      <c r="AZ101" s="57" t="e">
        <f t="shared" si="67"/>
        <v>#REF!</v>
      </c>
      <c r="BA101" s="57" t="e">
        <f t="shared" si="67"/>
        <v>#REF!</v>
      </c>
      <c r="BB101" s="57" t="e">
        <f t="shared" si="67"/>
        <v>#REF!</v>
      </c>
      <c r="BC101" s="57" t="e">
        <f t="shared" si="67"/>
        <v>#REF!</v>
      </c>
      <c r="BD101" s="57" t="e">
        <f t="shared" si="67"/>
        <v>#REF!</v>
      </c>
      <c r="BE101" s="57" t="e">
        <f t="shared" si="67"/>
        <v>#REF!</v>
      </c>
      <c r="BF101" s="57" t="e">
        <f>BF21*0.9</f>
        <v>#REF!</v>
      </c>
      <c r="BG101" s="57" t="e">
        <f t="shared" si="51"/>
        <v>#REF!</v>
      </c>
      <c r="BH101" s="57" t="e">
        <f>BH21*0.85</f>
        <v>#REF!</v>
      </c>
      <c r="BI101" s="57" t="e">
        <f t="shared" si="52"/>
        <v>#REF!</v>
      </c>
      <c r="BJ101" s="57" t="e">
        <f t="shared" si="52"/>
        <v>#REF!</v>
      </c>
      <c r="BK101" s="57" t="e">
        <f t="shared" si="52"/>
        <v>#REF!</v>
      </c>
      <c r="BL101" s="57" t="e">
        <f t="shared" ref="BL101:CE101" si="70">BL21*0.85</f>
        <v>#REF!</v>
      </c>
      <c r="BM101" s="57" t="e">
        <f t="shared" si="70"/>
        <v>#REF!</v>
      </c>
      <c r="BN101" s="57" t="e">
        <f t="shared" si="70"/>
        <v>#REF!</v>
      </c>
      <c r="BO101" s="57" t="e">
        <f t="shared" si="70"/>
        <v>#REF!</v>
      </c>
      <c r="BP101" s="57" t="e">
        <f t="shared" si="70"/>
        <v>#REF!</v>
      </c>
      <c r="BQ101" s="57" t="e">
        <f t="shared" si="70"/>
        <v>#REF!</v>
      </c>
      <c r="BR101" s="57" t="e">
        <f t="shared" si="70"/>
        <v>#REF!</v>
      </c>
      <c r="BS101" s="57" t="e">
        <f t="shared" si="70"/>
        <v>#REF!</v>
      </c>
      <c r="BT101" s="57" t="e">
        <f t="shared" si="70"/>
        <v>#REF!</v>
      </c>
      <c r="BU101" s="57" t="e">
        <f t="shared" si="70"/>
        <v>#REF!</v>
      </c>
      <c r="BV101" s="57" t="e">
        <f t="shared" si="70"/>
        <v>#REF!</v>
      </c>
      <c r="BW101" s="57" t="e">
        <f t="shared" si="70"/>
        <v>#REF!</v>
      </c>
      <c r="BX101" s="57" t="e">
        <f t="shared" si="70"/>
        <v>#REF!</v>
      </c>
      <c r="BY101" s="57" t="e">
        <f t="shared" si="70"/>
        <v>#REF!</v>
      </c>
      <c r="BZ101" s="57" t="e">
        <f t="shared" si="70"/>
        <v>#REF!</v>
      </c>
      <c r="CA101" s="57" t="e">
        <f t="shared" si="70"/>
        <v>#REF!</v>
      </c>
      <c r="CB101" s="57" t="e">
        <f t="shared" si="70"/>
        <v>#REF!</v>
      </c>
      <c r="CC101" s="57" t="e">
        <f t="shared" si="70"/>
        <v>#REF!</v>
      </c>
      <c r="CD101" s="57" t="e">
        <f t="shared" si="70"/>
        <v>#REF!</v>
      </c>
      <c r="CE101" s="57" t="e">
        <f t="shared" si="70"/>
        <v>#REF!</v>
      </c>
    </row>
    <row r="102" spans="1:83"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row>
    <row r="103" spans="1:83" x14ac:dyDescent="0.2">
      <c r="A103" s="52" t="s">
        <v>14</v>
      </c>
      <c r="B103" s="84"/>
      <c r="C103" s="84"/>
      <c r="D103" s="84"/>
      <c r="E103" s="84"/>
      <c r="AN103" s="53" t="e">
        <f t="shared" si="66"/>
        <v>#REF!</v>
      </c>
      <c r="AO103" s="43" t="e">
        <f t="shared" si="66"/>
        <v>#REF!</v>
      </c>
      <c r="AP103" s="43" t="e">
        <f t="shared" si="66"/>
        <v>#REF!</v>
      </c>
      <c r="AQ103" s="43" t="e">
        <f t="shared" si="66"/>
        <v>#REF!</v>
      </c>
      <c r="AR103" s="43" t="e">
        <f t="shared" si="66"/>
        <v>#REF!</v>
      </c>
      <c r="AS103" s="43" t="e">
        <f t="shared" si="66"/>
        <v>#REF!</v>
      </c>
      <c r="AT103" s="43" t="e">
        <f t="shared" si="66"/>
        <v>#REF!</v>
      </c>
      <c r="AU103" s="43" t="e">
        <f t="shared" si="66"/>
        <v>#REF!</v>
      </c>
      <c r="AV103" s="43" t="e">
        <f t="shared" si="66"/>
        <v>#REF!</v>
      </c>
      <c r="AW103" s="148" t="e">
        <f t="shared" si="67"/>
        <v>#REF!</v>
      </c>
      <c r="AX103" s="148" t="e">
        <f t="shared" si="67"/>
        <v>#REF!</v>
      </c>
      <c r="AY103" s="57" t="e">
        <f t="shared" si="67"/>
        <v>#REF!</v>
      </c>
      <c r="AZ103" s="57" t="e">
        <f t="shared" si="67"/>
        <v>#REF!</v>
      </c>
      <c r="BA103" s="57" t="e">
        <f t="shared" si="67"/>
        <v>#REF!</v>
      </c>
      <c r="BB103" s="57" t="e">
        <f t="shared" si="67"/>
        <v>#REF!</v>
      </c>
      <c r="BC103" s="57" t="e">
        <f t="shared" si="67"/>
        <v>#REF!</v>
      </c>
      <c r="BD103" s="57" t="e">
        <f t="shared" si="67"/>
        <v>#REF!</v>
      </c>
      <c r="BE103" s="57" t="e">
        <f t="shared" si="67"/>
        <v>#REF!</v>
      </c>
      <c r="BF103" s="57" t="e">
        <f t="shared" ref="BF103:BG105" si="71">BF23*0.9</f>
        <v>#REF!</v>
      </c>
      <c r="BG103" s="57" t="e">
        <f t="shared" si="71"/>
        <v>#REF!</v>
      </c>
      <c r="BH103" s="57" t="e">
        <f>BH23*0.85</f>
        <v>#REF!</v>
      </c>
      <c r="BI103" s="57" t="e">
        <f t="shared" ref="BI103:BK105" si="72">BI23*0.85</f>
        <v>#REF!</v>
      </c>
      <c r="BJ103" s="57" t="e">
        <f t="shared" si="72"/>
        <v>#REF!</v>
      </c>
      <c r="BK103" s="57" t="e">
        <f t="shared" si="72"/>
        <v>#REF!</v>
      </c>
      <c r="BL103" s="57" t="e">
        <f t="shared" ref="BL103:CE103" si="73">BL23*0.85</f>
        <v>#REF!</v>
      </c>
      <c r="BM103" s="57" t="e">
        <f t="shared" si="73"/>
        <v>#REF!</v>
      </c>
      <c r="BN103" s="57" t="e">
        <f t="shared" si="73"/>
        <v>#REF!</v>
      </c>
      <c r="BO103" s="57" t="e">
        <f t="shared" si="73"/>
        <v>#REF!</v>
      </c>
      <c r="BP103" s="57" t="e">
        <f t="shared" si="73"/>
        <v>#REF!</v>
      </c>
      <c r="BQ103" s="57" t="e">
        <f t="shared" si="73"/>
        <v>#REF!</v>
      </c>
      <c r="BR103" s="57" t="e">
        <f t="shared" si="73"/>
        <v>#REF!</v>
      </c>
      <c r="BS103" s="57" t="e">
        <f t="shared" si="73"/>
        <v>#REF!</v>
      </c>
      <c r="BT103" s="57" t="e">
        <f t="shared" si="73"/>
        <v>#REF!</v>
      </c>
      <c r="BU103" s="57" t="e">
        <f t="shared" si="73"/>
        <v>#REF!</v>
      </c>
      <c r="BV103" s="57" t="e">
        <f t="shared" si="73"/>
        <v>#REF!</v>
      </c>
      <c r="BW103" s="57" t="e">
        <f t="shared" si="73"/>
        <v>#REF!</v>
      </c>
      <c r="BX103" s="57" t="e">
        <f t="shared" si="73"/>
        <v>#REF!</v>
      </c>
      <c r="BY103" s="57" t="e">
        <f t="shared" si="73"/>
        <v>#REF!</v>
      </c>
      <c r="BZ103" s="57" t="e">
        <f t="shared" si="73"/>
        <v>#REF!</v>
      </c>
      <c r="CA103" s="57" t="e">
        <f t="shared" si="73"/>
        <v>#REF!</v>
      </c>
      <c r="CB103" s="57" t="e">
        <f t="shared" si="73"/>
        <v>#REF!</v>
      </c>
      <c r="CC103" s="57" t="e">
        <f t="shared" si="73"/>
        <v>#REF!</v>
      </c>
      <c r="CD103" s="57" t="e">
        <f t="shared" si="73"/>
        <v>#REF!</v>
      </c>
      <c r="CE103" s="57" t="e">
        <f t="shared" si="73"/>
        <v>#REF!</v>
      </c>
    </row>
    <row r="104" spans="1:83" x14ac:dyDescent="0.2">
      <c r="A104" s="145" t="s">
        <v>70</v>
      </c>
      <c r="B104" s="84"/>
      <c r="C104" s="84"/>
      <c r="D104" s="84"/>
      <c r="E104" s="84"/>
      <c r="AN104" s="34"/>
      <c r="AO104" s="43"/>
      <c r="AP104" s="43"/>
      <c r="AQ104" s="43"/>
      <c r="AR104" s="43"/>
      <c r="AS104" s="43"/>
      <c r="AT104" s="43"/>
      <c r="AU104" s="43"/>
      <c r="AV104" s="43"/>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row>
    <row r="105" spans="1:83" x14ac:dyDescent="0.2">
      <c r="A105" s="52" t="s">
        <v>13</v>
      </c>
      <c r="B105" s="84"/>
      <c r="C105" s="84"/>
      <c r="D105" s="84"/>
      <c r="E105" s="84"/>
      <c r="AN105" s="53" t="e">
        <f t="shared" si="66"/>
        <v>#REF!</v>
      </c>
      <c r="AO105" s="43" t="e">
        <f t="shared" si="66"/>
        <v>#REF!</v>
      </c>
      <c r="AP105" s="43" t="e">
        <f t="shared" si="66"/>
        <v>#REF!</v>
      </c>
      <c r="AQ105" s="43" t="e">
        <f t="shared" si="66"/>
        <v>#REF!</v>
      </c>
      <c r="AR105" s="43" t="e">
        <f t="shared" si="66"/>
        <v>#REF!</v>
      </c>
      <c r="AS105" s="43" t="e">
        <f t="shared" si="66"/>
        <v>#REF!</v>
      </c>
      <c r="AT105" s="43" t="e">
        <f t="shared" si="66"/>
        <v>#REF!</v>
      </c>
      <c r="AU105" s="43" t="e">
        <f t="shared" si="66"/>
        <v>#REF!</v>
      </c>
      <c r="AV105" s="43" t="e">
        <f t="shared" si="66"/>
        <v>#REF!</v>
      </c>
      <c r="AW105" s="148" t="e">
        <f t="shared" si="67"/>
        <v>#REF!</v>
      </c>
      <c r="AX105" s="148" t="e">
        <f t="shared" si="67"/>
        <v>#REF!</v>
      </c>
      <c r="AY105" s="57" t="e">
        <f t="shared" si="67"/>
        <v>#REF!</v>
      </c>
      <c r="AZ105" s="57" t="e">
        <f t="shared" si="67"/>
        <v>#REF!</v>
      </c>
      <c r="BA105" s="57" t="e">
        <f t="shared" si="67"/>
        <v>#REF!</v>
      </c>
      <c r="BB105" s="57" t="e">
        <f t="shared" si="67"/>
        <v>#REF!</v>
      </c>
      <c r="BC105" s="57" t="e">
        <f t="shared" si="67"/>
        <v>#REF!</v>
      </c>
      <c r="BD105" s="57" t="e">
        <f t="shared" si="67"/>
        <v>#REF!</v>
      </c>
      <c r="BE105" s="57" t="e">
        <f t="shared" si="67"/>
        <v>#REF!</v>
      </c>
      <c r="BF105" s="57" t="e">
        <f t="shared" si="71"/>
        <v>#REF!</v>
      </c>
      <c r="BG105" s="57" t="e">
        <f t="shared" si="71"/>
        <v>#REF!</v>
      </c>
      <c r="BH105" s="57" t="e">
        <f>BH25*0.85</f>
        <v>#REF!</v>
      </c>
      <c r="BI105" s="57" t="e">
        <f t="shared" si="72"/>
        <v>#REF!</v>
      </c>
      <c r="BJ105" s="57" t="e">
        <f t="shared" si="72"/>
        <v>#REF!</v>
      </c>
      <c r="BK105" s="57" t="e">
        <f t="shared" si="72"/>
        <v>#REF!</v>
      </c>
      <c r="BL105" s="57" t="e">
        <f t="shared" ref="BL105:CE105" si="74">BL25*0.85</f>
        <v>#REF!</v>
      </c>
      <c r="BM105" s="57" t="e">
        <f t="shared" si="74"/>
        <v>#REF!</v>
      </c>
      <c r="BN105" s="57" t="e">
        <f t="shared" si="74"/>
        <v>#REF!</v>
      </c>
      <c r="BO105" s="57" t="e">
        <f t="shared" si="74"/>
        <v>#REF!</v>
      </c>
      <c r="BP105" s="57" t="e">
        <f t="shared" si="74"/>
        <v>#REF!</v>
      </c>
      <c r="BQ105" s="57" t="e">
        <f t="shared" si="74"/>
        <v>#REF!</v>
      </c>
      <c r="BR105" s="57" t="e">
        <f t="shared" si="74"/>
        <v>#REF!</v>
      </c>
      <c r="BS105" s="57" t="e">
        <f t="shared" si="74"/>
        <v>#REF!</v>
      </c>
      <c r="BT105" s="57" t="e">
        <f t="shared" si="74"/>
        <v>#REF!</v>
      </c>
      <c r="BU105" s="57" t="e">
        <f t="shared" si="74"/>
        <v>#REF!</v>
      </c>
      <c r="BV105" s="57" t="e">
        <f t="shared" si="74"/>
        <v>#REF!</v>
      </c>
      <c r="BW105" s="57" t="e">
        <f t="shared" si="74"/>
        <v>#REF!</v>
      </c>
      <c r="BX105" s="57" t="e">
        <f t="shared" si="74"/>
        <v>#REF!</v>
      </c>
      <c r="BY105" s="57" t="e">
        <f t="shared" si="74"/>
        <v>#REF!</v>
      </c>
      <c r="BZ105" s="57" t="e">
        <f t="shared" si="74"/>
        <v>#REF!</v>
      </c>
      <c r="CA105" s="57" t="e">
        <f t="shared" si="74"/>
        <v>#REF!</v>
      </c>
      <c r="CB105" s="57" t="e">
        <f t="shared" si="74"/>
        <v>#REF!</v>
      </c>
      <c r="CC105" s="57" t="e">
        <f t="shared" si="74"/>
        <v>#REF!</v>
      </c>
      <c r="CD105" s="57" t="e">
        <f t="shared" si="74"/>
        <v>#REF!</v>
      </c>
      <c r="CE105" s="57" t="e">
        <f t="shared" si="74"/>
        <v>#REF!</v>
      </c>
    </row>
    <row r="106" spans="1:83" x14ac:dyDescent="0.2">
      <c r="A106" s="96" t="s">
        <v>81</v>
      </c>
      <c r="B106" s="84"/>
      <c r="C106" s="84"/>
      <c r="D106" s="84"/>
      <c r="E106" s="84"/>
    </row>
    <row r="107" spans="1:83" ht="60" x14ac:dyDescent="0.2">
      <c r="A107" s="76" t="s">
        <v>96</v>
      </c>
      <c r="B107" s="84"/>
      <c r="C107" s="84"/>
      <c r="D107" s="84"/>
      <c r="E107" s="84"/>
    </row>
    <row r="109" spans="1:83"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3"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964"/>
  <sheetViews>
    <sheetView topLeftCell="A17" workbookViewId="0">
      <selection activeCell="G32" sqref="G32"/>
    </sheetView>
  </sheetViews>
  <sheetFormatPr defaultRowHeight="12.75" x14ac:dyDescent="0.2"/>
  <cols>
    <col min="1" max="1" width="50.140625" style="32" customWidth="1"/>
    <col min="2" max="2" width="9.5703125" customWidth="1"/>
  </cols>
  <sheetData>
    <row r="1" spans="1:2" x14ac:dyDescent="0.2">
      <c r="A1" s="63" t="s">
        <v>61</v>
      </c>
    </row>
    <row r="2" spans="1:2" x14ac:dyDescent="0.2">
      <c r="A2" s="11" t="s">
        <v>154</v>
      </c>
    </row>
    <row r="3" spans="1:2" s="31" customFormat="1" x14ac:dyDescent="0.2">
      <c r="A3" s="155" t="s">
        <v>155</v>
      </c>
    </row>
    <row r="4" spans="1:2" ht="24.75" customHeight="1" x14ac:dyDescent="0.2">
      <c r="A4" s="40"/>
      <c r="B4" s="115" t="e">
        <f>'BAR BB| Open rates'!#REF!</f>
        <v>#REF!</v>
      </c>
    </row>
    <row r="5" spans="1:2" s="31" customFormat="1" ht="20.25" customHeight="1" x14ac:dyDescent="0.2">
      <c r="A5" s="150" t="s">
        <v>62</v>
      </c>
      <c r="B5" s="115" t="e">
        <f>'BAR BB| Open rates'!#REF!</f>
        <v>#REF!</v>
      </c>
    </row>
    <row r="6" spans="1:2" x14ac:dyDescent="0.2">
      <c r="A6" s="65" t="s">
        <v>63</v>
      </c>
      <c r="B6" s="35"/>
    </row>
    <row r="7" spans="1:2" x14ac:dyDescent="0.2">
      <c r="A7" s="52">
        <v>1</v>
      </c>
      <c r="B7" s="34" t="e">
        <f>'BAR BB| Open rates'!#REF!</f>
        <v>#REF!</v>
      </c>
    </row>
    <row r="8" spans="1:2" x14ac:dyDescent="0.2">
      <c r="A8" s="52">
        <v>2</v>
      </c>
      <c r="B8" s="34" t="e">
        <f>'BAR BB| Open rates'!#REF!</f>
        <v>#REF!</v>
      </c>
    </row>
    <row r="9" spans="1:2" x14ac:dyDescent="0.2">
      <c r="A9" s="66" t="s">
        <v>64</v>
      </c>
      <c r="B9" s="34"/>
    </row>
    <row r="10" spans="1:2" x14ac:dyDescent="0.2">
      <c r="A10" s="52">
        <v>1</v>
      </c>
      <c r="B10" s="34" t="e">
        <f>'BAR BB| Open rates'!#REF!</f>
        <v>#REF!</v>
      </c>
    </row>
    <row r="11" spans="1:2" x14ac:dyDescent="0.2">
      <c r="A11" s="52">
        <v>2</v>
      </c>
      <c r="B11" s="34" t="e">
        <f>'BAR BB| Open rates'!#REF!</f>
        <v>#REF!</v>
      </c>
    </row>
    <row r="12" spans="1:2" x14ac:dyDescent="0.2">
      <c r="A12" s="66" t="s">
        <v>65</v>
      </c>
      <c r="B12" s="34"/>
    </row>
    <row r="13" spans="1:2" x14ac:dyDescent="0.2">
      <c r="A13" s="52">
        <v>1</v>
      </c>
      <c r="B13" s="34" t="e">
        <f>'BAR BB| Open rates'!#REF!</f>
        <v>#REF!</v>
      </c>
    </row>
    <row r="14" spans="1:2" x14ac:dyDescent="0.2">
      <c r="A14" s="52">
        <v>2</v>
      </c>
      <c r="B14" s="34" t="e">
        <f>'BAR BB| Open rates'!#REF!</f>
        <v>#REF!</v>
      </c>
    </row>
    <row r="15" spans="1:2" x14ac:dyDescent="0.2">
      <c r="A15" s="31"/>
      <c r="B15" s="31"/>
    </row>
    <row r="16" spans="1:2" x14ac:dyDescent="0.2">
      <c r="A16" s="31"/>
      <c r="B16" s="31"/>
    </row>
    <row r="17" spans="1:2" x14ac:dyDescent="0.2">
      <c r="A17" s="153" t="s">
        <v>146</v>
      </c>
      <c r="B17" s="31"/>
    </row>
    <row r="18" spans="1:2" s="31" customFormat="1" ht="19.5" customHeight="1" x14ac:dyDescent="0.2">
      <c r="A18" s="64"/>
      <c r="B18" s="113" t="e">
        <f>B4</f>
        <v>#REF!</v>
      </c>
    </row>
    <row r="19" spans="1:2" s="31" customFormat="1" ht="19.5" customHeight="1" x14ac:dyDescent="0.2">
      <c r="A19" s="150" t="s">
        <v>62</v>
      </c>
      <c r="B19" s="113" t="e">
        <f>B5</f>
        <v>#REF!</v>
      </c>
    </row>
    <row r="20" spans="1:2" x14ac:dyDescent="0.2">
      <c r="A20" s="65" t="s">
        <v>63</v>
      </c>
      <c r="B20" s="36"/>
    </row>
    <row r="21" spans="1:2" x14ac:dyDescent="0.2">
      <c r="A21" s="52">
        <v>1</v>
      </c>
      <c r="B21" s="34" t="e">
        <f>B7*0.9</f>
        <v>#REF!</v>
      </c>
    </row>
    <row r="22" spans="1:2" x14ac:dyDescent="0.2">
      <c r="A22" s="52">
        <v>2</v>
      </c>
      <c r="B22" s="34" t="e">
        <f>B8*0.9</f>
        <v>#REF!</v>
      </c>
    </row>
    <row r="23" spans="1:2" x14ac:dyDescent="0.2">
      <c r="A23" s="66" t="s">
        <v>64</v>
      </c>
      <c r="B23" s="34"/>
    </row>
    <row r="24" spans="1:2" x14ac:dyDescent="0.2">
      <c r="A24" s="52">
        <v>1</v>
      </c>
      <c r="B24" s="34" t="e">
        <f>B10*0.9</f>
        <v>#REF!</v>
      </c>
    </row>
    <row r="25" spans="1:2" x14ac:dyDescent="0.2">
      <c r="A25" s="52">
        <v>2</v>
      </c>
      <c r="B25" s="34" t="e">
        <f>B11*0.9</f>
        <v>#REF!</v>
      </c>
    </row>
    <row r="26" spans="1:2" x14ac:dyDescent="0.2">
      <c r="A26" s="66" t="s">
        <v>65</v>
      </c>
      <c r="B26" s="34"/>
    </row>
    <row r="27" spans="1:2" x14ac:dyDescent="0.2">
      <c r="A27" s="52">
        <v>1</v>
      </c>
      <c r="B27" s="34" t="e">
        <f>B13*0.9</f>
        <v>#REF!</v>
      </c>
    </row>
    <row r="28" spans="1:2" x14ac:dyDescent="0.2">
      <c r="A28" s="52">
        <v>2</v>
      </c>
      <c r="B28" s="34" t="e">
        <f>B14*0.9</f>
        <v>#REF!</v>
      </c>
    </row>
    <row r="29" spans="1:2" s="31" customFormat="1" x14ac:dyDescent="0.2">
      <c r="A29" s="89"/>
    </row>
    <row r="30" spans="1:2" x14ac:dyDescent="0.2">
      <c r="A30" s="155" t="s">
        <v>155</v>
      </c>
      <c r="B30" s="31"/>
    </row>
    <row r="31" spans="1:2" x14ac:dyDescent="0.2">
      <c r="A31" s="11" t="s">
        <v>57</v>
      </c>
      <c r="B31" s="31"/>
    </row>
    <row r="32" spans="1:2" ht="19.5" customHeight="1" x14ac:dyDescent="0.2">
      <c r="A32" s="64" t="s">
        <v>62</v>
      </c>
      <c r="B32" s="113" t="e">
        <f>B4</f>
        <v>#REF!</v>
      </c>
    </row>
    <row r="33" spans="1:44" s="31" customFormat="1" ht="19.5" customHeight="1" x14ac:dyDescent="0.2">
      <c r="A33" s="107"/>
      <c r="B33" s="113" t="e">
        <f>B5</f>
        <v>#REF!</v>
      </c>
    </row>
    <row r="34" spans="1:44" x14ac:dyDescent="0.2">
      <c r="A34" s="65" t="s">
        <v>63</v>
      </c>
      <c r="B34" s="36"/>
    </row>
    <row r="35" spans="1:44" x14ac:dyDescent="0.2">
      <c r="A35" s="52">
        <v>1</v>
      </c>
      <c r="B35" s="57" t="e">
        <f>B21*0.87</f>
        <v>#REF!</v>
      </c>
    </row>
    <row r="36" spans="1:44" x14ac:dyDescent="0.2">
      <c r="A36" s="52">
        <v>2</v>
      </c>
      <c r="B36" s="57" t="e">
        <f>B22*0.87</f>
        <v>#REF!</v>
      </c>
    </row>
    <row r="37" spans="1:44" x14ac:dyDescent="0.2">
      <c r="A37" s="66" t="s">
        <v>64</v>
      </c>
      <c r="B37" s="57"/>
    </row>
    <row r="38" spans="1:44" x14ac:dyDescent="0.2">
      <c r="A38" s="52">
        <v>1</v>
      </c>
      <c r="B38" s="57" t="e">
        <f>B24*0.87</f>
        <v>#REF!</v>
      </c>
    </row>
    <row r="39" spans="1:44" x14ac:dyDescent="0.2">
      <c r="A39" s="52">
        <v>2</v>
      </c>
      <c r="B39" s="57" t="e">
        <f>B25*0.87</f>
        <v>#REF!</v>
      </c>
    </row>
    <row r="40" spans="1:44" x14ac:dyDescent="0.2">
      <c r="A40" s="66" t="s">
        <v>65</v>
      </c>
      <c r="B40" s="57"/>
    </row>
    <row r="41" spans="1:44" x14ac:dyDescent="0.2">
      <c r="A41" s="52">
        <v>1</v>
      </c>
      <c r="B41" s="57" t="e">
        <f>B27*0.87</f>
        <v>#REF!</v>
      </c>
    </row>
    <row r="42" spans="1:44" x14ac:dyDescent="0.2">
      <c r="A42" s="52">
        <v>2</v>
      </c>
      <c r="B42" s="57" t="e">
        <f>B28*0.87</f>
        <v>#REF!</v>
      </c>
    </row>
    <row r="43" spans="1:44" s="31" customFormat="1" x14ac:dyDescent="0.2">
      <c r="A43" s="89"/>
    </row>
    <row r="44" spans="1:44" s="154" customFormat="1" ht="15" customHeight="1" x14ac:dyDescent="0.2">
      <c r="A44" s="389" t="s">
        <v>171</v>
      </c>
      <c r="B44" s="389"/>
      <c r="C44" s="389"/>
      <c r="D44" s="389"/>
      <c r="E44" s="389"/>
      <c r="F44" s="389"/>
      <c r="G44" s="389"/>
      <c r="H44" s="389"/>
      <c r="I44" s="389"/>
      <c r="J44" s="389"/>
      <c r="K44" s="389"/>
      <c r="L44" s="389"/>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row>
    <row r="45" spans="1:44" s="31" customFormat="1" ht="15" customHeight="1" x14ac:dyDescent="0.2">
      <c r="A45" s="389"/>
      <c r="B45" s="389"/>
      <c r="C45" s="389"/>
      <c r="D45" s="389"/>
      <c r="E45" s="389"/>
      <c r="F45" s="389"/>
      <c r="G45" s="389"/>
      <c r="H45" s="389"/>
      <c r="I45" s="389"/>
      <c r="J45" s="389"/>
      <c r="K45" s="389"/>
      <c r="L45" s="389"/>
    </row>
    <row r="46" spans="1:44" s="31" customFormat="1" ht="15" customHeight="1" x14ac:dyDescent="0.2">
      <c r="A46" s="389"/>
      <c r="B46" s="389"/>
      <c r="C46" s="389"/>
      <c r="D46" s="389"/>
      <c r="E46" s="389"/>
      <c r="F46" s="389"/>
      <c r="G46" s="389"/>
      <c r="H46" s="389"/>
      <c r="I46" s="389"/>
      <c r="J46" s="389"/>
      <c r="K46" s="389"/>
      <c r="L46" s="389"/>
    </row>
    <row r="47" spans="1:44" s="31" customFormat="1" ht="15" customHeight="1" x14ac:dyDescent="0.2"/>
    <row r="48" spans="1:44" s="31" customFormat="1" ht="15" customHeight="1" x14ac:dyDescent="0.2">
      <c r="A48" s="371" t="s">
        <v>172</v>
      </c>
    </row>
    <row r="49" spans="1:1" s="31" customFormat="1" ht="15" customHeight="1" x14ac:dyDescent="0.2">
      <c r="A49" s="371"/>
    </row>
    <row r="50" spans="1:1" s="31" customFormat="1" ht="15" customHeight="1" x14ac:dyDescent="0.2"/>
    <row r="51" spans="1:1" x14ac:dyDescent="0.2">
      <c r="A51" s="156" t="s">
        <v>83</v>
      </c>
    </row>
    <row r="52" spans="1:1" ht="24" x14ac:dyDescent="0.2">
      <c r="A52" s="157" t="s">
        <v>150</v>
      </c>
    </row>
    <row r="53" spans="1:1" ht="24" x14ac:dyDescent="0.2">
      <c r="A53" s="157" t="s">
        <v>151</v>
      </c>
    </row>
    <row r="55" spans="1:1" x14ac:dyDescent="0.2">
      <c r="A55" s="6"/>
    </row>
    <row r="56" spans="1:1" x14ac:dyDescent="0.2">
      <c r="A56" s="94" t="s">
        <v>74</v>
      </c>
    </row>
    <row r="57" spans="1:1" x14ac:dyDescent="0.2">
      <c r="A57" s="68" t="s">
        <v>75</v>
      </c>
    </row>
    <row r="58" spans="1:1" x14ac:dyDescent="0.2">
      <c r="A58" s="69" t="s">
        <v>76</v>
      </c>
    </row>
    <row r="59" spans="1:1" x14ac:dyDescent="0.2">
      <c r="A59" s="69" t="s">
        <v>89</v>
      </c>
    </row>
    <row r="60" spans="1:1" x14ac:dyDescent="0.2">
      <c r="A60" s="69" t="s">
        <v>78</v>
      </c>
    </row>
    <row r="61" spans="1:1" ht="24" x14ac:dyDescent="0.2">
      <c r="A61" s="151" t="s">
        <v>79</v>
      </c>
    </row>
    <row r="62" spans="1:1" x14ac:dyDescent="0.2">
      <c r="A62" s="69" t="s">
        <v>90</v>
      </c>
    </row>
    <row r="63" spans="1:1" s="31" customFormat="1" ht="72" x14ac:dyDescent="0.2">
      <c r="A63" s="152" t="s">
        <v>156</v>
      </c>
    </row>
    <row r="64" spans="1:1" s="31" customFormat="1" ht="36" x14ac:dyDescent="0.2">
      <c r="A64" s="151" t="s">
        <v>157</v>
      </c>
    </row>
    <row r="65" spans="1:1" x14ac:dyDescent="0.2">
      <c r="A65" s="161"/>
    </row>
    <row r="66" spans="1:1" s="31" customFormat="1" ht="25.5" x14ac:dyDescent="0.2">
      <c r="A66" s="158" t="s">
        <v>152</v>
      </c>
    </row>
    <row r="67" spans="1:1" ht="42" x14ac:dyDescent="0.2">
      <c r="A67" s="169" t="s">
        <v>162</v>
      </c>
    </row>
    <row r="68" spans="1:1" ht="42" x14ac:dyDescent="0.2">
      <c r="A68" s="169" t="s">
        <v>163</v>
      </c>
    </row>
    <row r="69" spans="1:1" ht="42" x14ac:dyDescent="0.2">
      <c r="A69" s="169" t="s">
        <v>164</v>
      </c>
    </row>
    <row r="70" spans="1:1" ht="52.5" x14ac:dyDescent="0.2">
      <c r="A70" s="169" t="s">
        <v>169</v>
      </c>
    </row>
    <row r="71" spans="1:1" ht="52.5" x14ac:dyDescent="0.2">
      <c r="A71" s="169" t="s">
        <v>165</v>
      </c>
    </row>
    <row r="72" spans="1:1" ht="42" x14ac:dyDescent="0.2">
      <c r="A72" s="169" t="s">
        <v>167</v>
      </c>
    </row>
    <row r="73" spans="1:1" ht="42" x14ac:dyDescent="0.2">
      <c r="A73" s="169" t="s">
        <v>166</v>
      </c>
    </row>
    <row r="74" spans="1:1" ht="42" x14ac:dyDescent="0.2">
      <c r="A74" s="169" t="s">
        <v>168</v>
      </c>
    </row>
    <row r="75" spans="1:1" ht="52.5" x14ac:dyDescent="0.2">
      <c r="A75" s="169" t="s">
        <v>161</v>
      </c>
    </row>
    <row r="76" spans="1:1" ht="42" x14ac:dyDescent="0.2">
      <c r="A76" s="169" t="s">
        <v>170</v>
      </c>
    </row>
    <row r="77" spans="1:1" x14ac:dyDescent="0.2">
      <c r="A77" s="161"/>
    </row>
    <row r="78" spans="1:1" ht="31.5" x14ac:dyDescent="0.2">
      <c r="A78" s="159" t="s">
        <v>153</v>
      </c>
    </row>
    <row r="79" spans="1:1" ht="31.5" x14ac:dyDescent="0.2">
      <c r="A79" s="160" t="s">
        <v>158</v>
      </c>
    </row>
    <row r="80" spans="1:1" ht="74.25" x14ac:dyDescent="0.2">
      <c r="A80" s="162" t="s">
        <v>160</v>
      </c>
    </row>
    <row r="81" spans="1:1" ht="42" x14ac:dyDescent="0.2">
      <c r="A81" s="160" t="s">
        <v>159</v>
      </c>
    </row>
    <row r="83" spans="1:1" x14ac:dyDescent="0.2">
      <c r="A83" s="77"/>
    </row>
    <row r="84" spans="1:1" x14ac:dyDescent="0.2">
      <c r="A84" s="98" t="s">
        <v>81</v>
      </c>
    </row>
    <row r="85" spans="1:1" ht="36" x14ac:dyDescent="0.2">
      <c r="A85" s="76" t="s">
        <v>102</v>
      </c>
    </row>
    <row r="86" spans="1:1" ht="36" x14ac:dyDescent="0.2">
      <c r="A86" s="76" t="s">
        <v>104</v>
      </c>
    </row>
    <row r="87" spans="1:1" x14ac:dyDescent="0.2">
      <c r="A87" s="31"/>
    </row>
    <row r="88" spans="1:1" x14ac:dyDescent="0.2">
      <c r="A88" s="31"/>
    </row>
    <row r="89" spans="1:1" x14ac:dyDescent="0.2">
      <c r="A89" s="31"/>
    </row>
    <row r="90" spans="1:1" x14ac:dyDescent="0.2">
      <c r="A90" s="31"/>
    </row>
    <row r="91" spans="1:1" x14ac:dyDescent="0.2">
      <c r="A91" s="31"/>
    </row>
    <row r="92" spans="1:1" x14ac:dyDescent="0.2">
      <c r="A92" s="31"/>
    </row>
    <row r="93" spans="1:1" x14ac:dyDescent="0.2">
      <c r="A93" s="31"/>
    </row>
    <row r="94" spans="1:1" x14ac:dyDescent="0.2">
      <c r="A94" s="31"/>
    </row>
    <row r="95" spans="1:1" x14ac:dyDescent="0.2">
      <c r="A95" s="31"/>
    </row>
    <row r="96" spans="1:1" x14ac:dyDescent="0.2">
      <c r="A96" s="31"/>
    </row>
    <row r="97" spans="1:1" x14ac:dyDescent="0.2">
      <c r="A97" s="31"/>
    </row>
    <row r="98" spans="1:1" x14ac:dyDescent="0.2">
      <c r="A98" s="31"/>
    </row>
    <row r="99" spans="1:1" x14ac:dyDescent="0.2">
      <c r="A99" s="31"/>
    </row>
    <row r="100" spans="1:1" x14ac:dyDescent="0.2">
      <c r="A100" s="31"/>
    </row>
    <row r="101" spans="1:1" x14ac:dyDescent="0.2">
      <c r="A101" s="31"/>
    </row>
    <row r="102" spans="1:1" x14ac:dyDescent="0.2">
      <c r="A102" s="31"/>
    </row>
    <row r="103" spans="1:1" x14ac:dyDescent="0.2">
      <c r="A103" s="31"/>
    </row>
    <row r="104" spans="1:1" x14ac:dyDescent="0.2">
      <c r="A104" s="31"/>
    </row>
    <row r="105" spans="1:1" x14ac:dyDescent="0.2">
      <c r="A105" s="31"/>
    </row>
    <row r="106" spans="1:1" x14ac:dyDescent="0.2">
      <c r="A106" s="31"/>
    </row>
    <row r="107" spans="1:1" x14ac:dyDescent="0.2">
      <c r="A107" s="31"/>
    </row>
    <row r="108" spans="1:1" x14ac:dyDescent="0.2">
      <c r="A108" s="31"/>
    </row>
    <row r="109" spans="1:1" x14ac:dyDescent="0.2">
      <c r="A109" s="31"/>
    </row>
    <row r="110" spans="1:1" x14ac:dyDescent="0.2">
      <c r="A110" s="31"/>
    </row>
    <row r="111" spans="1:1" x14ac:dyDescent="0.2">
      <c r="A111" s="31"/>
    </row>
    <row r="112" spans="1:1" x14ac:dyDescent="0.2">
      <c r="A112" s="31"/>
    </row>
    <row r="113" spans="1:1" x14ac:dyDescent="0.2">
      <c r="A113" s="31"/>
    </row>
    <row r="114" spans="1:1" x14ac:dyDescent="0.2">
      <c r="A114" s="31"/>
    </row>
    <row r="115" spans="1:1" x14ac:dyDescent="0.2">
      <c r="A115" s="31"/>
    </row>
    <row r="116" spans="1:1" x14ac:dyDescent="0.2">
      <c r="A116" s="31"/>
    </row>
    <row r="117" spans="1:1" x14ac:dyDescent="0.2">
      <c r="A117" s="31"/>
    </row>
    <row r="118" spans="1:1" x14ac:dyDescent="0.2">
      <c r="A118" s="31"/>
    </row>
    <row r="119" spans="1:1" x14ac:dyDescent="0.2">
      <c r="A119" s="31"/>
    </row>
    <row r="120" spans="1:1" x14ac:dyDescent="0.2">
      <c r="A120" s="31"/>
    </row>
    <row r="121" spans="1:1" x14ac:dyDescent="0.2">
      <c r="A121" s="31"/>
    </row>
    <row r="122" spans="1:1" x14ac:dyDescent="0.2">
      <c r="A122" s="31"/>
    </row>
    <row r="123" spans="1:1" x14ac:dyDescent="0.2">
      <c r="A123" s="31"/>
    </row>
    <row r="124" spans="1:1" x14ac:dyDescent="0.2">
      <c r="A124" s="31"/>
    </row>
    <row r="125" spans="1:1" x14ac:dyDescent="0.2">
      <c r="A125" s="31"/>
    </row>
    <row r="126" spans="1:1" x14ac:dyDescent="0.2">
      <c r="A126" s="31"/>
    </row>
    <row r="127" spans="1:1" x14ac:dyDescent="0.2">
      <c r="A127" s="31"/>
    </row>
    <row r="128" spans="1:1" x14ac:dyDescent="0.2">
      <c r="A128" s="31"/>
    </row>
    <row r="129" spans="1:1" x14ac:dyDescent="0.2">
      <c r="A129" s="31"/>
    </row>
    <row r="130" spans="1:1" x14ac:dyDescent="0.2">
      <c r="A130" s="31"/>
    </row>
    <row r="131" spans="1:1" x14ac:dyDescent="0.2">
      <c r="A131" s="31"/>
    </row>
    <row r="132" spans="1:1" x14ac:dyDescent="0.2">
      <c r="A132" s="31"/>
    </row>
    <row r="133" spans="1:1" x14ac:dyDescent="0.2">
      <c r="A133" s="31"/>
    </row>
    <row r="134" spans="1:1" x14ac:dyDescent="0.2">
      <c r="A134" s="31"/>
    </row>
    <row r="135" spans="1:1" x14ac:dyDescent="0.2">
      <c r="A135" s="31"/>
    </row>
    <row r="136" spans="1:1" x14ac:dyDescent="0.2">
      <c r="A136" s="31"/>
    </row>
    <row r="137" spans="1:1" x14ac:dyDescent="0.2">
      <c r="A137" s="31"/>
    </row>
    <row r="138" spans="1:1" x14ac:dyDescent="0.2">
      <c r="A138" s="31"/>
    </row>
    <row r="139" spans="1:1" x14ac:dyDescent="0.2">
      <c r="A139" s="31"/>
    </row>
    <row r="140" spans="1:1" x14ac:dyDescent="0.2">
      <c r="A140" s="31"/>
    </row>
    <row r="141" spans="1:1" x14ac:dyDescent="0.2">
      <c r="A141" s="31"/>
    </row>
    <row r="142" spans="1:1" x14ac:dyDescent="0.2">
      <c r="A142" s="31"/>
    </row>
    <row r="143" spans="1:1" x14ac:dyDescent="0.2">
      <c r="A143" s="31"/>
    </row>
    <row r="144" spans="1:1" x14ac:dyDescent="0.2">
      <c r="A144" s="31"/>
    </row>
    <row r="145" spans="1:1" x14ac:dyDescent="0.2">
      <c r="A145" s="31"/>
    </row>
    <row r="146" spans="1:1" x14ac:dyDescent="0.2">
      <c r="A146" s="31"/>
    </row>
    <row r="147" spans="1:1" x14ac:dyDescent="0.2">
      <c r="A147" s="31"/>
    </row>
    <row r="148" spans="1:1" x14ac:dyDescent="0.2">
      <c r="A148" s="31"/>
    </row>
    <row r="149" spans="1:1" x14ac:dyDescent="0.2">
      <c r="A149" s="31"/>
    </row>
    <row r="150" spans="1:1" x14ac:dyDescent="0.2">
      <c r="A150" s="31"/>
    </row>
    <row r="151" spans="1:1" x14ac:dyDescent="0.2">
      <c r="A151" s="31"/>
    </row>
    <row r="152" spans="1:1" x14ac:dyDescent="0.2">
      <c r="A152" s="31"/>
    </row>
    <row r="153" spans="1:1" x14ac:dyDescent="0.2">
      <c r="A153" s="31"/>
    </row>
    <row r="154" spans="1:1" x14ac:dyDescent="0.2">
      <c r="A154" s="31"/>
    </row>
    <row r="155" spans="1:1" x14ac:dyDescent="0.2">
      <c r="A155" s="31"/>
    </row>
    <row r="156" spans="1:1" x14ac:dyDescent="0.2">
      <c r="A156" s="31"/>
    </row>
    <row r="157" spans="1:1" x14ac:dyDescent="0.2">
      <c r="A157" s="31"/>
    </row>
    <row r="158" spans="1:1" x14ac:dyDescent="0.2">
      <c r="A158" s="31"/>
    </row>
    <row r="159" spans="1:1" x14ac:dyDescent="0.2">
      <c r="A159" s="31"/>
    </row>
    <row r="160" spans="1:1" x14ac:dyDescent="0.2">
      <c r="A160" s="31"/>
    </row>
    <row r="161" spans="1:1" x14ac:dyDescent="0.2">
      <c r="A161" s="31"/>
    </row>
    <row r="162" spans="1:1" x14ac:dyDescent="0.2">
      <c r="A162" s="31"/>
    </row>
    <row r="163" spans="1:1" x14ac:dyDescent="0.2">
      <c r="A163" s="31"/>
    </row>
    <row r="164" spans="1:1" x14ac:dyDescent="0.2">
      <c r="A164" s="31"/>
    </row>
    <row r="165" spans="1:1" x14ac:dyDescent="0.2">
      <c r="A165" s="31"/>
    </row>
    <row r="166" spans="1:1" x14ac:dyDescent="0.2">
      <c r="A166" s="31"/>
    </row>
    <row r="167" spans="1:1" x14ac:dyDescent="0.2">
      <c r="A167" s="31"/>
    </row>
    <row r="168" spans="1:1" x14ac:dyDescent="0.2">
      <c r="A168" s="31"/>
    </row>
    <row r="169" spans="1:1" x14ac:dyDescent="0.2">
      <c r="A169" s="31"/>
    </row>
    <row r="170" spans="1:1" x14ac:dyDescent="0.2">
      <c r="A170" s="31"/>
    </row>
    <row r="171" spans="1:1" x14ac:dyDescent="0.2">
      <c r="A171" s="31"/>
    </row>
    <row r="172" spans="1:1" x14ac:dyDescent="0.2">
      <c r="A172" s="31"/>
    </row>
    <row r="173" spans="1:1" x14ac:dyDescent="0.2">
      <c r="A173" s="31"/>
    </row>
    <row r="174" spans="1:1" x14ac:dyDescent="0.2">
      <c r="A174" s="31"/>
    </row>
    <row r="175" spans="1:1" x14ac:dyDescent="0.2">
      <c r="A175" s="31"/>
    </row>
    <row r="176" spans="1:1" x14ac:dyDescent="0.2">
      <c r="A176" s="31"/>
    </row>
    <row r="177" spans="1:1" x14ac:dyDescent="0.2">
      <c r="A177" s="31"/>
    </row>
    <row r="178" spans="1:1" x14ac:dyDescent="0.2">
      <c r="A178" s="31"/>
    </row>
    <row r="179" spans="1:1" x14ac:dyDescent="0.2">
      <c r="A179" s="31"/>
    </row>
    <row r="180" spans="1:1" x14ac:dyDescent="0.2">
      <c r="A180" s="31"/>
    </row>
    <row r="181" spans="1:1" x14ac:dyDescent="0.2">
      <c r="A181" s="31"/>
    </row>
    <row r="182" spans="1:1" x14ac:dyDescent="0.2">
      <c r="A182" s="31"/>
    </row>
    <row r="183" spans="1:1" x14ac:dyDescent="0.2">
      <c r="A183" s="31"/>
    </row>
    <row r="184" spans="1:1" x14ac:dyDescent="0.2">
      <c r="A184" s="31"/>
    </row>
    <row r="185" spans="1:1" x14ac:dyDescent="0.2">
      <c r="A185" s="31"/>
    </row>
    <row r="186" spans="1:1" x14ac:dyDescent="0.2">
      <c r="A186" s="31"/>
    </row>
    <row r="187" spans="1:1" x14ac:dyDescent="0.2">
      <c r="A187" s="31"/>
    </row>
    <row r="188" spans="1:1" x14ac:dyDescent="0.2">
      <c r="A188" s="31"/>
    </row>
    <row r="189" spans="1:1" x14ac:dyDescent="0.2">
      <c r="A189" s="31"/>
    </row>
    <row r="190" spans="1:1" x14ac:dyDescent="0.2">
      <c r="A190" s="31"/>
    </row>
    <row r="191" spans="1:1" x14ac:dyDescent="0.2">
      <c r="A191" s="31"/>
    </row>
    <row r="192" spans="1:1" x14ac:dyDescent="0.2">
      <c r="A192" s="31"/>
    </row>
    <row r="193" spans="1:1" x14ac:dyDescent="0.2">
      <c r="A193" s="31"/>
    </row>
    <row r="194" spans="1:1" x14ac:dyDescent="0.2">
      <c r="A194" s="31"/>
    </row>
    <row r="195" spans="1:1" x14ac:dyDescent="0.2">
      <c r="A195" s="31"/>
    </row>
    <row r="196" spans="1:1" x14ac:dyDescent="0.2">
      <c r="A196" s="31"/>
    </row>
    <row r="197" spans="1:1" x14ac:dyDescent="0.2">
      <c r="A197" s="31"/>
    </row>
    <row r="198" spans="1:1" x14ac:dyDescent="0.2">
      <c r="A198" s="31"/>
    </row>
    <row r="199" spans="1:1" x14ac:dyDescent="0.2">
      <c r="A199" s="31"/>
    </row>
    <row r="200" spans="1:1" x14ac:dyDescent="0.2">
      <c r="A200" s="31"/>
    </row>
    <row r="201" spans="1:1" x14ac:dyDescent="0.2">
      <c r="A201" s="31"/>
    </row>
    <row r="202" spans="1:1" x14ac:dyDescent="0.2">
      <c r="A202" s="31"/>
    </row>
    <row r="203" spans="1:1" x14ac:dyDescent="0.2">
      <c r="A203" s="31"/>
    </row>
    <row r="204" spans="1:1" x14ac:dyDescent="0.2">
      <c r="A204" s="31"/>
    </row>
    <row r="205" spans="1:1" x14ac:dyDescent="0.2">
      <c r="A205" s="31"/>
    </row>
    <row r="206" spans="1:1" x14ac:dyDescent="0.2">
      <c r="A206" s="31"/>
    </row>
    <row r="207" spans="1:1" x14ac:dyDescent="0.2">
      <c r="A207" s="31"/>
    </row>
    <row r="208" spans="1:1" x14ac:dyDescent="0.2">
      <c r="A208" s="31"/>
    </row>
    <row r="209" spans="1:1" x14ac:dyDescent="0.2">
      <c r="A209" s="31"/>
    </row>
    <row r="210" spans="1:1" x14ac:dyDescent="0.2">
      <c r="A210" s="31"/>
    </row>
    <row r="211" spans="1:1" x14ac:dyDescent="0.2">
      <c r="A211" s="31"/>
    </row>
    <row r="212" spans="1:1" x14ac:dyDescent="0.2">
      <c r="A212" s="31"/>
    </row>
    <row r="213" spans="1:1" x14ac:dyDescent="0.2">
      <c r="A213" s="31"/>
    </row>
    <row r="214" spans="1:1" x14ac:dyDescent="0.2">
      <c r="A214" s="31"/>
    </row>
    <row r="215" spans="1:1" x14ac:dyDescent="0.2">
      <c r="A215" s="31"/>
    </row>
    <row r="216" spans="1:1" x14ac:dyDescent="0.2">
      <c r="A216" s="31"/>
    </row>
    <row r="217" spans="1:1" x14ac:dyDescent="0.2">
      <c r="A217" s="31"/>
    </row>
    <row r="218" spans="1:1" x14ac:dyDescent="0.2">
      <c r="A218" s="31"/>
    </row>
    <row r="219" spans="1:1" x14ac:dyDescent="0.2">
      <c r="A219" s="31"/>
    </row>
    <row r="220" spans="1:1" x14ac:dyDescent="0.2">
      <c r="A220" s="31"/>
    </row>
    <row r="221" spans="1:1" x14ac:dyDescent="0.2">
      <c r="A221" s="31"/>
    </row>
    <row r="222" spans="1:1" x14ac:dyDescent="0.2">
      <c r="A222" s="31"/>
    </row>
    <row r="223" spans="1:1" x14ac:dyDescent="0.2">
      <c r="A223" s="31"/>
    </row>
    <row r="224" spans="1:1" x14ac:dyDescent="0.2">
      <c r="A224" s="31"/>
    </row>
    <row r="225" spans="1:1" x14ac:dyDescent="0.2">
      <c r="A225" s="31"/>
    </row>
    <row r="226" spans="1:1" x14ac:dyDescent="0.2">
      <c r="A226" s="31"/>
    </row>
    <row r="227" spans="1:1" x14ac:dyDescent="0.2">
      <c r="A227" s="31"/>
    </row>
    <row r="228" spans="1:1" x14ac:dyDescent="0.2">
      <c r="A228" s="31"/>
    </row>
    <row r="229" spans="1:1" x14ac:dyDescent="0.2">
      <c r="A229" s="31"/>
    </row>
    <row r="230" spans="1:1" x14ac:dyDescent="0.2">
      <c r="A230" s="31"/>
    </row>
    <row r="231" spans="1:1" x14ac:dyDescent="0.2">
      <c r="A231" s="31"/>
    </row>
    <row r="232" spans="1:1" x14ac:dyDescent="0.2">
      <c r="A232" s="31"/>
    </row>
    <row r="233" spans="1:1" x14ac:dyDescent="0.2">
      <c r="A233" s="31"/>
    </row>
    <row r="234" spans="1:1" x14ac:dyDescent="0.2">
      <c r="A234" s="31"/>
    </row>
    <row r="235" spans="1:1" x14ac:dyDescent="0.2">
      <c r="A235" s="31"/>
    </row>
    <row r="236" spans="1:1" x14ac:dyDescent="0.2">
      <c r="A236" s="31"/>
    </row>
    <row r="237" spans="1:1" x14ac:dyDescent="0.2">
      <c r="A237" s="31"/>
    </row>
    <row r="238" spans="1:1" x14ac:dyDescent="0.2">
      <c r="A238" s="31"/>
    </row>
    <row r="239" spans="1:1" x14ac:dyDescent="0.2">
      <c r="A239" s="31"/>
    </row>
    <row r="240" spans="1:1" x14ac:dyDescent="0.2">
      <c r="A240" s="31"/>
    </row>
    <row r="241" spans="1:1" x14ac:dyDescent="0.2">
      <c r="A241" s="31"/>
    </row>
    <row r="242" spans="1:1" x14ac:dyDescent="0.2">
      <c r="A242" s="31"/>
    </row>
    <row r="243" spans="1:1" x14ac:dyDescent="0.2">
      <c r="A243" s="31"/>
    </row>
    <row r="244" spans="1:1" x14ac:dyDescent="0.2">
      <c r="A244" s="31"/>
    </row>
    <row r="245" spans="1:1" x14ac:dyDescent="0.2">
      <c r="A245" s="31"/>
    </row>
    <row r="246" spans="1:1" x14ac:dyDescent="0.2">
      <c r="A246" s="31"/>
    </row>
    <row r="247" spans="1:1" x14ac:dyDescent="0.2">
      <c r="A247" s="31"/>
    </row>
    <row r="248" spans="1:1" x14ac:dyDescent="0.2">
      <c r="A248" s="31"/>
    </row>
    <row r="249" spans="1:1" x14ac:dyDescent="0.2">
      <c r="A249" s="31"/>
    </row>
    <row r="250" spans="1:1" x14ac:dyDescent="0.2">
      <c r="A250" s="31"/>
    </row>
    <row r="251" spans="1:1" x14ac:dyDescent="0.2">
      <c r="A251" s="31"/>
    </row>
    <row r="252" spans="1:1" x14ac:dyDescent="0.2">
      <c r="A252" s="31"/>
    </row>
    <row r="253" spans="1:1" x14ac:dyDescent="0.2">
      <c r="A253" s="31"/>
    </row>
    <row r="254" spans="1:1" x14ac:dyDescent="0.2">
      <c r="A254" s="31"/>
    </row>
    <row r="255" spans="1:1" x14ac:dyDescent="0.2">
      <c r="A255" s="31"/>
    </row>
    <row r="256" spans="1:1" x14ac:dyDescent="0.2">
      <c r="A256" s="31"/>
    </row>
    <row r="257" spans="1:1" x14ac:dyDescent="0.2">
      <c r="A257" s="31"/>
    </row>
    <row r="258" spans="1:1" x14ac:dyDescent="0.2">
      <c r="A258" s="31"/>
    </row>
    <row r="259" spans="1:1" x14ac:dyDescent="0.2">
      <c r="A259" s="31"/>
    </row>
    <row r="260" spans="1:1" x14ac:dyDescent="0.2">
      <c r="A260" s="31"/>
    </row>
    <row r="261" spans="1:1" x14ac:dyDescent="0.2">
      <c r="A261" s="31"/>
    </row>
    <row r="262" spans="1:1" x14ac:dyDescent="0.2">
      <c r="A262" s="31"/>
    </row>
    <row r="263" spans="1:1" x14ac:dyDescent="0.2">
      <c r="A263" s="31"/>
    </row>
    <row r="264" spans="1:1" x14ac:dyDescent="0.2">
      <c r="A264" s="31"/>
    </row>
    <row r="265" spans="1:1" x14ac:dyDescent="0.2">
      <c r="A265" s="31"/>
    </row>
    <row r="266" spans="1:1" x14ac:dyDescent="0.2">
      <c r="A266" s="31"/>
    </row>
    <row r="267" spans="1:1" x14ac:dyDescent="0.2">
      <c r="A267" s="31"/>
    </row>
    <row r="268" spans="1:1" x14ac:dyDescent="0.2">
      <c r="A268" s="31"/>
    </row>
    <row r="269" spans="1:1" x14ac:dyDescent="0.2">
      <c r="A269" s="31"/>
    </row>
    <row r="270" spans="1:1" x14ac:dyDescent="0.2">
      <c r="A270" s="31"/>
    </row>
    <row r="271" spans="1:1" x14ac:dyDescent="0.2">
      <c r="A271" s="31"/>
    </row>
    <row r="272" spans="1:1" x14ac:dyDescent="0.2">
      <c r="A272" s="31"/>
    </row>
    <row r="273" spans="1:1" x14ac:dyDescent="0.2">
      <c r="A273" s="31"/>
    </row>
    <row r="274" spans="1:1" x14ac:dyDescent="0.2">
      <c r="A274" s="31"/>
    </row>
    <row r="275" spans="1:1" x14ac:dyDescent="0.2">
      <c r="A275" s="31"/>
    </row>
    <row r="276" spans="1:1" x14ac:dyDescent="0.2">
      <c r="A276" s="31"/>
    </row>
    <row r="277" spans="1:1" x14ac:dyDescent="0.2">
      <c r="A277" s="31"/>
    </row>
    <row r="278" spans="1:1" x14ac:dyDescent="0.2">
      <c r="A278" s="31"/>
    </row>
    <row r="279" spans="1:1" x14ac:dyDescent="0.2">
      <c r="A279" s="31"/>
    </row>
    <row r="280" spans="1:1" x14ac:dyDescent="0.2">
      <c r="A280" s="31"/>
    </row>
    <row r="281" spans="1:1" x14ac:dyDescent="0.2">
      <c r="A281" s="31"/>
    </row>
    <row r="282" spans="1:1" x14ac:dyDescent="0.2">
      <c r="A282" s="31"/>
    </row>
    <row r="283" spans="1:1" x14ac:dyDescent="0.2">
      <c r="A283" s="31"/>
    </row>
    <row r="284" spans="1:1" x14ac:dyDescent="0.2">
      <c r="A284" s="31"/>
    </row>
    <row r="285" spans="1:1" x14ac:dyDescent="0.2">
      <c r="A285" s="31"/>
    </row>
    <row r="286" spans="1:1" x14ac:dyDescent="0.2">
      <c r="A286" s="31"/>
    </row>
    <row r="287" spans="1:1" x14ac:dyDescent="0.2">
      <c r="A287" s="31"/>
    </row>
    <row r="288" spans="1:1" x14ac:dyDescent="0.2">
      <c r="A288" s="31"/>
    </row>
    <row r="289" spans="1:1" x14ac:dyDescent="0.2">
      <c r="A289" s="31"/>
    </row>
    <row r="290" spans="1:1" x14ac:dyDescent="0.2">
      <c r="A290" s="31"/>
    </row>
    <row r="291" spans="1:1" x14ac:dyDescent="0.2">
      <c r="A291" s="31"/>
    </row>
    <row r="292" spans="1:1" x14ac:dyDescent="0.2">
      <c r="A292" s="31"/>
    </row>
    <row r="293" spans="1:1" x14ac:dyDescent="0.2">
      <c r="A293" s="31"/>
    </row>
    <row r="294" spans="1:1" x14ac:dyDescent="0.2">
      <c r="A294" s="31"/>
    </row>
    <row r="295" spans="1:1" x14ac:dyDescent="0.2">
      <c r="A295" s="31"/>
    </row>
    <row r="296" spans="1:1" x14ac:dyDescent="0.2">
      <c r="A296" s="31"/>
    </row>
    <row r="297" spans="1:1" x14ac:dyDescent="0.2">
      <c r="A297" s="31"/>
    </row>
    <row r="298" spans="1:1" x14ac:dyDescent="0.2">
      <c r="A298" s="31"/>
    </row>
    <row r="299" spans="1:1" x14ac:dyDescent="0.2">
      <c r="A299" s="31"/>
    </row>
    <row r="300" spans="1:1" x14ac:dyDescent="0.2">
      <c r="A300" s="31"/>
    </row>
    <row r="301" spans="1:1" x14ac:dyDescent="0.2">
      <c r="A301" s="31"/>
    </row>
    <row r="302" spans="1:1" x14ac:dyDescent="0.2">
      <c r="A302" s="31"/>
    </row>
    <row r="303" spans="1:1" x14ac:dyDescent="0.2">
      <c r="A303" s="31"/>
    </row>
    <row r="304" spans="1:1" x14ac:dyDescent="0.2">
      <c r="A304" s="31"/>
    </row>
    <row r="305" spans="1:1" x14ac:dyDescent="0.2">
      <c r="A305" s="31"/>
    </row>
    <row r="306" spans="1:1" x14ac:dyDescent="0.2">
      <c r="A306" s="31"/>
    </row>
    <row r="307" spans="1:1" x14ac:dyDescent="0.2">
      <c r="A307" s="31"/>
    </row>
    <row r="308" spans="1:1" x14ac:dyDescent="0.2">
      <c r="A308" s="31"/>
    </row>
    <row r="309" spans="1:1" x14ac:dyDescent="0.2">
      <c r="A309" s="31"/>
    </row>
    <row r="310" spans="1:1" x14ac:dyDescent="0.2">
      <c r="A310" s="31"/>
    </row>
    <row r="311" spans="1:1" x14ac:dyDescent="0.2">
      <c r="A311" s="31"/>
    </row>
    <row r="312" spans="1:1" x14ac:dyDescent="0.2">
      <c r="A312" s="31"/>
    </row>
    <row r="313" spans="1:1" x14ac:dyDescent="0.2">
      <c r="A313" s="31"/>
    </row>
    <row r="314" spans="1:1" x14ac:dyDescent="0.2">
      <c r="A314" s="31"/>
    </row>
    <row r="315" spans="1:1" x14ac:dyDescent="0.2">
      <c r="A315" s="31"/>
    </row>
    <row r="316" spans="1:1" x14ac:dyDescent="0.2">
      <c r="A316" s="31"/>
    </row>
    <row r="317" spans="1:1" x14ac:dyDescent="0.2">
      <c r="A317" s="31"/>
    </row>
    <row r="318" spans="1:1" x14ac:dyDescent="0.2">
      <c r="A318" s="31"/>
    </row>
    <row r="319" spans="1:1" x14ac:dyDescent="0.2">
      <c r="A319" s="31"/>
    </row>
    <row r="320" spans="1:1" x14ac:dyDescent="0.2">
      <c r="A320" s="31"/>
    </row>
    <row r="321" spans="1:1" x14ac:dyDescent="0.2">
      <c r="A321" s="31"/>
    </row>
    <row r="322" spans="1:1" x14ac:dyDescent="0.2">
      <c r="A322" s="31"/>
    </row>
    <row r="323" spans="1:1" x14ac:dyDescent="0.2">
      <c r="A323" s="31"/>
    </row>
    <row r="324" spans="1:1" x14ac:dyDescent="0.2">
      <c r="A324" s="31"/>
    </row>
    <row r="325" spans="1:1" x14ac:dyDescent="0.2">
      <c r="A325" s="31"/>
    </row>
    <row r="326" spans="1:1" x14ac:dyDescent="0.2">
      <c r="A326" s="31"/>
    </row>
    <row r="327" spans="1:1" x14ac:dyDescent="0.2">
      <c r="A327" s="31"/>
    </row>
    <row r="328" spans="1:1" x14ac:dyDescent="0.2">
      <c r="A328" s="31"/>
    </row>
    <row r="329" spans="1:1" x14ac:dyDescent="0.2">
      <c r="A329" s="31"/>
    </row>
    <row r="330" spans="1:1" x14ac:dyDescent="0.2">
      <c r="A330" s="31"/>
    </row>
    <row r="331" spans="1:1" x14ac:dyDescent="0.2">
      <c r="A331" s="31"/>
    </row>
    <row r="332" spans="1:1" x14ac:dyDescent="0.2">
      <c r="A332" s="31"/>
    </row>
    <row r="333" spans="1:1" x14ac:dyDescent="0.2">
      <c r="A333" s="31"/>
    </row>
    <row r="334" spans="1:1" x14ac:dyDescent="0.2">
      <c r="A334" s="31"/>
    </row>
    <row r="335" spans="1:1" x14ac:dyDescent="0.2">
      <c r="A335" s="31"/>
    </row>
    <row r="336" spans="1:1" x14ac:dyDescent="0.2">
      <c r="A336" s="31"/>
    </row>
    <row r="337" spans="1:1" x14ac:dyDescent="0.2">
      <c r="A337" s="31"/>
    </row>
    <row r="338" spans="1:1" x14ac:dyDescent="0.2">
      <c r="A338" s="31"/>
    </row>
    <row r="339" spans="1:1" x14ac:dyDescent="0.2">
      <c r="A339" s="31"/>
    </row>
    <row r="340" spans="1:1" x14ac:dyDescent="0.2">
      <c r="A340" s="31"/>
    </row>
    <row r="341" spans="1:1" x14ac:dyDescent="0.2">
      <c r="A341" s="31"/>
    </row>
    <row r="342" spans="1:1" x14ac:dyDescent="0.2">
      <c r="A342" s="31"/>
    </row>
    <row r="343" spans="1:1" x14ac:dyDescent="0.2">
      <c r="A343" s="31"/>
    </row>
    <row r="344" spans="1:1" x14ac:dyDescent="0.2">
      <c r="A344" s="31"/>
    </row>
    <row r="345" spans="1:1" x14ac:dyDescent="0.2">
      <c r="A345" s="31"/>
    </row>
    <row r="346" spans="1:1" x14ac:dyDescent="0.2">
      <c r="A346" s="31"/>
    </row>
    <row r="347" spans="1:1" x14ac:dyDescent="0.2">
      <c r="A347" s="31"/>
    </row>
    <row r="348" spans="1:1" x14ac:dyDescent="0.2">
      <c r="A348" s="31"/>
    </row>
    <row r="349" spans="1:1" x14ac:dyDescent="0.2">
      <c r="A349" s="31"/>
    </row>
    <row r="350" spans="1:1" x14ac:dyDescent="0.2">
      <c r="A350" s="31"/>
    </row>
    <row r="351" spans="1:1" x14ac:dyDescent="0.2">
      <c r="A351" s="31"/>
    </row>
    <row r="352" spans="1:1" x14ac:dyDescent="0.2">
      <c r="A352" s="31"/>
    </row>
    <row r="353" spans="1:1" x14ac:dyDescent="0.2">
      <c r="A353" s="31"/>
    </row>
    <row r="354" spans="1:1" x14ac:dyDescent="0.2">
      <c r="A354" s="31"/>
    </row>
    <row r="355" spans="1:1" x14ac:dyDescent="0.2">
      <c r="A355" s="31"/>
    </row>
    <row r="356" spans="1:1" x14ac:dyDescent="0.2">
      <c r="A356" s="31"/>
    </row>
    <row r="357" spans="1:1" x14ac:dyDescent="0.2">
      <c r="A357" s="31"/>
    </row>
    <row r="358" spans="1:1" x14ac:dyDescent="0.2">
      <c r="A358" s="31"/>
    </row>
    <row r="359" spans="1:1" x14ac:dyDescent="0.2">
      <c r="A359" s="31"/>
    </row>
    <row r="360" spans="1:1" x14ac:dyDescent="0.2">
      <c r="A360" s="31"/>
    </row>
    <row r="361" spans="1:1" x14ac:dyDescent="0.2">
      <c r="A361" s="31"/>
    </row>
    <row r="362" spans="1:1" x14ac:dyDescent="0.2">
      <c r="A362" s="31"/>
    </row>
    <row r="363" spans="1:1" x14ac:dyDescent="0.2">
      <c r="A363" s="31"/>
    </row>
    <row r="364" spans="1:1" x14ac:dyDescent="0.2">
      <c r="A364" s="31"/>
    </row>
    <row r="365" spans="1:1" x14ac:dyDescent="0.2">
      <c r="A365" s="31"/>
    </row>
    <row r="366" spans="1:1" x14ac:dyDescent="0.2">
      <c r="A366" s="31"/>
    </row>
    <row r="367" spans="1:1" x14ac:dyDescent="0.2">
      <c r="A367" s="31"/>
    </row>
    <row r="368" spans="1:1" x14ac:dyDescent="0.2">
      <c r="A368" s="31"/>
    </row>
    <row r="369" spans="1:1" x14ac:dyDescent="0.2">
      <c r="A369" s="31"/>
    </row>
    <row r="370" spans="1:1" x14ac:dyDescent="0.2">
      <c r="A370" s="31"/>
    </row>
    <row r="371" spans="1:1" x14ac:dyDescent="0.2">
      <c r="A371" s="31"/>
    </row>
    <row r="372" spans="1:1" x14ac:dyDescent="0.2">
      <c r="A372" s="31"/>
    </row>
    <row r="373" spans="1:1" x14ac:dyDescent="0.2">
      <c r="A373" s="31"/>
    </row>
    <row r="374" spans="1:1" x14ac:dyDescent="0.2">
      <c r="A374" s="31"/>
    </row>
    <row r="375" spans="1:1" x14ac:dyDescent="0.2">
      <c r="A375" s="31"/>
    </row>
    <row r="376" spans="1:1" x14ac:dyDescent="0.2">
      <c r="A376" s="31"/>
    </row>
    <row r="377" spans="1:1" x14ac:dyDescent="0.2">
      <c r="A377" s="31"/>
    </row>
    <row r="378" spans="1:1" x14ac:dyDescent="0.2">
      <c r="A378" s="31"/>
    </row>
    <row r="379" spans="1:1" x14ac:dyDescent="0.2">
      <c r="A379" s="31"/>
    </row>
    <row r="380" spans="1:1" x14ac:dyDescent="0.2">
      <c r="A380" s="31"/>
    </row>
    <row r="381" spans="1:1" x14ac:dyDescent="0.2">
      <c r="A381" s="31"/>
    </row>
    <row r="382" spans="1:1" x14ac:dyDescent="0.2">
      <c r="A382" s="31"/>
    </row>
    <row r="383" spans="1:1" x14ac:dyDescent="0.2">
      <c r="A383" s="31"/>
    </row>
    <row r="384" spans="1:1" x14ac:dyDescent="0.2">
      <c r="A384" s="31"/>
    </row>
    <row r="385" spans="1:1" x14ac:dyDescent="0.2">
      <c r="A385" s="31"/>
    </row>
    <row r="386" spans="1:1" x14ac:dyDescent="0.2">
      <c r="A386" s="31"/>
    </row>
    <row r="387" spans="1:1" x14ac:dyDescent="0.2">
      <c r="A387" s="31"/>
    </row>
    <row r="388" spans="1:1" x14ac:dyDescent="0.2">
      <c r="A388" s="31"/>
    </row>
    <row r="389" spans="1:1" x14ac:dyDescent="0.2">
      <c r="A389" s="31"/>
    </row>
    <row r="390" spans="1:1" x14ac:dyDescent="0.2">
      <c r="A390" s="31"/>
    </row>
    <row r="391" spans="1:1" x14ac:dyDescent="0.2">
      <c r="A391" s="31"/>
    </row>
    <row r="392" spans="1:1" x14ac:dyDescent="0.2">
      <c r="A392" s="31"/>
    </row>
    <row r="393" spans="1:1" x14ac:dyDescent="0.2">
      <c r="A393" s="31"/>
    </row>
    <row r="394" spans="1:1" x14ac:dyDescent="0.2">
      <c r="A394" s="31"/>
    </row>
    <row r="395" spans="1:1" x14ac:dyDescent="0.2">
      <c r="A395" s="31"/>
    </row>
    <row r="396" spans="1:1" x14ac:dyDescent="0.2">
      <c r="A396" s="31"/>
    </row>
    <row r="397" spans="1:1" x14ac:dyDescent="0.2">
      <c r="A397" s="31"/>
    </row>
    <row r="398" spans="1:1" x14ac:dyDescent="0.2">
      <c r="A398" s="31"/>
    </row>
    <row r="399" spans="1:1" x14ac:dyDescent="0.2">
      <c r="A399" s="31"/>
    </row>
    <row r="400" spans="1:1" x14ac:dyDescent="0.2">
      <c r="A400" s="31"/>
    </row>
    <row r="401" spans="1:1" x14ac:dyDescent="0.2">
      <c r="A401" s="31"/>
    </row>
    <row r="402" spans="1:1" x14ac:dyDescent="0.2">
      <c r="A402" s="31"/>
    </row>
    <row r="403" spans="1:1" x14ac:dyDescent="0.2">
      <c r="A403" s="31"/>
    </row>
    <row r="404" spans="1:1" x14ac:dyDescent="0.2">
      <c r="A404" s="31"/>
    </row>
    <row r="405" spans="1:1" x14ac:dyDescent="0.2">
      <c r="A405" s="31"/>
    </row>
    <row r="406" spans="1:1" x14ac:dyDescent="0.2">
      <c r="A406" s="31"/>
    </row>
    <row r="407" spans="1:1" x14ac:dyDescent="0.2">
      <c r="A407" s="31"/>
    </row>
    <row r="408" spans="1:1" x14ac:dyDescent="0.2">
      <c r="A408" s="31"/>
    </row>
    <row r="409" spans="1:1" x14ac:dyDescent="0.2">
      <c r="A409" s="31"/>
    </row>
    <row r="410" spans="1:1" x14ac:dyDescent="0.2">
      <c r="A410" s="31"/>
    </row>
    <row r="411" spans="1:1" x14ac:dyDescent="0.2">
      <c r="A411" s="31"/>
    </row>
    <row r="412" spans="1:1" x14ac:dyDescent="0.2">
      <c r="A412" s="31"/>
    </row>
    <row r="413" spans="1:1" x14ac:dyDescent="0.2">
      <c r="A413" s="31"/>
    </row>
    <row r="414" spans="1:1" x14ac:dyDescent="0.2">
      <c r="A414" s="31"/>
    </row>
    <row r="415" spans="1:1" x14ac:dyDescent="0.2">
      <c r="A415" s="31"/>
    </row>
    <row r="416" spans="1:1" x14ac:dyDescent="0.2">
      <c r="A416" s="31"/>
    </row>
    <row r="417" spans="1:1" x14ac:dyDescent="0.2">
      <c r="A417" s="31"/>
    </row>
    <row r="418" spans="1:1" x14ac:dyDescent="0.2">
      <c r="A418" s="31"/>
    </row>
    <row r="419" spans="1:1" x14ac:dyDescent="0.2">
      <c r="A419" s="31"/>
    </row>
    <row r="420" spans="1:1" x14ac:dyDescent="0.2">
      <c r="A420" s="31"/>
    </row>
    <row r="421" spans="1:1" x14ac:dyDescent="0.2">
      <c r="A421" s="31"/>
    </row>
    <row r="422" spans="1:1" x14ac:dyDescent="0.2">
      <c r="A422" s="31"/>
    </row>
    <row r="423" spans="1:1" x14ac:dyDescent="0.2">
      <c r="A423" s="31"/>
    </row>
    <row r="424" spans="1:1" x14ac:dyDescent="0.2">
      <c r="A424" s="31"/>
    </row>
    <row r="425" spans="1:1" x14ac:dyDescent="0.2">
      <c r="A425" s="31"/>
    </row>
    <row r="426" spans="1:1" x14ac:dyDescent="0.2">
      <c r="A426" s="31"/>
    </row>
    <row r="427" spans="1:1" x14ac:dyDescent="0.2">
      <c r="A427" s="31"/>
    </row>
    <row r="428" spans="1:1" x14ac:dyDescent="0.2">
      <c r="A428" s="31"/>
    </row>
    <row r="429" spans="1:1" x14ac:dyDescent="0.2">
      <c r="A429" s="31"/>
    </row>
    <row r="430" spans="1:1" x14ac:dyDescent="0.2">
      <c r="A430" s="31"/>
    </row>
    <row r="431" spans="1:1" x14ac:dyDescent="0.2">
      <c r="A431" s="31"/>
    </row>
    <row r="432" spans="1:1" x14ac:dyDescent="0.2">
      <c r="A432" s="31"/>
    </row>
    <row r="433" spans="1:1" x14ac:dyDescent="0.2">
      <c r="A433" s="31"/>
    </row>
    <row r="434" spans="1:1" x14ac:dyDescent="0.2">
      <c r="A434" s="31"/>
    </row>
    <row r="435" spans="1:1" x14ac:dyDescent="0.2">
      <c r="A435" s="31"/>
    </row>
    <row r="436" spans="1:1" x14ac:dyDescent="0.2">
      <c r="A436" s="31"/>
    </row>
    <row r="437" spans="1:1" x14ac:dyDescent="0.2">
      <c r="A437" s="31"/>
    </row>
    <row r="438" spans="1:1" x14ac:dyDescent="0.2">
      <c r="A438" s="31"/>
    </row>
    <row r="439" spans="1:1" x14ac:dyDescent="0.2">
      <c r="A439" s="31"/>
    </row>
    <row r="440" spans="1:1" x14ac:dyDescent="0.2">
      <c r="A440" s="31"/>
    </row>
    <row r="441" spans="1:1" x14ac:dyDescent="0.2">
      <c r="A441" s="31"/>
    </row>
    <row r="442" spans="1:1" x14ac:dyDescent="0.2">
      <c r="A442" s="31"/>
    </row>
    <row r="443" spans="1:1" x14ac:dyDescent="0.2">
      <c r="A443" s="31"/>
    </row>
    <row r="444" spans="1:1" x14ac:dyDescent="0.2">
      <c r="A444" s="31"/>
    </row>
    <row r="445" spans="1:1" x14ac:dyDescent="0.2">
      <c r="A445" s="31"/>
    </row>
    <row r="446" spans="1:1" x14ac:dyDescent="0.2">
      <c r="A446" s="31"/>
    </row>
    <row r="447" spans="1:1" x14ac:dyDescent="0.2">
      <c r="A447" s="31"/>
    </row>
    <row r="448" spans="1:1" x14ac:dyDescent="0.2">
      <c r="A448" s="31"/>
    </row>
    <row r="449" spans="1:1" x14ac:dyDescent="0.2">
      <c r="A449" s="31"/>
    </row>
    <row r="450" spans="1:1" x14ac:dyDescent="0.2">
      <c r="A450" s="31"/>
    </row>
    <row r="451" spans="1:1" x14ac:dyDescent="0.2">
      <c r="A451" s="31"/>
    </row>
    <row r="452" spans="1:1" x14ac:dyDescent="0.2">
      <c r="A452" s="31"/>
    </row>
    <row r="453" spans="1:1" x14ac:dyDescent="0.2">
      <c r="A453" s="31"/>
    </row>
    <row r="454" spans="1:1" x14ac:dyDescent="0.2">
      <c r="A454" s="31"/>
    </row>
    <row r="455" spans="1:1" x14ac:dyDescent="0.2">
      <c r="A455" s="31"/>
    </row>
    <row r="456" spans="1:1" x14ac:dyDescent="0.2">
      <c r="A456" s="31"/>
    </row>
    <row r="457" spans="1:1" x14ac:dyDescent="0.2">
      <c r="A457" s="31"/>
    </row>
    <row r="458" spans="1:1" x14ac:dyDescent="0.2">
      <c r="A458" s="31"/>
    </row>
    <row r="459" spans="1:1" x14ac:dyDescent="0.2">
      <c r="A459" s="31"/>
    </row>
    <row r="460" spans="1:1" x14ac:dyDescent="0.2">
      <c r="A460" s="31"/>
    </row>
    <row r="461" spans="1:1" x14ac:dyDescent="0.2">
      <c r="A461" s="31"/>
    </row>
    <row r="462" spans="1:1" x14ac:dyDescent="0.2">
      <c r="A462" s="31"/>
    </row>
    <row r="463" spans="1:1" x14ac:dyDescent="0.2">
      <c r="A463" s="31"/>
    </row>
    <row r="464" spans="1:1" x14ac:dyDescent="0.2">
      <c r="A464" s="31"/>
    </row>
    <row r="465" spans="1:1" x14ac:dyDescent="0.2">
      <c r="A465" s="31"/>
    </row>
    <row r="466" spans="1:1" x14ac:dyDescent="0.2">
      <c r="A466" s="31"/>
    </row>
    <row r="467" spans="1:1" x14ac:dyDescent="0.2">
      <c r="A467" s="31"/>
    </row>
    <row r="468" spans="1:1" x14ac:dyDescent="0.2">
      <c r="A468" s="31"/>
    </row>
    <row r="469" spans="1:1" x14ac:dyDescent="0.2">
      <c r="A469" s="31"/>
    </row>
    <row r="470" spans="1:1" x14ac:dyDescent="0.2">
      <c r="A470" s="31"/>
    </row>
    <row r="471" spans="1:1" x14ac:dyDescent="0.2">
      <c r="A471" s="31"/>
    </row>
    <row r="472" spans="1:1" x14ac:dyDescent="0.2">
      <c r="A472" s="31"/>
    </row>
    <row r="473" spans="1:1" x14ac:dyDescent="0.2">
      <c r="A473" s="31"/>
    </row>
    <row r="474" spans="1:1" x14ac:dyDescent="0.2">
      <c r="A474" s="31"/>
    </row>
    <row r="475" spans="1:1" x14ac:dyDescent="0.2">
      <c r="A475" s="31"/>
    </row>
    <row r="476" spans="1:1" x14ac:dyDescent="0.2">
      <c r="A476" s="31"/>
    </row>
    <row r="477" spans="1:1" x14ac:dyDescent="0.2">
      <c r="A477" s="31"/>
    </row>
    <row r="478" spans="1:1" x14ac:dyDescent="0.2">
      <c r="A478" s="31"/>
    </row>
    <row r="479" spans="1:1" x14ac:dyDescent="0.2">
      <c r="A479" s="31"/>
    </row>
    <row r="480" spans="1:1" x14ac:dyDescent="0.2">
      <c r="A480" s="31"/>
    </row>
    <row r="481" spans="1:1" x14ac:dyDescent="0.2">
      <c r="A481" s="31"/>
    </row>
    <row r="482" spans="1:1" x14ac:dyDescent="0.2">
      <c r="A482" s="31"/>
    </row>
    <row r="483" spans="1:1" x14ac:dyDescent="0.2">
      <c r="A483" s="31"/>
    </row>
    <row r="484" spans="1:1" x14ac:dyDescent="0.2">
      <c r="A484" s="31"/>
    </row>
    <row r="485" spans="1:1" x14ac:dyDescent="0.2">
      <c r="A485" s="31"/>
    </row>
    <row r="486" spans="1:1" x14ac:dyDescent="0.2">
      <c r="A486" s="31"/>
    </row>
    <row r="487" spans="1:1" x14ac:dyDescent="0.2">
      <c r="A487" s="31"/>
    </row>
    <row r="488" spans="1:1" x14ac:dyDescent="0.2">
      <c r="A488" s="31"/>
    </row>
    <row r="489" spans="1:1" x14ac:dyDescent="0.2">
      <c r="A489" s="31"/>
    </row>
    <row r="490" spans="1:1" x14ac:dyDescent="0.2">
      <c r="A490" s="31"/>
    </row>
    <row r="491" spans="1:1" x14ac:dyDescent="0.2">
      <c r="A491" s="31"/>
    </row>
    <row r="492" spans="1:1" x14ac:dyDescent="0.2">
      <c r="A492" s="31"/>
    </row>
    <row r="493" spans="1:1" x14ac:dyDescent="0.2">
      <c r="A493" s="31"/>
    </row>
    <row r="494" spans="1:1" x14ac:dyDescent="0.2">
      <c r="A494" s="31"/>
    </row>
    <row r="495" spans="1:1" x14ac:dyDescent="0.2">
      <c r="A495" s="31"/>
    </row>
    <row r="496" spans="1:1" x14ac:dyDescent="0.2">
      <c r="A496" s="31"/>
    </row>
    <row r="497" spans="1:1" x14ac:dyDescent="0.2">
      <c r="A497" s="31"/>
    </row>
    <row r="498" spans="1:1" x14ac:dyDescent="0.2">
      <c r="A498" s="31"/>
    </row>
    <row r="499" spans="1:1" x14ac:dyDescent="0.2">
      <c r="A499" s="31"/>
    </row>
    <row r="500" spans="1:1" x14ac:dyDescent="0.2">
      <c r="A500" s="31"/>
    </row>
    <row r="501" spans="1:1" x14ac:dyDescent="0.2">
      <c r="A501" s="31"/>
    </row>
    <row r="502" spans="1:1" x14ac:dyDescent="0.2">
      <c r="A502" s="31"/>
    </row>
    <row r="503" spans="1:1" x14ac:dyDescent="0.2">
      <c r="A503" s="31"/>
    </row>
    <row r="504" spans="1:1" x14ac:dyDescent="0.2">
      <c r="A504" s="31"/>
    </row>
    <row r="505" spans="1:1" x14ac:dyDescent="0.2">
      <c r="A505" s="31"/>
    </row>
    <row r="506" spans="1:1" x14ac:dyDescent="0.2">
      <c r="A506" s="31"/>
    </row>
    <row r="507" spans="1:1" x14ac:dyDescent="0.2">
      <c r="A507" s="31"/>
    </row>
    <row r="508" spans="1:1" x14ac:dyDescent="0.2">
      <c r="A508" s="31"/>
    </row>
    <row r="509" spans="1:1" x14ac:dyDescent="0.2">
      <c r="A509" s="31"/>
    </row>
    <row r="510" spans="1:1" x14ac:dyDescent="0.2">
      <c r="A510" s="31"/>
    </row>
    <row r="511" spans="1:1" x14ac:dyDescent="0.2">
      <c r="A511" s="31"/>
    </row>
    <row r="512" spans="1:1" x14ac:dyDescent="0.2">
      <c r="A512" s="31"/>
    </row>
    <row r="513" spans="1:1" x14ac:dyDescent="0.2">
      <c r="A513" s="31"/>
    </row>
    <row r="514" spans="1:1" x14ac:dyDescent="0.2">
      <c r="A514" s="31"/>
    </row>
    <row r="515" spans="1:1" x14ac:dyDescent="0.2">
      <c r="A515" s="31"/>
    </row>
    <row r="516" spans="1:1" x14ac:dyDescent="0.2">
      <c r="A516" s="31"/>
    </row>
    <row r="517" spans="1:1" x14ac:dyDescent="0.2">
      <c r="A517" s="31"/>
    </row>
    <row r="518" spans="1:1" x14ac:dyDescent="0.2">
      <c r="A518" s="31"/>
    </row>
    <row r="519" spans="1:1" x14ac:dyDescent="0.2">
      <c r="A519" s="31"/>
    </row>
    <row r="520" spans="1:1" x14ac:dyDescent="0.2">
      <c r="A520" s="31"/>
    </row>
    <row r="521" spans="1:1" x14ac:dyDescent="0.2">
      <c r="A521" s="31"/>
    </row>
    <row r="522" spans="1:1" x14ac:dyDescent="0.2">
      <c r="A522" s="31"/>
    </row>
    <row r="523" spans="1:1" x14ac:dyDescent="0.2">
      <c r="A523" s="31"/>
    </row>
    <row r="524" spans="1:1" x14ac:dyDescent="0.2">
      <c r="A524" s="31"/>
    </row>
    <row r="525" spans="1:1" x14ac:dyDescent="0.2">
      <c r="A525" s="31"/>
    </row>
    <row r="526" spans="1:1" x14ac:dyDescent="0.2">
      <c r="A526" s="31"/>
    </row>
    <row r="527" spans="1:1" x14ac:dyDescent="0.2">
      <c r="A527" s="31"/>
    </row>
    <row r="528" spans="1:1" x14ac:dyDescent="0.2">
      <c r="A528" s="31"/>
    </row>
    <row r="529" spans="1:1" x14ac:dyDescent="0.2">
      <c r="A529" s="31"/>
    </row>
    <row r="530" spans="1:1" x14ac:dyDescent="0.2">
      <c r="A530" s="31"/>
    </row>
    <row r="531" spans="1:1" x14ac:dyDescent="0.2">
      <c r="A531" s="31"/>
    </row>
    <row r="532" spans="1:1" x14ac:dyDescent="0.2">
      <c r="A532" s="31"/>
    </row>
    <row r="533" spans="1:1" x14ac:dyDescent="0.2">
      <c r="A533" s="31"/>
    </row>
    <row r="534" spans="1:1" x14ac:dyDescent="0.2">
      <c r="A534" s="31"/>
    </row>
    <row r="535" spans="1:1" x14ac:dyDescent="0.2">
      <c r="A535" s="31"/>
    </row>
    <row r="536" spans="1:1" x14ac:dyDescent="0.2">
      <c r="A536" s="31"/>
    </row>
    <row r="537" spans="1:1" x14ac:dyDescent="0.2">
      <c r="A537" s="31"/>
    </row>
    <row r="538" spans="1:1" x14ac:dyDescent="0.2">
      <c r="A538" s="31"/>
    </row>
    <row r="539" spans="1:1" x14ac:dyDescent="0.2">
      <c r="A539" s="31"/>
    </row>
    <row r="540" spans="1:1" x14ac:dyDescent="0.2">
      <c r="A540" s="31"/>
    </row>
    <row r="541" spans="1:1" x14ac:dyDescent="0.2">
      <c r="A541" s="31"/>
    </row>
    <row r="542" spans="1:1" x14ac:dyDescent="0.2">
      <c r="A542" s="31"/>
    </row>
    <row r="543" spans="1:1" x14ac:dyDescent="0.2">
      <c r="A543" s="31"/>
    </row>
    <row r="544" spans="1:1" x14ac:dyDescent="0.2">
      <c r="A544" s="31"/>
    </row>
    <row r="545" spans="1:1" x14ac:dyDescent="0.2">
      <c r="A545" s="31"/>
    </row>
    <row r="546" spans="1:1" x14ac:dyDescent="0.2">
      <c r="A546" s="31"/>
    </row>
    <row r="547" spans="1:1" x14ac:dyDescent="0.2">
      <c r="A547" s="31"/>
    </row>
    <row r="548" spans="1:1" x14ac:dyDescent="0.2">
      <c r="A548" s="31"/>
    </row>
    <row r="549" spans="1:1" x14ac:dyDescent="0.2">
      <c r="A549" s="31"/>
    </row>
    <row r="550" spans="1:1" x14ac:dyDescent="0.2">
      <c r="A550" s="31"/>
    </row>
    <row r="551" spans="1:1" x14ac:dyDescent="0.2">
      <c r="A551" s="31"/>
    </row>
    <row r="552" spans="1:1" x14ac:dyDescent="0.2">
      <c r="A552" s="31"/>
    </row>
    <row r="553" spans="1:1" x14ac:dyDescent="0.2">
      <c r="A553" s="31"/>
    </row>
    <row r="554" spans="1:1" x14ac:dyDescent="0.2">
      <c r="A554" s="31"/>
    </row>
    <row r="555" spans="1:1" x14ac:dyDescent="0.2">
      <c r="A555" s="31"/>
    </row>
    <row r="556" spans="1:1" x14ac:dyDescent="0.2">
      <c r="A556" s="31"/>
    </row>
    <row r="557" spans="1:1" x14ac:dyDescent="0.2">
      <c r="A557" s="31"/>
    </row>
    <row r="558" spans="1:1" x14ac:dyDescent="0.2">
      <c r="A558" s="31"/>
    </row>
    <row r="559" spans="1:1" x14ac:dyDescent="0.2">
      <c r="A559" s="31"/>
    </row>
    <row r="560" spans="1:1" x14ac:dyDescent="0.2">
      <c r="A560" s="31"/>
    </row>
    <row r="561" spans="1:1" x14ac:dyDescent="0.2">
      <c r="A561" s="31"/>
    </row>
    <row r="562" spans="1:1" x14ac:dyDescent="0.2">
      <c r="A562" s="31"/>
    </row>
    <row r="563" spans="1:1" x14ac:dyDescent="0.2">
      <c r="A563" s="31"/>
    </row>
    <row r="564" spans="1:1" x14ac:dyDescent="0.2">
      <c r="A564" s="31"/>
    </row>
    <row r="565" spans="1:1" x14ac:dyDescent="0.2">
      <c r="A565" s="31"/>
    </row>
    <row r="566" spans="1:1" x14ac:dyDescent="0.2">
      <c r="A566" s="31"/>
    </row>
    <row r="567" spans="1:1" x14ac:dyDescent="0.2">
      <c r="A567" s="31"/>
    </row>
    <row r="568" spans="1:1" x14ac:dyDescent="0.2">
      <c r="A568" s="31"/>
    </row>
    <row r="569" spans="1:1" x14ac:dyDescent="0.2">
      <c r="A569" s="31"/>
    </row>
    <row r="570" spans="1:1" x14ac:dyDescent="0.2">
      <c r="A570" s="31"/>
    </row>
    <row r="571" spans="1:1" x14ac:dyDescent="0.2">
      <c r="A571" s="31"/>
    </row>
    <row r="572" spans="1:1" x14ac:dyDescent="0.2">
      <c r="A572" s="31"/>
    </row>
    <row r="573" spans="1:1" x14ac:dyDescent="0.2">
      <c r="A573" s="31"/>
    </row>
    <row r="574" spans="1:1" x14ac:dyDescent="0.2">
      <c r="A574" s="31"/>
    </row>
    <row r="575" spans="1:1" x14ac:dyDescent="0.2">
      <c r="A575" s="31"/>
    </row>
    <row r="576" spans="1:1" x14ac:dyDescent="0.2">
      <c r="A576" s="31"/>
    </row>
    <row r="577" spans="1:1" x14ac:dyDescent="0.2">
      <c r="A577" s="31"/>
    </row>
    <row r="578" spans="1:1" x14ac:dyDescent="0.2">
      <c r="A578" s="31"/>
    </row>
    <row r="579" spans="1:1" x14ac:dyDescent="0.2">
      <c r="A579" s="31"/>
    </row>
    <row r="580" spans="1:1" x14ac:dyDescent="0.2">
      <c r="A580" s="31"/>
    </row>
    <row r="581" spans="1:1" x14ac:dyDescent="0.2">
      <c r="A581" s="31"/>
    </row>
    <row r="582" spans="1:1" x14ac:dyDescent="0.2">
      <c r="A582" s="31"/>
    </row>
    <row r="583" spans="1:1" x14ac:dyDescent="0.2">
      <c r="A583" s="31"/>
    </row>
    <row r="584" spans="1:1" x14ac:dyDescent="0.2">
      <c r="A584" s="31"/>
    </row>
    <row r="585" spans="1:1" x14ac:dyDescent="0.2">
      <c r="A585" s="31"/>
    </row>
    <row r="586" spans="1:1" x14ac:dyDescent="0.2">
      <c r="A586" s="31"/>
    </row>
    <row r="587" spans="1:1" x14ac:dyDescent="0.2">
      <c r="A587" s="31"/>
    </row>
    <row r="588" spans="1:1" x14ac:dyDescent="0.2">
      <c r="A588" s="31"/>
    </row>
    <row r="589" spans="1:1" x14ac:dyDescent="0.2">
      <c r="A589" s="31"/>
    </row>
    <row r="590" spans="1:1" x14ac:dyDescent="0.2">
      <c r="A590" s="31"/>
    </row>
    <row r="591" spans="1:1" x14ac:dyDescent="0.2">
      <c r="A591" s="31"/>
    </row>
    <row r="592" spans="1:1" x14ac:dyDescent="0.2">
      <c r="A592" s="31"/>
    </row>
    <row r="593" spans="1:1" x14ac:dyDescent="0.2">
      <c r="A593" s="31"/>
    </row>
    <row r="594" spans="1:1" x14ac:dyDescent="0.2">
      <c r="A594" s="31"/>
    </row>
    <row r="595" spans="1:1" x14ac:dyDescent="0.2">
      <c r="A595" s="31"/>
    </row>
    <row r="596" spans="1:1" x14ac:dyDescent="0.2">
      <c r="A596" s="31"/>
    </row>
    <row r="597" spans="1:1" x14ac:dyDescent="0.2">
      <c r="A597" s="31"/>
    </row>
    <row r="598" spans="1:1" x14ac:dyDescent="0.2">
      <c r="A598" s="31"/>
    </row>
    <row r="599" spans="1:1" x14ac:dyDescent="0.2">
      <c r="A599" s="31"/>
    </row>
    <row r="600" spans="1:1" x14ac:dyDescent="0.2">
      <c r="A600" s="31"/>
    </row>
    <row r="601" spans="1:1" x14ac:dyDescent="0.2">
      <c r="A601" s="31"/>
    </row>
    <row r="602" spans="1:1" x14ac:dyDescent="0.2">
      <c r="A602" s="31"/>
    </row>
    <row r="603" spans="1:1" x14ac:dyDescent="0.2">
      <c r="A603" s="31"/>
    </row>
    <row r="604" spans="1:1" x14ac:dyDescent="0.2">
      <c r="A604" s="31"/>
    </row>
    <row r="605" spans="1:1" x14ac:dyDescent="0.2">
      <c r="A605" s="31"/>
    </row>
    <row r="606" spans="1:1" x14ac:dyDescent="0.2">
      <c r="A606" s="31"/>
    </row>
    <row r="607" spans="1:1" x14ac:dyDescent="0.2">
      <c r="A607" s="31"/>
    </row>
    <row r="608" spans="1:1" x14ac:dyDescent="0.2">
      <c r="A608" s="31"/>
    </row>
    <row r="609" spans="1:1" x14ac:dyDescent="0.2">
      <c r="A609" s="31"/>
    </row>
    <row r="610" spans="1:1" x14ac:dyDescent="0.2">
      <c r="A610" s="31"/>
    </row>
    <row r="611" spans="1:1" x14ac:dyDescent="0.2">
      <c r="A611" s="31"/>
    </row>
    <row r="612" spans="1:1" x14ac:dyDescent="0.2">
      <c r="A612" s="31"/>
    </row>
    <row r="613" spans="1:1" x14ac:dyDescent="0.2">
      <c r="A613" s="31"/>
    </row>
    <row r="614" spans="1:1" x14ac:dyDescent="0.2">
      <c r="A614" s="31"/>
    </row>
    <row r="615" spans="1:1" x14ac:dyDescent="0.2">
      <c r="A615" s="31"/>
    </row>
    <row r="616" spans="1:1" x14ac:dyDescent="0.2">
      <c r="A616" s="31"/>
    </row>
    <row r="617" spans="1:1" x14ac:dyDescent="0.2">
      <c r="A617" s="31"/>
    </row>
    <row r="618" spans="1:1" x14ac:dyDescent="0.2">
      <c r="A618" s="31"/>
    </row>
    <row r="619" spans="1:1" x14ac:dyDescent="0.2">
      <c r="A619" s="31"/>
    </row>
    <row r="620" spans="1:1" x14ac:dyDescent="0.2">
      <c r="A620" s="31"/>
    </row>
    <row r="621" spans="1:1" x14ac:dyDescent="0.2">
      <c r="A621" s="31"/>
    </row>
    <row r="622" spans="1:1" x14ac:dyDescent="0.2">
      <c r="A622" s="31"/>
    </row>
    <row r="623" spans="1:1" x14ac:dyDescent="0.2">
      <c r="A623" s="31"/>
    </row>
    <row r="624" spans="1:1" x14ac:dyDescent="0.2">
      <c r="A624" s="31"/>
    </row>
    <row r="625" spans="1:1" x14ac:dyDescent="0.2">
      <c r="A625" s="31"/>
    </row>
    <row r="626" spans="1:1" x14ac:dyDescent="0.2">
      <c r="A626" s="31"/>
    </row>
    <row r="627" spans="1:1" x14ac:dyDescent="0.2">
      <c r="A627" s="31"/>
    </row>
    <row r="628" spans="1:1" x14ac:dyDescent="0.2">
      <c r="A628" s="31"/>
    </row>
    <row r="629" spans="1:1" x14ac:dyDescent="0.2">
      <c r="A629" s="31"/>
    </row>
    <row r="630" spans="1:1" x14ac:dyDescent="0.2">
      <c r="A630" s="31"/>
    </row>
    <row r="631" spans="1:1" x14ac:dyDescent="0.2">
      <c r="A631" s="31"/>
    </row>
    <row r="632" spans="1:1" x14ac:dyDescent="0.2">
      <c r="A632" s="31"/>
    </row>
    <row r="633" spans="1:1" x14ac:dyDescent="0.2">
      <c r="A633" s="31"/>
    </row>
    <row r="634" spans="1:1" x14ac:dyDescent="0.2">
      <c r="A634" s="31"/>
    </row>
    <row r="635" spans="1:1" x14ac:dyDescent="0.2">
      <c r="A635" s="31"/>
    </row>
    <row r="636" spans="1:1" x14ac:dyDescent="0.2">
      <c r="A636" s="31"/>
    </row>
    <row r="637" spans="1:1" x14ac:dyDescent="0.2">
      <c r="A637" s="31"/>
    </row>
    <row r="638" spans="1:1" x14ac:dyDescent="0.2">
      <c r="A638" s="31"/>
    </row>
    <row r="639" spans="1:1" x14ac:dyDescent="0.2">
      <c r="A639" s="31"/>
    </row>
    <row r="640" spans="1:1" x14ac:dyDescent="0.2">
      <c r="A640" s="31"/>
    </row>
    <row r="641" spans="1:1" x14ac:dyDescent="0.2">
      <c r="A641" s="31"/>
    </row>
    <row r="642" spans="1:1" x14ac:dyDescent="0.2">
      <c r="A642" s="31"/>
    </row>
    <row r="643" spans="1:1" x14ac:dyDescent="0.2">
      <c r="A643" s="31"/>
    </row>
    <row r="644" spans="1:1" x14ac:dyDescent="0.2">
      <c r="A644" s="31"/>
    </row>
    <row r="645" spans="1:1" x14ac:dyDescent="0.2">
      <c r="A645" s="31"/>
    </row>
    <row r="646" spans="1:1" x14ac:dyDescent="0.2">
      <c r="A646" s="31"/>
    </row>
    <row r="647" spans="1:1" x14ac:dyDescent="0.2">
      <c r="A647" s="31"/>
    </row>
    <row r="648" spans="1:1" x14ac:dyDescent="0.2">
      <c r="A648" s="31"/>
    </row>
    <row r="649" spans="1:1" x14ac:dyDescent="0.2">
      <c r="A649" s="31"/>
    </row>
    <row r="650" spans="1:1" x14ac:dyDescent="0.2">
      <c r="A650" s="31"/>
    </row>
    <row r="651" spans="1:1" x14ac:dyDescent="0.2">
      <c r="A651" s="31"/>
    </row>
    <row r="652" spans="1:1" x14ac:dyDescent="0.2">
      <c r="A652" s="31"/>
    </row>
    <row r="653" spans="1:1" x14ac:dyDescent="0.2">
      <c r="A653" s="31"/>
    </row>
    <row r="654" spans="1:1" x14ac:dyDescent="0.2">
      <c r="A654" s="31"/>
    </row>
    <row r="655" spans="1:1" x14ac:dyDescent="0.2">
      <c r="A655" s="31"/>
    </row>
    <row r="656" spans="1:1" x14ac:dyDescent="0.2">
      <c r="A656" s="31"/>
    </row>
    <row r="657" spans="1:1" x14ac:dyDescent="0.2">
      <c r="A657" s="31"/>
    </row>
    <row r="658" spans="1:1" x14ac:dyDescent="0.2">
      <c r="A658" s="31"/>
    </row>
    <row r="659" spans="1:1" x14ac:dyDescent="0.2">
      <c r="A659" s="31"/>
    </row>
    <row r="660" spans="1:1" x14ac:dyDescent="0.2">
      <c r="A660" s="31"/>
    </row>
    <row r="661" spans="1:1" x14ac:dyDescent="0.2">
      <c r="A661" s="31"/>
    </row>
    <row r="662" spans="1:1" x14ac:dyDescent="0.2">
      <c r="A662" s="31"/>
    </row>
    <row r="663" spans="1:1" x14ac:dyDescent="0.2">
      <c r="A663" s="31"/>
    </row>
    <row r="664" spans="1:1" x14ac:dyDescent="0.2">
      <c r="A664" s="31"/>
    </row>
    <row r="665" spans="1:1" x14ac:dyDescent="0.2">
      <c r="A665" s="31"/>
    </row>
    <row r="666" spans="1:1" x14ac:dyDescent="0.2">
      <c r="A666" s="31"/>
    </row>
    <row r="667" spans="1:1" x14ac:dyDescent="0.2">
      <c r="A667" s="31"/>
    </row>
    <row r="668" spans="1:1" x14ac:dyDescent="0.2">
      <c r="A668" s="31"/>
    </row>
    <row r="669" spans="1:1" x14ac:dyDescent="0.2">
      <c r="A669" s="31"/>
    </row>
    <row r="670" spans="1:1" x14ac:dyDescent="0.2">
      <c r="A670" s="31"/>
    </row>
    <row r="671" spans="1:1" x14ac:dyDescent="0.2">
      <c r="A671" s="31"/>
    </row>
    <row r="672" spans="1:1" x14ac:dyDescent="0.2">
      <c r="A672" s="31"/>
    </row>
    <row r="673" spans="1:1" x14ac:dyDescent="0.2">
      <c r="A673" s="31"/>
    </row>
    <row r="674" spans="1:1" x14ac:dyDescent="0.2">
      <c r="A674" s="31"/>
    </row>
    <row r="675" spans="1:1" x14ac:dyDescent="0.2">
      <c r="A675" s="31"/>
    </row>
    <row r="676" spans="1:1" x14ac:dyDescent="0.2">
      <c r="A676" s="31"/>
    </row>
    <row r="677" spans="1:1" x14ac:dyDescent="0.2">
      <c r="A677" s="31"/>
    </row>
    <row r="678" spans="1:1" x14ac:dyDescent="0.2">
      <c r="A678" s="31"/>
    </row>
    <row r="679" spans="1:1" x14ac:dyDescent="0.2">
      <c r="A679" s="31"/>
    </row>
    <row r="680" spans="1:1" x14ac:dyDescent="0.2">
      <c r="A680" s="31"/>
    </row>
    <row r="681" spans="1:1" x14ac:dyDescent="0.2">
      <c r="A681" s="31"/>
    </row>
    <row r="682" spans="1:1" x14ac:dyDescent="0.2">
      <c r="A682" s="31"/>
    </row>
    <row r="683" spans="1:1" x14ac:dyDescent="0.2">
      <c r="A683" s="31"/>
    </row>
    <row r="684" spans="1:1" x14ac:dyDescent="0.2">
      <c r="A684" s="31"/>
    </row>
    <row r="685" spans="1:1" x14ac:dyDescent="0.2">
      <c r="A685" s="31"/>
    </row>
    <row r="686" spans="1:1" x14ac:dyDescent="0.2">
      <c r="A686" s="31"/>
    </row>
    <row r="687" spans="1:1" x14ac:dyDescent="0.2">
      <c r="A687" s="31"/>
    </row>
    <row r="688" spans="1:1" x14ac:dyDescent="0.2">
      <c r="A688" s="31"/>
    </row>
    <row r="689" spans="1:1" x14ac:dyDescent="0.2">
      <c r="A689" s="31"/>
    </row>
    <row r="690" spans="1:1" x14ac:dyDescent="0.2">
      <c r="A690" s="31"/>
    </row>
    <row r="691" spans="1:1" x14ac:dyDescent="0.2">
      <c r="A691" s="31"/>
    </row>
    <row r="692" spans="1:1" x14ac:dyDescent="0.2">
      <c r="A692" s="31"/>
    </row>
    <row r="693" spans="1:1" x14ac:dyDescent="0.2">
      <c r="A693" s="31"/>
    </row>
    <row r="694" spans="1:1" x14ac:dyDescent="0.2">
      <c r="A694" s="31"/>
    </row>
    <row r="695" spans="1:1" x14ac:dyDescent="0.2">
      <c r="A695" s="31"/>
    </row>
    <row r="696" spans="1:1" x14ac:dyDescent="0.2">
      <c r="A696" s="31"/>
    </row>
    <row r="697" spans="1:1" x14ac:dyDescent="0.2">
      <c r="A697" s="31"/>
    </row>
    <row r="698" spans="1:1" x14ac:dyDescent="0.2">
      <c r="A698" s="31"/>
    </row>
    <row r="699" spans="1:1" x14ac:dyDescent="0.2">
      <c r="A699" s="31"/>
    </row>
    <row r="700" spans="1:1" x14ac:dyDescent="0.2">
      <c r="A700" s="31"/>
    </row>
    <row r="701" spans="1:1" x14ac:dyDescent="0.2">
      <c r="A701" s="31"/>
    </row>
    <row r="702" spans="1:1" x14ac:dyDescent="0.2">
      <c r="A702" s="31"/>
    </row>
    <row r="703" spans="1:1" x14ac:dyDescent="0.2">
      <c r="A703" s="31"/>
    </row>
    <row r="704" spans="1:1" x14ac:dyDescent="0.2">
      <c r="A704" s="31"/>
    </row>
    <row r="705" spans="1:1" x14ac:dyDescent="0.2">
      <c r="A705" s="31"/>
    </row>
    <row r="706" spans="1:1" x14ac:dyDescent="0.2">
      <c r="A706" s="31"/>
    </row>
    <row r="707" spans="1:1" x14ac:dyDescent="0.2">
      <c r="A707" s="31"/>
    </row>
    <row r="708" spans="1:1" x14ac:dyDescent="0.2">
      <c r="A708" s="31"/>
    </row>
    <row r="709" spans="1:1" x14ac:dyDescent="0.2">
      <c r="A709" s="31"/>
    </row>
    <row r="710" spans="1:1" x14ac:dyDescent="0.2">
      <c r="A710" s="31"/>
    </row>
    <row r="711" spans="1:1" x14ac:dyDescent="0.2">
      <c r="A711" s="31"/>
    </row>
    <row r="712" spans="1:1" x14ac:dyDescent="0.2">
      <c r="A712" s="31"/>
    </row>
    <row r="713" spans="1:1" x14ac:dyDescent="0.2">
      <c r="A713" s="31"/>
    </row>
    <row r="714" spans="1:1" x14ac:dyDescent="0.2">
      <c r="A714" s="31"/>
    </row>
    <row r="715" spans="1:1" x14ac:dyDescent="0.2">
      <c r="A715" s="31"/>
    </row>
    <row r="716" spans="1:1" x14ac:dyDescent="0.2">
      <c r="A716" s="31"/>
    </row>
    <row r="717" spans="1:1" x14ac:dyDescent="0.2">
      <c r="A717" s="31"/>
    </row>
    <row r="718" spans="1:1" x14ac:dyDescent="0.2">
      <c r="A718" s="31"/>
    </row>
    <row r="719" spans="1:1" x14ac:dyDescent="0.2">
      <c r="A719" s="31"/>
    </row>
    <row r="720" spans="1:1" x14ac:dyDescent="0.2">
      <c r="A720" s="31"/>
    </row>
    <row r="721" spans="1:1" x14ac:dyDescent="0.2">
      <c r="A721" s="31"/>
    </row>
    <row r="722" spans="1:1" x14ac:dyDescent="0.2">
      <c r="A722" s="31"/>
    </row>
    <row r="723" spans="1:1" x14ac:dyDescent="0.2">
      <c r="A723" s="31"/>
    </row>
    <row r="724" spans="1:1" x14ac:dyDescent="0.2">
      <c r="A724" s="31"/>
    </row>
    <row r="725" spans="1:1" x14ac:dyDescent="0.2">
      <c r="A725" s="31"/>
    </row>
    <row r="726" spans="1:1" x14ac:dyDescent="0.2">
      <c r="A726" s="31"/>
    </row>
    <row r="727" spans="1:1" x14ac:dyDescent="0.2">
      <c r="A727" s="31"/>
    </row>
    <row r="728" spans="1:1" x14ac:dyDescent="0.2">
      <c r="A728" s="31"/>
    </row>
    <row r="729" spans="1:1" x14ac:dyDescent="0.2">
      <c r="A729" s="31"/>
    </row>
    <row r="730" spans="1:1" x14ac:dyDescent="0.2">
      <c r="A730" s="31"/>
    </row>
    <row r="731" spans="1:1" x14ac:dyDescent="0.2">
      <c r="A731" s="31"/>
    </row>
    <row r="732" spans="1:1" x14ac:dyDescent="0.2">
      <c r="A732" s="31"/>
    </row>
    <row r="733" spans="1:1" x14ac:dyDescent="0.2">
      <c r="A733" s="31"/>
    </row>
    <row r="734" spans="1:1" x14ac:dyDescent="0.2">
      <c r="A734" s="31"/>
    </row>
    <row r="735" spans="1:1" x14ac:dyDescent="0.2">
      <c r="A735" s="31"/>
    </row>
    <row r="736" spans="1:1" x14ac:dyDescent="0.2">
      <c r="A736" s="31"/>
    </row>
    <row r="737" spans="1:1" x14ac:dyDescent="0.2">
      <c r="A737" s="31"/>
    </row>
    <row r="738" spans="1:1" x14ac:dyDescent="0.2">
      <c r="A738" s="31"/>
    </row>
    <row r="739" spans="1:1" x14ac:dyDescent="0.2">
      <c r="A739" s="31"/>
    </row>
    <row r="740" spans="1:1" x14ac:dyDescent="0.2">
      <c r="A740" s="31"/>
    </row>
    <row r="741" spans="1:1" x14ac:dyDescent="0.2">
      <c r="A741" s="31"/>
    </row>
    <row r="742" spans="1:1" x14ac:dyDescent="0.2">
      <c r="A742" s="31"/>
    </row>
    <row r="743" spans="1:1" x14ac:dyDescent="0.2">
      <c r="A743" s="31"/>
    </row>
    <row r="744" spans="1:1" x14ac:dyDescent="0.2">
      <c r="A744" s="31"/>
    </row>
    <row r="745" spans="1:1" x14ac:dyDescent="0.2">
      <c r="A745" s="31"/>
    </row>
    <row r="746" spans="1:1" x14ac:dyDescent="0.2">
      <c r="A746" s="31"/>
    </row>
    <row r="747" spans="1:1" x14ac:dyDescent="0.2">
      <c r="A747" s="31"/>
    </row>
    <row r="748" spans="1:1" x14ac:dyDescent="0.2">
      <c r="A748" s="31"/>
    </row>
    <row r="749" spans="1:1" x14ac:dyDescent="0.2">
      <c r="A749" s="31"/>
    </row>
    <row r="750" spans="1:1" x14ac:dyDescent="0.2">
      <c r="A750" s="31"/>
    </row>
    <row r="751" spans="1:1" x14ac:dyDescent="0.2">
      <c r="A751" s="31"/>
    </row>
    <row r="752" spans="1:1" x14ac:dyDescent="0.2">
      <c r="A752" s="31"/>
    </row>
    <row r="753" spans="1:1" x14ac:dyDescent="0.2">
      <c r="A753" s="31"/>
    </row>
    <row r="754" spans="1:1" x14ac:dyDescent="0.2">
      <c r="A754" s="31"/>
    </row>
    <row r="755" spans="1:1" x14ac:dyDescent="0.2">
      <c r="A755" s="31"/>
    </row>
    <row r="756" spans="1:1" x14ac:dyDescent="0.2">
      <c r="A756" s="31"/>
    </row>
    <row r="757" spans="1:1" x14ac:dyDescent="0.2">
      <c r="A757" s="31"/>
    </row>
    <row r="758" spans="1:1" x14ac:dyDescent="0.2">
      <c r="A758" s="31"/>
    </row>
    <row r="759" spans="1:1" x14ac:dyDescent="0.2">
      <c r="A759" s="31"/>
    </row>
    <row r="760" spans="1:1" x14ac:dyDescent="0.2">
      <c r="A760" s="31"/>
    </row>
    <row r="761" spans="1:1" x14ac:dyDescent="0.2">
      <c r="A761" s="31"/>
    </row>
    <row r="762" spans="1:1" x14ac:dyDescent="0.2">
      <c r="A762" s="31"/>
    </row>
    <row r="763" spans="1:1" x14ac:dyDescent="0.2">
      <c r="A763" s="31"/>
    </row>
    <row r="764" spans="1:1" x14ac:dyDescent="0.2">
      <c r="A764" s="31"/>
    </row>
    <row r="765" spans="1:1" x14ac:dyDescent="0.2">
      <c r="A765" s="31"/>
    </row>
    <row r="766" spans="1:1" x14ac:dyDescent="0.2">
      <c r="A766" s="31"/>
    </row>
    <row r="767" spans="1:1" x14ac:dyDescent="0.2">
      <c r="A767" s="31"/>
    </row>
    <row r="768" spans="1:1" x14ac:dyDescent="0.2">
      <c r="A768" s="31"/>
    </row>
    <row r="769" spans="1:1" x14ac:dyDescent="0.2">
      <c r="A769" s="31"/>
    </row>
    <row r="770" spans="1:1" x14ac:dyDescent="0.2">
      <c r="A770" s="31"/>
    </row>
    <row r="771" spans="1:1" x14ac:dyDescent="0.2">
      <c r="A771" s="31"/>
    </row>
    <row r="772" spans="1:1" x14ac:dyDescent="0.2">
      <c r="A772" s="31"/>
    </row>
    <row r="773" spans="1:1" x14ac:dyDescent="0.2">
      <c r="A773" s="31"/>
    </row>
    <row r="774" spans="1:1" x14ac:dyDescent="0.2">
      <c r="A774" s="31"/>
    </row>
    <row r="775" spans="1:1" x14ac:dyDescent="0.2">
      <c r="A775" s="31"/>
    </row>
    <row r="776" spans="1:1" x14ac:dyDescent="0.2">
      <c r="A776" s="31"/>
    </row>
    <row r="777" spans="1:1" x14ac:dyDescent="0.2">
      <c r="A777" s="31"/>
    </row>
    <row r="778" spans="1:1" x14ac:dyDescent="0.2">
      <c r="A778" s="31"/>
    </row>
    <row r="779" spans="1:1" x14ac:dyDescent="0.2">
      <c r="A779" s="31"/>
    </row>
    <row r="780" spans="1:1" x14ac:dyDescent="0.2">
      <c r="A780" s="31"/>
    </row>
    <row r="781" spans="1:1" x14ac:dyDescent="0.2">
      <c r="A781" s="31"/>
    </row>
    <row r="782" spans="1:1" x14ac:dyDescent="0.2">
      <c r="A782" s="31"/>
    </row>
    <row r="783" spans="1:1" x14ac:dyDescent="0.2">
      <c r="A783" s="31"/>
    </row>
    <row r="784" spans="1:1" x14ac:dyDescent="0.2">
      <c r="A784" s="31"/>
    </row>
    <row r="785" spans="1:1" x14ac:dyDescent="0.2">
      <c r="A785" s="31"/>
    </row>
    <row r="786" spans="1:1" x14ac:dyDescent="0.2">
      <c r="A786" s="31"/>
    </row>
    <row r="787" spans="1:1" x14ac:dyDescent="0.2">
      <c r="A787" s="31"/>
    </row>
    <row r="788" spans="1:1" x14ac:dyDescent="0.2">
      <c r="A788" s="31"/>
    </row>
    <row r="789" spans="1:1" x14ac:dyDescent="0.2">
      <c r="A789" s="31"/>
    </row>
    <row r="790" spans="1:1" x14ac:dyDescent="0.2">
      <c r="A790" s="31"/>
    </row>
    <row r="791" spans="1:1" x14ac:dyDescent="0.2">
      <c r="A791" s="31"/>
    </row>
    <row r="792" spans="1:1" x14ac:dyDescent="0.2">
      <c r="A792" s="31"/>
    </row>
    <row r="793" spans="1:1" x14ac:dyDescent="0.2">
      <c r="A793" s="31"/>
    </row>
    <row r="794" spans="1:1" x14ac:dyDescent="0.2">
      <c r="A794" s="31"/>
    </row>
    <row r="795" spans="1:1" x14ac:dyDescent="0.2">
      <c r="A795" s="31"/>
    </row>
    <row r="796" spans="1:1" x14ac:dyDescent="0.2">
      <c r="A796" s="31"/>
    </row>
    <row r="797" spans="1:1" x14ac:dyDescent="0.2">
      <c r="A797" s="31"/>
    </row>
    <row r="798" spans="1:1" x14ac:dyDescent="0.2">
      <c r="A798" s="31"/>
    </row>
    <row r="799" spans="1:1" x14ac:dyDescent="0.2">
      <c r="A799" s="31"/>
    </row>
    <row r="800" spans="1:1" x14ac:dyDescent="0.2">
      <c r="A800" s="31"/>
    </row>
    <row r="801" spans="1:1" x14ac:dyDescent="0.2">
      <c r="A801" s="31"/>
    </row>
    <row r="802" spans="1:1" x14ac:dyDescent="0.2">
      <c r="A802" s="31"/>
    </row>
    <row r="803" spans="1:1" x14ac:dyDescent="0.2">
      <c r="A803" s="31"/>
    </row>
    <row r="804" spans="1:1" x14ac:dyDescent="0.2">
      <c r="A804" s="31"/>
    </row>
    <row r="805" spans="1:1" x14ac:dyDescent="0.2">
      <c r="A805" s="31"/>
    </row>
    <row r="806" spans="1:1" x14ac:dyDescent="0.2">
      <c r="A806" s="31"/>
    </row>
    <row r="807" spans="1:1" x14ac:dyDescent="0.2">
      <c r="A807" s="31"/>
    </row>
    <row r="808" spans="1:1" x14ac:dyDescent="0.2">
      <c r="A808" s="31"/>
    </row>
    <row r="809" spans="1:1" x14ac:dyDescent="0.2">
      <c r="A809" s="31"/>
    </row>
    <row r="810" spans="1:1" x14ac:dyDescent="0.2">
      <c r="A810" s="31"/>
    </row>
    <row r="811" spans="1:1" x14ac:dyDescent="0.2">
      <c r="A811" s="31"/>
    </row>
    <row r="812" spans="1:1" x14ac:dyDescent="0.2">
      <c r="A812" s="31"/>
    </row>
    <row r="813" spans="1:1" x14ac:dyDescent="0.2">
      <c r="A813" s="31"/>
    </row>
    <row r="814" spans="1:1" x14ac:dyDescent="0.2">
      <c r="A814" s="31"/>
    </row>
    <row r="815" spans="1:1" x14ac:dyDescent="0.2">
      <c r="A815" s="31"/>
    </row>
    <row r="816" spans="1:1" x14ac:dyDescent="0.2">
      <c r="A816" s="31"/>
    </row>
    <row r="817" spans="1:1" x14ac:dyDescent="0.2">
      <c r="A817" s="31"/>
    </row>
    <row r="818" spans="1:1" x14ac:dyDescent="0.2">
      <c r="A818" s="31"/>
    </row>
    <row r="819" spans="1:1" x14ac:dyDescent="0.2">
      <c r="A819" s="31"/>
    </row>
    <row r="820" spans="1:1" x14ac:dyDescent="0.2">
      <c r="A820" s="31"/>
    </row>
    <row r="821" spans="1:1" x14ac:dyDescent="0.2">
      <c r="A821" s="31"/>
    </row>
    <row r="822" spans="1:1" x14ac:dyDescent="0.2">
      <c r="A822" s="31"/>
    </row>
    <row r="823" spans="1:1" x14ac:dyDescent="0.2">
      <c r="A823" s="31"/>
    </row>
    <row r="824" spans="1:1" x14ac:dyDescent="0.2">
      <c r="A824" s="31"/>
    </row>
    <row r="825" spans="1:1" x14ac:dyDescent="0.2">
      <c r="A825" s="31"/>
    </row>
    <row r="826" spans="1:1" x14ac:dyDescent="0.2">
      <c r="A826" s="31"/>
    </row>
    <row r="827" spans="1:1" x14ac:dyDescent="0.2">
      <c r="A827" s="31"/>
    </row>
    <row r="828" spans="1:1" x14ac:dyDescent="0.2">
      <c r="A828" s="31"/>
    </row>
    <row r="829" spans="1:1" x14ac:dyDescent="0.2">
      <c r="A829" s="31"/>
    </row>
    <row r="830" spans="1:1" x14ac:dyDescent="0.2">
      <c r="A830" s="31"/>
    </row>
    <row r="831" spans="1:1" x14ac:dyDescent="0.2">
      <c r="A831" s="31"/>
    </row>
    <row r="832" spans="1:1" x14ac:dyDescent="0.2">
      <c r="A832" s="31"/>
    </row>
    <row r="833" spans="1:1" x14ac:dyDescent="0.2">
      <c r="A833" s="31"/>
    </row>
    <row r="834" spans="1:1" x14ac:dyDescent="0.2">
      <c r="A834" s="31"/>
    </row>
    <row r="835" spans="1:1" x14ac:dyDescent="0.2">
      <c r="A835" s="31"/>
    </row>
    <row r="836" spans="1:1" x14ac:dyDescent="0.2">
      <c r="A836" s="31"/>
    </row>
    <row r="837" spans="1:1" x14ac:dyDescent="0.2">
      <c r="A837" s="31"/>
    </row>
    <row r="838" spans="1:1" x14ac:dyDescent="0.2">
      <c r="A838" s="31"/>
    </row>
    <row r="839" spans="1:1" x14ac:dyDescent="0.2">
      <c r="A839" s="31"/>
    </row>
    <row r="840" spans="1:1" x14ac:dyDescent="0.2">
      <c r="A840" s="31"/>
    </row>
    <row r="841" spans="1:1" x14ac:dyDescent="0.2">
      <c r="A841" s="31"/>
    </row>
    <row r="842" spans="1:1" x14ac:dyDescent="0.2">
      <c r="A842" s="31"/>
    </row>
    <row r="843" spans="1:1" x14ac:dyDescent="0.2">
      <c r="A843" s="31"/>
    </row>
    <row r="844" spans="1:1" x14ac:dyDescent="0.2">
      <c r="A844" s="31"/>
    </row>
    <row r="845" spans="1:1" x14ac:dyDescent="0.2">
      <c r="A845" s="31"/>
    </row>
    <row r="846" spans="1:1" x14ac:dyDescent="0.2">
      <c r="A846" s="31"/>
    </row>
    <row r="847" spans="1:1" x14ac:dyDescent="0.2">
      <c r="A847" s="31"/>
    </row>
    <row r="848" spans="1:1" x14ac:dyDescent="0.2">
      <c r="A848" s="31"/>
    </row>
    <row r="849" spans="1:1" x14ac:dyDescent="0.2">
      <c r="A849" s="31"/>
    </row>
    <row r="850" spans="1:1" x14ac:dyDescent="0.2">
      <c r="A850" s="31"/>
    </row>
    <row r="851" spans="1:1" x14ac:dyDescent="0.2">
      <c r="A851" s="31"/>
    </row>
    <row r="852" spans="1:1" x14ac:dyDescent="0.2">
      <c r="A852" s="31"/>
    </row>
    <row r="853" spans="1:1" x14ac:dyDescent="0.2">
      <c r="A853" s="31"/>
    </row>
    <row r="854" spans="1:1" x14ac:dyDescent="0.2">
      <c r="A854" s="31"/>
    </row>
    <row r="855" spans="1:1" x14ac:dyDescent="0.2">
      <c r="A855" s="31"/>
    </row>
    <row r="856" spans="1:1" x14ac:dyDescent="0.2">
      <c r="A856" s="31"/>
    </row>
    <row r="857" spans="1:1" x14ac:dyDescent="0.2">
      <c r="A857" s="31"/>
    </row>
    <row r="858" spans="1:1" x14ac:dyDescent="0.2">
      <c r="A858" s="31"/>
    </row>
    <row r="859" spans="1:1" x14ac:dyDescent="0.2">
      <c r="A859" s="31"/>
    </row>
    <row r="860" spans="1:1" x14ac:dyDescent="0.2">
      <c r="A860" s="31"/>
    </row>
    <row r="861" spans="1:1" x14ac:dyDescent="0.2">
      <c r="A861" s="31"/>
    </row>
    <row r="862" spans="1:1" x14ac:dyDescent="0.2">
      <c r="A862" s="31"/>
    </row>
    <row r="863" spans="1:1" x14ac:dyDescent="0.2">
      <c r="A863" s="31"/>
    </row>
    <row r="864" spans="1:1" x14ac:dyDescent="0.2">
      <c r="A864" s="31"/>
    </row>
    <row r="865" spans="1:1" x14ac:dyDescent="0.2">
      <c r="A865" s="31"/>
    </row>
    <row r="866" spans="1:1" x14ac:dyDescent="0.2">
      <c r="A866" s="31"/>
    </row>
    <row r="867" spans="1:1" x14ac:dyDescent="0.2">
      <c r="A867" s="31"/>
    </row>
    <row r="868" spans="1:1" x14ac:dyDescent="0.2">
      <c r="A868" s="31"/>
    </row>
    <row r="869" spans="1:1" x14ac:dyDescent="0.2">
      <c r="A869" s="31"/>
    </row>
    <row r="870" spans="1:1" x14ac:dyDescent="0.2">
      <c r="A870" s="31"/>
    </row>
    <row r="871" spans="1:1" x14ac:dyDescent="0.2">
      <c r="A871" s="31"/>
    </row>
    <row r="872" spans="1:1" x14ac:dyDescent="0.2">
      <c r="A872" s="31"/>
    </row>
    <row r="873" spans="1:1" x14ac:dyDescent="0.2">
      <c r="A873" s="31"/>
    </row>
    <row r="874" spans="1:1" x14ac:dyDescent="0.2">
      <c r="A874" s="31"/>
    </row>
    <row r="875" spans="1:1" x14ac:dyDescent="0.2">
      <c r="A875" s="31"/>
    </row>
    <row r="876" spans="1:1" x14ac:dyDescent="0.2">
      <c r="A876" s="31"/>
    </row>
    <row r="877" spans="1:1" x14ac:dyDescent="0.2">
      <c r="A877" s="31"/>
    </row>
    <row r="878" spans="1:1" x14ac:dyDescent="0.2">
      <c r="A878" s="31"/>
    </row>
    <row r="879" spans="1:1" x14ac:dyDescent="0.2">
      <c r="A879" s="31"/>
    </row>
    <row r="880" spans="1:1" x14ac:dyDescent="0.2">
      <c r="A880" s="31"/>
    </row>
    <row r="881" spans="1:1" x14ac:dyDescent="0.2">
      <c r="A881" s="31"/>
    </row>
    <row r="882" spans="1:1" x14ac:dyDescent="0.2">
      <c r="A882" s="31"/>
    </row>
    <row r="883" spans="1:1" x14ac:dyDescent="0.2">
      <c r="A883" s="31"/>
    </row>
    <row r="884" spans="1:1" x14ac:dyDescent="0.2">
      <c r="A884" s="31"/>
    </row>
    <row r="885" spans="1:1" x14ac:dyDescent="0.2">
      <c r="A885" s="31"/>
    </row>
    <row r="886" spans="1:1" x14ac:dyDescent="0.2">
      <c r="A886" s="31"/>
    </row>
    <row r="887" spans="1:1" x14ac:dyDescent="0.2">
      <c r="A887" s="31"/>
    </row>
    <row r="888" spans="1:1" x14ac:dyDescent="0.2">
      <c r="A888" s="31"/>
    </row>
    <row r="889" spans="1:1" x14ac:dyDescent="0.2">
      <c r="A889" s="31"/>
    </row>
    <row r="890" spans="1:1" x14ac:dyDescent="0.2">
      <c r="A890" s="31"/>
    </row>
    <row r="891" spans="1:1" x14ac:dyDescent="0.2">
      <c r="A891" s="31"/>
    </row>
    <row r="892" spans="1:1" x14ac:dyDescent="0.2">
      <c r="A892" s="31"/>
    </row>
    <row r="893" spans="1:1" x14ac:dyDescent="0.2">
      <c r="A893" s="31"/>
    </row>
    <row r="894" spans="1:1" x14ac:dyDescent="0.2">
      <c r="A894" s="31"/>
    </row>
    <row r="895" spans="1:1" x14ac:dyDescent="0.2">
      <c r="A895" s="31"/>
    </row>
    <row r="896" spans="1:1" x14ac:dyDescent="0.2">
      <c r="A896" s="31"/>
    </row>
    <row r="897" spans="1:1" x14ac:dyDescent="0.2">
      <c r="A897" s="31"/>
    </row>
    <row r="898" spans="1:1" x14ac:dyDescent="0.2">
      <c r="A898" s="31"/>
    </row>
    <row r="899" spans="1:1" x14ac:dyDescent="0.2">
      <c r="A899" s="31"/>
    </row>
    <row r="900" spans="1:1" x14ac:dyDescent="0.2">
      <c r="A900" s="31"/>
    </row>
    <row r="901" spans="1:1" x14ac:dyDescent="0.2">
      <c r="A901" s="31"/>
    </row>
    <row r="902" spans="1:1" x14ac:dyDescent="0.2">
      <c r="A902" s="31"/>
    </row>
    <row r="903" spans="1:1" x14ac:dyDescent="0.2">
      <c r="A903" s="31"/>
    </row>
    <row r="904" spans="1:1" x14ac:dyDescent="0.2">
      <c r="A904" s="31"/>
    </row>
    <row r="905" spans="1:1" x14ac:dyDescent="0.2">
      <c r="A905" s="31"/>
    </row>
    <row r="906" spans="1:1" x14ac:dyDescent="0.2">
      <c r="A906" s="31"/>
    </row>
    <row r="907" spans="1:1" x14ac:dyDescent="0.2">
      <c r="A907" s="31"/>
    </row>
    <row r="908" spans="1:1" x14ac:dyDescent="0.2">
      <c r="A908" s="31"/>
    </row>
    <row r="909" spans="1:1" x14ac:dyDescent="0.2">
      <c r="A909" s="31"/>
    </row>
    <row r="910" spans="1:1" x14ac:dyDescent="0.2">
      <c r="A910" s="31"/>
    </row>
    <row r="911" spans="1:1" x14ac:dyDescent="0.2">
      <c r="A911" s="31"/>
    </row>
    <row r="912" spans="1:1" x14ac:dyDescent="0.2">
      <c r="A912" s="31"/>
    </row>
    <row r="913" spans="1:1" x14ac:dyDescent="0.2">
      <c r="A913" s="31"/>
    </row>
    <row r="914" spans="1:1" x14ac:dyDescent="0.2">
      <c r="A914" s="31"/>
    </row>
    <row r="915" spans="1:1" x14ac:dyDescent="0.2">
      <c r="A915" s="31"/>
    </row>
    <row r="916" spans="1:1" x14ac:dyDescent="0.2">
      <c r="A916" s="31"/>
    </row>
    <row r="917" spans="1:1" x14ac:dyDescent="0.2">
      <c r="A917" s="31"/>
    </row>
    <row r="918" spans="1:1" x14ac:dyDescent="0.2">
      <c r="A918" s="31"/>
    </row>
    <row r="919" spans="1:1" x14ac:dyDescent="0.2">
      <c r="A919" s="31"/>
    </row>
    <row r="920" spans="1:1" x14ac:dyDescent="0.2">
      <c r="A920" s="31"/>
    </row>
    <row r="921" spans="1:1" x14ac:dyDescent="0.2">
      <c r="A921" s="31"/>
    </row>
    <row r="922" spans="1:1" x14ac:dyDescent="0.2">
      <c r="A922" s="31"/>
    </row>
    <row r="923" spans="1:1" x14ac:dyDescent="0.2">
      <c r="A923" s="31"/>
    </row>
    <row r="924" spans="1:1" x14ac:dyDescent="0.2">
      <c r="A924" s="31"/>
    </row>
    <row r="925" spans="1:1" x14ac:dyDescent="0.2">
      <c r="A925" s="31"/>
    </row>
    <row r="926" spans="1:1" x14ac:dyDescent="0.2">
      <c r="A926" s="31"/>
    </row>
    <row r="927" spans="1:1" x14ac:dyDescent="0.2">
      <c r="A927" s="31"/>
    </row>
    <row r="928" spans="1:1" x14ac:dyDescent="0.2">
      <c r="A928" s="31"/>
    </row>
    <row r="929" spans="1:1" x14ac:dyDescent="0.2">
      <c r="A929" s="31"/>
    </row>
    <row r="930" spans="1:1" x14ac:dyDescent="0.2">
      <c r="A930" s="31"/>
    </row>
    <row r="931" spans="1:1" x14ac:dyDescent="0.2">
      <c r="A931" s="31"/>
    </row>
    <row r="932" spans="1:1" x14ac:dyDescent="0.2">
      <c r="A932" s="31"/>
    </row>
    <row r="933" spans="1:1" x14ac:dyDescent="0.2">
      <c r="A933" s="31"/>
    </row>
    <row r="934" spans="1:1" x14ac:dyDescent="0.2">
      <c r="A934" s="31"/>
    </row>
    <row r="935" spans="1:1" x14ac:dyDescent="0.2">
      <c r="A935" s="31"/>
    </row>
    <row r="936" spans="1:1" x14ac:dyDescent="0.2">
      <c r="A936" s="31"/>
    </row>
    <row r="937" spans="1:1" x14ac:dyDescent="0.2">
      <c r="A937" s="31"/>
    </row>
    <row r="938" spans="1:1" x14ac:dyDescent="0.2">
      <c r="A938" s="31"/>
    </row>
    <row r="939" spans="1:1" x14ac:dyDescent="0.2">
      <c r="A939" s="31"/>
    </row>
    <row r="940" spans="1:1" x14ac:dyDescent="0.2">
      <c r="A940" s="31"/>
    </row>
    <row r="941" spans="1:1" x14ac:dyDescent="0.2">
      <c r="A941" s="31"/>
    </row>
    <row r="942" spans="1:1" x14ac:dyDescent="0.2">
      <c r="A942" s="31"/>
    </row>
    <row r="943" spans="1:1" x14ac:dyDescent="0.2">
      <c r="A943" s="31"/>
    </row>
    <row r="944" spans="1:1" x14ac:dyDescent="0.2">
      <c r="A944" s="31"/>
    </row>
    <row r="945" spans="1:1" x14ac:dyDescent="0.2">
      <c r="A945" s="31"/>
    </row>
    <row r="946" spans="1:1" x14ac:dyDescent="0.2">
      <c r="A946" s="31"/>
    </row>
    <row r="947" spans="1:1" x14ac:dyDescent="0.2">
      <c r="A947" s="31"/>
    </row>
    <row r="948" spans="1:1" x14ac:dyDescent="0.2">
      <c r="A948" s="31"/>
    </row>
    <row r="949" spans="1:1" x14ac:dyDescent="0.2">
      <c r="A949" s="31"/>
    </row>
    <row r="950" spans="1:1" x14ac:dyDescent="0.2">
      <c r="A950" s="31"/>
    </row>
    <row r="951" spans="1:1" x14ac:dyDescent="0.2">
      <c r="A951" s="31"/>
    </row>
    <row r="952" spans="1:1" x14ac:dyDescent="0.2">
      <c r="A952" s="31"/>
    </row>
    <row r="953" spans="1:1" x14ac:dyDescent="0.2">
      <c r="A953" s="31"/>
    </row>
    <row r="954" spans="1:1" x14ac:dyDescent="0.2">
      <c r="A954" s="31"/>
    </row>
    <row r="955" spans="1:1" x14ac:dyDescent="0.2">
      <c r="A955" s="31"/>
    </row>
    <row r="956" spans="1:1" x14ac:dyDescent="0.2">
      <c r="A956" s="31"/>
    </row>
    <row r="957" spans="1:1" x14ac:dyDescent="0.2">
      <c r="A957" s="31"/>
    </row>
    <row r="958" spans="1:1" x14ac:dyDescent="0.2">
      <c r="A958" s="31"/>
    </row>
    <row r="959" spans="1:1" x14ac:dyDescent="0.2">
      <c r="A959" s="31"/>
    </row>
    <row r="960" spans="1:1" x14ac:dyDescent="0.2">
      <c r="A960" s="31"/>
    </row>
    <row r="961" spans="1:1" x14ac:dyDescent="0.2">
      <c r="A961" s="31"/>
    </row>
    <row r="962" spans="1:1" x14ac:dyDescent="0.2">
      <c r="A962" s="31"/>
    </row>
    <row r="963" spans="1:1" x14ac:dyDescent="0.2">
      <c r="A963" s="31"/>
    </row>
    <row r="964" spans="1:1" x14ac:dyDescent="0.2">
      <c r="A964" s="31"/>
    </row>
  </sheetData>
  <mergeCells count="2">
    <mergeCell ref="A48:A49"/>
    <mergeCell ref="A44:L46"/>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58"/>
  <sheetViews>
    <sheetView workbookViewId="0">
      <selection activeCell="F12" sqref="F12"/>
    </sheetView>
  </sheetViews>
  <sheetFormatPr defaultColWidth="8.7109375" defaultRowHeight="12.75" x14ac:dyDescent="0.2"/>
  <cols>
    <col min="1" max="1" width="50" style="32" customWidth="1"/>
    <col min="2" max="2" width="9.85546875" style="31" customWidth="1"/>
    <col min="3" max="16384" width="8.7109375" style="31"/>
  </cols>
  <sheetData>
    <row r="1" spans="1:2" x14ac:dyDescent="0.2">
      <c r="A1" s="63" t="s">
        <v>61</v>
      </c>
    </row>
    <row r="2" spans="1:2" x14ac:dyDescent="0.2">
      <c r="A2" s="89"/>
    </row>
    <row r="3" spans="1:2" x14ac:dyDescent="0.2">
      <c r="A3" s="155" t="s">
        <v>155</v>
      </c>
    </row>
    <row r="4" spans="1:2" x14ac:dyDescent="0.2">
      <c r="A4" s="11" t="s">
        <v>57</v>
      </c>
    </row>
    <row r="5" spans="1:2" ht="23.25" customHeight="1" x14ac:dyDescent="0.2">
      <c r="A5" s="64" t="s">
        <v>62</v>
      </c>
      <c r="B5" s="113" t="e">
        <f>'Осенние каникулы FIT20'!B4</f>
        <v>#REF!</v>
      </c>
    </row>
    <row r="6" spans="1:2" ht="23.25" customHeight="1" x14ac:dyDescent="0.2">
      <c r="A6" s="107"/>
      <c r="B6" s="113" t="e">
        <f>'Осенние каникулы FIT20'!B5</f>
        <v>#REF!</v>
      </c>
    </row>
    <row r="7" spans="1:2" x14ac:dyDescent="0.2">
      <c r="A7" s="65" t="s">
        <v>63</v>
      </c>
      <c r="B7" s="36"/>
    </row>
    <row r="8" spans="1:2" x14ac:dyDescent="0.2">
      <c r="A8" s="52">
        <v>1</v>
      </c>
      <c r="B8" s="57" t="e">
        <f>'Осенние каникулы FIT20'!B21*0.9</f>
        <v>#REF!</v>
      </c>
    </row>
    <row r="9" spans="1:2" x14ac:dyDescent="0.2">
      <c r="A9" s="52">
        <v>2</v>
      </c>
      <c r="B9" s="57" t="e">
        <f>'Осенние каникулы FIT20'!B22*0.9</f>
        <v>#REF!</v>
      </c>
    </row>
    <row r="10" spans="1:2" x14ac:dyDescent="0.2">
      <c r="A10" s="66" t="s">
        <v>64</v>
      </c>
      <c r="B10" s="57"/>
    </row>
    <row r="11" spans="1:2" x14ac:dyDescent="0.2">
      <c r="A11" s="52">
        <v>1</v>
      </c>
      <c r="B11" s="57" t="e">
        <f>'Осенние каникулы FIT20'!B24*0.9</f>
        <v>#REF!</v>
      </c>
    </row>
    <row r="12" spans="1:2" x14ac:dyDescent="0.2">
      <c r="A12" s="52">
        <v>2</v>
      </c>
      <c r="B12" s="57" t="e">
        <f>'Осенние каникулы FIT20'!B25*0.9</f>
        <v>#REF!</v>
      </c>
    </row>
    <row r="13" spans="1:2" x14ac:dyDescent="0.2">
      <c r="A13" s="66" t="s">
        <v>65</v>
      </c>
      <c r="B13" s="57"/>
    </row>
    <row r="14" spans="1:2" x14ac:dyDescent="0.2">
      <c r="A14" s="52">
        <v>1</v>
      </c>
      <c r="B14" s="57" t="e">
        <f>'Осенние каникулы FIT20'!B27*0.9</f>
        <v>#REF!</v>
      </c>
    </row>
    <row r="15" spans="1:2" x14ac:dyDescent="0.2">
      <c r="A15" s="52">
        <v>2</v>
      </c>
      <c r="B15" s="57" t="e">
        <f>'Осенние каникулы FIT20'!B28*0.9</f>
        <v>#REF!</v>
      </c>
    </row>
    <row r="16" spans="1:2" ht="12" customHeight="1" x14ac:dyDescent="0.2">
      <c r="A16" s="89"/>
    </row>
    <row r="17" spans="1:13" ht="12" customHeight="1" x14ac:dyDescent="0.2">
      <c r="A17" s="389" t="s">
        <v>171</v>
      </c>
      <c r="B17" s="389"/>
      <c r="C17" s="389"/>
      <c r="D17" s="389"/>
      <c r="E17" s="389"/>
      <c r="F17" s="389"/>
      <c r="G17" s="389"/>
      <c r="H17" s="389"/>
      <c r="I17" s="389"/>
      <c r="J17" s="389"/>
      <c r="K17" s="389"/>
      <c r="L17" s="389"/>
      <c r="M17" s="389"/>
    </row>
    <row r="18" spans="1:13" ht="12" customHeight="1" x14ac:dyDescent="0.2">
      <c r="A18" s="389"/>
      <c r="B18" s="389"/>
      <c r="C18" s="389"/>
      <c r="D18" s="389"/>
      <c r="E18" s="389"/>
      <c r="F18" s="389"/>
      <c r="G18" s="389"/>
      <c r="H18" s="389"/>
      <c r="I18" s="389"/>
      <c r="J18" s="389"/>
      <c r="K18" s="389"/>
      <c r="L18" s="389"/>
      <c r="M18" s="389"/>
    </row>
    <row r="19" spans="1:13" ht="20.25" customHeight="1" x14ac:dyDescent="0.2">
      <c r="A19" s="389"/>
      <c r="B19" s="389"/>
      <c r="C19" s="389"/>
      <c r="D19" s="389"/>
      <c r="E19" s="389"/>
      <c r="F19" s="389"/>
      <c r="G19" s="389"/>
      <c r="H19" s="389"/>
      <c r="I19" s="389"/>
      <c r="J19" s="389"/>
      <c r="K19" s="389"/>
      <c r="L19" s="389"/>
      <c r="M19" s="389"/>
    </row>
    <row r="20" spans="1:13" ht="12" customHeight="1" x14ac:dyDescent="0.2">
      <c r="A20" s="31"/>
    </row>
    <row r="21" spans="1:13" ht="12" customHeight="1" x14ac:dyDescent="0.2">
      <c r="A21" s="371" t="s">
        <v>172</v>
      </c>
    </row>
    <row r="22" spans="1:13" ht="12" customHeight="1" x14ac:dyDescent="0.2">
      <c r="A22" s="371"/>
    </row>
    <row r="23" spans="1:13" ht="12" customHeight="1" x14ac:dyDescent="0.2">
      <c r="A23" s="31"/>
    </row>
    <row r="24" spans="1:13" x14ac:dyDescent="0.2">
      <c r="A24" s="156" t="s">
        <v>83</v>
      </c>
    </row>
    <row r="25" spans="1:13" ht="24" x14ac:dyDescent="0.2">
      <c r="A25" s="157" t="s">
        <v>150</v>
      </c>
    </row>
    <row r="26" spans="1:13" ht="24" x14ac:dyDescent="0.2">
      <c r="A26" s="157" t="s">
        <v>151</v>
      </c>
    </row>
    <row r="28" spans="1:13" x14ac:dyDescent="0.2">
      <c r="A28" s="94" t="s">
        <v>74</v>
      </c>
    </row>
    <row r="29" spans="1:13" x14ac:dyDescent="0.2">
      <c r="A29" s="68" t="s">
        <v>75</v>
      </c>
    </row>
    <row r="30" spans="1:13" x14ac:dyDescent="0.2">
      <c r="A30" s="69" t="s">
        <v>76</v>
      </c>
    </row>
    <row r="31" spans="1:13" x14ac:dyDescent="0.2">
      <c r="A31" s="69" t="s">
        <v>89</v>
      </c>
    </row>
    <row r="32" spans="1:13" x14ac:dyDescent="0.2">
      <c r="A32" s="69" t="s">
        <v>78</v>
      </c>
    </row>
    <row r="33" spans="1:1" ht="24" x14ac:dyDescent="0.2">
      <c r="A33" s="151" t="s">
        <v>79</v>
      </c>
    </row>
    <row r="34" spans="1:1" x14ac:dyDescent="0.2">
      <c r="A34" s="69" t="s">
        <v>90</v>
      </c>
    </row>
    <row r="35" spans="1:1" ht="72" x14ac:dyDescent="0.2">
      <c r="A35" s="152" t="s">
        <v>156</v>
      </c>
    </row>
    <row r="36" spans="1:1" ht="36" x14ac:dyDescent="0.2">
      <c r="A36" s="151" t="s">
        <v>157</v>
      </c>
    </row>
    <row r="37" spans="1:1" x14ac:dyDescent="0.2">
      <c r="A37" s="161"/>
    </row>
    <row r="38" spans="1:1" ht="25.5" x14ac:dyDescent="0.2">
      <c r="A38" s="158" t="s">
        <v>152</v>
      </c>
    </row>
    <row r="39" spans="1:1" ht="42" x14ac:dyDescent="0.2">
      <c r="A39" s="169" t="s">
        <v>162</v>
      </c>
    </row>
    <row r="40" spans="1:1" ht="42" x14ac:dyDescent="0.2">
      <c r="A40" s="169" t="s">
        <v>163</v>
      </c>
    </row>
    <row r="41" spans="1:1" ht="42" x14ac:dyDescent="0.2">
      <c r="A41" s="169" t="s">
        <v>164</v>
      </c>
    </row>
    <row r="42" spans="1:1" ht="52.5" x14ac:dyDescent="0.2">
      <c r="A42" s="169" t="s">
        <v>169</v>
      </c>
    </row>
    <row r="43" spans="1:1" ht="52.5" x14ac:dyDescent="0.2">
      <c r="A43" s="169" t="s">
        <v>165</v>
      </c>
    </row>
    <row r="44" spans="1:1" ht="42" x14ac:dyDescent="0.2">
      <c r="A44" s="169" t="s">
        <v>167</v>
      </c>
    </row>
    <row r="45" spans="1:1" ht="42" x14ac:dyDescent="0.2">
      <c r="A45" s="169" t="s">
        <v>166</v>
      </c>
    </row>
    <row r="46" spans="1:1" ht="42" x14ac:dyDescent="0.2">
      <c r="A46" s="169" t="s">
        <v>168</v>
      </c>
    </row>
    <row r="47" spans="1:1" ht="52.5" x14ac:dyDescent="0.2">
      <c r="A47" s="169" t="s">
        <v>161</v>
      </c>
    </row>
    <row r="48" spans="1:1" ht="42" x14ac:dyDescent="0.2">
      <c r="A48" s="169" t="s">
        <v>170</v>
      </c>
    </row>
    <row r="49" spans="1:1" x14ac:dyDescent="0.2">
      <c r="A49" s="161"/>
    </row>
    <row r="50" spans="1:1" ht="31.5" x14ac:dyDescent="0.2">
      <c r="A50" s="159" t="s">
        <v>153</v>
      </c>
    </row>
    <row r="51" spans="1:1" ht="31.5" x14ac:dyDescent="0.2">
      <c r="A51" s="160" t="s">
        <v>158</v>
      </c>
    </row>
    <row r="52" spans="1:1" ht="74.25" x14ac:dyDescent="0.2">
      <c r="A52" s="162" t="s">
        <v>160</v>
      </c>
    </row>
    <row r="53" spans="1:1" ht="42" x14ac:dyDescent="0.2">
      <c r="A53" s="160" t="s">
        <v>159</v>
      </c>
    </row>
    <row r="55" spans="1:1" x14ac:dyDescent="0.2">
      <c r="A55" s="77"/>
    </row>
    <row r="56" spans="1:1" x14ac:dyDescent="0.2">
      <c r="A56" s="98" t="s">
        <v>81</v>
      </c>
    </row>
    <row r="57" spans="1:1" ht="36" x14ac:dyDescent="0.2">
      <c r="A57" s="76" t="s">
        <v>102</v>
      </c>
    </row>
    <row r="58" spans="1:1" ht="36" x14ac:dyDescent="0.2">
      <c r="A58" s="76" t="s">
        <v>104</v>
      </c>
    </row>
  </sheetData>
  <mergeCells count="2">
    <mergeCell ref="A21:A22"/>
    <mergeCell ref="A17:M19"/>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57"/>
  <sheetViews>
    <sheetView workbookViewId="0">
      <selection activeCell="E4" sqref="E4"/>
    </sheetView>
  </sheetViews>
  <sheetFormatPr defaultColWidth="8.7109375" defaultRowHeight="12.75" x14ac:dyDescent="0.2"/>
  <cols>
    <col min="1" max="1" width="49.28515625" style="32" customWidth="1"/>
    <col min="2" max="2" width="9.5703125" style="31" customWidth="1"/>
    <col min="3" max="16384" width="8.7109375" style="31"/>
  </cols>
  <sheetData>
    <row r="1" spans="1:10" x14ac:dyDescent="0.2">
      <c r="A1" s="63" t="s">
        <v>61</v>
      </c>
    </row>
    <row r="2" spans="1:10" x14ac:dyDescent="0.2">
      <c r="A2" s="155" t="s">
        <v>155</v>
      </c>
    </row>
    <row r="3" spans="1:10" ht="24.75" customHeight="1" x14ac:dyDescent="0.2">
      <c r="A3" s="40"/>
      <c r="B3" s="115" t="e">
        <f>'BAR BB| Open rates'!#REF!</f>
        <v>#REF!</v>
      </c>
    </row>
    <row r="4" spans="1:10" ht="20.25" customHeight="1" x14ac:dyDescent="0.2">
      <c r="A4" s="64" t="s">
        <v>62</v>
      </c>
      <c r="B4" s="115" t="e">
        <f>'BAR BB| Open rates'!#REF!</f>
        <v>#REF!</v>
      </c>
    </row>
    <row r="5" spans="1:10" x14ac:dyDescent="0.2">
      <c r="A5" s="65" t="s">
        <v>63</v>
      </c>
      <c r="B5" s="35"/>
    </row>
    <row r="6" spans="1:10" x14ac:dyDescent="0.2">
      <c r="A6" s="52">
        <v>1</v>
      </c>
      <c r="B6" s="34" t="e">
        <f>'Осенние каникулы FIT20'!B21</f>
        <v>#REF!</v>
      </c>
    </row>
    <row r="7" spans="1:10" x14ac:dyDescent="0.2">
      <c r="A7" s="52">
        <v>2</v>
      </c>
      <c r="B7" s="34" t="e">
        <f>'Осенние каникулы FIT20'!B22</f>
        <v>#REF!</v>
      </c>
    </row>
    <row r="8" spans="1:10" x14ac:dyDescent="0.2">
      <c r="A8" s="66" t="s">
        <v>64</v>
      </c>
      <c r="B8" s="34"/>
    </row>
    <row r="9" spans="1:10" x14ac:dyDescent="0.2">
      <c r="A9" s="52">
        <v>1</v>
      </c>
      <c r="B9" s="34" t="e">
        <f>'Осенние каникулы FIT20'!B24</f>
        <v>#REF!</v>
      </c>
    </row>
    <row r="10" spans="1:10" x14ac:dyDescent="0.2">
      <c r="A10" s="52">
        <v>2</v>
      </c>
      <c r="B10" s="34" t="e">
        <f>'Осенние каникулы FIT20'!B25</f>
        <v>#REF!</v>
      </c>
    </row>
    <row r="11" spans="1:10" x14ac:dyDescent="0.2">
      <c r="A11" s="66" t="s">
        <v>65</v>
      </c>
      <c r="B11" s="34"/>
    </row>
    <row r="12" spans="1:10" x14ac:dyDescent="0.2">
      <c r="A12" s="52">
        <v>1</v>
      </c>
      <c r="B12" s="34" t="e">
        <f>'Осенние каникулы FIT20'!B27</f>
        <v>#REF!</v>
      </c>
    </row>
    <row r="13" spans="1:10" x14ac:dyDescent="0.2">
      <c r="A13" s="52">
        <v>2</v>
      </c>
      <c r="B13" s="34" t="e">
        <f>'Осенние каникулы FIT20'!B28</f>
        <v>#REF!</v>
      </c>
    </row>
    <row r="14" spans="1:10" ht="13.5" customHeight="1" x14ac:dyDescent="0.25">
      <c r="A14" s="20"/>
    </row>
    <row r="15" spans="1:10" ht="16.5" customHeight="1" x14ac:dyDescent="0.2">
      <c r="A15" s="389" t="s">
        <v>171</v>
      </c>
      <c r="B15" s="389"/>
      <c r="C15" s="389"/>
      <c r="D15" s="389"/>
      <c r="E15" s="389"/>
      <c r="F15" s="389"/>
      <c r="G15" s="389"/>
      <c r="H15" s="389"/>
      <c r="I15" s="389"/>
      <c r="J15" s="389"/>
    </row>
    <row r="16" spans="1:10" ht="16.5" customHeight="1" x14ac:dyDescent="0.2">
      <c r="A16" s="389"/>
      <c r="B16" s="389"/>
      <c r="C16" s="389"/>
      <c r="D16" s="389"/>
      <c r="E16" s="389"/>
      <c r="F16" s="389"/>
      <c r="G16" s="389"/>
      <c r="H16" s="389"/>
      <c r="I16" s="389"/>
      <c r="J16" s="389"/>
    </row>
    <row r="17" spans="1:10" ht="12.75" customHeight="1" x14ac:dyDescent="0.2">
      <c r="A17" s="389"/>
      <c r="B17" s="389"/>
      <c r="C17" s="389"/>
      <c r="D17" s="389"/>
      <c r="E17" s="389"/>
      <c r="F17" s="389"/>
      <c r="G17" s="389"/>
      <c r="H17" s="389"/>
      <c r="I17" s="389"/>
      <c r="J17" s="389"/>
    </row>
    <row r="18" spans="1:10" ht="13.5" customHeight="1" x14ac:dyDescent="0.2">
      <c r="A18" s="31"/>
    </row>
    <row r="19" spans="1:10" ht="13.5" customHeight="1" x14ac:dyDescent="0.2">
      <c r="A19" s="371" t="s">
        <v>172</v>
      </c>
    </row>
    <row r="20" spans="1:10" ht="13.5" customHeight="1" x14ac:dyDescent="0.2">
      <c r="A20" s="371"/>
    </row>
    <row r="21" spans="1:10" ht="13.5" customHeight="1" x14ac:dyDescent="0.2">
      <c r="A21" s="31"/>
    </row>
    <row r="22" spans="1:10" x14ac:dyDescent="0.2">
      <c r="A22" s="156" t="s">
        <v>83</v>
      </c>
    </row>
    <row r="23" spans="1:10" ht="24" x14ac:dyDescent="0.2">
      <c r="A23" s="157" t="s">
        <v>150</v>
      </c>
    </row>
    <row r="24" spans="1:10" ht="24" x14ac:dyDescent="0.2">
      <c r="A24" s="157" t="s">
        <v>151</v>
      </c>
    </row>
    <row r="26" spans="1:10" x14ac:dyDescent="0.2">
      <c r="A26" s="6"/>
    </row>
    <row r="27" spans="1:10" x14ac:dyDescent="0.2">
      <c r="A27" s="94" t="s">
        <v>74</v>
      </c>
    </row>
    <row r="28" spans="1:10" x14ac:dyDescent="0.2">
      <c r="A28" s="68" t="s">
        <v>75</v>
      </c>
    </row>
    <row r="29" spans="1:10" x14ac:dyDescent="0.2">
      <c r="A29" s="69" t="s">
        <v>76</v>
      </c>
    </row>
    <row r="30" spans="1:10" x14ac:dyDescent="0.2">
      <c r="A30" s="69" t="s">
        <v>89</v>
      </c>
    </row>
    <row r="31" spans="1:10" x14ac:dyDescent="0.2">
      <c r="A31" s="69" t="s">
        <v>78</v>
      </c>
    </row>
    <row r="32" spans="1:10" ht="24" x14ac:dyDescent="0.2">
      <c r="A32" s="151" t="s">
        <v>79</v>
      </c>
    </row>
    <row r="33" spans="1:1" x14ac:dyDescent="0.2">
      <c r="A33" s="69" t="s">
        <v>90</v>
      </c>
    </row>
    <row r="34" spans="1:1" ht="72" x14ac:dyDescent="0.2">
      <c r="A34" s="152" t="s">
        <v>156</v>
      </c>
    </row>
    <row r="35" spans="1:1" ht="36" x14ac:dyDescent="0.2">
      <c r="A35" s="151" t="s">
        <v>157</v>
      </c>
    </row>
    <row r="36" spans="1:1" x14ac:dyDescent="0.2">
      <c r="A36" s="161"/>
    </row>
    <row r="37" spans="1:1" ht="25.5" x14ac:dyDescent="0.2">
      <c r="A37" s="158" t="s">
        <v>152</v>
      </c>
    </row>
    <row r="38" spans="1:1" ht="42" x14ac:dyDescent="0.2">
      <c r="A38" s="169" t="s">
        <v>162</v>
      </c>
    </row>
    <row r="39" spans="1:1" ht="42" x14ac:dyDescent="0.2">
      <c r="A39" s="169" t="s">
        <v>163</v>
      </c>
    </row>
    <row r="40" spans="1:1" ht="42" x14ac:dyDescent="0.2">
      <c r="A40" s="169" t="s">
        <v>164</v>
      </c>
    </row>
    <row r="41" spans="1:1" ht="52.5" x14ac:dyDescent="0.2">
      <c r="A41" s="169" t="s">
        <v>169</v>
      </c>
    </row>
    <row r="42" spans="1:1" ht="52.5" x14ac:dyDescent="0.2">
      <c r="A42" s="169" t="s">
        <v>165</v>
      </c>
    </row>
    <row r="43" spans="1:1" ht="42" x14ac:dyDescent="0.2">
      <c r="A43" s="169" t="s">
        <v>167</v>
      </c>
    </row>
    <row r="44" spans="1:1" ht="42" x14ac:dyDescent="0.2">
      <c r="A44" s="169" t="s">
        <v>166</v>
      </c>
    </row>
    <row r="45" spans="1:1" ht="42" x14ac:dyDescent="0.2">
      <c r="A45" s="169" t="s">
        <v>168</v>
      </c>
    </row>
    <row r="46" spans="1:1" ht="52.5" x14ac:dyDescent="0.2">
      <c r="A46" s="169" t="s">
        <v>161</v>
      </c>
    </row>
    <row r="47" spans="1:1" ht="52.5" x14ac:dyDescent="0.2">
      <c r="A47" s="169" t="s">
        <v>170</v>
      </c>
    </row>
    <row r="48" spans="1:1" x14ac:dyDescent="0.2">
      <c r="A48" s="161"/>
    </row>
    <row r="49" spans="1:1" ht="31.5" x14ac:dyDescent="0.2">
      <c r="A49" s="159" t="s">
        <v>153</v>
      </c>
    </row>
    <row r="50" spans="1:1" ht="31.5" x14ac:dyDescent="0.2">
      <c r="A50" s="160" t="s">
        <v>158</v>
      </c>
    </row>
    <row r="51" spans="1:1" ht="74.25" x14ac:dyDescent="0.2">
      <c r="A51" s="162" t="s">
        <v>160</v>
      </c>
    </row>
    <row r="52" spans="1:1" ht="42" x14ac:dyDescent="0.2">
      <c r="A52" s="160" t="s">
        <v>159</v>
      </c>
    </row>
    <row r="54" spans="1:1" x14ac:dyDescent="0.2">
      <c r="A54" s="77"/>
    </row>
    <row r="55" spans="1:1" x14ac:dyDescent="0.2">
      <c r="A55" s="98" t="s">
        <v>81</v>
      </c>
    </row>
    <row r="56" spans="1:1" ht="36" x14ac:dyDescent="0.2">
      <c r="A56" s="76" t="s">
        <v>102</v>
      </c>
    </row>
    <row r="57" spans="1:1" ht="36" x14ac:dyDescent="0.2">
      <c r="A57" s="76" t="s">
        <v>104</v>
      </c>
    </row>
  </sheetData>
  <mergeCells count="2">
    <mergeCell ref="A19:A20"/>
    <mergeCell ref="A15:J17"/>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E95"/>
  <sheetViews>
    <sheetView showGridLines="0" zoomScaleNormal="100" workbookViewId="0">
      <pane xSplit="1" ySplit="4" topLeftCell="B5" activePane="bottomRight" state="frozen"/>
      <selection pane="topRight" activeCell="B1" sqref="B1"/>
      <selection pane="bottomLeft" activeCell="A3" sqref="A3"/>
      <selection pane="bottomRight" activeCell="B38" sqref="B38"/>
    </sheetView>
  </sheetViews>
  <sheetFormatPr defaultColWidth="9.5703125" defaultRowHeight="12.75" x14ac:dyDescent="0.2"/>
  <cols>
    <col min="1" max="1" width="58" style="32" customWidth="1"/>
    <col min="2" max="16384" width="9.5703125" style="32"/>
  </cols>
  <sheetData>
    <row r="1" spans="1:5" ht="19.5" customHeight="1" x14ac:dyDescent="0.2">
      <c r="A1" s="63" t="s">
        <v>61</v>
      </c>
    </row>
    <row r="2" spans="1:5" ht="19.5" hidden="1" customHeight="1" x14ac:dyDescent="0.2">
      <c r="A2" s="11" t="s">
        <v>16</v>
      </c>
    </row>
    <row r="3" spans="1:5" ht="23.25" hidden="1" customHeight="1" x14ac:dyDescent="0.2">
      <c r="A3" s="209" t="s">
        <v>62</v>
      </c>
      <c r="B3" s="108" t="e">
        <f>'BAR BB| Open rates'!#REF!</f>
        <v>#REF!</v>
      </c>
      <c r="C3" s="108" t="e">
        <f>'BAR BB| Open rates'!#REF!</f>
        <v>#REF!</v>
      </c>
      <c r="D3" s="108" t="e">
        <f>'BAR BB| Open rates'!#REF!</f>
        <v>#REF!</v>
      </c>
      <c r="E3" s="108" t="e">
        <f>'BAR BB| Open rates'!#REF!</f>
        <v>#REF!</v>
      </c>
    </row>
    <row r="4" spans="1:5" s="33" customFormat="1" ht="30" hidden="1" customHeight="1" x14ac:dyDescent="0.2">
      <c r="B4" s="108" t="e">
        <f>'BAR BB| Open rates'!#REF!</f>
        <v>#REF!</v>
      </c>
      <c r="C4" s="108" t="e">
        <f>'BAR BB| Open rates'!#REF!</f>
        <v>#REF!</v>
      </c>
      <c r="D4" s="108" t="e">
        <f>'BAR BB| Open rates'!#REF!</f>
        <v>#REF!</v>
      </c>
      <c r="E4" s="108" t="e">
        <f>'BAR BB| Open rates'!#REF!</f>
        <v>#REF!</v>
      </c>
    </row>
    <row r="5" spans="1:5" s="36" customFormat="1" ht="12" hidden="1" customHeight="1" x14ac:dyDescent="0.2">
      <c r="A5" s="184" t="s">
        <v>63</v>
      </c>
    </row>
    <row r="6" spans="1:5" s="36" customFormat="1" ht="12" hidden="1" customHeight="1" x14ac:dyDescent="0.2">
      <c r="A6" s="52">
        <v>1</v>
      </c>
      <c r="B6" s="43" t="e">
        <f>'BAR BB| Open rates'!#REF!</f>
        <v>#REF!</v>
      </c>
      <c r="C6" s="43" t="e">
        <f>'BAR BB| Open rates'!#REF!</f>
        <v>#REF!</v>
      </c>
      <c r="D6" s="43" t="e">
        <f>'BAR BB| Open rates'!#REF!</f>
        <v>#REF!</v>
      </c>
      <c r="E6" s="43" t="e">
        <f>'BAR BB| Open rates'!#REF!</f>
        <v>#REF!</v>
      </c>
    </row>
    <row r="7" spans="1:5" s="36" customFormat="1" ht="12" hidden="1" customHeight="1" x14ac:dyDescent="0.2">
      <c r="A7" s="52">
        <v>2</v>
      </c>
      <c r="B7" s="43" t="e">
        <f>'BAR BB| Open rates'!#REF!</f>
        <v>#REF!</v>
      </c>
      <c r="C7" s="43" t="e">
        <f>'BAR BB| Open rates'!#REF!</f>
        <v>#REF!</v>
      </c>
      <c r="D7" s="43" t="e">
        <f>'BAR BB| Open rates'!#REF!</f>
        <v>#REF!</v>
      </c>
      <c r="E7" s="43" t="e">
        <f>'BAR BB| Open rates'!#REF!</f>
        <v>#REF!</v>
      </c>
    </row>
    <row r="8" spans="1:5" s="36" customFormat="1" ht="12" hidden="1" customHeight="1" x14ac:dyDescent="0.2">
      <c r="A8" s="43" t="s">
        <v>175</v>
      </c>
      <c r="B8" s="43"/>
      <c r="C8" s="43"/>
      <c r="D8" s="43"/>
      <c r="E8" s="43"/>
    </row>
    <row r="9" spans="1:5" s="36" customFormat="1" ht="12" hidden="1" customHeight="1" x14ac:dyDescent="0.2">
      <c r="A9" s="52">
        <v>1</v>
      </c>
      <c r="B9" s="43" t="e">
        <f>'BAR BB| Open rates'!#REF!</f>
        <v>#REF!</v>
      </c>
      <c r="C9" s="43" t="e">
        <f>'BAR BB| Open rates'!#REF!</f>
        <v>#REF!</v>
      </c>
      <c r="D9" s="43" t="e">
        <f>'BAR BB| Open rates'!#REF!</f>
        <v>#REF!</v>
      </c>
      <c r="E9" s="43" t="e">
        <f>'BAR BB| Open rates'!#REF!</f>
        <v>#REF!</v>
      </c>
    </row>
    <row r="10" spans="1:5" s="36" customFormat="1" ht="12" hidden="1" customHeight="1" x14ac:dyDescent="0.2">
      <c r="A10" s="52">
        <v>2</v>
      </c>
      <c r="B10" s="43" t="e">
        <f>'BAR BB| Open rates'!#REF!</f>
        <v>#REF!</v>
      </c>
      <c r="C10" s="43" t="e">
        <f>'BAR BB| Open rates'!#REF!</f>
        <v>#REF!</v>
      </c>
      <c r="D10" s="43" t="e">
        <f>'BAR BB| Open rates'!#REF!</f>
        <v>#REF!</v>
      </c>
      <c r="E10" s="43" t="e">
        <f>'BAR BB| Open rates'!#REF!</f>
        <v>#REF!</v>
      </c>
    </row>
    <row r="11" spans="1:5" s="36" customFormat="1" ht="12" hidden="1" customHeight="1" x14ac:dyDescent="0.2">
      <c r="A11" s="43" t="s">
        <v>176</v>
      </c>
      <c r="B11" s="43"/>
      <c r="C11" s="43"/>
      <c r="D11" s="43"/>
      <c r="E11" s="43"/>
    </row>
    <row r="12" spans="1:5" s="36" customFormat="1" ht="12" hidden="1" customHeight="1" x14ac:dyDescent="0.2">
      <c r="A12" s="183">
        <v>1</v>
      </c>
      <c r="B12" s="43" t="e">
        <f>'BAR BB| Open rates'!#REF!</f>
        <v>#REF!</v>
      </c>
      <c r="C12" s="43" t="e">
        <f>'BAR BB| Open rates'!#REF!</f>
        <v>#REF!</v>
      </c>
      <c r="D12" s="43" t="e">
        <f>'BAR BB| Open rates'!#REF!</f>
        <v>#REF!</v>
      </c>
      <c r="E12" s="43" t="e">
        <f>'BAR BB| Open rates'!#REF!</f>
        <v>#REF!</v>
      </c>
    </row>
    <row r="13" spans="1:5" s="36" customFormat="1" ht="12" hidden="1" customHeight="1" x14ac:dyDescent="0.2">
      <c r="A13" s="183">
        <v>2</v>
      </c>
      <c r="B13" s="43" t="e">
        <f>'BAR BB| Open rates'!#REF!</f>
        <v>#REF!</v>
      </c>
      <c r="C13" s="43" t="e">
        <f>'BAR BB| Open rates'!#REF!</f>
        <v>#REF!</v>
      </c>
      <c r="D13" s="43" t="e">
        <f>'BAR BB| Open rates'!#REF!</f>
        <v>#REF!</v>
      </c>
      <c r="E13" s="43" t="e">
        <f>'BAR BB| Open rates'!#REF!</f>
        <v>#REF!</v>
      </c>
    </row>
    <row r="14" spans="1:5" s="36" customFormat="1" ht="12" hidden="1" customHeight="1" x14ac:dyDescent="0.2">
      <c r="A14" s="43" t="s">
        <v>177</v>
      </c>
      <c r="B14" s="43"/>
      <c r="C14" s="43"/>
      <c r="D14" s="43"/>
      <c r="E14" s="43"/>
    </row>
    <row r="15" spans="1:5" s="36" customFormat="1" ht="12" hidden="1" customHeight="1" x14ac:dyDescent="0.2">
      <c r="A15" s="183">
        <v>1</v>
      </c>
      <c r="B15" s="43" t="e">
        <f>'BAR BB| Open rates'!#REF!</f>
        <v>#REF!</v>
      </c>
      <c r="C15" s="43" t="e">
        <f>'BAR BB| Open rates'!#REF!</f>
        <v>#REF!</v>
      </c>
      <c r="D15" s="43" t="e">
        <f>'BAR BB| Open rates'!#REF!</f>
        <v>#REF!</v>
      </c>
      <c r="E15" s="43" t="e">
        <f>'BAR BB| Open rates'!#REF!</f>
        <v>#REF!</v>
      </c>
    </row>
    <row r="16" spans="1:5" s="36" customFormat="1" ht="12" hidden="1" customHeight="1" x14ac:dyDescent="0.2">
      <c r="A16" s="183">
        <v>2</v>
      </c>
      <c r="B16" s="43" t="e">
        <f>'BAR BB| Open rates'!#REF!</f>
        <v>#REF!</v>
      </c>
      <c r="C16" s="43" t="e">
        <f>'BAR BB| Open rates'!#REF!</f>
        <v>#REF!</v>
      </c>
      <c r="D16" s="43" t="e">
        <f>'BAR BB| Open rates'!#REF!</f>
        <v>#REF!</v>
      </c>
      <c r="E16" s="43" t="e">
        <f>'BAR BB| Open rates'!#REF!</f>
        <v>#REF!</v>
      </c>
    </row>
    <row r="17" spans="1:5" s="36" customFormat="1" ht="12" hidden="1" customHeight="1" x14ac:dyDescent="0.2">
      <c r="A17" s="43" t="s">
        <v>178</v>
      </c>
      <c r="B17" s="43"/>
      <c r="C17" s="43"/>
      <c r="D17" s="43"/>
      <c r="E17" s="43"/>
    </row>
    <row r="18" spans="1:5" s="36" customFormat="1" ht="12" hidden="1" customHeight="1" x14ac:dyDescent="0.2">
      <c r="A18" s="183" t="s">
        <v>37</v>
      </c>
      <c r="B18" s="43" t="e">
        <f>'BAR BB| Open rates'!#REF!</f>
        <v>#REF!</v>
      </c>
      <c r="C18" s="43" t="e">
        <f>'BAR BB| Open rates'!#REF!</f>
        <v>#REF!</v>
      </c>
      <c r="D18" s="43" t="e">
        <f>'BAR BB| Open rates'!#REF!</f>
        <v>#REF!</v>
      </c>
      <c r="E18" s="43" t="e">
        <f>'BAR BB| Open rates'!#REF!</f>
        <v>#REF!</v>
      </c>
    </row>
    <row r="19" spans="1:5" s="36" customFormat="1" ht="12" hidden="1" customHeight="1" x14ac:dyDescent="0.2">
      <c r="A19" s="43" t="s">
        <v>179</v>
      </c>
      <c r="B19" s="43"/>
      <c r="C19" s="43"/>
      <c r="D19" s="43"/>
      <c r="E19" s="43"/>
    </row>
    <row r="20" spans="1:5" s="36" customFormat="1" ht="12" hidden="1" customHeight="1" x14ac:dyDescent="0.2">
      <c r="A20" s="183" t="s">
        <v>37</v>
      </c>
      <c r="B20" s="43" t="e">
        <f>'BAR BB| Open rates'!#REF!</f>
        <v>#REF!</v>
      </c>
      <c r="C20" s="43" t="e">
        <f>'BAR BB| Open rates'!#REF!</f>
        <v>#REF!</v>
      </c>
      <c r="D20" s="43" t="e">
        <f>'BAR BB| Open rates'!#REF!</f>
        <v>#REF!</v>
      </c>
      <c r="E20" s="43" t="e">
        <f>'BAR BB| Open rates'!#REF!</f>
        <v>#REF!</v>
      </c>
    </row>
    <row r="21" spans="1:5" s="36" customFormat="1" ht="12" hidden="1" customHeight="1" x14ac:dyDescent="0.2">
      <c r="A21" s="43" t="s">
        <v>180</v>
      </c>
      <c r="B21" s="43"/>
      <c r="C21" s="43"/>
      <c r="D21" s="43"/>
      <c r="E21" s="43"/>
    </row>
    <row r="22" spans="1:5" s="36" customFormat="1" ht="12" hidden="1" customHeight="1" x14ac:dyDescent="0.2">
      <c r="A22" s="52" t="s">
        <v>14</v>
      </c>
      <c r="B22" s="43" t="e">
        <f>'BAR BB| Open rates'!#REF!</f>
        <v>#REF!</v>
      </c>
      <c r="C22" s="43" t="e">
        <f>'BAR BB| Open rates'!#REF!</f>
        <v>#REF!</v>
      </c>
      <c r="D22" s="43" t="e">
        <f>'BAR BB| Open rates'!#REF!</f>
        <v>#REF!</v>
      </c>
      <c r="E22" s="43" t="e">
        <f>'BAR BB| Open rates'!#REF!</f>
        <v>#REF!</v>
      </c>
    </row>
    <row r="23" spans="1:5" s="36" customFormat="1" ht="12" hidden="1" customHeight="1" x14ac:dyDescent="0.2">
      <c r="A23" s="43" t="s">
        <v>181</v>
      </c>
      <c r="B23" s="43"/>
      <c r="C23" s="43"/>
      <c r="D23" s="43"/>
      <c r="E23" s="43"/>
    </row>
    <row r="24" spans="1:5" s="36" customFormat="1" ht="12" hidden="1" customHeight="1" x14ac:dyDescent="0.2">
      <c r="A24" s="52" t="s">
        <v>14</v>
      </c>
      <c r="B24" s="43" t="e">
        <f>'BAR BB| Open rates'!#REF!</f>
        <v>#REF!</v>
      </c>
      <c r="C24" s="43" t="e">
        <f>'BAR BB| Open rates'!#REF!</f>
        <v>#REF!</v>
      </c>
      <c r="D24" s="43" t="e">
        <f>'BAR BB| Open rates'!#REF!</f>
        <v>#REF!</v>
      </c>
      <c r="E24" s="43" t="e">
        <f>'BAR BB| Open rates'!#REF!</f>
        <v>#REF!</v>
      </c>
    </row>
    <row r="25" spans="1:5" s="36" customFormat="1" ht="12" hidden="1" customHeight="1" x14ac:dyDescent="0.2">
      <c r="A25" s="43" t="s">
        <v>182</v>
      </c>
      <c r="B25" s="43"/>
      <c r="C25" s="43"/>
      <c r="D25" s="43"/>
      <c r="E25" s="43"/>
    </row>
    <row r="26" spans="1:5" s="36" customFormat="1" ht="12" hidden="1" customHeight="1" x14ac:dyDescent="0.2">
      <c r="A26" s="183" t="s">
        <v>13</v>
      </c>
      <c r="B26" s="43" t="e">
        <f>'BAR BB| Open rates'!#REF!</f>
        <v>#REF!</v>
      </c>
      <c r="C26" s="43" t="e">
        <f>'BAR BB| Open rates'!#REF!</f>
        <v>#REF!</v>
      </c>
      <c r="D26" s="43" t="e">
        <f>'BAR BB| Open rates'!#REF!</f>
        <v>#REF!</v>
      </c>
      <c r="E26" s="43" t="e">
        <f>'BAR BB| Open rates'!#REF!</f>
        <v>#REF!</v>
      </c>
    </row>
    <row r="27" spans="1:5" s="36" customFormat="1" ht="12" hidden="1" customHeight="1" x14ac:dyDescent="0.2">
      <c r="A27" s="43" t="s">
        <v>183</v>
      </c>
      <c r="B27" s="43"/>
      <c r="C27" s="43"/>
      <c r="D27" s="43"/>
      <c r="E27" s="43"/>
    </row>
    <row r="28" spans="1:5" s="36" customFormat="1" ht="12" hidden="1" customHeight="1" x14ac:dyDescent="0.2">
      <c r="A28" s="183" t="s">
        <v>15</v>
      </c>
      <c r="B28" s="43" t="e">
        <f>'BAR BB| Open rates'!#REF!</f>
        <v>#REF!</v>
      </c>
      <c r="C28" s="43" t="e">
        <f>'BAR BB| Open rates'!#REF!</f>
        <v>#REF!</v>
      </c>
      <c r="D28" s="43" t="e">
        <f>'BAR BB| Open rates'!#REF!</f>
        <v>#REF!</v>
      </c>
      <c r="E28" s="43" t="e">
        <f>'BAR BB| Open rates'!#REF!</f>
        <v>#REF!</v>
      </c>
    </row>
    <row r="29" spans="1:5" s="36" customFormat="1" ht="12" hidden="1" customHeight="1" x14ac:dyDescent="0.2">
      <c r="A29" s="43" t="s">
        <v>72</v>
      </c>
      <c r="B29" s="43"/>
      <c r="C29" s="43"/>
      <c r="D29" s="43"/>
      <c r="E29" s="43"/>
    </row>
    <row r="30" spans="1:5" s="33" customFormat="1" ht="11.25" hidden="1" customHeight="1" x14ac:dyDescent="0.2">
      <c r="A30" s="52" t="s">
        <v>37</v>
      </c>
      <c r="B30" s="43" t="e">
        <f>'BAR BB| Open rates'!#REF!</f>
        <v>#REF!</v>
      </c>
      <c r="C30" s="43" t="e">
        <f>'BAR BB| Open rates'!#REF!</f>
        <v>#REF!</v>
      </c>
      <c r="D30" s="43" t="e">
        <f>'BAR BB| Open rates'!#REF!</f>
        <v>#REF!</v>
      </c>
      <c r="E30" s="43" t="e">
        <f>'BAR BB| Open rates'!#REF!</f>
        <v>#REF!</v>
      </c>
    </row>
    <row r="31" spans="1:5" ht="12.75" hidden="1" customHeight="1" x14ac:dyDescent="0.2">
      <c r="A31" s="43" t="s">
        <v>184</v>
      </c>
      <c r="B31" s="43"/>
      <c r="C31" s="43"/>
      <c r="D31" s="43"/>
      <c r="E31" s="43"/>
    </row>
    <row r="32" spans="1:5" s="33" customFormat="1" ht="11.25" hidden="1" customHeight="1" x14ac:dyDescent="0.2">
      <c r="A32" s="52" t="s">
        <v>13</v>
      </c>
      <c r="B32" s="43" t="e">
        <f>'BAR BB| Open rates'!#REF!</f>
        <v>#REF!</v>
      </c>
      <c r="C32" s="43" t="e">
        <f>'BAR BB| Open rates'!#REF!</f>
        <v>#REF!</v>
      </c>
      <c r="D32" s="43" t="e">
        <f>'BAR BB| Open rates'!#REF!</f>
        <v>#REF!</v>
      </c>
      <c r="E32" s="43" t="e">
        <f>'BAR BB| Open rates'!#REF!</f>
        <v>#REF!</v>
      </c>
    </row>
    <row r="33" spans="1:5" s="33" customFormat="1" ht="11.25" hidden="1" customHeight="1" x14ac:dyDescent="0.2">
      <c r="A33" s="89"/>
      <c r="B33" s="164"/>
      <c r="C33" s="164"/>
      <c r="D33" s="164"/>
      <c r="E33" s="164"/>
    </row>
    <row r="34" spans="1:5" s="33" customFormat="1" ht="26.25" customHeight="1" x14ac:dyDescent="0.2">
      <c r="A34" s="11" t="s">
        <v>220</v>
      </c>
      <c r="B34" s="210"/>
      <c r="C34" s="210"/>
      <c r="D34" s="210"/>
      <c r="E34" s="210"/>
    </row>
    <row r="35" spans="1:5" s="33" customFormat="1" ht="26.25" customHeight="1" x14ac:dyDescent="0.2">
      <c r="A35" s="211" t="s">
        <v>62</v>
      </c>
      <c r="B35" s="108" t="e">
        <f t="shared" ref="B35:E36" si="0">B3</f>
        <v>#REF!</v>
      </c>
      <c r="C35" s="108" t="e">
        <f t="shared" si="0"/>
        <v>#REF!</v>
      </c>
      <c r="D35" s="108" t="e">
        <f t="shared" si="0"/>
        <v>#REF!</v>
      </c>
      <c r="E35" s="108" t="e">
        <f t="shared" si="0"/>
        <v>#REF!</v>
      </c>
    </row>
    <row r="36" spans="1:5" s="33" customFormat="1" ht="26.25" customHeight="1" x14ac:dyDescent="0.2">
      <c r="A36" s="211"/>
      <c r="B36" s="108" t="e">
        <f t="shared" si="0"/>
        <v>#REF!</v>
      </c>
      <c r="C36" s="108" t="e">
        <f t="shared" si="0"/>
        <v>#REF!</v>
      </c>
      <c r="D36" s="108" t="e">
        <f t="shared" si="0"/>
        <v>#REF!</v>
      </c>
      <c r="E36" s="108" t="e">
        <f t="shared" si="0"/>
        <v>#REF!</v>
      </c>
    </row>
    <row r="37" spans="1:5" s="36" customFormat="1" ht="12" customHeight="1" x14ac:dyDescent="0.2">
      <c r="A37" s="184" t="s">
        <v>63</v>
      </c>
    </row>
    <row r="38" spans="1:5" s="36" customFormat="1" ht="12" customHeight="1" x14ac:dyDescent="0.2">
      <c r="A38" s="52">
        <v>1</v>
      </c>
      <c r="B38" s="57" t="e">
        <f t="shared" ref="B38:E39" si="1">B6*0.88</f>
        <v>#REF!</v>
      </c>
      <c r="C38" s="57" t="e">
        <f t="shared" si="1"/>
        <v>#REF!</v>
      </c>
      <c r="D38" s="57" t="e">
        <f t="shared" si="1"/>
        <v>#REF!</v>
      </c>
      <c r="E38" s="57" t="e">
        <f t="shared" si="1"/>
        <v>#REF!</v>
      </c>
    </row>
    <row r="39" spans="1:5" s="36" customFormat="1" ht="12" customHeight="1" x14ac:dyDescent="0.2">
      <c r="A39" s="52">
        <v>2</v>
      </c>
      <c r="B39" s="57" t="e">
        <f t="shared" si="1"/>
        <v>#REF!</v>
      </c>
      <c r="C39" s="57" t="e">
        <f t="shared" si="1"/>
        <v>#REF!</v>
      </c>
      <c r="D39" s="57" t="e">
        <f t="shared" si="1"/>
        <v>#REF!</v>
      </c>
      <c r="E39" s="57" t="e">
        <f t="shared" si="1"/>
        <v>#REF!</v>
      </c>
    </row>
    <row r="40" spans="1:5" s="36" customFormat="1" ht="12" customHeight="1" x14ac:dyDescent="0.2">
      <c r="A40" s="43" t="s">
        <v>175</v>
      </c>
      <c r="B40" s="57"/>
      <c r="C40" s="57"/>
      <c r="D40" s="57"/>
      <c r="E40" s="57"/>
    </row>
    <row r="41" spans="1:5" s="36" customFormat="1" ht="12" customHeight="1" x14ac:dyDescent="0.2">
      <c r="A41" s="52">
        <v>1</v>
      </c>
      <c r="B41" s="57" t="e">
        <f t="shared" ref="B41:E42" si="2">B9*0.88</f>
        <v>#REF!</v>
      </c>
      <c r="C41" s="57" t="e">
        <f t="shared" si="2"/>
        <v>#REF!</v>
      </c>
      <c r="D41" s="57" t="e">
        <f t="shared" si="2"/>
        <v>#REF!</v>
      </c>
      <c r="E41" s="57" t="e">
        <f t="shared" si="2"/>
        <v>#REF!</v>
      </c>
    </row>
    <row r="42" spans="1:5" s="36" customFormat="1" ht="12" customHeight="1" x14ac:dyDescent="0.2">
      <c r="A42" s="52">
        <v>2</v>
      </c>
      <c r="B42" s="57" t="e">
        <f t="shared" si="2"/>
        <v>#REF!</v>
      </c>
      <c r="C42" s="57" t="e">
        <f t="shared" si="2"/>
        <v>#REF!</v>
      </c>
      <c r="D42" s="57" t="e">
        <f t="shared" si="2"/>
        <v>#REF!</v>
      </c>
      <c r="E42" s="57" t="e">
        <f t="shared" si="2"/>
        <v>#REF!</v>
      </c>
    </row>
    <row r="43" spans="1:5" s="36" customFormat="1" ht="12" customHeight="1" x14ac:dyDescent="0.2">
      <c r="A43" s="43" t="s">
        <v>176</v>
      </c>
      <c r="B43" s="57"/>
      <c r="C43" s="57"/>
      <c r="D43" s="57"/>
      <c r="E43" s="57"/>
    </row>
    <row r="44" spans="1:5" s="36" customFormat="1" ht="12" customHeight="1" x14ac:dyDescent="0.2">
      <c r="A44" s="183">
        <v>1</v>
      </c>
      <c r="B44" s="57" t="e">
        <f t="shared" ref="B44:E45" si="3">B12*0.88</f>
        <v>#REF!</v>
      </c>
      <c r="C44" s="57" t="e">
        <f t="shared" si="3"/>
        <v>#REF!</v>
      </c>
      <c r="D44" s="57" t="e">
        <f t="shared" si="3"/>
        <v>#REF!</v>
      </c>
      <c r="E44" s="57" t="e">
        <f t="shared" si="3"/>
        <v>#REF!</v>
      </c>
    </row>
    <row r="45" spans="1:5" s="36" customFormat="1" ht="12" customHeight="1" x14ac:dyDescent="0.2">
      <c r="A45" s="183">
        <v>2</v>
      </c>
      <c r="B45" s="57" t="e">
        <f t="shared" si="3"/>
        <v>#REF!</v>
      </c>
      <c r="C45" s="57" t="e">
        <f t="shared" si="3"/>
        <v>#REF!</v>
      </c>
      <c r="D45" s="57" t="e">
        <f t="shared" si="3"/>
        <v>#REF!</v>
      </c>
      <c r="E45" s="57" t="e">
        <f t="shared" si="3"/>
        <v>#REF!</v>
      </c>
    </row>
    <row r="46" spans="1:5" s="36" customFormat="1" ht="12" customHeight="1" x14ac:dyDescent="0.2">
      <c r="A46" s="43" t="s">
        <v>177</v>
      </c>
      <c r="B46" s="57"/>
      <c r="C46" s="57"/>
      <c r="D46" s="57"/>
      <c r="E46" s="57"/>
    </row>
    <row r="47" spans="1:5" s="36" customFormat="1" ht="12" customHeight="1" x14ac:dyDescent="0.2">
      <c r="A47" s="183">
        <v>1</v>
      </c>
      <c r="B47" s="57" t="e">
        <f t="shared" ref="B47:E48" si="4">B15*0.88</f>
        <v>#REF!</v>
      </c>
      <c r="C47" s="57" t="e">
        <f t="shared" si="4"/>
        <v>#REF!</v>
      </c>
      <c r="D47" s="57" t="e">
        <f t="shared" si="4"/>
        <v>#REF!</v>
      </c>
      <c r="E47" s="57" t="e">
        <f t="shared" si="4"/>
        <v>#REF!</v>
      </c>
    </row>
    <row r="48" spans="1:5" s="36" customFormat="1" ht="12" customHeight="1" x14ac:dyDescent="0.2">
      <c r="A48" s="183">
        <v>2</v>
      </c>
      <c r="B48" s="57" t="e">
        <f t="shared" si="4"/>
        <v>#REF!</v>
      </c>
      <c r="C48" s="57" t="e">
        <f t="shared" si="4"/>
        <v>#REF!</v>
      </c>
      <c r="D48" s="57" t="e">
        <f t="shared" si="4"/>
        <v>#REF!</v>
      </c>
      <c r="E48" s="57" t="e">
        <f t="shared" si="4"/>
        <v>#REF!</v>
      </c>
    </row>
    <row r="49" spans="1:5" s="36" customFormat="1" ht="12" customHeight="1" x14ac:dyDescent="0.2">
      <c r="A49" s="43" t="s">
        <v>178</v>
      </c>
      <c r="B49" s="57"/>
      <c r="C49" s="57"/>
      <c r="D49" s="57"/>
      <c r="E49" s="57"/>
    </row>
    <row r="50" spans="1:5" s="36" customFormat="1" ht="12" customHeight="1" x14ac:dyDescent="0.2">
      <c r="A50" s="183" t="s">
        <v>37</v>
      </c>
      <c r="B50" s="57" t="e">
        <f>B18*0.88</f>
        <v>#REF!</v>
      </c>
      <c r="C50" s="57" t="e">
        <f>C18*0.88</f>
        <v>#REF!</v>
      </c>
      <c r="D50" s="57" t="e">
        <f>D18*0.88</f>
        <v>#REF!</v>
      </c>
      <c r="E50" s="57" t="e">
        <f>E18*0.88</f>
        <v>#REF!</v>
      </c>
    </row>
    <row r="51" spans="1:5" s="36" customFormat="1" ht="12" customHeight="1" x14ac:dyDescent="0.2">
      <c r="A51" s="43" t="s">
        <v>179</v>
      </c>
      <c r="B51" s="57"/>
      <c r="C51" s="57"/>
      <c r="D51" s="57"/>
      <c r="E51" s="57"/>
    </row>
    <row r="52" spans="1:5" s="36" customFormat="1" ht="12" customHeight="1" x14ac:dyDescent="0.2">
      <c r="A52" s="183" t="s">
        <v>37</v>
      </c>
      <c r="B52" s="57" t="e">
        <f>B20*0.88</f>
        <v>#REF!</v>
      </c>
      <c r="C52" s="57" t="e">
        <f>C20*0.88</f>
        <v>#REF!</v>
      </c>
      <c r="D52" s="57" t="e">
        <f>D20*0.88</f>
        <v>#REF!</v>
      </c>
      <c r="E52" s="57" t="e">
        <f>E20*0.88</f>
        <v>#REF!</v>
      </c>
    </row>
    <row r="53" spans="1:5" s="36" customFormat="1" ht="12" customHeight="1" x14ac:dyDescent="0.2">
      <c r="A53" s="43" t="s">
        <v>180</v>
      </c>
      <c r="B53" s="57"/>
      <c r="C53" s="57"/>
      <c r="D53" s="57"/>
      <c r="E53" s="57"/>
    </row>
    <row r="54" spans="1:5" s="36" customFormat="1" ht="12" customHeight="1" x14ac:dyDescent="0.2">
      <c r="A54" s="52" t="s">
        <v>14</v>
      </c>
      <c r="B54" s="57" t="e">
        <f>B22*0.88</f>
        <v>#REF!</v>
      </c>
      <c r="C54" s="57" t="e">
        <f>C22*0.88</f>
        <v>#REF!</v>
      </c>
      <c r="D54" s="57" t="e">
        <f>D22*0.88</f>
        <v>#REF!</v>
      </c>
      <c r="E54" s="57" t="e">
        <f>E22*0.88</f>
        <v>#REF!</v>
      </c>
    </row>
    <row r="55" spans="1:5" s="36" customFormat="1" ht="12" customHeight="1" x14ac:dyDescent="0.2">
      <c r="A55" s="43" t="s">
        <v>181</v>
      </c>
      <c r="B55" s="57"/>
      <c r="C55" s="57"/>
      <c r="D55" s="57"/>
      <c r="E55" s="57"/>
    </row>
    <row r="56" spans="1:5" s="36" customFormat="1" ht="12" customHeight="1" x14ac:dyDescent="0.2">
      <c r="A56" s="52" t="s">
        <v>14</v>
      </c>
      <c r="B56" s="57" t="e">
        <f>B24*0.88</f>
        <v>#REF!</v>
      </c>
      <c r="C56" s="57" t="e">
        <f>C24*0.88</f>
        <v>#REF!</v>
      </c>
      <c r="D56" s="57" t="e">
        <f>D24*0.88</f>
        <v>#REF!</v>
      </c>
      <c r="E56" s="57" t="e">
        <f>E24*0.88</f>
        <v>#REF!</v>
      </c>
    </row>
    <row r="57" spans="1:5" s="36" customFormat="1" ht="12" customHeight="1" x14ac:dyDescent="0.2">
      <c r="A57" s="43" t="s">
        <v>182</v>
      </c>
      <c r="B57" s="57"/>
      <c r="C57" s="57"/>
      <c r="D57" s="57"/>
      <c r="E57" s="57"/>
    </row>
    <row r="58" spans="1:5" s="36" customFormat="1" ht="12" customHeight="1" x14ac:dyDescent="0.2">
      <c r="A58" s="183" t="s">
        <v>13</v>
      </c>
      <c r="B58" s="57" t="e">
        <f>B26*0.88</f>
        <v>#REF!</v>
      </c>
      <c r="C58" s="57" t="e">
        <f>C26*0.88</f>
        <v>#REF!</v>
      </c>
      <c r="D58" s="57" t="e">
        <f>D26*0.88</f>
        <v>#REF!</v>
      </c>
      <c r="E58" s="57" t="e">
        <f>E26*0.88</f>
        <v>#REF!</v>
      </c>
    </row>
    <row r="59" spans="1:5" s="36" customFormat="1" ht="12" customHeight="1" x14ac:dyDescent="0.2">
      <c r="A59" s="43" t="s">
        <v>183</v>
      </c>
      <c r="B59" s="57"/>
      <c r="C59" s="57"/>
      <c r="D59" s="57"/>
      <c r="E59" s="57"/>
    </row>
    <row r="60" spans="1:5" s="36" customFormat="1" ht="12" customHeight="1" x14ac:dyDescent="0.2">
      <c r="A60" s="183" t="s">
        <v>15</v>
      </c>
      <c r="B60" s="57" t="e">
        <f>B28*0.88</f>
        <v>#REF!</v>
      </c>
      <c r="C60" s="57" t="e">
        <f>C28*0.88</f>
        <v>#REF!</v>
      </c>
      <c r="D60" s="57" t="e">
        <f>D28*0.88</f>
        <v>#REF!</v>
      </c>
      <c r="E60" s="57" t="e">
        <f>E28*0.88</f>
        <v>#REF!</v>
      </c>
    </row>
    <row r="61" spans="1:5" s="36" customFormat="1" ht="12" customHeight="1" x14ac:dyDescent="0.2">
      <c r="A61" s="43" t="s">
        <v>72</v>
      </c>
      <c r="B61" s="57"/>
      <c r="C61" s="57"/>
      <c r="D61" s="57"/>
      <c r="E61" s="57"/>
    </row>
    <row r="62" spans="1:5" s="36" customFormat="1" ht="12" customHeight="1" x14ac:dyDescent="0.2">
      <c r="A62" s="52" t="s">
        <v>37</v>
      </c>
      <c r="B62" s="57" t="e">
        <f>B30*0.88</f>
        <v>#REF!</v>
      </c>
      <c r="C62" s="57" t="e">
        <f>C30*0.88</f>
        <v>#REF!</v>
      </c>
      <c r="D62" s="57" t="e">
        <f>D30*0.88</f>
        <v>#REF!</v>
      </c>
      <c r="E62" s="57" t="e">
        <f>E30*0.88</f>
        <v>#REF!</v>
      </c>
    </row>
    <row r="63" spans="1:5" s="36" customFormat="1" ht="12" customHeight="1" x14ac:dyDescent="0.2">
      <c r="A63" s="43" t="s">
        <v>184</v>
      </c>
      <c r="B63" s="57"/>
      <c r="C63" s="57"/>
      <c r="D63" s="57"/>
      <c r="E63" s="57"/>
    </row>
    <row r="64" spans="1:5" s="36" customFormat="1" ht="12" customHeight="1" x14ac:dyDescent="0.2">
      <c r="A64" s="52" t="s">
        <v>13</v>
      </c>
      <c r="B64" s="57" t="e">
        <f>B32*0.88</f>
        <v>#REF!</v>
      </c>
      <c r="C64" s="57" t="e">
        <f>C32*0.88</f>
        <v>#REF!</v>
      </c>
      <c r="D64" s="57" t="e">
        <f>D32*0.88</f>
        <v>#REF!</v>
      </c>
      <c r="E64" s="57" t="e">
        <f>E32*0.88</f>
        <v>#REF!</v>
      </c>
    </row>
    <row r="65" spans="1:1" s="36" customFormat="1" ht="12" customHeight="1" x14ac:dyDescent="0.2"/>
    <row r="66" spans="1:1" s="36" customFormat="1" ht="12" customHeight="1" x14ac:dyDescent="0.2">
      <c r="A66" s="371" t="s">
        <v>172</v>
      </c>
    </row>
    <row r="67" spans="1:1" s="36" customFormat="1" ht="12" customHeight="1" x14ac:dyDescent="0.2">
      <c r="A67" s="371"/>
    </row>
    <row r="69" spans="1:1" x14ac:dyDescent="0.2">
      <c r="A69" s="212" t="s">
        <v>83</v>
      </c>
    </row>
    <row r="70" spans="1:1" ht="24.75" customHeight="1" x14ac:dyDescent="0.2">
      <c r="A70" s="186" t="s">
        <v>218</v>
      </c>
    </row>
    <row r="71" spans="1:1" ht="24.75" customHeight="1" x14ac:dyDescent="0.2">
      <c r="A71" s="186" t="s">
        <v>219</v>
      </c>
    </row>
    <row r="72" spans="1:1" x14ac:dyDescent="0.2">
      <c r="A72" s="36"/>
    </row>
    <row r="73" spans="1:1" s="6" customFormat="1" ht="12.75" customHeight="1" x14ac:dyDescent="0.2">
      <c r="A73" s="174" t="s">
        <v>74</v>
      </c>
    </row>
    <row r="74" spans="1:1" s="6" customFormat="1" ht="12.75" customHeight="1" x14ac:dyDescent="0.2">
      <c r="A74" s="172" t="s">
        <v>75</v>
      </c>
    </row>
    <row r="75" spans="1:1" s="6" customFormat="1" ht="12.75" customHeight="1" x14ac:dyDescent="0.2">
      <c r="A75" s="173" t="s">
        <v>76</v>
      </c>
    </row>
    <row r="76" spans="1:1" s="6" customFormat="1" ht="12.75" customHeight="1" x14ac:dyDescent="0.2">
      <c r="A76" s="173" t="s">
        <v>77</v>
      </c>
    </row>
    <row r="77" spans="1:1" s="6" customFormat="1" ht="12.75" customHeight="1" x14ac:dyDescent="0.2">
      <c r="A77" s="173" t="s">
        <v>78</v>
      </c>
    </row>
    <row r="78" spans="1:1" s="6" customFormat="1" ht="23.25" customHeight="1" x14ac:dyDescent="0.2">
      <c r="A78" s="173" t="s">
        <v>79</v>
      </c>
    </row>
    <row r="79" spans="1:1" s="6" customFormat="1" ht="22.5" customHeight="1" x14ac:dyDescent="0.2">
      <c r="A79" s="175" t="s">
        <v>187</v>
      </c>
    </row>
    <row r="80" spans="1:1" x14ac:dyDescent="0.2">
      <c r="A80" s="33"/>
    </row>
    <row r="81" spans="1:1" x14ac:dyDescent="0.2">
      <c r="A81" s="171" t="s">
        <v>81</v>
      </c>
    </row>
    <row r="82" spans="1:1" ht="60" x14ac:dyDescent="0.2">
      <c r="A82" s="176" t="s">
        <v>217</v>
      </c>
    </row>
    <row r="84" spans="1:1" s="33" customFormat="1" x14ac:dyDescent="0.2"/>
    <row r="85" spans="1:1" s="33" customFormat="1" x14ac:dyDescent="0.2"/>
    <row r="86" spans="1:1" s="33" customFormat="1" x14ac:dyDescent="0.2"/>
    <row r="87" spans="1:1" s="33" customFormat="1" x14ac:dyDescent="0.2"/>
    <row r="88" spans="1:1" s="33" customFormat="1" x14ac:dyDescent="0.2"/>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sheetData>
  <mergeCells count="1">
    <mergeCell ref="A66:A67"/>
  </mergeCells>
  <pageMargins left="0.75" right="0.75" top="1" bottom="1" header="0.5" footer="0.5"/>
  <pageSetup paperSize="9" orientation="portrait" horizontalDpi="4294967295" verticalDpi="4294967295"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C89"/>
  <sheetViews>
    <sheetView showGridLines="0" zoomScaleNormal="100" workbookViewId="0">
      <pane xSplit="1" ySplit="4" topLeftCell="B5" activePane="bottomRight" state="frozen"/>
      <selection pane="topRight" activeCell="B1" sqref="B1"/>
      <selection pane="bottomLeft" activeCell="A5" sqref="A5"/>
      <selection pane="bottomRight" activeCell="B1" sqref="B1:D1048576"/>
    </sheetView>
  </sheetViews>
  <sheetFormatPr defaultColWidth="9.5703125" defaultRowHeight="12.75" x14ac:dyDescent="0.2"/>
  <cols>
    <col min="1" max="1" width="36.85546875" style="32" customWidth="1"/>
    <col min="2" max="16384" width="9.5703125" style="32"/>
  </cols>
  <sheetData>
    <row r="1" spans="1:55" ht="19.5" customHeight="1" x14ac:dyDescent="0.2">
      <c r="A1" s="63" t="s">
        <v>61</v>
      </c>
    </row>
    <row r="2" spans="1:55" s="33" customFormat="1" ht="26.25" customHeight="1" x14ac:dyDescent="0.2">
      <c r="A2" s="11" t="s">
        <v>216</v>
      </c>
    </row>
    <row r="3" spans="1:55" s="33" customFormat="1" ht="26.25" customHeight="1" x14ac:dyDescent="0.2">
      <c r="A3" s="211" t="s">
        <v>62</v>
      </c>
      <c r="B3" s="109">
        <f>'BAR BB| Open rates'!B3</f>
        <v>46105</v>
      </c>
      <c r="C3" s="109">
        <f>'BAR BB| Open rates'!D3</f>
        <v>46110</v>
      </c>
      <c r="D3" s="109">
        <f>'BAR BB| Open rates'!E3</f>
        <v>46113</v>
      </c>
      <c r="E3" s="109">
        <f>'BAR BB| Open rates'!F3</f>
        <v>46118</v>
      </c>
      <c r="F3" s="109">
        <f>'BAR BB| Open rates'!G3</f>
        <v>46124</v>
      </c>
      <c r="G3" s="109">
        <f>'BAR BB| Open rates'!H3</f>
        <v>46125</v>
      </c>
      <c r="H3" s="109">
        <f>'BAR BB| Open rates'!I3</f>
        <v>46131</v>
      </c>
      <c r="I3" s="109">
        <f>'BAR BB| Open rates'!J3</f>
        <v>46136</v>
      </c>
      <c r="J3" s="109">
        <f>'BAR BB| Open rates'!K3</f>
        <v>46138</v>
      </c>
      <c r="K3" s="109">
        <f>'BAR BB| Open rates'!L3</f>
        <v>46142</v>
      </c>
      <c r="L3" s="109">
        <f>'BAR BB| Open rates'!M3</f>
        <v>46143</v>
      </c>
      <c r="M3" s="109">
        <f>'BAR BB| Open rates'!N3</f>
        <v>46146</v>
      </c>
      <c r="N3" s="109">
        <f>'BAR BB| Open rates'!O3</f>
        <v>46150</v>
      </c>
      <c r="O3" s="109">
        <f>'BAR BB| Open rates'!P3</f>
        <v>46153</v>
      </c>
      <c r="P3" s="109">
        <f>'BAR BB| Open rates'!Q3</f>
        <v>46154</v>
      </c>
      <c r="Q3" s="109">
        <f>'BAR BB| Open rates'!R3</f>
        <v>46157</v>
      </c>
      <c r="R3" s="109">
        <f>'BAR BB| Open rates'!S3</f>
        <v>46159</v>
      </c>
      <c r="S3" s="109">
        <f>'BAR BB| Open rates'!T3</f>
        <v>46164</v>
      </c>
      <c r="T3" s="109">
        <f>'BAR BB| Open rates'!U3</f>
        <v>46166</v>
      </c>
      <c r="U3" s="109">
        <f>'BAR BB| Open rates'!V3</f>
        <v>46171</v>
      </c>
      <c r="V3" s="109">
        <f>'BAR BB| Open rates'!W3</f>
        <v>46174</v>
      </c>
      <c r="W3" s="109">
        <f>'BAR BB| Open rates'!X3</f>
        <v>46178</v>
      </c>
      <c r="X3" s="109">
        <f>'BAR BB| Open rates'!Y3</f>
        <v>46188</v>
      </c>
      <c r="Y3" s="109">
        <f>'BAR BB| Open rates'!Z3</f>
        <v>46194</v>
      </c>
      <c r="Z3" s="109">
        <f>'BAR BB| Open rates'!AA3</f>
        <v>46199</v>
      </c>
      <c r="AA3" s="109">
        <f>'BAR BB| Open rates'!AB3</f>
        <v>46201</v>
      </c>
      <c r="AB3" s="109">
        <f>'BAR BB| Open rates'!AC3</f>
        <v>46204</v>
      </c>
      <c r="AC3" s="109">
        <f>'BAR BB| Open rates'!AD3</f>
        <v>46206</v>
      </c>
      <c r="AD3" s="109">
        <f>'BAR BB| Open rates'!AE3</f>
        <v>46208</v>
      </c>
      <c r="AE3" s="109">
        <f>'BAR BB| Open rates'!AF3</f>
        <v>46213</v>
      </c>
      <c r="AF3" s="109">
        <f>'BAR BB| Open rates'!AG3</f>
        <v>46215</v>
      </c>
      <c r="AG3" s="109">
        <f>'BAR BB| Open rates'!AH3</f>
        <v>46220</v>
      </c>
      <c r="AH3" s="109">
        <f>'BAR BB| Open rates'!AI3</f>
        <v>46222</v>
      </c>
      <c r="AI3" s="109">
        <f>'BAR BB| Open rates'!AJ3</f>
        <v>46227</v>
      </c>
      <c r="AJ3" s="109">
        <f>'BAR BB| Open rates'!AK3</f>
        <v>46229</v>
      </c>
      <c r="AK3" s="109">
        <f>'BAR BB| Open rates'!AL3</f>
        <v>46234</v>
      </c>
      <c r="AL3" s="109">
        <f>'BAR BB| Open rates'!AM3</f>
        <v>46236</v>
      </c>
      <c r="AM3" s="109">
        <f>'BAR BB| Open rates'!AN3</f>
        <v>46241</v>
      </c>
      <c r="AN3" s="109">
        <f>'BAR BB| Open rates'!AO3</f>
        <v>46243</v>
      </c>
      <c r="AO3" s="109">
        <f>'BAR BB| Open rates'!AP3</f>
        <v>46248</v>
      </c>
      <c r="AP3" s="109">
        <f>'BAR BB| Open rates'!AQ3</f>
        <v>46250</v>
      </c>
      <c r="AQ3" s="109">
        <f>'BAR BB| Open rates'!AR3</f>
        <v>46255</v>
      </c>
      <c r="AR3" s="109">
        <f>'BAR BB| Open rates'!AS3</f>
        <v>46257</v>
      </c>
      <c r="AS3" s="109">
        <f>'BAR BB| Open rates'!AT3</f>
        <v>46262</v>
      </c>
      <c r="AT3" s="109">
        <f>'BAR BB| Open rates'!AU3</f>
        <v>46264</v>
      </c>
      <c r="AU3" s="109">
        <f>'BAR BB| Open rates'!AV3</f>
        <v>46266</v>
      </c>
      <c r="AV3" s="109">
        <f>'BAR BB| Open rates'!AW3</f>
        <v>46269</v>
      </c>
      <c r="AW3" s="109">
        <f>'BAR BB| Open rates'!AX3</f>
        <v>46271</v>
      </c>
      <c r="AX3" s="109">
        <f>'BAR BB| Open rates'!AY3</f>
        <v>46276</v>
      </c>
      <c r="AY3" s="109">
        <f>'BAR BB| Open rates'!AZ3</f>
        <v>46278</v>
      </c>
      <c r="AZ3" s="109">
        <f>'BAR BB| Open rates'!BA3</f>
        <v>46283</v>
      </c>
      <c r="BA3" s="109">
        <f>'BAR BB| Open rates'!BB3</f>
        <v>46285</v>
      </c>
      <c r="BB3" s="109">
        <f>'BAR BB| Open rates'!BC3</f>
        <v>46290</v>
      </c>
      <c r="BC3" s="109">
        <f>'BAR BB| Open rates'!BD3</f>
        <v>46292</v>
      </c>
    </row>
    <row r="4" spans="1:55" s="33" customFormat="1" ht="26.25" customHeight="1" x14ac:dyDescent="0.2">
      <c r="A4" s="211"/>
      <c r="B4" s="109">
        <f>'BAR BB| Open rates'!B4</f>
        <v>46107</v>
      </c>
      <c r="C4" s="109">
        <f>'BAR BB| Open rates'!D4</f>
        <v>46112</v>
      </c>
      <c r="D4" s="109">
        <f>'BAR BB| Open rates'!E4</f>
        <v>46117</v>
      </c>
      <c r="E4" s="109">
        <f>'BAR BB| Open rates'!F4</f>
        <v>46123</v>
      </c>
      <c r="F4" s="109">
        <f>'BAR BB| Open rates'!G4</f>
        <v>46124</v>
      </c>
      <c r="G4" s="109">
        <f>'BAR BB| Open rates'!H4</f>
        <v>46130</v>
      </c>
      <c r="H4" s="109">
        <f>'BAR BB| Open rates'!I4</f>
        <v>46135</v>
      </c>
      <c r="I4" s="109">
        <f>'BAR BB| Open rates'!J4</f>
        <v>46137</v>
      </c>
      <c r="J4" s="109">
        <f>'BAR BB| Open rates'!K4</f>
        <v>46141</v>
      </c>
      <c r="K4" s="109">
        <f>'BAR BB| Open rates'!L4</f>
        <v>46142</v>
      </c>
      <c r="L4" s="109">
        <f>'BAR BB| Open rates'!M4</f>
        <v>46145</v>
      </c>
      <c r="M4" s="109">
        <f>'BAR BB| Open rates'!N4</f>
        <v>46149</v>
      </c>
      <c r="N4" s="109">
        <f>'BAR BB| Open rates'!O4</f>
        <v>46152</v>
      </c>
      <c r="O4" s="109">
        <f>'BAR BB| Open rates'!P4</f>
        <v>46153</v>
      </c>
      <c r="P4" s="109">
        <f>'BAR BB| Open rates'!Q4</f>
        <v>46156</v>
      </c>
      <c r="Q4" s="109">
        <f>'BAR BB| Open rates'!R4</f>
        <v>46158</v>
      </c>
      <c r="R4" s="109">
        <f>'BAR BB| Open rates'!S4</f>
        <v>46163</v>
      </c>
      <c r="S4" s="109">
        <f>'BAR BB| Open rates'!T4</f>
        <v>46165</v>
      </c>
      <c r="T4" s="109">
        <f>'BAR BB| Open rates'!U4</f>
        <v>46170</v>
      </c>
      <c r="U4" s="109">
        <f>'BAR BB| Open rates'!V4</f>
        <v>46173</v>
      </c>
      <c r="V4" s="109">
        <f>'BAR BB| Open rates'!W4</f>
        <v>46177</v>
      </c>
      <c r="W4" s="109">
        <f>'BAR BB| Open rates'!X4</f>
        <v>46187</v>
      </c>
      <c r="X4" s="109">
        <f>'BAR BB| Open rates'!Y4</f>
        <v>46193</v>
      </c>
      <c r="Y4" s="109">
        <f>'BAR BB| Open rates'!Z4</f>
        <v>46198</v>
      </c>
      <c r="Z4" s="109">
        <f>'BAR BB| Open rates'!AA4</f>
        <v>46200</v>
      </c>
      <c r="AA4" s="109">
        <f>'BAR BB| Open rates'!AB4</f>
        <v>46203</v>
      </c>
      <c r="AB4" s="109">
        <f>'BAR BB| Open rates'!AC4</f>
        <v>46205</v>
      </c>
      <c r="AC4" s="109">
        <f>'BAR BB| Open rates'!AD4</f>
        <v>46207</v>
      </c>
      <c r="AD4" s="109">
        <f>'BAR BB| Open rates'!AE4</f>
        <v>46212</v>
      </c>
      <c r="AE4" s="109">
        <f>'BAR BB| Open rates'!AF4</f>
        <v>46214</v>
      </c>
      <c r="AF4" s="109">
        <f>'BAR BB| Open rates'!AG4</f>
        <v>46219</v>
      </c>
      <c r="AG4" s="109">
        <f>'BAR BB| Open rates'!AH4</f>
        <v>46221</v>
      </c>
      <c r="AH4" s="109">
        <f>'BAR BB| Open rates'!AI4</f>
        <v>46226</v>
      </c>
      <c r="AI4" s="109">
        <f>'BAR BB| Open rates'!AJ4</f>
        <v>46228</v>
      </c>
      <c r="AJ4" s="109">
        <f>'BAR BB| Open rates'!AK4</f>
        <v>46233</v>
      </c>
      <c r="AK4" s="109">
        <f>'BAR BB| Open rates'!AL4</f>
        <v>46235</v>
      </c>
      <c r="AL4" s="109">
        <f>'BAR BB| Open rates'!AM4</f>
        <v>46240</v>
      </c>
      <c r="AM4" s="109">
        <f>'BAR BB| Open rates'!AN4</f>
        <v>46242</v>
      </c>
      <c r="AN4" s="109">
        <f>'BAR BB| Open rates'!AO4</f>
        <v>46247</v>
      </c>
      <c r="AO4" s="109">
        <f>'BAR BB| Open rates'!AP4</f>
        <v>46249</v>
      </c>
      <c r="AP4" s="109">
        <f>'BAR BB| Open rates'!AQ4</f>
        <v>46254</v>
      </c>
      <c r="AQ4" s="109">
        <f>'BAR BB| Open rates'!AR4</f>
        <v>46256</v>
      </c>
      <c r="AR4" s="109">
        <f>'BAR BB| Open rates'!AS4</f>
        <v>46261</v>
      </c>
      <c r="AS4" s="109">
        <f>'BAR BB| Open rates'!AT4</f>
        <v>46263</v>
      </c>
      <c r="AT4" s="109">
        <f>'BAR BB| Open rates'!AU4</f>
        <v>46265</v>
      </c>
      <c r="AU4" s="109">
        <f>'BAR BB| Open rates'!AV4</f>
        <v>46268</v>
      </c>
      <c r="AV4" s="109">
        <f>'BAR BB| Open rates'!AW4</f>
        <v>46270</v>
      </c>
      <c r="AW4" s="109">
        <f>'BAR BB| Open rates'!AX4</f>
        <v>46275</v>
      </c>
      <c r="AX4" s="109">
        <f>'BAR BB| Open rates'!AY4</f>
        <v>46277</v>
      </c>
      <c r="AY4" s="109">
        <f>'BAR BB| Open rates'!AZ4</f>
        <v>46282</v>
      </c>
      <c r="AZ4" s="109">
        <f>'BAR BB| Open rates'!BA4</f>
        <v>46284</v>
      </c>
      <c r="BA4" s="109">
        <f>'BAR BB| Open rates'!BB4</f>
        <v>46289</v>
      </c>
      <c r="BB4" s="109">
        <f>'BAR BB| Open rates'!BC4</f>
        <v>46291</v>
      </c>
      <c r="BC4" s="109">
        <f>'BAR BB| Open rates'!BD4</f>
        <v>46295</v>
      </c>
    </row>
    <row r="5" spans="1:55" s="36" customFormat="1" ht="12" customHeight="1" x14ac:dyDescent="0.2">
      <c r="A5" s="256" t="s">
        <v>63</v>
      </c>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row>
    <row r="6" spans="1:55" s="36" customFormat="1" ht="12" customHeight="1" x14ac:dyDescent="0.2">
      <c r="A6" s="183">
        <v>1</v>
      </c>
      <c r="B6" s="19">
        <f>'BAR BB| Open rates'!B6*0.75</f>
        <v>11175</v>
      </c>
      <c r="C6" s="19">
        <f>'BAR BB| Open rates'!D6*0.75</f>
        <v>12450</v>
      </c>
      <c r="D6" s="19">
        <f>'BAR BB| Open rates'!E6*0.75</f>
        <v>12450</v>
      </c>
      <c r="E6" s="19">
        <f>'BAR BB| Open rates'!F6*0.75</f>
        <v>11175</v>
      </c>
      <c r="F6" s="19">
        <f>'BAR BB| Open rates'!G6*0.75</f>
        <v>9675</v>
      </c>
      <c r="G6" s="19">
        <f>'BAR BB| Open rates'!H6*0.75</f>
        <v>9675</v>
      </c>
      <c r="H6" s="19">
        <f>'BAR BB| Open rates'!I6*0.75</f>
        <v>8925</v>
      </c>
      <c r="I6" s="19">
        <f>'BAR BB| Open rates'!J6*0.75</f>
        <v>9675</v>
      </c>
      <c r="J6" s="19">
        <f>'BAR BB| Open rates'!K6*0.75</f>
        <v>9675</v>
      </c>
      <c r="K6" s="19">
        <f>'BAR BB| Open rates'!L6*0.75</f>
        <v>9675</v>
      </c>
      <c r="L6" s="19">
        <f>'BAR BB| Open rates'!M6*0.75</f>
        <v>16350</v>
      </c>
      <c r="M6" s="19">
        <f>'BAR BB| Open rates'!N6*0.75</f>
        <v>12450</v>
      </c>
      <c r="N6" s="19">
        <f>'BAR BB| Open rates'!O6*0.75</f>
        <v>16350</v>
      </c>
      <c r="O6" s="19">
        <f>'BAR BB| Open rates'!P6*0.75</f>
        <v>14100</v>
      </c>
      <c r="P6" s="19">
        <f>'BAR BB| Open rates'!Q6*0.75</f>
        <v>11175</v>
      </c>
      <c r="Q6" s="19">
        <f>'BAR BB| Open rates'!R6*0.75</f>
        <v>12450</v>
      </c>
      <c r="R6" s="19">
        <f>'BAR BB| Open rates'!S6*0.75</f>
        <v>11175</v>
      </c>
      <c r="S6" s="19">
        <f>'BAR BB| Open rates'!T6*0.75</f>
        <v>12450</v>
      </c>
      <c r="T6" s="19">
        <f>'BAR BB| Open rates'!U6*0.75</f>
        <v>11175</v>
      </c>
      <c r="U6" s="19">
        <f>'BAR BB| Open rates'!V6*0.75</f>
        <v>12450</v>
      </c>
      <c r="V6" s="19">
        <f>'BAR BB| Open rates'!W6*0.75</f>
        <v>12450</v>
      </c>
      <c r="W6" s="19">
        <f>'BAR BB| Open rates'!X6*0.75</f>
        <v>15600</v>
      </c>
      <c r="X6" s="19">
        <f>'BAR BB| Open rates'!Y6*0.75</f>
        <v>29925</v>
      </c>
      <c r="Y6" s="19">
        <f>'BAR BB| Open rates'!Z6*0.75</f>
        <v>12450</v>
      </c>
      <c r="Z6" s="19">
        <f>'BAR BB| Open rates'!AA6*0.75</f>
        <v>14100</v>
      </c>
      <c r="AA6" s="19">
        <f>'BAR BB| Open rates'!AB6*0.75</f>
        <v>12450</v>
      </c>
      <c r="AB6" s="19">
        <f>'BAR BB| Open rates'!AC6*0.75</f>
        <v>15600</v>
      </c>
      <c r="AC6" s="19">
        <f>'BAR BB| Open rates'!AD6*0.75</f>
        <v>17100</v>
      </c>
      <c r="AD6" s="19">
        <f>'BAR BB| Open rates'!AE6*0.75</f>
        <v>15600</v>
      </c>
      <c r="AE6" s="19">
        <f>'BAR BB| Open rates'!AF6*0.75</f>
        <v>17100</v>
      </c>
      <c r="AF6" s="19">
        <f>'BAR BB| Open rates'!AG6*0.75</f>
        <v>15600</v>
      </c>
      <c r="AG6" s="19">
        <f>'BAR BB| Open rates'!AH6*0.75</f>
        <v>17100</v>
      </c>
      <c r="AH6" s="19">
        <f>'BAR BB| Open rates'!AI6*0.75</f>
        <v>15600</v>
      </c>
      <c r="AI6" s="19">
        <f>'BAR BB| Open rates'!AJ6*0.75</f>
        <v>17100</v>
      </c>
      <c r="AJ6" s="19">
        <f>'BAR BB| Open rates'!AK6*0.75</f>
        <v>15600</v>
      </c>
      <c r="AK6" s="19">
        <f>'BAR BB| Open rates'!AL6*0.75</f>
        <v>17100</v>
      </c>
      <c r="AL6" s="19">
        <f>'BAR BB| Open rates'!AM6*0.75</f>
        <v>15600</v>
      </c>
      <c r="AM6" s="19">
        <f>'BAR BB| Open rates'!AN6*0.75</f>
        <v>17100</v>
      </c>
      <c r="AN6" s="19">
        <f>'BAR BB| Open rates'!AO6*0.75</f>
        <v>15600</v>
      </c>
      <c r="AO6" s="19">
        <f>'BAR BB| Open rates'!AP6*0.75</f>
        <v>17100</v>
      </c>
      <c r="AP6" s="19">
        <f>'BAR BB| Open rates'!AQ6*0.75</f>
        <v>15600</v>
      </c>
      <c r="AQ6" s="19">
        <f>'BAR BB| Open rates'!AR6*0.75</f>
        <v>17100</v>
      </c>
      <c r="AR6" s="19">
        <f>'BAR BB| Open rates'!AS6*0.75</f>
        <v>12450</v>
      </c>
      <c r="AS6" s="19">
        <f>'BAR BB| Open rates'!AT6*0.75</f>
        <v>14100</v>
      </c>
      <c r="AT6" s="19">
        <f>'BAR BB| Open rates'!AU6*0.75</f>
        <v>12450</v>
      </c>
      <c r="AU6" s="19">
        <f>'BAR BB| Open rates'!AV6*0.75</f>
        <v>14100</v>
      </c>
      <c r="AV6" s="19">
        <f>'BAR BB| Open rates'!AW6*0.75</f>
        <v>14100</v>
      </c>
      <c r="AW6" s="19">
        <f>'BAR BB| Open rates'!AX6*0.75</f>
        <v>12450</v>
      </c>
      <c r="AX6" s="19">
        <f>'BAR BB| Open rates'!AY6*0.75</f>
        <v>14100</v>
      </c>
      <c r="AY6" s="19">
        <f>'BAR BB| Open rates'!AZ6*0.75</f>
        <v>12450</v>
      </c>
      <c r="AZ6" s="19">
        <f>'BAR BB| Open rates'!BA6*0.75</f>
        <v>14100</v>
      </c>
      <c r="BA6" s="19">
        <f>'BAR BB| Open rates'!BB6*0.75</f>
        <v>12450</v>
      </c>
      <c r="BB6" s="19">
        <f>'BAR BB| Open rates'!BC6*0.75</f>
        <v>14100</v>
      </c>
      <c r="BC6" s="19">
        <f>'BAR BB| Open rates'!BD6*0.75</f>
        <v>12450</v>
      </c>
    </row>
    <row r="7" spans="1:55" s="36" customFormat="1" ht="12" customHeight="1" x14ac:dyDescent="0.2">
      <c r="A7" s="183">
        <v>2</v>
      </c>
      <c r="B7" s="19">
        <f>'BAR BB| Open rates'!B7*0.75</f>
        <v>13425</v>
      </c>
      <c r="C7" s="19">
        <f>'BAR BB| Open rates'!D7*0.75</f>
        <v>14700</v>
      </c>
      <c r="D7" s="19">
        <f>'BAR BB| Open rates'!E7*0.75</f>
        <v>14700</v>
      </c>
      <c r="E7" s="19">
        <f>'BAR BB| Open rates'!F7*0.75</f>
        <v>13425</v>
      </c>
      <c r="F7" s="19">
        <f>'BAR BB| Open rates'!G7*0.75</f>
        <v>11925</v>
      </c>
      <c r="G7" s="19">
        <f>'BAR BB| Open rates'!H7*0.75</f>
        <v>11925</v>
      </c>
      <c r="H7" s="19">
        <f>'BAR BB| Open rates'!I7*0.75</f>
        <v>11175</v>
      </c>
      <c r="I7" s="19">
        <f>'BAR BB| Open rates'!J7*0.75</f>
        <v>11925</v>
      </c>
      <c r="J7" s="19">
        <f>'BAR BB| Open rates'!K7*0.75</f>
        <v>11925</v>
      </c>
      <c r="K7" s="19">
        <f>'BAR BB| Open rates'!L7*0.75</f>
        <v>11925</v>
      </c>
      <c r="L7" s="19">
        <f>'BAR BB| Open rates'!M7*0.75</f>
        <v>18600</v>
      </c>
      <c r="M7" s="19">
        <f>'BAR BB| Open rates'!N7*0.75</f>
        <v>14700</v>
      </c>
      <c r="N7" s="19">
        <f>'BAR BB| Open rates'!O7*0.75</f>
        <v>18600</v>
      </c>
      <c r="O7" s="19">
        <f>'BAR BB| Open rates'!P7*0.75</f>
        <v>16350</v>
      </c>
      <c r="P7" s="19">
        <f>'BAR BB| Open rates'!Q7*0.75</f>
        <v>13425</v>
      </c>
      <c r="Q7" s="19">
        <f>'BAR BB| Open rates'!R7*0.75</f>
        <v>14700</v>
      </c>
      <c r="R7" s="19">
        <f>'BAR BB| Open rates'!S7*0.75</f>
        <v>13425</v>
      </c>
      <c r="S7" s="19">
        <f>'BAR BB| Open rates'!T7*0.75</f>
        <v>14700</v>
      </c>
      <c r="T7" s="19">
        <f>'BAR BB| Open rates'!U7*0.75</f>
        <v>13425</v>
      </c>
      <c r="U7" s="19">
        <f>'BAR BB| Open rates'!V7*0.75</f>
        <v>14700</v>
      </c>
      <c r="V7" s="19">
        <f>'BAR BB| Open rates'!W7*0.75</f>
        <v>14700</v>
      </c>
      <c r="W7" s="19">
        <f>'BAR BB| Open rates'!X7*0.75</f>
        <v>17850</v>
      </c>
      <c r="X7" s="19">
        <f>'BAR BB| Open rates'!Y7*0.75</f>
        <v>32175</v>
      </c>
      <c r="Y7" s="19">
        <f>'BAR BB| Open rates'!Z7*0.75</f>
        <v>14700</v>
      </c>
      <c r="Z7" s="19">
        <f>'BAR BB| Open rates'!AA7*0.75</f>
        <v>16350</v>
      </c>
      <c r="AA7" s="19">
        <f>'BAR BB| Open rates'!AB7*0.75</f>
        <v>14700</v>
      </c>
      <c r="AB7" s="19">
        <f>'BAR BB| Open rates'!AC7*0.75</f>
        <v>17850</v>
      </c>
      <c r="AC7" s="19">
        <f>'BAR BB| Open rates'!AD7*0.75</f>
        <v>19350</v>
      </c>
      <c r="AD7" s="19">
        <f>'BAR BB| Open rates'!AE7*0.75</f>
        <v>17850</v>
      </c>
      <c r="AE7" s="19">
        <f>'BAR BB| Open rates'!AF7*0.75</f>
        <v>19350</v>
      </c>
      <c r="AF7" s="19">
        <f>'BAR BB| Open rates'!AG7*0.75</f>
        <v>17850</v>
      </c>
      <c r="AG7" s="19">
        <f>'BAR BB| Open rates'!AH7*0.75</f>
        <v>19350</v>
      </c>
      <c r="AH7" s="19">
        <f>'BAR BB| Open rates'!AI7*0.75</f>
        <v>17850</v>
      </c>
      <c r="AI7" s="19">
        <f>'BAR BB| Open rates'!AJ7*0.75</f>
        <v>19350</v>
      </c>
      <c r="AJ7" s="19">
        <f>'BAR BB| Open rates'!AK7*0.75</f>
        <v>17850</v>
      </c>
      <c r="AK7" s="19">
        <f>'BAR BB| Open rates'!AL7*0.75</f>
        <v>19350</v>
      </c>
      <c r="AL7" s="19">
        <f>'BAR BB| Open rates'!AM7*0.75</f>
        <v>17850</v>
      </c>
      <c r="AM7" s="19">
        <f>'BAR BB| Open rates'!AN7*0.75</f>
        <v>19350</v>
      </c>
      <c r="AN7" s="19">
        <f>'BAR BB| Open rates'!AO7*0.75</f>
        <v>17850</v>
      </c>
      <c r="AO7" s="19">
        <f>'BAR BB| Open rates'!AP7*0.75</f>
        <v>19350</v>
      </c>
      <c r="AP7" s="19">
        <f>'BAR BB| Open rates'!AQ7*0.75</f>
        <v>17850</v>
      </c>
      <c r="AQ7" s="19">
        <f>'BAR BB| Open rates'!AR7*0.75</f>
        <v>19350</v>
      </c>
      <c r="AR7" s="19">
        <f>'BAR BB| Open rates'!AS7*0.75</f>
        <v>14700</v>
      </c>
      <c r="AS7" s="19">
        <f>'BAR BB| Open rates'!AT7*0.75</f>
        <v>16350</v>
      </c>
      <c r="AT7" s="19">
        <f>'BAR BB| Open rates'!AU7*0.75</f>
        <v>14700</v>
      </c>
      <c r="AU7" s="19">
        <f>'BAR BB| Open rates'!AV7*0.75</f>
        <v>16350</v>
      </c>
      <c r="AV7" s="19">
        <f>'BAR BB| Open rates'!AW7*0.75</f>
        <v>16350</v>
      </c>
      <c r="AW7" s="19">
        <f>'BAR BB| Open rates'!AX7*0.75</f>
        <v>14700</v>
      </c>
      <c r="AX7" s="19">
        <f>'BAR BB| Open rates'!AY7*0.75</f>
        <v>16350</v>
      </c>
      <c r="AY7" s="19">
        <f>'BAR BB| Open rates'!AZ7*0.75</f>
        <v>14700</v>
      </c>
      <c r="AZ7" s="19">
        <f>'BAR BB| Open rates'!BA7*0.75</f>
        <v>16350</v>
      </c>
      <c r="BA7" s="19">
        <f>'BAR BB| Open rates'!BB7*0.75</f>
        <v>14700</v>
      </c>
      <c r="BB7" s="19">
        <f>'BAR BB| Open rates'!BC7*0.75</f>
        <v>16350</v>
      </c>
      <c r="BC7" s="19">
        <f>'BAR BB| Open rates'!BD7*0.75</f>
        <v>14700</v>
      </c>
    </row>
    <row r="8" spans="1:55" s="36" customFormat="1" ht="12" customHeight="1" x14ac:dyDescent="0.2">
      <c r="A8" s="236" t="s">
        <v>175</v>
      </c>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row>
    <row r="9" spans="1:55" s="36" customFormat="1" ht="12" customHeight="1" x14ac:dyDescent="0.2">
      <c r="A9" s="237">
        <v>1</v>
      </c>
      <c r="B9" s="19">
        <f>'BAR BB| Open rates'!B9*0.75</f>
        <v>13425</v>
      </c>
      <c r="C9" s="19">
        <f>'BAR BB| Open rates'!D9*0.75</f>
        <v>14700</v>
      </c>
      <c r="D9" s="19">
        <f>'BAR BB| Open rates'!E9*0.75</f>
        <v>13950</v>
      </c>
      <c r="E9" s="19">
        <f>'BAR BB| Open rates'!F9*0.75</f>
        <v>12675</v>
      </c>
      <c r="F9" s="19">
        <f>'BAR BB| Open rates'!G9*0.75</f>
        <v>11175</v>
      </c>
      <c r="G9" s="19">
        <f>'BAR BB| Open rates'!H9*0.75</f>
        <v>11175</v>
      </c>
      <c r="H9" s="19">
        <f>'BAR BB| Open rates'!I9*0.75</f>
        <v>10425</v>
      </c>
      <c r="I9" s="19">
        <f>'BAR BB| Open rates'!J9*0.75</f>
        <v>11175</v>
      </c>
      <c r="J9" s="19">
        <f>'BAR BB| Open rates'!K9*0.75</f>
        <v>11175</v>
      </c>
      <c r="K9" s="19">
        <f>'BAR BB| Open rates'!L9*0.75</f>
        <v>11175</v>
      </c>
      <c r="L9" s="19">
        <f>'BAR BB| Open rates'!M9*0.75</f>
        <v>17850</v>
      </c>
      <c r="M9" s="19">
        <f>'BAR BB| Open rates'!N9*0.75</f>
        <v>13950</v>
      </c>
      <c r="N9" s="19">
        <f>'BAR BB| Open rates'!O9*0.75</f>
        <v>17850</v>
      </c>
      <c r="O9" s="19">
        <f>'BAR BB| Open rates'!P9*0.75</f>
        <v>15600</v>
      </c>
      <c r="P9" s="19">
        <f>'BAR BB| Open rates'!Q9*0.75</f>
        <v>12675</v>
      </c>
      <c r="Q9" s="19">
        <f>'BAR BB| Open rates'!R9*0.75</f>
        <v>13950</v>
      </c>
      <c r="R9" s="19">
        <f>'BAR BB| Open rates'!S9*0.75</f>
        <v>12675</v>
      </c>
      <c r="S9" s="19">
        <f>'BAR BB| Open rates'!T9*0.75</f>
        <v>13950</v>
      </c>
      <c r="T9" s="19">
        <f>'BAR BB| Open rates'!U9*0.75</f>
        <v>12675</v>
      </c>
      <c r="U9" s="19">
        <f>'BAR BB| Open rates'!V9*0.75</f>
        <v>13950</v>
      </c>
      <c r="V9" s="19">
        <f>'BAR BB| Open rates'!W9*0.75</f>
        <v>14700</v>
      </c>
      <c r="W9" s="19">
        <f>'BAR BB| Open rates'!X9*0.75</f>
        <v>17850</v>
      </c>
      <c r="X9" s="19">
        <f>'BAR BB| Open rates'!Y9*0.75</f>
        <v>32175</v>
      </c>
      <c r="Y9" s="19">
        <f>'BAR BB| Open rates'!Z9*0.75</f>
        <v>14700</v>
      </c>
      <c r="Z9" s="19">
        <f>'BAR BB| Open rates'!AA9*0.75</f>
        <v>16350</v>
      </c>
      <c r="AA9" s="19">
        <f>'BAR BB| Open rates'!AB9*0.75</f>
        <v>14700</v>
      </c>
      <c r="AB9" s="19">
        <f>'BAR BB| Open rates'!AC9*0.75</f>
        <v>17850</v>
      </c>
      <c r="AC9" s="19">
        <f>'BAR BB| Open rates'!AD9*0.75</f>
        <v>19350</v>
      </c>
      <c r="AD9" s="19">
        <f>'BAR BB| Open rates'!AE9*0.75</f>
        <v>17850</v>
      </c>
      <c r="AE9" s="19">
        <f>'BAR BB| Open rates'!AF9*0.75</f>
        <v>19350</v>
      </c>
      <c r="AF9" s="19">
        <f>'BAR BB| Open rates'!AG9*0.75</f>
        <v>17850</v>
      </c>
      <c r="AG9" s="19">
        <f>'BAR BB| Open rates'!AH9*0.75</f>
        <v>19350</v>
      </c>
      <c r="AH9" s="19">
        <f>'BAR BB| Open rates'!AI9*0.75</f>
        <v>17850</v>
      </c>
      <c r="AI9" s="19">
        <f>'BAR BB| Open rates'!AJ9*0.75</f>
        <v>19350</v>
      </c>
      <c r="AJ9" s="19">
        <f>'BAR BB| Open rates'!AK9*0.75</f>
        <v>17850</v>
      </c>
      <c r="AK9" s="19">
        <f>'BAR BB| Open rates'!AL9*0.75</f>
        <v>19350</v>
      </c>
      <c r="AL9" s="19">
        <f>'BAR BB| Open rates'!AM9*0.75</f>
        <v>17850</v>
      </c>
      <c r="AM9" s="19">
        <f>'BAR BB| Open rates'!AN9*0.75</f>
        <v>19350</v>
      </c>
      <c r="AN9" s="19">
        <f>'BAR BB| Open rates'!AO9*0.75</f>
        <v>17850</v>
      </c>
      <c r="AO9" s="19">
        <f>'BAR BB| Open rates'!AP9*0.75</f>
        <v>19350</v>
      </c>
      <c r="AP9" s="19">
        <f>'BAR BB| Open rates'!AQ9*0.75</f>
        <v>17850</v>
      </c>
      <c r="AQ9" s="19">
        <f>'BAR BB| Open rates'!AR9*0.75</f>
        <v>19350</v>
      </c>
      <c r="AR9" s="19">
        <f>'BAR BB| Open rates'!AS9*0.75</f>
        <v>14700</v>
      </c>
      <c r="AS9" s="19">
        <f>'BAR BB| Open rates'!AT9*0.75</f>
        <v>16350</v>
      </c>
      <c r="AT9" s="19">
        <f>'BAR BB| Open rates'!AU9*0.75</f>
        <v>14700</v>
      </c>
      <c r="AU9" s="19">
        <f>'BAR BB| Open rates'!AV9*0.75</f>
        <v>16350</v>
      </c>
      <c r="AV9" s="19">
        <f>'BAR BB| Open rates'!AW9*0.75</f>
        <v>16350</v>
      </c>
      <c r="AW9" s="19">
        <f>'BAR BB| Open rates'!AX9*0.75</f>
        <v>14700</v>
      </c>
      <c r="AX9" s="19">
        <f>'BAR BB| Open rates'!AY9*0.75</f>
        <v>16350</v>
      </c>
      <c r="AY9" s="19">
        <f>'BAR BB| Open rates'!AZ9*0.75</f>
        <v>14700</v>
      </c>
      <c r="AZ9" s="19">
        <f>'BAR BB| Open rates'!BA9*0.75</f>
        <v>16350</v>
      </c>
      <c r="BA9" s="19">
        <f>'BAR BB| Open rates'!BB9*0.75</f>
        <v>14700</v>
      </c>
      <c r="BB9" s="19">
        <f>'BAR BB| Open rates'!BC9*0.75</f>
        <v>16350</v>
      </c>
      <c r="BC9" s="19">
        <f>'BAR BB| Open rates'!BD9*0.75</f>
        <v>14700</v>
      </c>
    </row>
    <row r="10" spans="1:55" s="36" customFormat="1" ht="12" customHeight="1" x14ac:dyDescent="0.2">
      <c r="A10" s="237">
        <v>2</v>
      </c>
      <c r="B10" s="19">
        <f>'BAR BB| Open rates'!B10*0.75</f>
        <v>15675</v>
      </c>
      <c r="C10" s="19">
        <f>'BAR BB| Open rates'!D10*0.75</f>
        <v>16950</v>
      </c>
      <c r="D10" s="19">
        <f>'BAR BB| Open rates'!E10*0.75</f>
        <v>16200</v>
      </c>
      <c r="E10" s="19">
        <f>'BAR BB| Open rates'!F10*0.75</f>
        <v>14925</v>
      </c>
      <c r="F10" s="19">
        <f>'BAR BB| Open rates'!G10*0.75</f>
        <v>13425</v>
      </c>
      <c r="G10" s="19">
        <f>'BAR BB| Open rates'!H10*0.75</f>
        <v>13425</v>
      </c>
      <c r="H10" s="19">
        <f>'BAR BB| Open rates'!I10*0.75</f>
        <v>12675</v>
      </c>
      <c r="I10" s="19">
        <f>'BAR BB| Open rates'!J10*0.75</f>
        <v>13425</v>
      </c>
      <c r="J10" s="19">
        <f>'BAR BB| Open rates'!K10*0.75</f>
        <v>13425</v>
      </c>
      <c r="K10" s="19">
        <f>'BAR BB| Open rates'!L10*0.75</f>
        <v>13425</v>
      </c>
      <c r="L10" s="19">
        <f>'BAR BB| Open rates'!M10*0.75</f>
        <v>20100</v>
      </c>
      <c r="M10" s="19">
        <f>'BAR BB| Open rates'!N10*0.75</f>
        <v>16200</v>
      </c>
      <c r="N10" s="19">
        <f>'BAR BB| Open rates'!O10*0.75</f>
        <v>20100</v>
      </c>
      <c r="O10" s="19">
        <f>'BAR BB| Open rates'!P10*0.75</f>
        <v>17850</v>
      </c>
      <c r="P10" s="19">
        <f>'BAR BB| Open rates'!Q10*0.75</f>
        <v>14925</v>
      </c>
      <c r="Q10" s="19">
        <f>'BAR BB| Open rates'!R10*0.75</f>
        <v>16200</v>
      </c>
      <c r="R10" s="19">
        <f>'BAR BB| Open rates'!S10*0.75</f>
        <v>14925</v>
      </c>
      <c r="S10" s="19">
        <f>'BAR BB| Open rates'!T10*0.75</f>
        <v>16200</v>
      </c>
      <c r="T10" s="19">
        <f>'BAR BB| Open rates'!U10*0.75</f>
        <v>14925</v>
      </c>
      <c r="U10" s="19">
        <f>'BAR BB| Open rates'!V10*0.75</f>
        <v>16200</v>
      </c>
      <c r="V10" s="19">
        <f>'BAR BB| Open rates'!W10*0.75</f>
        <v>16950</v>
      </c>
      <c r="W10" s="19">
        <f>'BAR BB| Open rates'!X10*0.75</f>
        <v>20100</v>
      </c>
      <c r="X10" s="19">
        <f>'BAR BB| Open rates'!Y10*0.75</f>
        <v>34425</v>
      </c>
      <c r="Y10" s="19">
        <f>'BAR BB| Open rates'!Z10*0.75</f>
        <v>16950</v>
      </c>
      <c r="Z10" s="19">
        <f>'BAR BB| Open rates'!AA10*0.75</f>
        <v>18600</v>
      </c>
      <c r="AA10" s="19">
        <f>'BAR BB| Open rates'!AB10*0.75</f>
        <v>16950</v>
      </c>
      <c r="AB10" s="19">
        <f>'BAR BB| Open rates'!AC10*0.75</f>
        <v>20100</v>
      </c>
      <c r="AC10" s="19">
        <f>'BAR BB| Open rates'!AD10*0.75</f>
        <v>21600</v>
      </c>
      <c r="AD10" s="19">
        <f>'BAR BB| Open rates'!AE10*0.75</f>
        <v>20100</v>
      </c>
      <c r="AE10" s="19">
        <f>'BAR BB| Open rates'!AF10*0.75</f>
        <v>21600</v>
      </c>
      <c r="AF10" s="19">
        <f>'BAR BB| Open rates'!AG10*0.75</f>
        <v>20100</v>
      </c>
      <c r="AG10" s="19">
        <f>'BAR BB| Open rates'!AH10*0.75</f>
        <v>21600</v>
      </c>
      <c r="AH10" s="19">
        <f>'BAR BB| Open rates'!AI10*0.75</f>
        <v>20100</v>
      </c>
      <c r="AI10" s="19">
        <f>'BAR BB| Open rates'!AJ10*0.75</f>
        <v>21600</v>
      </c>
      <c r="AJ10" s="19">
        <f>'BAR BB| Open rates'!AK10*0.75</f>
        <v>20100</v>
      </c>
      <c r="AK10" s="19">
        <f>'BAR BB| Open rates'!AL10*0.75</f>
        <v>21600</v>
      </c>
      <c r="AL10" s="19">
        <f>'BAR BB| Open rates'!AM10*0.75</f>
        <v>20100</v>
      </c>
      <c r="AM10" s="19">
        <f>'BAR BB| Open rates'!AN10*0.75</f>
        <v>21600</v>
      </c>
      <c r="AN10" s="19">
        <f>'BAR BB| Open rates'!AO10*0.75</f>
        <v>20100</v>
      </c>
      <c r="AO10" s="19">
        <f>'BAR BB| Open rates'!AP10*0.75</f>
        <v>21600</v>
      </c>
      <c r="AP10" s="19">
        <f>'BAR BB| Open rates'!AQ10*0.75</f>
        <v>20100</v>
      </c>
      <c r="AQ10" s="19">
        <f>'BAR BB| Open rates'!AR10*0.75</f>
        <v>21600</v>
      </c>
      <c r="AR10" s="19">
        <f>'BAR BB| Open rates'!AS10*0.75</f>
        <v>16950</v>
      </c>
      <c r="AS10" s="19">
        <f>'BAR BB| Open rates'!AT10*0.75</f>
        <v>18600</v>
      </c>
      <c r="AT10" s="19">
        <f>'BAR BB| Open rates'!AU10*0.75</f>
        <v>16950</v>
      </c>
      <c r="AU10" s="19">
        <f>'BAR BB| Open rates'!AV10*0.75</f>
        <v>18600</v>
      </c>
      <c r="AV10" s="19">
        <f>'BAR BB| Open rates'!AW10*0.75</f>
        <v>18600</v>
      </c>
      <c r="AW10" s="19">
        <f>'BAR BB| Open rates'!AX10*0.75</f>
        <v>16950</v>
      </c>
      <c r="AX10" s="19">
        <f>'BAR BB| Open rates'!AY10*0.75</f>
        <v>18600</v>
      </c>
      <c r="AY10" s="19">
        <f>'BAR BB| Open rates'!AZ10*0.75</f>
        <v>16950</v>
      </c>
      <c r="AZ10" s="19">
        <f>'BAR BB| Open rates'!BA10*0.75</f>
        <v>18600</v>
      </c>
      <c r="BA10" s="19">
        <f>'BAR BB| Open rates'!BB10*0.75</f>
        <v>16950</v>
      </c>
      <c r="BB10" s="19">
        <f>'BAR BB| Open rates'!BC10*0.75</f>
        <v>18600</v>
      </c>
      <c r="BC10" s="19">
        <f>'BAR BB| Open rates'!BD10*0.75</f>
        <v>16950</v>
      </c>
    </row>
    <row r="11" spans="1:55" s="36" customFormat="1" ht="12" customHeight="1" x14ac:dyDescent="0.2">
      <c r="A11" s="236" t="s">
        <v>176</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row>
    <row r="12" spans="1:55" s="36" customFormat="1" ht="12" customHeight="1" x14ac:dyDescent="0.2">
      <c r="A12" s="237">
        <v>1</v>
      </c>
      <c r="B12" s="19">
        <f>'BAR BB| Open rates'!B12*0.75</f>
        <v>16350</v>
      </c>
      <c r="C12" s="19">
        <f>'BAR BB| Open rates'!D12*0.75</f>
        <v>17625</v>
      </c>
      <c r="D12" s="19">
        <f>'BAR BB| Open rates'!E12*0.75</f>
        <v>16875</v>
      </c>
      <c r="E12" s="19">
        <f>'BAR BB| Open rates'!F12*0.75</f>
        <v>15600</v>
      </c>
      <c r="F12" s="19">
        <f>'BAR BB| Open rates'!G12*0.75</f>
        <v>14100</v>
      </c>
      <c r="G12" s="19">
        <f>'BAR BB| Open rates'!H12*0.75</f>
        <v>14100</v>
      </c>
      <c r="H12" s="19">
        <f>'BAR BB| Open rates'!I12*0.75</f>
        <v>13350</v>
      </c>
      <c r="I12" s="19">
        <f>'BAR BB| Open rates'!J12*0.75</f>
        <v>14100</v>
      </c>
      <c r="J12" s="19">
        <f>'BAR BB| Open rates'!K12*0.75</f>
        <v>14100</v>
      </c>
      <c r="K12" s="19">
        <f>'BAR BB| Open rates'!L12*0.75</f>
        <v>14100</v>
      </c>
      <c r="L12" s="19">
        <f>'BAR BB| Open rates'!M12*0.75</f>
        <v>21525</v>
      </c>
      <c r="M12" s="19">
        <f>'BAR BB| Open rates'!N12*0.75</f>
        <v>17625</v>
      </c>
      <c r="N12" s="19">
        <f>'BAR BB| Open rates'!O12*0.75</f>
        <v>21525</v>
      </c>
      <c r="O12" s="19">
        <f>'BAR BB| Open rates'!P12*0.75</f>
        <v>19275</v>
      </c>
      <c r="P12" s="19">
        <f>'BAR BB| Open rates'!Q12*0.75</f>
        <v>16350</v>
      </c>
      <c r="Q12" s="19">
        <f>'BAR BB| Open rates'!R12*0.75</f>
        <v>17625</v>
      </c>
      <c r="R12" s="19">
        <f>'BAR BB| Open rates'!S12*0.75</f>
        <v>16350</v>
      </c>
      <c r="S12" s="19">
        <f>'BAR BB| Open rates'!T12*0.75</f>
        <v>17625</v>
      </c>
      <c r="T12" s="19">
        <f>'BAR BB| Open rates'!U12*0.75</f>
        <v>16350</v>
      </c>
      <c r="U12" s="19">
        <f>'BAR BB| Open rates'!V12*0.75</f>
        <v>17625</v>
      </c>
      <c r="V12" s="19">
        <f>'BAR BB| Open rates'!W12*0.75</f>
        <v>17625</v>
      </c>
      <c r="W12" s="19">
        <f>'BAR BB| Open rates'!X12*0.75</f>
        <v>20775</v>
      </c>
      <c r="X12" s="19">
        <f>'BAR BB| Open rates'!Y12*0.75</f>
        <v>35100</v>
      </c>
      <c r="Y12" s="19">
        <f>'BAR BB| Open rates'!Z12*0.75</f>
        <v>17625</v>
      </c>
      <c r="Z12" s="19">
        <f>'BAR BB| Open rates'!AA12*0.75</f>
        <v>19275</v>
      </c>
      <c r="AA12" s="19">
        <f>'BAR BB| Open rates'!AB12*0.75</f>
        <v>17625</v>
      </c>
      <c r="AB12" s="19">
        <f>'BAR BB| Open rates'!AC12*0.75</f>
        <v>20775</v>
      </c>
      <c r="AC12" s="19">
        <f>'BAR BB| Open rates'!AD12*0.75</f>
        <v>22275</v>
      </c>
      <c r="AD12" s="19">
        <f>'BAR BB| Open rates'!AE12*0.75</f>
        <v>20775</v>
      </c>
      <c r="AE12" s="19">
        <f>'BAR BB| Open rates'!AF12*0.75</f>
        <v>22275</v>
      </c>
      <c r="AF12" s="19">
        <f>'BAR BB| Open rates'!AG12*0.75</f>
        <v>20775</v>
      </c>
      <c r="AG12" s="19">
        <f>'BAR BB| Open rates'!AH12*0.75</f>
        <v>22275</v>
      </c>
      <c r="AH12" s="19">
        <f>'BAR BB| Open rates'!AI12*0.75</f>
        <v>20775</v>
      </c>
      <c r="AI12" s="19">
        <f>'BAR BB| Open rates'!AJ12*0.75</f>
        <v>22275</v>
      </c>
      <c r="AJ12" s="19">
        <f>'BAR BB| Open rates'!AK12*0.75</f>
        <v>20775</v>
      </c>
      <c r="AK12" s="19">
        <f>'BAR BB| Open rates'!AL12*0.75</f>
        <v>22275</v>
      </c>
      <c r="AL12" s="19">
        <f>'BAR BB| Open rates'!AM12*0.75</f>
        <v>20775</v>
      </c>
      <c r="AM12" s="19">
        <f>'BAR BB| Open rates'!AN12*0.75</f>
        <v>22275</v>
      </c>
      <c r="AN12" s="19">
        <f>'BAR BB| Open rates'!AO12*0.75</f>
        <v>20775</v>
      </c>
      <c r="AO12" s="19">
        <f>'BAR BB| Open rates'!AP12*0.75</f>
        <v>22275</v>
      </c>
      <c r="AP12" s="19">
        <f>'BAR BB| Open rates'!AQ12*0.75</f>
        <v>20775</v>
      </c>
      <c r="AQ12" s="19">
        <f>'BAR BB| Open rates'!AR12*0.75</f>
        <v>22275</v>
      </c>
      <c r="AR12" s="19">
        <f>'BAR BB| Open rates'!AS12*0.75</f>
        <v>17625</v>
      </c>
      <c r="AS12" s="19">
        <f>'BAR BB| Open rates'!AT12*0.75</f>
        <v>19275</v>
      </c>
      <c r="AT12" s="19">
        <f>'BAR BB| Open rates'!AU12*0.75</f>
        <v>17625</v>
      </c>
      <c r="AU12" s="19">
        <f>'BAR BB| Open rates'!AV12*0.75</f>
        <v>19275</v>
      </c>
      <c r="AV12" s="19">
        <f>'BAR BB| Open rates'!AW12*0.75</f>
        <v>19275</v>
      </c>
      <c r="AW12" s="19">
        <f>'BAR BB| Open rates'!AX12*0.75</f>
        <v>17625</v>
      </c>
      <c r="AX12" s="19">
        <f>'BAR BB| Open rates'!AY12*0.75</f>
        <v>19275</v>
      </c>
      <c r="AY12" s="19">
        <f>'BAR BB| Open rates'!AZ12*0.75</f>
        <v>17625</v>
      </c>
      <c r="AZ12" s="19">
        <f>'BAR BB| Open rates'!BA12*0.75</f>
        <v>19275</v>
      </c>
      <c r="BA12" s="19">
        <f>'BAR BB| Open rates'!BB12*0.75</f>
        <v>17625</v>
      </c>
      <c r="BB12" s="19">
        <f>'BAR BB| Open rates'!BC12*0.75</f>
        <v>19275</v>
      </c>
      <c r="BC12" s="19">
        <f>'BAR BB| Open rates'!BD12*0.75</f>
        <v>17625</v>
      </c>
    </row>
    <row r="13" spans="1:55" s="36" customFormat="1" ht="12" customHeight="1" x14ac:dyDescent="0.2">
      <c r="A13" s="237">
        <v>2</v>
      </c>
      <c r="B13" s="19">
        <f>'BAR BB| Open rates'!B13*0.75</f>
        <v>18600</v>
      </c>
      <c r="C13" s="19">
        <f>'BAR BB| Open rates'!D13*0.75</f>
        <v>19875</v>
      </c>
      <c r="D13" s="19">
        <f>'BAR BB| Open rates'!E13*0.75</f>
        <v>19125</v>
      </c>
      <c r="E13" s="19">
        <f>'BAR BB| Open rates'!F13*0.75</f>
        <v>17850</v>
      </c>
      <c r="F13" s="19">
        <f>'BAR BB| Open rates'!G13*0.75</f>
        <v>16350</v>
      </c>
      <c r="G13" s="19">
        <f>'BAR BB| Open rates'!H13*0.75</f>
        <v>16350</v>
      </c>
      <c r="H13" s="19">
        <f>'BAR BB| Open rates'!I13*0.75</f>
        <v>15600</v>
      </c>
      <c r="I13" s="19">
        <f>'BAR BB| Open rates'!J13*0.75</f>
        <v>16350</v>
      </c>
      <c r="J13" s="19">
        <f>'BAR BB| Open rates'!K13*0.75</f>
        <v>16350</v>
      </c>
      <c r="K13" s="19">
        <f>'BAR BB| Open rates'!L13*0.75</f>
        <v>16350</v>
      </c>
      <c r="L13" s="19">
        <f>'BAR BB| Open rates'!M13*0.75</f>
        <v>23775</v>
      </c>
      <c r="M13" s="19">
        <f>'BAR BB| Open rates'!N13*0.75</f>
        <v>19875</v>
      </c>
      <c r="N13" s="19">
        <f>'BAR BB| Open rates'!O13*0.75</f>
        <v>23775</v>
      </c>
      <c r="O13" s="19">
        <f>'BAR BB| Open rates'!P13*0.75</f>
        <v>21525</v>
      </c>
      <c r="P13" s="19">
        <f>'BAR BB| Open rates'!Q13*0.75</f>
        <v>18600</v>
      </c>
      <c r="Q13" s="19">
        <f>'BAR BB| Open rates'!R13*0.75</f>
        <v>19875</v>
      </c>
      <c r="R13" s="19">
        <f>'BAR BB| Open rates'!S13*0.75</f>
        <v>18600</v>
      </c>
      <c r="S13" s="19">
        <f>'BAR BB| Open rates'!T13*0.75</f>
        <v>19875</v>
      </c>
      <c r="T13" s="19">
        <f>'BAR BB| Open rates'!U13*0.75</f>
        <v>18600</v>
      </c>
      <c r="U13" s="19">
        <f>'BAR BB| Open rates'!V13*0.75</f>
        <v>19875</v>
      </c>
      <c r="V13" s="19">
        <f>'BAR BB| Open rates'!W13*0.75</f>
        <v>19875</v>
      </c>
      <c r="W13" s="19">
        <f>'BAR BB| Open rates'!X13*0.75</f>
        <v>23025</v>
      </c>
      <c r="X13" s="19">
        <f>'BAR BB| Open rates'!Y13*0.75</f>
        <v>37350</v>
      </c>
      <c r="Y13" s="19">
        <f>'BAR BB| Open rates'!Z13*0.75</f>
        <v>19875</v>
      </c>
      <c r="Z13" s="19">
        <f>'BAR BB| Open rates'!AA13*0.75</f>
        <v>21525</v>
      </c>
      <c r="AA13" s="19">
        <f>'BAR BB| Open rates'!AB13*0.75</f>
        <v>19875</v>
      </c>
      <c r="AB13" s="19">
        <f>'BAR BB| Open rates'!AC13*0.75</f>
        <v>23025</v>
      </c>
      <c r="AC13" s="19">
        <f>'BAR BB| Open rates'!AD13*0.75</f>
        <v>24525</v>
      </c>
      <c r="AD13" s="19">
        <f>'BAR BB| Open rates'!AE13*0.75</f>
        <v>23025</v>
      </c>
      <c r="AE13" s="19">
        <f>'BAR BB| Open rates'!AF13*0.75</f>
        <v>24525</v>
      </c>
      <c r="AF13" s="19">
        <f>'BAR BB| Open rates'!AG13*0.75</f>
        <v>23025</v>
      </c>
      <c r="AG13" s="19">
        <f>'BAR BB| Open rates'!AH13*0.75</f>
        <v>24525</v>
      </c>
      <c r="AH13" s="19">
        <f>'BAR BB| Open rates'!AI13*0.75</f>
        <v>23025</v>
      </c>
      <c r="AI13" s="19">
        <f>'BAR BB| Open rates'!AJ13*0.75</f>
        <v>24525</v>
      </c>
      <c r="AJ13" s="19">
        <f>'BAR BB| Open rates'!AK13*0.75</f>
        <v>23025</v>
      </c>
      <c r="AK13" s="19">
        <f>'BAR BB| Open rates'!AL13*0.75</f>
        <v>24525</v>
      </c>
      <c r="AL13" s="19">
        <f>'BAR BB| Open rates'!AM13*0.75</f>
        <v>23025</v>
      </c>
      <c r="AM13" s="19">
        <f>'BAR BB| Open rates'!AN13*0.75</f>
        <v>24525</v>
      </c>
      <c r="AN13" s="19">
        <f>'BAR BB| Open rates'!AO13*0.75</f>
        <v>23025</v>
      </c>
      <c r="AO13" s="19">
        <f>'BAR BB| Open rates'!AP13*0.75</f>
        <v>24525</v>
      </c>
      <c r="AP13" s="19">
        <f>'BAR BB| Open rates'!AQ13*0.75</f>
        <v>23025</v>
      </c>
      <c r="AQ13" s="19">
        <f>'BAR BB| Open rates'!AR13*0.75</f>
        <v>24525</v>
      </c>
      <c r="AR13" s="19">
        <f>'BAR BB| Open rates'!AS13*0.75</f>
        <v>19875</v>
      </c>
      <c r="AS13" s="19">
        <f>'BAR BB| Open rates'!AT13*0.75</f>
        <v>21525</v>
      </c>
      <c r="AT13" s="19">
        <f>'BAR BB| Open rates'!AU13*0.75</f>
        <v>19875</v>
      </c>
      <c r="AU13" s="19">
        <f>'BAR BB| Open rates'!AV13*0.75</f>
        <v>21525</v>
      </c>
      <c r="AV13" s="19">
        <f>'BAR BB| Open rates'!AW13*0.75</f>
        <v>21525</v>
      </c>
      <c r="AW13" s="19">
        <f>'BAR BB| Open rates'!AX13*0.75</f>
        <v>19875</v>
      </c>
      <c r="AX13" s="19">
        <f>'BAR BB| Open rates'!AY13*0.75</f>
        <v>21525</v>
      </c>
      <c r="AY13" s="19">
        <f>'BAR BB| Open rates'!AZ13*0.75</f>
        <v>19875</v>
      </c>
      <c r="AZ13" s="19">
        <f>'BAR BB| Open rates'!BA13*0.75</f>
        <v>21525</v>
      </c>
      <c r="BA13" s="19">
        <f>'BAR BB| Open rates'!BB13*0.75</f>
        <v>19875</v>
      </c>
      <c r="BB13" s="19">
        <f>'BAR BB| Open rates'!BC13*0.75</f>
        <v>21525</v>
      </c>
      <c r="BC13" s="19">
        <f>'BAR BB| Open rates'!BD13*0.75</f>
        <v>19875</v>
      </c>
    </row>
    <row r="14" spans="1:55" s="36" customFormat="1" ht="12" customHeight="1" x14ac:dyDescent="0.2">
      <c r="A14" s="236" t="s">
        <v>177</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row>
    <row r="15" spans="1:55" s="36" customFormat="1" ht="12" customHeight="1" x14ac:dyDescent="0.2">
      <c r="A15" s="237">
        <v>1</v>
      </c>
      <c r="B15" s="19">
        <f>'BAR BB| Open rates'!B15*0.75</f>
        <v>21600</v>
      </c>
      <c r="C15" s="19">
        <f>'BAR BB| Open rates'!D15*0.75</f>
        <v>22875</v>
      </c>
      <c r="D15" s="19">
        <f>'BAR BB| Open rates'!E15*0.75</f>
        <v>21375</v>
      </c>
      <c r="E15" s="19">
        <f>'BAR BB| Open rates'!F15*0.75</f>
        <v>20100</v>
      </c>
      <c r="F15" s="19">
        <f>'BAR BB| Open rates'!G15*0.75</f>
        <v>18600</v>
      </c>
      <c r="G15" s="19">
        <f>'BAR BB| Open rates'!H15*0.75</f>
        <v>18600</v>
      </c>
      <c r="H15" s="19">
        <f>'BAR BB| Open rates'!I15*0.75</f>
        <v>17850</v>
      </c>
      <c r="I15" s="19">
        <f>'BAR BB| Open rates'!J15*0.75</f>
        <v>18600</v>
      </c>
      <c r="J15" s="19">
        <f>'BAR BB| Open rates'!K15*0.75</f>
        <v>18600</v>
      </c>
      <c r="K15" s="19">
        <f>'BAR BB| Open rates'!L15*0.75</f>
        <v>18600</v>
      </c>
      <c r="L15" s="19">
        <f>'BAR BB| Open rates'!M15*0.75</f>
        <v>26025</v>
      </c>
      <c r="M15" s="19">
        <f>'BAR BB| Open rates'!N15*0.75</f>
        <v>22125</v>
      </c>
      <c r="N15" s="19">
        <f>'BAR BB| Open rates'!O15*0.75</f>
        <v>26025</v>
      </c>
      <c r="O15" s="19">
        <f>'BAR BB| Open rates'!P15*0.75</f>
        <v>23775</v>
      </c>
      <c r="P15" s="19">
        <f>'BAR BB| Open rates'!Q15*0.75</f>
        <v>20850</v>
      </c>
      <c r="Q15" s="19">
        <f>'BAR BB| Open rates'!R15*0.75</f>
        <v>22125</v>
      </c>
      <c r="R15" s="19">
        <f>'BAR BB| Open rates'!S15*0.75</f>
        <v>20850</v>
      </c>
      <c r="S15" s="19">
        <f>'BAR BB| Open rates'!T15*0.75</f>
        <v>22125</v>
      </c>
      <c r="T15" s="19">
        <f>'BAR BB| Open rates'!U15*0.75</f>
        <v>20850</v>
      </c>
      <c r="U15" s="19">
        <f>'BAR BB| Open rates'!V15*0.75</f>
        <v>22125</v>
      </c>
      <c r="V15" s="19">
        <f>'BAR BB| Open rates'!W15*0.75</f>
        <v>25875</v>
      </c>
      <c r="W15" s="19">
        <f>'BAR BB| Open rates'!X15*0.75</f>
        <v>29025</v>
      </c>
      <c r="X15" s="19">
        <f>'BAR BB| Open rates'!Y15*0.75</f>
        <v>43350</v>
      </c>
      <c r="Y15" s="19">
        <f>'BAR BB| Open rates'!Z15*0.75</f>
        <v>25875</v>
      </c>
      <c r="Z15" s="19">
        <f>'BAR BB| Open rates'!AA15*0.75</f>
        <v>27525</v>
      </c>
      <c r="AA15" s="19">
        <f>'BAR BB| Open rates'!AB15*0.75</f>
        <v>25875</v>
      </c>
      <c r="AB15" s="19">
        <f>'BAR BB| Open rates'!AC15*0.75</f>
        <v>29025</v>
      </c>
      <c r="AC15" s="19">
        <f>'BAR BB| Open rates'!AD15*0.75</f>
        <v>30525</v>
      </c>
      <c r="AD15" s="19">
        <f>'BAR BB| Open rates'!AE15*0.75</f>
        <v>29025</v>
      </c>
      <c r="AE15" s="19">
        <f>'BAR BB| Open rates'!AF15*0.75</f>
        <v>30525</v>
      </c>
      <c r="AF15" s="19">
        <f>'BAR BB| Open rates'!AG15*0.75</f>
        <v>29025</v>
      </c>
      <c r="AG15" s="19">
        <f>'BAR BB| Open rates'!AH15*0.75</f>
        <v>30525</v>
      </c>
      <c r="AH15" s="19">
        <f>'BAR BB| Open rates'!AI15*0.75</f>
        <v>29025</v>
      </c>
      <c r="AI15" s="19">
        <f>'BAR BB| Open rates'!AJ15*0.75</f>
        <v>30525</v>
      </c>
      <c r="AJ15" s="19">
        <f>'BAR BB| Open rates'!AK15*0.75</f>
        <v>29025</v>
      </c>
      <c r="AK15" s="19">
        <f>'BAR BB| Open rates'!AL15*0.75</f>
        <v>30525</v>
      </c>
      <c r="AL15" s="19">
        <f>'BAR BB| Open rates'!AM15*0.75</f>
        <v>29025</v>
      </c>
      <c r="AM15" s="19">
        <f>'BAR BB| Open rates'!AN15*0.75</f>
        <v>30525</v>
      </c>
      <c r="AN15" s="19">
        <f>'BAR BB| Open rates'!AO15*0.75</f>
        <v>29025</v>
      </c>
      <c r="AO15" s="19">
        <f>'BAR BB| Open rates'!AP15*0.75</f>
        <v>30525</v>
      </c>
      <c r="AP15" s="19">
        <f>'BAR BB| Open rates'!AQ15*0.75</f>
        <v>29025</v>
      </c>
      <c r="AQ15" s="19">
        <f>'BAR BB| Open rates'!AR15*0.75</f>
        <v>30525</v>
      </c>
      <c r="AR15" s="19">
        <f>'BAR BB| Open rates'!AS15*0.75</f>
        <v>25875</v>
      </c>
      <c r="AS15" s="19">
        <f>'BAR BB| Open rates'!AT15*0.75</f>
        <v>27525</v>
      </c>
      <c r="AT15" s="19">
        <f>'BAR BB| Open rates'!AU15*0.75</f>
        <v>25875</v>
      </c>
      <c r="AU15" s="19">
        <f>'BAR BB| Open rates'!AV15*0.75</f>
        <v>27525</v>
      </c>
      <c r="AV15" s="19">
        <f>'BAR BB| Open rates'!AW15*0.75</f>
        <v>27525</v>
      </c>
      <c r="AW15" s="19">
        <f>'BAR BB| Open rates'!AX15*0.75</f>
        <v>25875</v>
      </c>
      <c r="AX15" s="19">
        <f>'BAR BB| Open rates'!AY15*0.75</f>
        <v>27525</v>
      </c>
      <c r="AY15" s="19">
        <f>'BAR BB| Open rates'!AZ15*0.75</f>
        <v>25875</v>
      </c>
      <c r="AZ15" s="19">
        <f>'BAR BB| Open rates'!BA15*0.75</f>
        <v>27525</v>
      </c>
      <c r="BA15" s="19">
        <f>'BAR BB| Open rates'!BB15*0.75</f>
        <v>25875</v>
      </c>
      <c r="BB15" s="19">
        <f>'BAR BB| Open rates'!BC15*0.75</f>
        <v>27525</v>
      </c>
      <c r="BC15" s="19">
        <f>'BAR BB| Open rates'!BD15*0.75</f>
        <v>25875</v>
      </c>
    </row>
    <row r="16" spans="1:55" s="36" customFormat="1" ht="12" customHeight="1" x14ac:dyDescent="0.2">
      <c r="A16" s="237">
        <v>2</v>
      </c>
      <c r="B16" s="19">
        <f>'BAR BB| Open rates'!B16*0.75</f>
        <v>23850</v>
      </c>
      <c r="C16" s="19">
        <f>'BAR BB| Open rates'!D16*0.75</f>
        <v>25125</v>
      </c>
      <c r="D16" s="19">
        <f>'BAR BB| Open rates'!E16*0.75</f>
        <v>23625</v>
      </c>
      <c r="E16" s="19">
        <f>'BAR BB| Open rates'!F16*0.75</f>
        <v>22350</v>
      </c>
      <c r="F16" s="19">
        <f>'BAR BB| Open rates'!G16*0.75</f>
        <v>20850</v>
      </c>
      <c r="G16" s="19">
        <f>'BAR BB| Open rates'!H16*0.75</f>
        <v>20850</v>
      </c>
      <c r="H16" s="19">
        <f>'BAR BB| Open rates'!I16*0.75</f>
        <v>20100</v>
      </c>
      <c r="I16" s="19">
        <f>'BAR BB| Open rates'!J16*0.75</f>
        <v>20850</v>
      </c>
      <c r="J16" s="19">
        <f>'BAR BB| Open rates'!K16*0.75</f>
        <v>20850</v>
      </c>
      <c r="K16" s="19">
        <f>'BAR BB| Open rates'!L16*0.75</f>
        <v>20850</v>
      </c>
      <c r="L16" s="19">
        <f>'BAR BB| Open rates'!M16*0.75</f>
        <v>28275</v>
      </c>
      <c r="M16" s="19">
        <f>'BAR BB| Open rates'!N16*0.75</f>
        <v>24375</v>
      </c>
      <c r="N16" s="19">
        <f>'BAR BB| Open rates'!O16*0.75</f>
        <v>28275</v>
      </c>
      <c r="O16" s="19">
        <f>'BAR BB| Open rates'!P16*0.75</f>
        <v>26025</v>
      </c>
      <c r="P16" s="19">
        <f>'BAR BB| Open rates'!Q16*0.75</f>
        <v>23100</v>
      </c>
      <c r="Q16" s="19">
        <f>'BAR BB| Open rates'!R16*0.75</f>
        <v>24375</v>
      </c>
      <c r="R16" s="19">
        <f>'BAR BB| Open rates'!S16*0.75</f>
        <v>23100</v>
      </c>
      <c r="S16" s="19">
        <f>'BAR BB| Open rates'!T16*0.75</f>
        <v>24375</v>
      </c>
      <c r="T16" s="19">
        <f>'BAR BB| Open rates'!U16*0.75</f>
        <v>23100</v>
      </c>
      <c r="U16" s="19">
        <f>'BAR BB| Open rates'!V16*0.75</f>
        <v>24375</v>
      </c>
      <c r="V16" s="19">
        <f>'BAR BB| Open rates'!W16*0.75</f>
        <v>28125</v>
      </c>
      <c r="W16" s="19">
        <f>'BAR BB| Open rates'!X16*0.75</f>
        <v>31275</v>
      </c>
      <c r="X16" s="19">
        <f>'BAR BB| Open rates'!Y16*0.75</f>
        <v>45600</v>
      </c>
      <c r="Y16" s="19">
        <f>'BAR BB| Open rates'!Z16*0.75</f>
        <v>28125</v>
      </c>
      <c r="Z16" s="19">
        <f>'BAR BB| Open rates'!AA16*0.75</f>
        <v>29775</v>
      </c>
      <c r="AA16" s="19">
        <f>'BAR BB| Open rates'!AB16*0.75</f>
        <v>28125</v>
      </c>
      <c r="AB16" s="19">
        <f>'BAR BB| Open rates'!AC16*0.75</f>
        <v>31275</v>
      </c>
      <c r="AC16" s="19">
        <f>'BAR BB| Open rates'!AD16*0.75</f>
        <v>32775</v>
      </c>
      <c r="AD16" s="19">
        <f>'BAR BB| Open rates'!AE16*0.75</f>
        <v>31275</v>
      </c>
      <c r="AE16" s="19">
        <f>'BAR BB| Open rates'!AF16*0.75</f>
        <v>32775</v>
      </c>
      <c r="AF16" s="19">
        <f>'BAR BB| Open rates'!AG16*0.75</f>
        <v>31275</v>
      </c>
      <c r="AG16" s="19">
        <f>'BAR BB| Open rates'!AH16*0.75</f>
        <v>32775</v>
      </c>
      <c r="AH16" s="19">
        <f>'BAR BB| Open rates'!AI16*0.75</f>
        <v>31275</v>
      </c>
      <c r="AI16" s="19">
        <f>'BAR BB| Open rates'!AJ16*0.75</f>
        <v>32775</v>
      </c>
      <c r="AJ16" s="19">
        <f>'BAR BB| Open rates'!AK16*0.75</f>
        <v>31275</v>
      </c>
      <c r="AK16" s="19">
        <f>'BAR BB| Open rates'!AL16*0.75</f>
        <v>32775</v>
      </c>
      <c r="AL16" s="19">
        <f>'BAR BB| Open rates'!AM16*0.75</f>
        <v>31275</v>
      </c>
      <c r="AM16" s="19">
        <f>'BAR BB| Open rates'!AN16*0.75</f>
        <v>32775</v>
      </c>
      <c r="AN16" s="19">
        <f>'BAR BB| Open rates'!AO16*0.75</f>
        <v>31275</v>
      </c>
      <c r="AO16" s="19">
        <f>'BAR BB| Open rates'!AP16*0.75</f>
        <v>32775</v>
      </c>
      <c r="AP16" s="19">
        <f>'BAR BB| Open rates'!AQ16*0.75</f>
        <v>31275</v>
      </c>
      <c r="AQ16" s="19">
        <f>'BAR BB| Open rates'!AR16*0.75</f>
        <v>32775</v>
      </c>
      <c r="AR16" s="19">
        <f>'BAR BB| Open rates'!AS16*0.75</f>
        <v>28125</v>
      </c>
      <c r="AS16" s="19">
        <f>'BAR BB| Open rates'!AT16*0.75</f>
        <v>29775</v>
      </c>
      <c r="AT16" s="19">
        <f>'BAR BB| Open rates'!AU16*0.75</f>
        <v>28125</v>
      </c>
      <c r="AU16" s="19">
        <f>'BAR BB| Open rates'!AV16*0.75</f>
        <v>29775</v>
      </c>
      <c r="AV16" s="19">
        <f>'BAR BB| Open rates'!AW16*0.75</f>
        <v>29775</v>
      </c>
      <c r="AW16" s="19">
        <f>'BAR BB| Open rates'!AX16*0.75</f>
        <v>28125</v>
      </c>
      <c r="AX16" s="19">
        <f>'BAR BB| Open rates'!AY16*0.75</f>
        <v>29775</v>
      </c>
      <c r="AY16" s="19">
        <f>'BAR BB| Open rates'!AZ16*0.75</f>
        <v>28125</v>
      </c>
      <c r="AZ16" s="19">
        <f>'BAR BB| Open rates'!BA16*0.75</f>
        <v>29775</v>
      </c>
      <c r="BA16" s="19">
        <f>'BAR BB| Open rates'!BB16*0.75</f>
        <v>28125</v>
      </c>
      <c r="BB16" s="19">
        <f>'BAR BB| Open rates'!BC16*0.75</f>
        <v>29775</v>
      </c>
      <c r="BC16" s="19">
        <f>'BAR BB| Open rates'!BD16*0.75</f>
        <v>28125</v>
      </c>
    </row>
    <row r="17" spans="1:55" s="36" customFormat="1" ht="12" customHeight="1" x14ac:dyDescent="0.2">
      <c r="A17" s="236" t="s">
        <v>178</v>
      </c>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row>
    <row r="18" spans="1:55" s="36" customFormat="1" ht="12" customHeight="1" x14ac:dyDescent="0.2">
      <c r="A18" s="237">
        <v>1</v>
      </c>
      <c r="B18" s="19">
        <f>'BAR BB| Open rates'!B18*0.75</f>
        <v>21675</v>
      </c>
      <c r="C18" s="19">
        <f>'BAR BB| Open rates'!D18*0.75</f>
        <v>22950</v>
      </c>
      <c r="D18" s="19">
        <f>'BAR BB| Open rates'!E18*0.75</f>
        <v>22950</v>
      </c>
      <c r="E18" s="19">
        <f>'BAR BB| Open rates'!F18*0.75</f>
        <v>21675</v>
      </c>
      <c r="F18" s="19">
        <f>'BAR BB| Open rates'!G18*0.75</f>
        <v>20175</v>
      </c>
      <c r="G18" s="19">
        <f>'BAR BB| Open rates'!H18*0.75</f>
        <v>20175</v>
      </c>
      <c r="H18" s="19">
        <f>'BAR BB| Open rates'!I18*0.75</f>
        <v>19425</v>
      </c>
      <c r="I18" s="19">
        <f>'BAR BB| Open rates'!J18*0.75</f>
        <v>20175</v>
      </c>
      <c r="J18" s="19">
        <f>'BAR BB| Open rates'!K18*0.75</f>
        <v>20175</v>
      </c>
      <c r="K18" s="19">
        <f>'BAR BB| Open rates'!L18*0.75</f>
        <v>20175</v>
      </c>
      <c r="L18" s="19">
        <f>'BAR BB| Open rates'!M18*0.75</f>
        <v>26850</v>
      </c>
      <c r="M18" s="19">
        <f>'BAR BB| Open rates'!N18*0.75</f>
        <v>22950</v>
      </c>
      <c r="N18" s="19">
        <f>'BAR BB| Open rates'!O18*0.75</f>
        <v>26850</v>
      </c>
      <c r="O18" s="19">
        <f>'BAR BB| Open rates'!P18*0.75</f>
        <v>24600</v>
      </c>
      <c r="P18" s="19">
        <f>'BAR BB| Open rates'!Q18*0.75</f>
        <v>21675</v>
      </c>
      <c r="Q18" s="19">
        <f>'BAR BB| Open rates'!R18*0.75</f>
        <v>22950</v>
      </c>
      <c r="R18" s="19">
        <f>'BAR BB| Open rates'!S18*0.75</f>
        <v>21675</v>
      </c>
      <c r="S18" s="19">
        <f>'BAR BB| Open rates'!T18*0.75</f>
        <v>22950</v>
      </c>
      <c r="T18" s="19">
        <f>'BAR BB| Open rates'!U18*0.75</f>
        <v>21675</v>
      </c>
      <c r="U18" s="19">
        <f>'BAR BB| Open rates'!V18*0.75</f>
        <v>22950</v>
      </c>
      <c r="V18" s="19">
        <f>'BAR BB| Open rates'!W18*0.75</f>
        <v>26625</v>
      </c>
      <c r="W18" s="19">
        <f>'BAR BB| Open rates'!X18*0.75</f>
        <v>29775</v>
      </c>
      <c r="X18" s="19">
        <f>'BAR BB| Open rates'!Y18*0.75</f>
        <v>44100</v>
      </c>
      <c r="Y18" s="19">
        <f>'BAR BB| Open rates'!Z18*0.75</f>
        <v>26625</v>
      </c>
      <c r="Z18" s="19">
        <f>'BAR BB| Open rates'!AA18*0.75</f>
        <v>28275</v>
      </c>
      <c r="AA18" s="19">
        <f>'BAR BB| Open rates'!AB18*0.75</f>
        <v>26625</v>
      </c>
      <c r="AB18" s="19">
        <f>'BAR BB| Open rates'!AC18*0.75</f>
        <v>29775</v>
      </c>
      <c r="AC18" s="19">
        <f>'BAR BB| Open rates'!AD18*0.75</f>
        <v>31275</v>
      </c>
      <c r="AD18" s="19">
        <f>'BAR BB| Open rates'!AE18*0.75</f>
        <v>29775</v>
      </c>
      <c r="AE18" s="19">
        <f>'BAR BB| Open rates'!AF18*0.75</f>
        <v>31275</v>
      </c>
      <c r="AF18" s="19">
        <f>'BAR BB| Open rates'!AG18*0.75</f>
        <v>29775</v>
      </c>
      <c r="AG18" s="19">
        <f>'BAR BB| Open rates'!AH18*0.75</f>
        <v>31275</v>
      </c>
      <c r="AH18" s="19">
        <f>'BAR BB| Open rates'!AI18*0.75</f>
        <v>29775</v>
      </c>
      <c r="AI18" s="19">
        <f>'BAR BB| Open rates'!AJ18*0.75</f>
        <v>31275</v>
      </c>
      <c r="AJ18" s="19">
        <f>'BAR BB| Open rates'!AK18*0.75</f>
        <v>29775</v>
      </c>
      <c r="AK18" s="19">
        <f>'BAR BB| Open rates'!AL18*0.75</f>
        <v>31275</v>
      </c>
      <c r="AL18" s="19">
        <f>'BAR BB| Open rates'!AM18*0.75</f>
        <v>29775</v>
      </c>
      <c r="AM18" s="19">
        <f>'BAR BB| Open rates'!AN18*0.75</f>
        <v>31275</v>
      </c>
      <c r="AN18" s="19">
        <f>'BAR BB| Open rates'!AO18*0.75</f>
        <v>29775</v>
      </c>
      <c r="AO18" s="19">
        <f>'BAR BB| Open rates'!AP18*0.75</f>
        <v>31275</v>
      </c>
      <c r="AP18" s="19">
        <f>'BAR BB| Open rates'!AQ18*0.75</f>
        <v>29775</v>
      </c>
      <c r="AQ18" s="19">
        <f>'BAR BB| Open rates'!AR18*0.75</f>
        <v>31275</v>
      </c>
      <c r="AR18" s="19">
        <f>'BAR BB| Open rates'!AS18*0.75</f>
        <v>26625</v>
      </c>
      <c r="AS18" s="19">
        <f>'BAR BB| Open rates'!AT18*0.75</f>
        <v>28275</v>
      </c>
      <c r="AT18" s="19">
        <f>'BAR BB| Open rates'!AU18*0.75</f>
        <v>26625</v>
      </c>
      <c r="AU18" s="19">
        <f>'BAR BB| Open rates'!AV18*0.75</f>
        <v>28275</v>
      </c>
      <c r="AV18" s="19">
        <f>'BAR BB| Open rates'!AW18*0.75</f>
        <v>28275</v>
      </c>
      <c r="AW18" s="19">
        <f>'BAR BB| Open rates'!AX18*0.75</f>
        <v>26625</v>
      </c>
      <c r="AX18" s="19">
        <f>'BAR BB| Open rates'!AY18*0.75</f>
        <v>28275</v>
      </c>
      <c r="AY18" s="19">
        <f>'BAR BB| Open rates'!AZ18*0.75</f>
        <v>26625</v>
      </c>
      <c r="AZ18" s="19">
        <f>'BAR BB| Open rates'!BA18*0.75</f>
        <v>28275</v>
      </c>
      <c r="BA18" s="19">
        <f>'BAR BB| Open rates'!BB18*0.75</f>
        <v>26625</v>
      </c>
      <c r="BB18" s="19">
        <f>'BAR BB| Open rates'!BC18*0.75</f>
        <v>28275</v>
      </c>
      <c r="BC18" s="19">
        <f>'BAR BB| Open rates'!BD18*0.75</f>
        <v>26625</v>
      </c>
    </row>
    <row r="19" spans="1:55" s="36" customFormat="1" ht="12" customHeight="1" x14ac:dyDescent="0.2">
      <c r="A19" s="237">
        <v>2</v>
      </c>
      <c r="B19" s="19">
        <f>'BAR BB| Open rates'!B19*0.75</f>
        <v>23925</v>
      </c>
      <c r="C19" s="19">
        <f>'BAR BB| Open rates'!D19*0.75</f>
        <v>25200</v>
      </c>
      <c r="D19" s="19">
        <f>'BAR BB| Open rates'!E19*0.75</f>
        <v>25200</v>
      </c>
      <c r="E19" s="19">
        <f>'BAR BB| Open rates'!F19*0.75</f>
        <v>23925</v>
      </c>
      <c r="F19" s="19">
        <f>'BAR BB| Open rates'!G19*0.75</f>
        <v>22425</v>
      </c>
      <c r="G19" s="19">
        <f>'BAR BB| Open rates'!H19*0.75</f>
        <v>22425</v>
      </c>
      <c r="H19" s="19">
        <f>'BAR BB| Open rates'!I19*0.75</f>
        <v>21675</v>
      </c>
      <c r="I19" s="19">
        <f>'BAR BB| Open rates'!J19*0.75</f>
        <v>22425</v>
      </c>
      <c r="J19" s="19">
        <f>'BAR BB| Open rates'!K19*0.75</f>
        <v>22425</v>
      </c>
      <c r="K19" s="19">
        <f>'BAR BB| Open rates'!L19*0.75</f>
        <v>22425</v>
      </c>
      <c r="L19" s="19">
        <f>'BAR BB| Open rates'!M19*0.75</f>
        <v>29100</v>
      </c>
      <c r="M19" s="19">
        <f>'BAR BB| Open rates'!N19*0.75</f>
        <v>25200</v>
      </c>
      <c r="N19" s="19">
        <f>'BAR BB| Open rates'!O19*0.75</f>
        <v>29100</v>
      </c>
      <c r="O19" s="19">
        <f>'BAR BB| Open rates'!P19*0.75</f>
        <v>26850</v>
      </c>
      <c r="P19" s="19">
        <f>'BAR BB| Open rates'!Q19*0.75</f>
        <v>23925</v>
      </c>
      <c r="Q19" s="19">
        <f>'BAR BB| Open rates'!R19*0.75</f>
        <v>25200</v>
      </c>
      <c r="R19" s="19">
        <f>'BAR BB| Open rates'!S19*0.75</f>
        <v>23925</v>
      </c>
      <c r="S19" s="19">
        <f>'BAR BB| Open rates'!T19*0.75</f>
        <v>25200</v>
      </c>
      <c r="T19" s="19">
        <f>'BAR BB| Open rates'!U19*0.75</f>
        <v>23925</v>
      </c>
      <c r="U19" s="19">
        <f>'BAR BB| Open rates'!V19*0.75</f>
        <v>25200</v>
      </c>
      <c r="V19" s="19">
        <f>'BAR BB| Open rates'!W19*0.75</f>
        <v>28875</v>
      </c>
      <c r="W19" s="19">
        <f>'BAR BB| Open rates'!X19*0.75</f>
        <v>32025</v>
      </c>
      <c r="X19" s="19">
        <f>'BAR BB| Open rates'!Y19*0.75</f>
        <v>46350</v>
      </c>
      <c r="Y19" s="19">
        <f>'BAR BB| Open rates'!Z19*0.75</f>
        <v>28875</v>
      </c>
      <c r="Z19" s="19">
        <f>'BAR BB| Open rates'!AA19*0.75</f>
        <v>30525</v>
      </c>
      <c r="AA19" s="19">
        <f>'BAR BB| Open rates'!AB19*0.75</f>
        <v>28875</v>
      </c>
      <c r="AB19" s="19">
        <f>'BAR BB| Open rates'!AC19*0.75</f>
        <v>32025</v>
      </c>
      <c r="AC19" s="19">
        <f>'BAR BB| Open rates'!AD19*0.75</f>
        <v>33525</v>
      </c>
      <c r="AD19" s="19">
        <f>'BAR BB| Open rates'!AE19*0.75</f>
        <v>32025</v>
      </c>
      <c r="AE19" s="19">
        <f>'BAR BB| Open rates'!AF19*0.75</f>
        <v>33525</v>
      </c>
      <c r="AF19" s="19">
        <f>'BAR BB| Open rates'!AG19*0.75</f>
        <v>32025</v>
      </c>
      <c r="AG19" s="19">
        <f>'BAR BB| Open rates'!AH19*0.75</f>
        <v>33525</v>
      </c>
      <c r="AH19" s="19">
        <f>'BAR BB| Open rates'!AI19*0.75</f>
        <v>32025</v>
      </c>
      <c r="AI19" s="19">
        <f>'BAR BB| Open rates'!AJ19*0.75</f>
        <v>33525</v>
      </c>
      <c r="AJ19" s="19">
        <f>'BAR BB| Open rates'!AK19*0.75</f>
        <v>32025</v>
      </c>
      <c r="AK19" s="19">
        <f>'BAR BB| Open rates'!AL19*0.75</f>
        <v>33525</v>
      </c>
      <c r="AL19" s="19">
        <f>'BAR BB| Open rates'!AM19*0.75</f>
        <v>32025</v>
      </c>
      <c r="AM19" s="19">
        <f>'BAR BB| Open rates'!AN19*0.75</f>
        <v>33525</v>
      </c>
      <c r="AN19" s="19">
        <f>'BAR BB| Open rates'!AO19*0.75</f>
        <v>32025</v>
      </c>
      <c r="AO19" s="19">
        <f>'BAR BB| Open rates'!AP19*0.75</f>
        <v>33525</v>
      </c>
      <c r="AP19" s="19">
        <f>'BAR BB| Open rates'!AQ19*0.75</f>
        <v>32025</v>
      </c>
      <c r="AQ19" s="19">
        <f>'BAR BB| Open rates'!AR19*0.75</f>
        <v>33525</v>
      </c>
      <c r="AR19" s="19">
        <f>'BAR BB| Open rates'!AS19*0.75</f>
        <v>28875</v>
      </c>
      <c r="AS19" s="19">
        <f>'BAR BB| Open rates'!AT19*0.75</f>
        <v>30525</v>
      </c>
      <c r="AT19" s="19">
        <f>'BAR BB| Open rates'!AU19*0.75</f>
        <v>28875</v>
      </c>
      <c r="AU19" s="19">
        <f>'BAR BB| Open rates'!AV19*0.75</f>
        <v>30525</v>
      </c>
      <c r="AV19" s="19">
        <f>'BAR BB| Open rates'!AW19*0.75</f>
        <v>30525</v>
      </c>
      <c r="AW19" s="19">
        <f>'BAR BB| Open rates'!AX19*0.75</f>
        <v>28875</v>
      </c>
      <c r="AX19" s="19">
        <f>'BAR BB| Open rates'!AY19*0.75</f>
        <v>30525</v>
      </c>
      <c r="AY19" s="19">
        <f>'BAR BB| Open rates'!AZ19*0.75</f>
        <v>28875</v>
      </c>
      <c r="AZ19" s="19">
        <f>'BAR BB| Open rates'!BA19*0.75</f>
        <v>30525</v>
      </c>
      <c r="BA19" s="19">
        <f>'BAR BB| Open rates'!BB19*0.75</f>
        <v>28875</v>
      </c>
      <c r="BB19" s="19">
        <f>'BAR BB| Open rates'!BC19*0.75</f>
        <v>30525</v>
      </c>
      <c r="BC19" s="19">
        <f>'BAR BB| Open rates'!BD19*0.75</f>
        <v>28875</v>
      </c>
    </row>
    <row r="20" spans="1:55" s="36" customFormat="1" ht="12" customHeight="1" x14ac:dyDescent="0.2">
      <c r="A20" s="236" t="s">
        <v>179</v>
      </c>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row>
    <row r="21" spans="1:55" s="36" customFormat="1" ht="12" customHeight="1" x14ac:dyDescent="0.2">
      <c r="A21" s="237">
        <v>1</v>
      </c>
      <c r="B21" s="19">
        <f>'BAR BB| Open rates'!B21*0.75</f>
        <v>23100</v>
      </c>
      <c r="C21" s="19">
        <f>'BAR BB| Open rates'!D21*0.75</f>
        <v>24375</v>
      </c>
      <c r="D21" s="19">
        <f>'BAR BB| Open rates'!E21*0.75</f>
        <v>23325</v>
      </c>
      <c r="E21" s="19">
        <f>'BAR BB| Open rates'!F21*0.75</f>
        <v>22050</v>
      </c>
      <c r="F21" s="19">
        <f>'BAR BB| Open rates'!G21*0.75</f>
        <v>20550</v>
      </c>
      <c r="G21" s="19">
        <f>'BAR BB| Open rates'!H21*0.75</f>
        <v>20550</v>
      </c>
      <c r="H21" s="19">
        <f>'BAR BB| Open rates'!I21*0.75</f>
        <v>19800</v>
      </c>
      <c r="I21" s="19">
        <f>'BAR BB| Open rates'!J21*0.75</f>
        <v>20550</v>
      </c>
      <c r="J21" s="19">
        <f>'BAR BB| Open rates'!K21*0.75</f>
        <v>20550</v>
      </c>
      <c r="K21" s="19">
        <f>'BAR BB| Open rates'!L21*0.75</f>
        <v>20550</v>
      </c>
      <c r="L21" s="19">
        <f>'BAR BB| Open rates'!M21*0.75</f>
        <v>27225</v>
      </c>
      <c r="M21" s="19">
        <f>'BAR BB| Open rates'!N21*0.75</f>
        <v>23325</v>
      </c>
      <c r="N21" s="19">
        <f>'BAR BB| Open rates'!O21*0.75</f>
        <v>27225</v>
      </c>
      <c r="O21" s="19">
        <f>'BAR BB| Open rates'!P21*0.75</f>
        <v>24975</v>
      </c>
      <c r="P21" s="19">
        <f>'BAR BB| Open rates'!Q21*0.75</f>
        <v>22050</v>
      </c>
      <c r="Q21" s="19">
        <f>'BAR BB| Open rates'!R21*0.75</f>
        <v>23325</v>
      </c>
      <c r="R21" s="19">
        <f>'BAR BB| Open rates'!S21*0.75</f>
        <v>22050</v>
      </c>
      <c r="S21" s="19">
        <f>'BAR BB| Open rates'!T21*0.75</f>
        <v>23325</v>
      </c>
      <c r="T21" s="19">
        <f>'BAR BB| Open rates'!U21*0.75</f>
        <v>22050</v>
      </c>
      <c r="U21" s="19">
        <f>'BAR BB| Open rates'!V21*0.75</f>
        <v>23325</v>
      </c>
      <c r="V21" s="19">
        <f>'BAR BB| Open rates'!W21*0.75</f>
        <v>27375</v>
      </c>
      <c r="W21" s="19">
        <f>'BAR BB| Open rates'!X21*0.75</f>
        <v>30525</v>
      </c>
      <c r="X21" s="19">
        <f>'BAR BB| Open rates'!Y21*0.75</f>
        <v>44850</v>
      </c>
      <c r="Y21" s="19">
        <f>'BAR BB| Open rates'!Z21*0.75</f>
        <v>27375</v>
      </c>
      <c r="Z21" s="19">
        <f>'BAR BB| Open rates'!AA21*0.75</f>
        <v>29025</v>
      </c>
      <c r="AA21" s="19">
        <f>'BAR BB| Open rates'!AB21*0.75</f>
        <v>27375</v>
      </c>
      <c r="AB21" s="19">
        <f>'BAR BB| Open rates'!AC21*0.75</f>
        <v>30525</v>
      </c>
      <c r="AC21" s="19">
        <f>'BAR BB| Open rates'!AD21*0.75</f>
        <v>32025</v>
      </c>
      <c r="AD21" s="19">
        <f>'BAR BB| Open rates'!AE21*0.75</f>
        <v>30525</v>
      </c>
      <c r="AE21" s="19">
        <f>'BAR BB| Open rates'!AF21*0.75</f>
        <v>32025</v>
      </c>
      <c r="AF21" s="19">
        <f>'BAR BB| Open rates'!AG21*0.75</f>
        <v>30525</v>
      </c>
      <c r="AG21" s="19">
        <f>'BAR BB| Open rates'!AH21*0.75</f>
        <v>32025</v>
      </c>
      <c r="AH21" s="19">
        <f>'BAR BB| Open rates'!AI21*0.75</f>
        <v>30525</v>
      </c>
      <c r="AI21" s="19">
        <f>'BAR BB| Open rates'!AJ21*0.75</f>
        <v>32025</v>
      </c>
      <c r="AJ21" s="19">
        <f>'BAR BB| Open rates'!AK21*0.75</f>
        <v>30525</v>
      </c>
      <c r="AK21" s="19">
        <f>'BAR BB| Open rates'!AL21*0.75</f>
        <v>32025</v>
      </c>
      <c r="AL21" s="19">
        <f>'BAR BB| Open rates'!AM21*0.75</f>
        <v>30525</v>
      </c>
      <c r="AM21" s="19">
        <f>'BAR BB| Open rates'!AN21*0.75</f>
        <v>32025</v>
      </c>
      <c r="AN21" s="19">
        <f>'BAR BB| Open rates'!AO21*0.75</f>
        <v>30525</v>
      </c>
      <c r="AO21" s="19">
        <f>'BAR BB| Open rates'!AP21*0.75</f>
        <v>32025</v>
      </c>
      <c r="AP21" s="19">
        <f>'BAR BB| Open rates'!AQ21*0.75</f>
        <v>30525</v>
      </c>
      <c r="AQ21" s="19">
        <f>'BAR BB| Open rates'!AR21*0.75</f>
        <v>32025</v>
      </c>
      <c r="AR21" s="19">
        <f>'BAR BB| Open rates'!AS21*0.75</f>
        <v>27375</v>
      </c>
      <c r="AS21" s="19">
        <f>'BAR BB| Open rates'!AT21*0.75</f>
        <v>29025</v>
      </c>
      <c r="AT21" s="19">
        <f>'BAR BB| Open rates'!AU21*0.75</f>
        <v>27375</v>
      </c>
      <c r="AU21" s="19">
        <f>'BAR BB| Open rates'!AV21*0.75</f>
        <v>29025</v>
      </c>
      <c r="AV21" s="19">
        <f>'BAR BB| Open rates'!AW21*0.75</f>
        <v>29025</v>
      </c>
      <c r="AW21" s="19">
        <f>'BAR BB| Open rates'!AX21*0.75</f>
        <v>27375</v>
      </c>
      <c r="AX21" s="19">
        <f>'BAR BB| Open rates'!AY21*0.75</f>
        <v>29025</v>
      </c>
      <c r="AY21" s="19">
        <f>'BAR BB| Open rates'!AZ21*0.75</f>
        <v>27375</v>
      </c>
      <c r="AZ21" s="19">
        <f>'BAR BB| Open rates'!BA21*0.75</f>
        <v>29025</v>
      </c>
      <c r="BA21" s="19">
        <f>'BAR BB| Open rates'!BB21*0.75</f>
        <v>27375</v>
      </c>
      <c r="BB21" s="19">
        <f>'BAR BB| Open rates'!BC21*0.75</f>
        <v>29025</v>
      </c>
      <c r="BC21" s="19">
        <f>'BAR BB| Open rates'!BD21*0.75</f>
        <v>27375</v>
      </c>
    </row>
    <row r="22" spans="1:55" s="36" customFormat="1" ht="12" customHeight="1" x14ac:dyDescent="0.2">
      <c r="A22" s="237">
        <v>2</v>
      </c>
      <c r="B22" s="19">
        <f>'BAR BB| Open rates'!B22*0.75</f>
        <v>25350</v>
      </c>
      <c r="C22" s="19">
        <f>'BAR BB| Open rates'!D22*0.75</f>
        <v>26625</v>
      </c>
      <c r="D22" s="19">
        <f>'BAR BB| Open rates'!E22*0.75</f>
        <v>25575</v>
      </c>
      <c r="E22" s="19">
        <f>'BAR BB| Open rates'!F22*0.75</f>
        <v>24300</v>
      </c>
      <c r="F22" s="19">
        <f>'BAR BB| Open rates'!G22*0.75</f>
        <v>22800</v>
      </c>
      <c r="G22" s="19">
        <f>'BAR BB| Open rates'!H22*0.75</f>
        <v>22800</v>
      </c>
      <c r="H22" s="19">
        <f>'BAR BB| Open rates'!I22*0.75</f>
        <v>22050</v>
      </c>
      <c r="I22" s="19">
        <f>'BAR BB| Open rates'!J22*0.75</f>
        <v>22800</v>
      </c>
      <c r="J22" s="19">
        <f>'BAR BB| Open rates'!K22*0.75</f>
        <v>22800</v>
      </c>
      <c r="K22" s="19">
        <f>'BAR BB| Open rates'!L22*0.75</f>
        <v>22800</v>
      </c>
      <c r="L22" s="19">
        <f>'BAR BB| Open rates'!M22*0.75</f>
        <v>29475</v>
      </c>
      <c r="M22" s="19">
        <f>'BAR BB| Open rates'!N22*0.75</f>
        <v>25575</v>
      </c>
      <c r="N22" s="19">
        <f>'BAR BB| Open rates'!O22*0.75</f>
        <v>29475</v>
      </c>
      <c r="O22" s="19">
        <f>'BAR BB| Open rates'!P22*0.75</f>
        <v>27225</v>
      </c>
      <c r="P22" s="19">
        <f>'BAR BB| Open rates'!Q22*0.75</f>
        <v>24300</v>
      </c>
      <c r="Q22" s="19">
        <f>'BAR BB| Open rates'!R22*0.75</f>
        <v>25575</v>
      </c>
      <c r="R22" s="19">
        <f>'BAR BB| Open rates'!S22*0.75</f>
        <v>24300</v>
      </c>
      <c r="S22" s="19">
        <f>'BAR BB| Open rates'!T22*0.75</f>
        <v>25575</v>
      </c>
      <c r="T22" s="19">
        <f>'BAR BB| Open rates'!U22*0.75</f>
        <v>24300</v>
      </c>
      <c r="U22" s="19">
        <f>'BAR BB| Open rates'!V22*0.75</f>
        <v>25575</v>
      </c>
      <c r="V22" s="19">
        <f>'BAR BB| Open rates'!W22*0.75</f>
        <v>29625</v>
      </c>
      <c r="W22" s="19">
        <f>'BAR BB| Open rates'!X22*0.75</f>
        <v>32775</v>
      </c>
      <c r="X22" s="19">
        <f>'BAR BB| Open rates'!Y22*0.75</f>
        <v>47100</v>
      </c>
      <c r="Y22" s="19">
        <f>'BAR BB| Open rates'!Z22*0.75</f>
        <v>29625</v>
      </c>
      <c r="Z22" s="19">
        <f>'BAR BB| Open rates'!AA22*0.75</f>
        <v>31275</v>
      </c>
      <c r="AA22" s="19">
        <f>'BAR BB| Open rates'!AB22*0.75</f>
        <v>29625</v>
      </c>
      <c r="AB22" s="19">
        <f>'BAR BB| Open rates'!AC22*0.75</f>
        <v>32775</v>
      </c>
      <c r="AC22" s="19">
        <f>'BAR BB| Open rates'!AD22*0.75</f>
        <v>34275</v>
      </c>
      <c r="AD22" s="19">
        <f>'BAR BB| Open rates'!AE22*0.75</f>
        <v>32775</v>
      </c>
      <c r="AE22" s="19">
        <f>'BAR BB| Open rates'!AF22*0.75</f>
        <v>34275</v>
      </c>
      <c r="AF22" s="19">
        <f>'BAR BB| Open rates'!AG22*0.75</f>
        <v>32775</v>
      </c>
      <c r="AG22" s="19">
        <f>'BAR BB| Open rates'!AH22*0.75</f>
        <v>34275</v>
      </c>
      <c r="AH22" s="19">
        <f>'BAR BB| Open rates'!AI22*0.75</f>
        <v>32775</v>
      </c>
      <c r="AI22" s="19">
        <f>'BAR BB| Open rates'!AJ22*0.75</f>
        <v>34275</v>
      </c>
      <c r="AJ22" s="19">
        <f>'BAR BB| Open rates'!AK22*0.75</f>
        <v>32775</v>
      </c>
      <c r="AK22" s="19">
        <f>'BAR BB| Open rates'!AL22*0.75</f>
        <v>34275</v>
      </c>
      <c r="AL22" s="19">
        <f>'BAR BB| Open rates'!AM22*0.75</f>
        <v>32775</v>
      </c>
      <c r="AM22" s="19">
        <f>'BAR BB| Open rates'!AN22*0.75</f>
        <v>34275</v>
      </c>
      <c r="AN22" s="19">
        <f>'BAR BB| Open rates'!AO22*0.75</f>
        <v>32775</v>
      </c>
      <c r="AO22" s="19">
        <f>'BAR BB| Open rates'!AP22*0.75</f>
        <v>34275</v>
      </c>
      <c r="AP22" s="19">
        <f>'BAR BB| Open rates'!AQ22*0.75</f>
        <v>32775</v>
      </c>
      <c r="AQ22" s="19">
        <f>'BAR BB| Open rates'!AR22*0.75</f>
        <v>34275</v>
      </c>
      <c r="AR22" s="19">
        <f>'BAR BB| Open rates'!AS22*0.75</f>
        <v>29625</v>
      </c>
      <c r="AS22" s="19">
        <f>'BAR BB| Open rates'!AT22*0.75</f>
        <v>31275</v>
      </c>
      <c r="AT22" s="19">
        <f>'BAR BB| Open rates'!AU22*0.75</f>
        <v>29625</v>
      </c>
      <c r="AU22" s="19">
        <f>'BAR BB| Open rates'!AV22*0.75</f>
        <v>31275</v>
      </c>
      <c r="AV22" s="19">
        <f>'BAR BB| Open rates'!AW22*0.75</f>
        <v>31275</v>
      </c>
      <c r="AW22" s="19">
        <f>'BAR BB| Open rates'!AX22*0.75</f>
        <v>29625</v>
      </c>
      <c r="AX22" s="19">
        <f>'BAR BB| Open rates'!AY22*0.75</f>
        <v>31275</v>
      </c>
      <c r="AY22" s="19">
        <f>'BAR BB| Open rates'!AZ22*0.75</f>
        <v>29625</v>
      </c>
      <c r="AZ22" s="19">
        <f>'BAR BB| Open rates'!BA22*0.75</f>
        <v>31275</v>
      </c>
      <c r="BA22" s="19">
        <f>'BAR BB| Open rates'!BB22*0.75</f>
        <v>29625</v>
      </c>
      <c r="BB22" s="19">
        <f>'BAR BB| Open rates'!BC22*0.75</f>
        <v>31275</v>
      </c>
      <c r="BC22" s="19">
        <f>'BAR BB| Open rates'!BD22*0.75</f>
        <v>29625</v>
      </c>
    </row>
    <row r="23" spans="1:55" s="36" customFormat="1" ht="12" customHeight="1" x14ac:dyDescent="0.2">
      <c r="A23" s="236" t="s">
        <v>180</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row>
    <row r="24" spans="1:55" s="36" customFormat="1" ht="12" customHeight="1" x14ac:dyDescent="0.2">
      <c r="A24" s="237">
        <v>1</v>
      </c>
      <c r="B24" s="19">
        <f>'BAR BB| Open rates'!B24*0.75</f>
        <v>34350</v>
      </c>
      <c r="C24" s="19">
        <f>'BAR BB| Open rates'!D24*0.75</f>
        <v>35625</v>
      </c>
      <c r="D24" s="19">
        <f>'BAR BB| Open rates'!E24*0.75</f>
        <v>29625</v>
      </c>
      <c r="E24" s="19">
        <f>'BAR BB| Open rates'!F24*0.75</f>
        <v>28350</v>
      </c>
      <c r="F24" s="19">
        <f>'BAR BB| Open rates'!G24*0.75</f>
        <v>26850</v>
      </c>
      <c r="G24" s="19">
        <f>'BAR BB| Open rates'!H24*0.75</f>
        <v>26850</v>
      </c>
      <c r="H24" s="19">
        <f>'BAR BB| Open rates'!I24*0.75</f>
        <v>26100</v>
      </c>
      <c r="I24" s="19">
        <f>'BAR BB| Open rates'!J24*0.75</f>
        <v>26850</v>
      </c>
      <c r="J24" s="19">
        <f>'BAR BB| Open rates'!K24*0.75</f>
        <v>26850</v>
      </c>
      <c r="K24" s="19">
        <f>'BAR BB| Open rates'!L24*0.75</f>
        <v>26850</v>
      </c>
      <c r="L24" s="19">
        <f>'BAR BB| Open rates'!M24*0.75</f>
        <v>33525</v>
      </c>
      <c r="M24" s="19">
        <f>'BAR BB| Open rates'!N24*0.75</f>
        <v>29625</v>
      </c>
      <c r="N24" s="19">
        <f>'BAR BB| Open rates'!O24*0.75</f>
        <v>33525</v>
      </c>
      <c r="O24" s="19">
        <f>'BAR BB| Open rates'!P24*0.75</f>
        <v>31275</v>
      </c>
      <c r="P24" s="19">
        <f>'BAR BB| Open rates'!Q24*0.75</f>
        <v>28350</v>
      </c>
      <c r="Q24" s="19">
        <f>'BAR BB| Open rates'!R24*0.75</f>
        <v>29625</v>
      </c>
      <c r="R24" s="19">
        <f>'BAR BB| Open rates'!S24*0.75</f>
        <v>28350</v>
      </c>
      <c r="S24" s="19">
        <f>'BAR BB| Open rates'!T24*0.75</f>
        <v>29625</v>
      </c>
      <c r="T24" s="19">
        <f>'BAR BB| Open rates'!U24*0.75</f>
        <v>28350</v>
      </c>
      <c r="U24" s="19">
        <f>'BAR BB| Open rates'!V24*0.75</f>
        <v>29625</v>
      </c>
      <c r="V24" s="19">
        <f>'BAR BB| Open rates'!W24*0.75</f>
        <v>35625</v>
      </c>
      <c r="W24" s="19">
        <f>'BAR BB| Open rates'!X24*0.75</f>
        <v>38775</v>
      </c>
      <c r="X24" s="19">
        <f>'BAR BB| Open rates'!Y24*0.75</f>
        <v>53100</v>
      </c>
      <c r="Y24" s="19">
        <f>'BAR BB| Open rates'!Z24*0.75</f>
        <v>35625</v>
      </c>
      <c r="Z24" s="19">
        <f>'BAR BB| Open rates'!AA24*0.75</f>
        <v>37275</v>
      </c>
      <c r="AA24" s="19">
        <f>'BAR BB| Open rates'!AB24*0.75</f>
        <v>35625</v>
      </c>
      <c r="AB24" s="19">
        <f>'BAR BB| Open rates'!AC24*0.75</f>
        <v>38775</v>
      </c>
      <c r="AC24" s="19">
        <f>'BAR BB| Open rates'!AD24*0.75</f>
        <v>40275</v>
      </c>
      <c r="AD24" s="19">
        <f>'BAR BB| Open rates'!AE24*0.75</f>
        <v>38775</v>
      </c>
      <c r="AE24" s="19">
        <f>'BAR BB| Open rates'!AF24*0.75</f>
        <v>40275</v>
      </c>
      <c r="AF24" s="19">
        <f>'BAR BB| Open rates'!AG24*0.75</f>
        <v>38775</v>
      </c>
      <c r="AG24" s="19">
        <f>'BAR BB| Open rates'!AH24*0.75</f>
        <v>40275</v>
      </c>
      <c r="AH24" s="19">
        <f>'BAR BB| Open rates'!AI24*0.75</f>
        <v>38775</v>
      </c>
      <c r="AI24" s="19">
        <f>'BAR BB| Open rates'!AJ24*0.75</f>
        <v>40275</v>
      </c>
      <c r="AJ24" s="19">
        <f>'BAR BB| Open rates'!AK24*0.75</f>
        <v>38775</v>
      </c>
      <c r="AK24" s="19">
        <f>'BAR BB| Open rates'!AL24*0.75</f>
        <v>40275</v>
      </c>
      <c r="AL24" s="19">
        <f>'BAR BB| Open rates'!AM24*0.75</f>
        <v>38775</v>
      </c>
      <c r="AM24" s="19">
        <f>'BAR BB| Open rates'!AN24*0.75</f>
        <v>40275</v>
      </c>
      <c r="AN24" s="19">
        <f>'BAR BB| Open rates'!AO24*0.75</f>
        <v>38775</v>
      </c>
      <c r="AO24" s="19">
        <f>'BAR BB| Open rates'!AP24*0.75</f>
        <v>40275</v>
      </c>
      <c r="AP24" s="19">
        <f>'BAR BB| Open rates'!AQ24*0.75</f>
        <v>38775</v>
      </c>
      <c r="AQ24" s="19">
        <f>'BAR BB| Open rates'!AR24*0.75</f>
        <v>40275</v>
      </c>
      <c r="AR24" s="19">
        <f>'BAR BB| Open rates'!AS24*0.75</f>
        <v>35625</v>
      </c>
      <c r="AS24" s="19">
        <f>'BAR BB| Open rates'!AT24*0.75</f>
        <v>37275</v>
      </c>
      <c r="AT24" s="19">
        <f>'BAR BB| Open rates'!AU24*0.75</f>
        <v>35625</v>
      </c>
      <c r="AU24" s="19">
        <f>'BAR BB| Open rates'!AV24*0.75</f>
        <v>32775</v>
      </c>
      <c r="AV24" s="19">
        <f>'BAR BB| Open rates'!AW24*0.75</f>
        <v>32775</v>
      </c>
      <c r="AW24" s="19">
        <f>'BAR BB| Open rates'!AX24*0.75</f>
        <v>31125</v>
      </c>
      <c r="AX24" s="19">
        <f>'BAR BB| Open rates'!AY24*0.75</f>
        <v>32775</v>
      </c>
      <c r="AY24" s="19">
        <f>'BAR BB| Open rates'!AZ24*0.75</f>
        <v>31125</v>
      </c>
      <c r="AZ24" s="19">
        <f>'BAR BB| Open rates'!BA24*0.75</f>
        <v>32775</v>
      </c>
      <c r="BA24" s="19">
        <f>'BAR BB| Open rates'!BB24*0.75</f>
        <v>31125</v>
      </c>
      <c r="BB24" s="19">
        <f>'BAR BB| Open rates'!BC24*0.75</f>
        <v>32775</v>
      </c>
      <c r="BC24" s="19">
        <f>'BAR BB| Open rates'!BD24*0.75</f>
        <v>31125</v>
      </c>
    </row>
    <row r="25" spans="1:55" s="36" customFormat="1" ht="12" customHeight="1" x14ac:dyDescent="0.2">
      <c r="A25" s="237">
        <v>2</v>
      </c>
      <c r="B25" s="19">
        <f>'BAR BB| Open rates'!B25*0.75</f>
        <v>36600</v>
      </c>
      <c r="C25" s="19">
        <f>'BAR BB| Open rates'!D25*0.75</f>
        <v>37875</v>
      </c>
      <c r="D25" s="19">
        <f>'BAR BB| Open rates'!E25*0.75</f>
        <v>31875</v>
      </c>
      <c r="E25" s="19">
        <f>'BAR BB| Open rates'!F25*0.75</f>
        <v>30600</v>
      </c>
      <c r="F25" s="19">
        <f>'BAR BB| Open rates'!G25*0.75</f>
        <v>29100</v>
      </c>
      <c r="G25" s="19">
        <f>'BAR BB| Open rates'!H25*0.75</f>
        <v>29100</v>
      </c>
      <c r="H25" s="19">
        <f>'BAR BB| Open rates'!I25*0.75</f>
        <v>28350</v>
      </c>
      <c r="I25" s="19">
        <f>'BAR BB| Open rates'!J25*0.75</f>
        <v>29100</v>
      </c>
      <c r="J25" s="19">
        <f>'BAR BB| Open rates'!K25*0.75</f>
        <v>29100</v>
      </c>
      <c r="K25" s="19">
        <f>'BAR BB| Open rates'!L25*0.75</f>
        <v>29100</v>
      </c>
      <c r="L25" s="19">
        <f>'BAR BB| Open rates'!M25*0.75</f>
        <v>35775</v>
      </c>
      <c r="M25" s="19">
        <f>'BAR BB| Open rates'!N25*0.75</f>
        <v>31875</v>
      </c>
      <c r="N25" s="19">
        <f>'BAR BB| Open rates'!O25*0.75</f>
        <v>35775</v>
      </c>
      <c r="O25" s="19">
        <f>'BAR BB| Open rates'!P25*0.75</f>
        <v>33525</v>
      </c>
      <c r="P25" s="19">
        <f>'BAR BB| Open rates'!Q25*0.75</f>
        <v>30600</v>
      </c>
      <c r="Q25" s="19">
        <f>'BAR BB| Open rates'!R25*0.75</f>
        <v>31875</v>
      </c>
      <c r="R25" s="19">
        <f>'BAR BB| Open rates'!S25*0.75</f>
        <v>30600</v>
      </c>
      <c r="S25" s="19">
        <f>'BAR BB| Open rates'!T25*0.75</f>
        <v>31875</v>
      </c>
      <c r="T25" s="19">
        <f>'BAR BB| Open rates'!U25*0.75</f>
        <v>30600</v>
      </c>
      <c r="U25" s="19">
        <f>'BAR BB| Open rates'!V25*0.75</f>
        <v>31875</v>
      </c>
      <c r="V25" s="19">
        <f>'BAR BB| Open rates'!W25*0.75</f>
        <v>37875</v>
      </c>
      <c r="W25" s="19">
        <f>'BAR BB| Open rates'!X25*0.75</f>
        <v>41025</v>
      </c>
      <c r="X25" s="19">
        <f>'BAR BB| Open rates'!Y25*0.75</f>
        <v>55350</v>
      </c>
      <c r="Y25" s="19">
        <f>'BAR BB| Open rates'!Z25*0.75</f>
        <v>37875</v>
      </c>
      <c r="Z25" s="19">
        <f>'BAR BB| Open rates'!AA25*0.75</f>
        <v>39525</v>
      </c>
      <c r="AA25" s="19">
        <f>'BAR BB| Open rates'!AB25*0.75</f>
        <v>37875</v>
      </c>
      <c r="AB25" s="19">
        <f>'BAR BB| Open rates'!AC25*0.75</f>
        <v>41025</v>
      </c>
      <c r="AC25" s="19">
        <f>'BAR BB| Open rates'!AD25*0.75</f>
        <v>42525</v>
      </c>
      <c r="AD25" s="19">
        <f>'BAR BB| Open rates'!AE25*0.75</f>
        <v>41025</v>
      </c>
      <c r="AE25" s="19">
        <f>'BAR BB| Open rates'!AF25*0.75</f>
        <v>42525</v>
      </c>
      <c r="AF25" s="19">
        <f>'BAR BB| Open rates'!AG25*0.75</f>
        <v>41025</v>
      </c>
      <c r="AG25" s="19">
        <f>'BAR BB| Open rates'!AH25*0.75</f>
        <v>42525</v>
      </c>
      <c r="AH25" s="19">
        <f>'BAR BB| Open rates'!AI25*0.75</f>
        <v>41025</v>
      </c>
      <c r="AI25" s="19">
        <f>'BAR BB| Open rates'!AJ25*0.75</f>
        <v>42525</v>
      </c>
      <c r="AJ25" s="19">
        <f>'BAR BB| Open rates'!AK25*0.75</f>
        <v>41025</v>
      </c>
      <c r="AK25" s="19">
        <f>'BAR BB| Open rates'!AL25*0.75</f>
        <v>42525</v>
      </c>
      <c r="AL25" s="19">
        <f>'BAR BB| Open rates'!AM25*0.75</f>
        <v>41025</v>
      </c>
      <c r="AM25" s="19">
        <f>'BAR BB| Open rates'!AN25*0.75</f>
        <v>42525</v>
      </c>
      <c r="AN25" s="19">
        <f>'BAR BB| Open rates'!AO25*0.75</f>
        <v>41025</v>
      </c>
      <c r="AO25" s="19">
        <f>'BAR BB| Open rates'!AP25*0.75</f>
        <v>42525</v>
      </c>
      <c r="AP25" s="19">
        <f>'BAR BB| Open rates'!AQ25*0.75</f>
        <v>41025</v>
      </c>
      <c r="AQ25" s="19">
        <f>'BAR BB| Open rates'!AR25*0.75</f>
        <v>42525</v>
      </c>
      <c r="AR25" s="19">
        <f>'BAR BB| Open rates'!AS25*0.75</f>
        <v>37875</v>
      </c>
      <c r="AS25" s="19">
        <f>'BAR BB| Open rates'!AT25*0.75</f>
        <v>39525</v>
      </c>
      <c r="AT25" s="19">
        <f>'BAR BB| Open rates'!AU25*0.75</f>
        <v>37875</v>
      </c>
      <c r="AU25" s="19">
        <f>'BAR BB| Open rates'!AV25*0.75</f>
        <v>35025</v>
      </c>
      <c r="AV25" s="19">
        <f>'BAR BB| Open rates'!AW25*0.75</f>
        <v>35025</v>
      </c>
      <c r="AW25" s="19">
        <f>'BAR BB| Open rates'!AX25*0.75</f>
        <v>33375</v>
      </c>
      <c r="AX25" s="19">
        <f>'BAR BB| Open rates'!AY25*0.75</f>
        <v>35025</v>
      </c>
      <c r="AY25" s="19">
        <f>'BAR BB| Open rates'!AZ25*0.75</f>
        <v>33375</v>
      </c>
      <c r="AZ25" s="19">
        <f>'BAR BB| Open rates'!BA25*0.75</f>
        <v>35025</v>
      </c>
      <c r="BA25" s="19">
        <f>'BAR BB| Open rates'!BB25*0.75</f>
        <v>33375</v>
      </c>
      <c r="BB25" s="19">
        <f>'BAR BB| Open rates'!BC25*0.75</f>
        <v>35025</v>
      </c>
      <c r="BC25" s="19">
        <f>'BAR BB| Open rates'!BD25*0.75</f>
        <v>33375</v>
      </c>
    </row>
    <row r="26" spans="1:55" s="36" customFormat="1" ht="12" customHeight="1" x14ac:dyDescent="0.2">
      <c r="A26" s="237">
        <v>3</v>
      </c>
      <c r="B26" s="19">
        <f>'BAR BB| Open rates'!B26*0.75</f>
        <v>38850</v>
      </c>
      <c r="C26" s="19">
        <f>'BAR BB| Open rates'!D26*0.75</f>
        <v>40125</v>
      </c>
      <c r="D26" s="19">
        <f>'BAR BB| Open rates'!E26*0.75</f>
        <v>34125</v>
      </c>
      <c r="E26" s="19">
        <f>'BAR BB| Open rates'!F26*0.75</f>
        <v>32850</v>
      </c>
      <c r="F26" s="19">
        <f>'BAR BB| Open rates'!G26*0.75</f>
        <v>31350</v>
      </c>
      <c r="G26" s="19">
        <f>'BAR BB| Open rates'!H26*0.75</f>
        <v>31350</v>
      </c>
      <c r="H26" s="19">
        <f>'BAR BB| Open rates'!I26*0.75</f>
        <v>30600</v>
      </c>
      <c r="I26" s="19">
        <f>'BAR BB| Open rates'!J26*0.75</f>
        <v>31350</v>
      </c>
      <c r="J26" s="19">
        <f>'BAR BB| Open rates'!K26*0.75</f>
        <v>31350</v>
      </c>
      <c r="K26" s="19">
        <f>'BAR BB| Open rates'!L26*0.75</f>
        <v>31350</v>
      </c>
      <c r="L26" s="19">
        <f>'BAR BB| Open rates'!M26*0.75</f>
        <v>38025</v>
      </c>
      <c r="M26" s="19">
        <f>'BAR BB| Open rates'!N26*0.75</f>
        <v>34125</v>
      </c>
      <c r="N26" s="19">
        <f>'BAR BB| Open rates'!O26*0.75</f>
        <v>38025</v>
      </c>
      <c r="O26" s="19">
        <f>'BAR BB| Open rates'!P26*0.75</f>
        <v>35775</v>
      </c>
      <c r="P26" s="19">
        <f>'BAR BB| Open rates'!Q26*0.75</f>
        <v>32850</v>
      </c>
      <c r="Q26" s="19">
        <f>'BAR BB| Open rates'!R26*0.75</f>
        <v>34125</v>
      </c>
      <c r="R26" s="19">
        <f>'BAR BB| Open rates'!S26*0.75</f>
        <v>32850</v>
      </c>
      <c r="S26" s="19">
        <f>'BAR BB| Open rates'!T26*0.75</f>
        <v>34125</v>
      </c>
      <c r="T26" s="19">
        <f>'BAR BB| Open rates'!U26*0.75</f>
        <v>32850</v>
      </c>
      <c r="U26" s="19">
        <f>'BAR BB| Open rates'!V26*0.75</f>
        <v>34125</v>
      </c>
      <c r="V26" s="19">
        <f>'BAR BB| Open rates'!W26*0.75</f>
        <v>40125</v>
      </c>
      <c r="W26" s="19">
        <f>'BAR BB| Open rates'!X26*0.75</f>
        <v>43275</v>
      </c>
      <c r="X26" s="19">
        <f>'BAR BB| Open rates'!Y26*0.75</f>
        <v>57600</v>
      </c>
      <c r="Y26" s="19">
        <f>'BAR BB| Open rates'!Z26*0.75</f>
        <v>40125</v>
      </c>
      <c r="Z26" s="19">
        <f>'BAR BB| Open rates'!AA26*0.75</f>
        <v>41775</v>
      </c>
      <c r="AA26" s="19">
        <f>'BAR BB| Open rates'!AB26*0.75</f>
        <v>40125</v>
      </c>
      <c r="AB26" s="19">
        <f>'BAR BB| Open rates'!AC26*0.75</f>
        <v>43275</v>
      </c>
      <c r="AC26" s="19">
        <f>'BAR BB| Open rates'!AD26*0.75</f>
        <v>44775</v>
      </c>
      <c r="AD26" s="19">
        <f>'BAR BB| Open rates'!AE26*0.75</f>
        <v>43275</v>
      </c>
      <c r="AE26" s="19">
        <f>'BAR BB| Open rates'!AF26*0.75</f>
        <v>44775</v>
      </c>
      <c r="AF26" s="19">
        <f>'BAR BB| Open rates'!AG26*0.75</f>
        <v>43275</v>
      </c>
      <c r="AG26" s="19">
        <f>'BAR BB| Open rates'!AH26*0.75</f>
        <v>44775</v>
      </c>
      <c r="AH26" s="19">
        <f>'BAR BB| Open rates'!AI26*0.75</f>
        <v>43275</v>
      </c>
      <c r="AI26" s="19">
        <f>'BAR BB| Open rates'!AJ26*0.75</f>
        <v>44775</v>
      </c>
      <c r="AJ26" s="19">
        <f>'BAR BB| Open rates'!AK26*0.75</f>
        <v>43275</v>
      </c>
      <c r="AK26" s="19">
        <f>'BAR BB| Open rates'!AL26*0.75</f>
        <v>44775</v>
      </c>
      <c r="AL26" s="19">
        <f>'BAR BB| Open rates'!AM26*0.75</f>
        <v>43275</v>
      </c>
      <c r="AM26" s="19">
        <f>'BAR BB| Open rates'!AN26*0.75</f>
        <v>44775</v>
      </c>
      <c r="AN26" s="19">
        <f>'BAR BB| Open rates'!AO26*0.75</f>
        <v>43275</v>
      </c>
      <c r="AO26" s="19">
        <f>'BAR BB| Open rates'!AP26*0.75</f>
        <v>44775</v>
      </c>
      <c r="AP26" s="19">
        <f>'BAR BB| Open rates'!AQ26*0.75</f>
        <v>43275</v>
      </c>
      <c r="AQ26" s="19">
        <f>'BAR BB| Open rates'!AR26*0.75</f>
        <v>44775</v>
      </c>
      <c r="AR26" s="19">
        <f>'BAR BB| Open rates'!AS26*0.75</f>
        <v>40125</v>
      </c>
      <c r="AS26" s="19">
        <f>'BAR BB| Open rates'!AT26*0.75</f>
        <v>41775</v>
      </c>
      <c r="AT26" s="19">
        <f>'BAR BB| Open rates'!AU26*0.75</f>
        <v>40125</v>
      </c>
      <c r="AU26" s="19">
        <f>'BAR BB| Open rates'!AV26*0.75</f>
        <v>37275</v>
      </c>
      <c r="AV26" s="19">
        <f>'BAR BB| Open rates'!AW26*0.75</f>
        <v>37275</v>
      </c>
      <c r="AW26" s="19">
        <f>'BAR BB| Open rates'!AX26*0.75</f>
        <v>35625</v>
      </c>
      <c r="AX26" s="19">
        <f>'BAR BB| Open rates'!AY26*0.75</f>
        <v>37275</v>
      </c>
      <c r="AY26" s="19">
        <f>'BAR BB| Open rates'!AZ26*0.75</f>
        <v>35625</v>
      </c>
      <c r="AZ26" s="19">
        <f>'BAR BB| Open rates'!BA26*0.75</f>
        <v>37275</v>
      </c>
      <c r="BA26" s="19">
        <f>'BAR BB| Open rates'!BB26*0.75</f>
        <v>35625</v>
      </c>
      <c r="BB26" s="19">
        <f>'BAR BB| Open rates'!BC26*0.75</f>
        <v>37275</v>
      </c>
      <c r="BC26" s="19">
        <f>'BAR BB| Open rates'!BD26*0.75</f>
        <v>35625</v>
      </c>
    </row>
    <row r="27" spans="1:55" s="36" customFormat="1" ht="12" customHeight="1" x14ac:dyDescent="0.2">
      <c r="A27" s="237">
        <v>4</v>
      </c>
      <c r="B27" s="19">
        <f>'BAR BB| Open rates'!B27*0.75</f>
        <v>41100</v>
      </c>
      <c r="C27" s="19">
        <f>'BAR BB| Open rates'!D27*0.75</f>
        <v>42375</v>
      </c>
      <c r="D27" s="19">
        <f>'BAR BB| Open rates'!E27*0.75</f>
        <v>36375</v>
      </c>
      <c r="E27" s="19">
        <f>'BAR BB| Open rates'!F27*0.75</f>
        <v>35100</v>
      </c>
      <c r="F27" s="19">
        <f>'BAR BB| Open rates'!G27*0.75</f>
        <v>33600</v>
      </c>
      <c r="G27" s="19">
        <f>'BAR BB| Open rates'!H27*0.75</f>
        <v>33600</v>
      </c>
      <c r="H27" s="19">
        <f>'BAR BB| Open rates'!I27*0.75</f>
        <v>32850</v>
      </c>
      <c r="I27" s="19">
        <f>'BAR BB| Open rates'!J27*0.75</f>
        <v>33600</v>
      </c>
      <c r="J27" s="19">
        <f>'BAR BB| Open rates'!K27*0.75</f>
        <v>33600</v>
      </c>
      <c r="K27" s="19">
        <f>'BAR BB| Open rates'!L27*0.75</f>
        <v>33600</v>
      </c>
      <c r="L27" s="19">
        <f>'BAR BB| Open rates'!M27*0.75</f>
        <v>40275</v>
      </c>
      <c r="M27" s="19">
        <f>'BAR BB| Open rates'!N27*0.75</f>
        <v>36375</v>
      </c>
      <c r="N27" s="19">
        <f>'BAR BB| Open rates'!O27*0.75</f>
        <v>40275</v>
      </c>
      <c r="O27" s="19">
        <f>'BAR BB| Open rates'!P27*0.75</f>
        <v>38025</v>
      </c>
      <c r="P27" s="19">
        <f>'BAR BB| Open rates'!Q27*0.75</f>
        <v>35100</v>
      </c>
      <c r="Q27" s="19">
        <f>'BAR BB| Open rates'!R27*0.75</f>
        <v>36375</v>
      </c>
      <c r="R27" s="19">
        <f>'BAR BB| Open rates'!S27*0.75</f>
        <v>35100</v>
      </c>
      <c r="S27" s="19">
        <f>'BAR BB| Open rates'!T27*0.75</f>
        <v>36375</v>
      </c>
      <c r="T27" s="19">
        <f>'BAR BB| Open rates'!U27*0.75</f>
        <v>35100</v>
      </c>
      <c r="U27" s="19">
        <f>'BAR BB| Open rates'!V27*0.75</f>
        <v>36375</v>
      </c>
      <c r="V27" s="19">
        <f>'BAR BB| Open rates'!W27*0.75</f>
        <v>42375</v>
      </c>
      <c r="W27" s="19">
        <f>'BAR BB| Open rates'!X27*0.75</f>
        <v>45525</v>
      </c>
      <c r="X27" s="19">
        <f>'BAR BB| Open rates'!Y27*0.75</f>
        <v>59850</v>
      </c>
      <c r="Y27" s="19">
        <f>'BAR BB| Open rates'!Z27*0.75</f>
        <v>42375</v>
      </c>
      <c r="Z27" s="19">
        <f>'BAR BB| Open rates'!AA27*0.75</f>
        <v>44025</v>
      </c>
      <c r="AA27" s="19">
        <f>'BAR BB| Open rates'!AB27*0.75</f>
        <v>42375</v>
      </c>
      <c r="AB27" s="19">
        <f>'BAR BB| Open rates'!AC27*0.75</f>
        <v>45525</v>
      </c>
      <c r="AC27" s="19">
        <f>'BAR BB| Open rates'!AD27*0.75</f>
        <v>47025</v>
      </c>
      <c r="AD27" s="19">
        <f>'BAR BB| Open rates'!AE27*0.75</f>
        <v>45525</v>
      </c>
      <c r="AE27" s="19">
        <f>'BAR BB| Open rates'!AF27*0.75</f>
        <v>47025</v>
      </c>
      <c r="AF27" s="19">
        <f>'BAR BB| Open rates'!AG27*0.75</f>
        <v>45525</v>
      </c>
      <c r="AG27" s="19">
        <f>'BAR BB| Open rates'!AH27*0.75</f>
        <v>47025</v>
      </c>
      <c r="AH27" s="19">
        <f>'BAR BB| Open rates'!AI27*0.75</f>
        <v>45525</v>
      </c>
      <c r="AI27" s="19">
        <f>'BAR BB| Open rates'!AJ27*0.75</f>
        <v>47025</v>
      </c>
      <c r="AJ27" s="19">
        <f>'BAR BB| Open rates'!AK27*0.75</f>
        <v>45525</v>
      </c>
      <c r="AK27" s="19">
        <f>'BAR BB| Open rates'!AL27*0.75</f>
        <v>47025</v>
      </c>
      <c r="AL27" s="19">
        <f>'BAR BB| Open rates'!AM27*0.75</f>
        <v>45525</v>
      </c>
      <c r="AM27" s="19">
        <f>'BAR BB| Open rates'!AN27*0.75</f>
        <v>47025</v>
      </c>
      <c r="AN27" s="19">
        <f>'BAR BB| Open rates'!AO27*0.75</f>
        <v>45525</v>
      </c>
      <c r="AO27" s="19">
        <f>'BAR BB| Open rates'!AP27*0.75</f>
        <v>47025</v>
      </c>
      <c r="AP27" s="19">
        <f>'BAR BB| Open rates'!AQ27*0.75</f>
        <v>45525</v>
      </c>
      <c r="AQ27" s="19">
        <f>'BAR BB| Open rates'!AR27*0.75</f>
        <v>47025</v>
      </c>
      <c r="AR27" s="19">
        <f>'BAR BB| Open rates'!AS27*0.75</f>
        <v>42375</v>
      </c>
      <c r="AS27" s="19">
        <f>'BAR BB| Open rates'!AT27*0.75</f>
        <v>44025</v>
      </c>
      <c r="AT27" s="19">
        <f>'BAR BB| Open rates'!AU27*0.75</f>
        <v>42375</v>
      </c>
      <c r="AU27" s="19">
        <f>'BAR BB| Open rates'!AV27*0.75</f>
        <v>39525</v>
      </c>
      <c r="AV27" s="19">
        <f>'BAR BB| Open rates'!AW27*0.75</f>
        <v>39525</v>
      </c>
      <c r="AW27" s="19">
        <f>'BAR BB| Open rates'!AX27*0.75</f>
        <v>37875</v>
      </c>
      <c r="AX27" s="19">
        <f>'BAR BB| Open rates'!AY27*0.75</f>
        <v>39525</v>
      </c>
      <c r="AY27" s="19">
        <f>'BAR BB| Open rates'!AZ27*0.75</f>
        <v>37875</v>
      </c>
      <c r="AZ27" s="19">
        <f>'BAR BB| Open rates'!BA27*0.75</f>
        <v>39525</v>
      </c>
      <c r="BA27" s="19">
        <f>'BAR BB| Open rates'!BB27*0.75</f>
        <v>37875</v>
      </c>
      <c r="BB27" s="19">
        <f>'BAR BB| Open rates'!BC27*0.75</f>
        <v>39525</v>
      </c>
      <c r="BC27" s="19">
        <f>'BAR BB| Open rates'!BD27*0.75</f>
        <v>37875</v>
      </c>
    </row>
    <row r="28" spans="1:55" s="36" customFormat="1" ht="12" customHeight="1" x14ac:dyDescent="0.2">
      <c r="A28" s="236" t="s">
        <v>181</v>
      </c>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row>
    <row r="29" spans="1:55" s="36" customFormat="1" ht="12" customHeight="1" x14ac:dyDescent="0.2">
      <c r="A29" s="237">
        <v>1</v>
      </c>
      <c r="B29" s="19">
        <f>'BAR BB| Open rates'!B29*0.75</f>
        <v>35850</v>
      </c>
      <c r="C29" s="19">
        <f>'BAR BB| Open rates'!D29*0.75</f>
        <v>37125</v>
      </c>
      <c r="D29" s="19">
        <f>'BAR BB| Open rates'!E29*0.75</f>
        <v>31875</v>
      </c>
      <c r="E29" s="19">
        <f>'BAR BB| Open rates'!F29*0.75</f>
        <v>30600</v>
      </c>
      <c r="F29" s="19">
        <f>'BAR BB| Open rates'!G29*0.75</f>
        <v>29100</v>
      </c>
      <c r="G29" s="19">
        <f>'BAR BB| Open rates'!H29*0.75</f>
        <v>29100</v>
      </c>
      <c r="H29" s="19">
        <f>'BAR BB| Open rates'!I29*0.75</f>
        <v>28350</v>
      </c>
      <c r="I29" s="19">
        <f>'BAR BB| Open rates'!J29*0.75</f>
        <v>29100</v>
      </c>
      <c r="J29" s="19">
        <f>'BAR BB| Open rates'!K29*0.75</f>
        <v>29100</v>
      </c>
      <c r="K29" s="19">
        <f>'BAR BB| Open rates'!L29*0.75</f>
        <v>29100</v>
      </c>
      <c r="L29" s="19">
        <f>'BAR BB| Open rates'!M29*0.75</f>
        <v>35775</v>
      </c>
      <c r="M29" s="19">
        <f>'BAR BB| Open rates'!N29*0.75</f>
        <v>31875</v>
      </c>
      <c r="N29" s="19">
        <f>'BAR BB| Open rates'!O29*0.75</f>
        <v>35775</v>
      </c>
      <c r="O29" s="19">
        <f>'BAR BB| Open rates'!P29*0.75</f>
        <v>33525</v>
      </c>
      <c r="P29" s="19">
        <f>'BAR BB| Open rates'!Q29*0.75</f>
        <v>30600</v>
      </c>
      <c r="Q29" s="19">
        <f>'BAR BB| Open rates'!R29*0.75</f>
        <v>31875</v>
      </c>
      <c r="R29" s="19">
        <f>'BAR BB| Open rates'!S29*0.75</f>
        <v>30600</v>
      </c>
      <c r="S29" s="19">
        <f>'BAR BB| Open rates'!T29*0.75</f>
        <v>31875</v>
      </c>
      <c r="T29" s="19">
        <f>'BAR BB| Open rates'!U29*0.75</f>
        <v>30600</v>
      </c>
      <c r="U29" s="19">
        <f>'BAR BB| Open rates'!V29*0.75</f>
        <v>31875</v>
      </c>
      <c r="V29" s="19">
        <f>'BAR BB| Open rates'!W29*0.75</f>
        <v>37125</v>
      </c>
      <c r="W29" s="19">
        <f>'BAR BB| Open rates'!X29*0.75</f>
        <v>40275</v>
      </c>
      <c r="X29" s="19">
        <f>'BAR BB| Open rates'!Y29*0.75</f>
        <v>54600</v>
      </c>
      <c r="Y29" s="19">
        <f>'BAR BB| Open rates'!Z29*0.75</f>
        <v>37125</v>
      </c>
      <c r="Z29" s="19">
        <f>'BAR BB| Open rates'!AA29*0.75</f>
        <v>38775</v>
      </c>
      <c r="AA29" s="19">
        <f>'BAR BB| Open rates'!AB29*0.75</f>
        <v>37125</v>
      </c>
      <c r="AB29" s="19">
        <f>'BAR BB| Open rates'!AC29*0.75</f>
        <v>40275</v>
      </c>
      <c r="AC29" s="19">
        <f>'BAR BB| Open rates'!AD29*0.75</f>
        <v>41775</v>
      </c>
      <c r="AD29" s="19">
        <f>'BAR BB| Open rates'!AE29*0.75</f>
        <v>40275</v>
      </c>
      <c r="AE29" s="19">
        <f>'BAR BB| Open rates'!AF29*0.75</f>
        <v>41775</v>
      </c>
      <c r="AF29" s="19">
        <f>'BAR BB| Open rates'!AG29*0.75</f>
        <v>40275</v>
      </c>
      <c r="AG29" s="19">
        <f>'BAR BB| Open rates'!AH29*0.75</f>
        <v>41775</v>
      </c>
      <c r="AH29" s="19">
        <f>'BAR BB| Open rates'!AI29*0.75</f>
        <v>40275</v>
      </c>
      <c r="AI29" s="19">
        <f>'BAR BB| Open rates'!AJ29*0.75</f>
        <v>41775</v>
      </c>
      <c r="AJ29" s="19">
        <f>'BAR BB| Open rates'!AK29*0.75</f>
        <v>40275</v>
      </c>
      <c r="AK29" s="19">
        <f>'BAR BB| Open rates'!AL29*0.75</f>
        <v>41775</v>
      </c>
      <c r="AL29" s="19">
        <f>'BAR BB| Open rates'!AM29*0.75</f>
        <v>40275</v>
      </c>
      <c r="AM29" s="19">
        <f>'BAR BB| Open rates'!AN29*0.75</f>
        <v>41775</v>
      </c>
      <c r="AN29" s="19">
        <f>'BAR BB| Open rates'!AO29*0.75</f>
        <v>40275</v>
      </c>
      <c r="AO29" s="19">
        <f>'BAR BB| Open rates'!AP29*0.75</f>
        <v>41775</v>
      </c>
      <c r="AP29" s="19">
        <f>'BAR BB| Open rates'!AQ29*0.75</f>
        <v>40275</v>
      </c>
      <c r="AQ29" s="19">
        <f>'BAR BB| Open rates'!AR29*0.75</f>
        <v>41775</v>
      </c>
      <c r="AR29" s="19">
        <f>'BAR BB| Open rates'!AS29*0.75</f>
        <v>37125</v>
      </c>
      <c r="AS29" s="19">
        <f>'BAR BB| Open rates'!AT29*0.75</f>
        <v>38775</v>
      </c>
      <c r="AT29" s="19">
        <f>'BAR BB| Open rates'!AU29*0.75</f>
        <v>37125</v>
      </c>
      <c r="AU29" s="19">
        <f>'BAR BB| Open rates'!AV29*0.75</f>
        <v>35775</v>
      </c>
      <c r="AV29" s="19">
        <f>'BAR BB| Open rates'!AW29*0.75</f>
        <v>35775</v>
      </c>
      <c r="AW29" s="19">
        <f>'BAR BB| Open rates'!AX29*0.75</f>
        <v>34125</v>
      </c>
      <c r="AX29" s="19">
        <f>'BAR BB| Open rates'!AY29*0.75</f>
        <v>35775</v>
      </c>
      <c r="AY29" s="19">
        <f>'BAR BB| Open rates'!AZ29*0.75</f>
        <v>34125</v>
      </c>
      <c r="AZ29" s="19">
        <f>'BAR BB| Open rates'!BA29*0.75</f>
        <v>35775</v>
      </c>
      <c r="BA29" s="19">
        <f>'BAR BB| Open rates'!BB29*0.75</f>
        <v>34125</v>
      </c>
      <c r="BB29" s="19">
        <f>'BAR BB| Open rates'!BC29*0.75</f>
        <v>35775</v>
      </c>
      <c r="BC29" s="19">
        <f>'BAR BB| Open rates'!BD29*0.75</f>
        <v>34125</v>
      </c>
    </row>
    <row r="30" spans="1:55" s="36" customFormat="1" ht="12" customHeight="1" x14ac:dyDescent="0.2">
      <c r="A30" s="237">
        <v>2</v>
      </c>
      <c r="B30" s="19">
        <f>'BAR BB| Open rates'!B30*0.75</f>
        <v>38100</v>
      </c>
      <c r="C30" s="19">
        <f>'BAR BB| Open rates'!D30*0.75</f>
        <v>39375</v>
      </c>
      <c r="D30" s="19">
        <f>'BAR BB| Open rates'!E30*0.75</f>
        <v>34125</v>
      </c>
      <c r="E30" s="19">
        <f>'BAR BB| Open rates'!F30*0.75</f>
        <v>32850</v>
      </c>
      <c r="F30" s="19">
        <f>'BAR BB| Open rates'!G30*0.75</f>
        <v>31350</v>
      </c>
      <c r="G30" s="19">
        <f>'BAR BB| Open rates'!H30*0.75</f>
        <v>31350</v>
      </c>
      <c r="H30" s="19">
        <f>'BAR BB| Open rates'!I30*0.75</f>
        <v>30600</v>
      </c>
      <c r="I30" s="19">
        <f>'BAR BB| Open rates'!J30*0.75</f>
        <v>31350</v>
      </c>
      <c r="J30" s="19">
        <f>'BAR BB| Open rates'!K30*0.75</f>
        <v>31350</v>
      </c>
      <c r="K30" s="19">
        <f>'BAR BB| Open rates'!L30*0.75</f>
        <v>31350</v>
      </c>
      <c r="L30" s="19">
        <f>'BAR BB| Open rates'!M30*0.75</f>
        <v>38025</v>
      </c>
      <c r="M30" s="19">
        <f>'BAR BB| Open rates'!N30*0.75</f>
        <v>34125</v>
      </c>
      <c r="N30" s="19">
        <f>'BAR BB| Open rates'!O30*0.75</f>
        <v>38025</v>
      </c>
      <c r="O30" s="19">
        <f>'BAR BB| Open rates'!P30*0.75</f>
        <v>35775</v>
      </c>
      <c r="P30" s="19">
        <f>'BAR BB| Open rates'!Q30*0.75</f>
        <v>32850</v>
      </c>
      <c r="Q30" s="19">
        <f>'BAR BB| Open rates'!R30*0.75</f>
        <v>34125</v>
      </c>
      <c r="R30" s="19">
        <f>'BAR BB| Open rates'!S30*0.75</f>
        <v>32850</v>
      </c>
      <c r="S30" s="19">
        <f>'BAR BB| Open rates'!T30*0.75</f>
        <v>34125</v>
      </c>
      <c r="T30" s="19">
        <f>'BAR BB| Open rates'!U30*0.75</f>
        <v>32850</v>
      </c>
      <c r="U30" s="19">
        <f>'BAR BB| Open rates'!V30*0.75</f>
        <v>34125</v>
      </c>
      <c r="V30" s="19">
        <f>'BAR BB| Open rates'!W30*0.75</f>
        <v>39375</v>
      </c>
      <c r="W30" s="19">
        <f>'BAR BB| Open rates'!X30*0.75</f>
        <v>42525</v>
      </c>
      <c r="X30" s="19">
        <f>'BAR BB| Open rates'!Y30*0.75</f>
        <v>56850</v>
      </c>
      <c r="Y30" s="19">
        <f>'BAR BB| Open rates'!Z30*0.75</f>
        <v>39375</v>
      </c>
      <c r="Z30" s="19">
        <f>'BAR BB| Open rates'!AA30*0.75</f>
        <v>41025</v>
      </c>
      <c r="AA30" s="19">
        <f>'BAR BB| Open rates'!AB30*0.75</f>
        <v>39375</v>
      </c>
      <c r="AB30" s="19">
        <f>'BAR BB| Open rates'!AC30*0.75</f>
        <v>42525</v>
      </c>
      <c r="AC30" s="19">
        <f>'BAR BB| Open rates'!AD30*0.75</f>
        <v>44025</v>
      </c>
      <c r="AD30" s="19">
        <f>'BAR BB| Open rates'!AE30*0.75</f>
        <v>42525</v>
      </c>
      <c r="AE30" s="19">
        <f>'BAR BB| Open rates'!AF30*0.75</f>
        <v>44025</v>
      </c>
      <c r="AF30" s="19">
        <f>'BAR BB| Open rates'!AG30*0.75</f>
        <v>42525</v>
      </c>
      <c r="AG30" s="19">
        <f>'BAR BB| Open rates'!AH30*0.75</f>
        <v>44025</v>
      </c>
      <c r="AH30" s="19">
        <f>'BAR BB| Open rates'!AI30*0.75</f>
        <v>42525</v>
      </c>
      <c r="AI30" s="19">
        <f>'BAR BB| Open rates'!AJ30*0.75</f>
        <v>44025</v>
      </c>
      <c r="AJ30" s="19">
        <f>'BAR BB| Open rates'!AK30*0.75</f>
        <v>42525</v>
      </c>
      <c r="AK30" s="19">
        <f>'BAR BB| Open rates'!AL30*0.75</f>
        <v>44025</v>
      </c>
      <c r="AL30" s="19">
        <f>'BAR BB| Open rates'!AM30*0.75</f>
        <v>42525</v>
      </c>
      <c r="AM30" s="19">
        <f>'BAR BB| Open rates'!AN30*0.75</f>
        <v>44025</v>
      </c>
      <c r="AN30" s="19">
        <f>'BAR BB| Open rates'!AO30*0.75</f>
        <v>42525</v>
      </c>
      <c r="AO30" s="19">
        <f>'BAR BB| Open rates'!AP30*0.75</f>
        <v>44025</v>
      </c>
      <c r="AP30" s="19">
        <f>'BAR BB| Open rates'!AQ30*0.75</f>
        <v>42525</v>
      </c>
      <c r="AQ30" s="19">
        <f>'BAR BB| Open rates'!AR30*0.75</f>
        <v>44025</v>
      </c>
      <c r="AR30" s="19">
        <f>'BAR BB| Open rates'!AS30*0.75</f>
        <v>39375</v>
      </c>
      <c r="AS30" s="19">
        <f>'BAR BB| Open rates'!AT30*0.75</f>
        <v>41025</v>
      </c>
      <c r="AT30" s="19">
        <f>'BAR BB| Open rates'!AU30*0.75</f>
        <v>39375</v>
      </c>
      <c r="AU30" s="19">
        <f>'BAR BB| Open rates'!AV30*0.75</f>
        <v>38025</v>
      </c>
      <c r="AV30" s="19">
        <f>'BAR BB| Open rates'!AW30*0.75</f>
        <v>38025</v>
      </c>
      <c r="AW30" s="19">
        <f>'BAR BB| Open rates'!AX30*0.75</f>
        <v>36375</v>
      </c>
      <c r="AX30" s="19">
        <f>'BAR BB| Open rates'!AY30*0.75</f>
        <v>38025</v>
      </c>
      <c r="AY30" s="19">
        <f>'BAR BB| Open rates'!AZ30*0.75</f>
        <v>36375</v>
      </c>
      <c r="AZ30" s="19">
        <f>'BAR BB| Open rates'!BA30*0.75</f>
        <v>38025</v>
      </c>
      <c r="BA30" s="19">
        <f>'BAR BB| Open rates'!BB30*0.75</f>
        <v>36375</v>
      </c>
      <c r="BB30" s="19">
        <f>'BAR BB| Open rates'!BC30*0.75</f>
        <v>38025</v>
      </c>
      <c r="BC30" s="19">
        <f>'BAR BB| Open rates'!BD30*0.75</f>
        <v>36375</v>
      </c>
    </row>
    <row r="31" spans="1:55" s="36" customFormat="1" ht="12" customHeight="1" x14ac:dyDescent="0.2">
      <c r="A31" s="237">
        <v>3</v>
      </c>
      <c r="B31" s="19">
        <f>'BAR BB| Open rates'!B31*0.75</f>
        <v>40350</v>
      </c>
      <c r="C31" s="19">
        <f>'BAR BB| Open rates'!D31*0.75</f>
        <v>41625</v>
      </c>
      <c r="D31" s="19">
        <f>'BAR BB| Open rates'!E31*0.75</f>
        <v>36375</v>
      </c>
      <c r="E31" s="19">
        <f>'BAR BB| Open rates'!F31*0.75</f>
        <v>35100</v>
      </c>
      <c r="F31" s="19">
        <f>'BAR BB| Open rates'!G31*0.75</f>
        <v>33600</v>
      </c>
      <c r="G31" s="19">
        <f>'BAR BB| Open rates'!H31*0.75</f>
        <v>33600</v>
      </c>
      <c r="H31" s="19">
        <f>'BAR BB| Open rates'!I31*0.75</f>
        <v>32850</v>
      </c>
      <c r="I31" s="19">
        <f>'BAR BB| Open rates'!J31*0.75</f>
        <v>33600</v>
      </c>
      <c r="J31" s="19">
        <f>'BAR BB| Open rates'!K31*0.75</f>
        <v>33600</v>
      </c>
      <c r="K31" s="19">
        <f>'BAR BB| Open rates'!L31*0.75</f>
        <v>33600</v>
      </c>
      <c r="L31" s="19">
        <f>'BAR BB| Open rates'!M31*0.75</f>
        <v>40275</v>
      </c>
      <c r="M31" s="19">
        <f>'BAR BB| Open rates'!N31*0.75</f>
        <v>36375</v>
      </c>
      <c r="N31" s="19">
        <f>'BAR BB| Open rates'!O31*0.75</f>
        <v>40275</v>
      </c>
      <c r="O31" s="19">
        <f>'BAR BB| Open rates'!P31*0.75</f>
        <v>38025</v>
      </c>
      <c r="P31" s="19">
        <f>'BAR BB| Open rates'!Q31*0.75</f>
        <v>35100</v>
      </c>
      <c r="Q31" s="19">
        <f>'BAR BB| Open rates'!R31*0.75</f>
        <v>36375</v>
      </c>
      <c r="R31" s="19">
        <f>'BAR BB| Open rates'!S31*0.75</f>
        <v>35100</v>
      </c>
      <c r="S31" s="19">
        <f>'BAR BB| Open rates'!T31*0.75</f>
        <v>36375</v>
      </c>
      <c r="T31" s="19">
        <f>'BAR BB| Open rates'!U31*0.75</f>
        <v>35100</v>
      </c>
      <c r="U31" s="19">
        <f>'BAR BB| Open rates'!V31*0.75</f>
        <v>36375</v>
      </c>
      <c r="V31" s="19">
        <f>'BAR BB| Open rates'!W31*0.75</f>
        <v>41625</v>
      </c>
      <c r="W31" s="19">
        <f>'BAR BB| Open rates'!X31*0.75</f>
        <v>44775</v>
      </c>
      <c r="X31" s="19">
        <f>'BAR BB| Open rates'!Y31*0.75</f>
        <v>59100</v>
      </c>
      <c r="Y31" s="19">
        <f>'BAR BB| Open rates'!Z31*0.75</f>
        <v>41625</v>
      </c>
      <c r="Z31" s="19">
        <f>'BAR BB| Open rates'!AA31*0.75</f>
        <v>43275</v>
      </c>
      <c r="AA31" s="19">
        <f>'BAR BB| Open rates'!AB31*0.75</f>
        <v>41625</v>
      </c>
      <c r="AB31" s="19">
        <f>'BAR BB| Open rates'!AC31*0.75</f>
        <v>44775</v>
      </c>
      <c r="AC31" s="19">
        <f>'BAR BB| Open rates'!AD31*0.75</f>
        <v>46275</v>
      </c>
      <c r="AD31" s="19">
        <f>'BAR BB| Open rates'!AE31*0.75</f>
        <v>44775</v>
      </c>
      <c r="AE31" s="19">
        <f>'BAR BB| Open rates'!AF31*0.75</f>
        <v>46275</v>
      </c>
      <c r="AF31" s="19">
        <f>'BAR BB| Open rates'!AG31*0.75</f>
        <v>44775</v>
      </c>
      <c r="AG31" s="19">
        <f>'BAR BB| Open rates'!AH31*0.75</f>
        <v>46275</v>
      </c>
      <c r="AH31" s="19">
        <f>'BAR BB| Open rates'!AI31*0.75</f>
        <v>44775</v>
      </c>
      <c r="AI31" s="19">
        <f>'BAR BB| Open rates'!AJ31*0.75</f>
        <v>46275</v>
      </c>
      <c r="AJ31" s="19">
        <f>'BAR BB| Open rates'!AK31*0.75</f>
        <v>44775</v>
      </c>
      <c r="AK31" s="19">
        <f>'BAR BB| Open rates'!AL31*0.75</f>
        <v>46275</v>
      </c>
      <c r="AL31" s="19">
        <f>'BAR BB| Open rates'!AM31*0.75</f>
        <v>44775</v>
      </c>
      <c r="AM31" s="19">
        <f>'BAR BB| Open rates'!AN31*0.75</f>
        <v>46275</v>
      </c>
      <c r="AN31" s="19">
        <f>'BAR BB| Open rates'!AO31*0.75</f>
        <v>44775</v>
      </c>
      <c r="AO31" s="19">
        <f>'BAR BB| Open rates'!AP31*0.75</f>
        <v>46275</v>
      </c>
      <c r="AP31" s="19">
        <f>'BAR BB| Open rates'!AQ31*0.75</f>
        <v>44775</v>
      </c>
      <c r="AQ31" s="19">
        <f>'BAR BB| Open rates'!AR31*0.75</f>
        <v>46275</v>
      </c>
      <c r="AR31" s="19">
        <f>'BAR BB| Open rates'!AS31*0.75</f>
        <v>41625</v>
      </c>
      <c r="AS31" s="19">
        <f>'BAR BB| Open rates'!AT31*0.75</f>
        <v>43275</v>
      </c>
      <c r="AT31" s="19">
        <f>'BAR BB| Open rates'!AU31*0.75</f>
        <v>41625</v>
      </c>
      <c r="AU31" s="19">
        <f>'BAR BB| Open rates'!AV31*0.75</f>
        <v>40275</v>
      </c>
      <c r="AV31" s="19">
        <f>'BAR BB| Open rates'!AW31*0.75</f>
        <v>40275</v>
      </c>
      <c r="AW31" s="19">
        <f>'BAR BB| Open rates'!AX31*0.75</f>
        <v>38625</v>
      </c>
      <c r="AX31" s="19">
        <f>'BAR BB| Open rates'!AY31*0.75</f>
        <v>40275</v>
      </c>
      <c r="AY31" s="19">
        <f>'BAR BB| Open rates'!AZ31*0.75</f>
        <v>38625</v>
      </c>
      <c r="AZ31" s="19">
        <f>'BAR BB| Open rates'!BA31*0.75</f>
        <v>40275</v>
      </c>
      <c r="BA31" s="19">
        <f>'BAR BB| Open rates'!BB31*0.75</f>
        <v>38625</v>
      </c>
      <c r="BB31" s="19">
        <f>'BAR BB| Open rates'!BC31*0.75</f>
        <v>40275</v>
      </c>
      <c r="BC31" s="19">
        <f>'BAR BB| Open rates'!BD31*0.75</f>
        <v>38625</v>
      </c>
    </row>
    <row r="32" spans="1:55" s="36" customFormat="1" ht="12" customHeight="1" x14ac:dyDescent="0.2">
      <c r="A32" s="237">
        <v>4</v>
      </c>
      <c r="B32" s="19">
        <f>'BAR BB| Open rates'!B32*0.75</f>
        <v>42600</v>
      </c>
      <c r="C32" s="19">
        <f>'BAR BB| Open rates'!D32*0.75</f>
        <v>43875</v>
      </c>
      <c r="D32" s="19">
        <f>'BAR BB| Open rates'!E32*0.75</f>
        <v>38625</v>
      </c>
      <c r="E32" s="19">
        <f>'BAR BB| Open rates'!F32*0.75</f>
        <v>37350</v>
      </c>
      <c r="F32" s="19">
        <f>'BAR BB| Open rates'!G32*0.75</f>
        <v>35850</v>
      </c>
      <c r="G32" s="19">
        <f>'BAR BB| Open rates'!H32*0.75</f>
        <v>35850</v>
      </c>
      <c r="H32" s="19">
        <f>'BAR BB| Open rates'!I32*0.75</f>
        <v>35100</v>
      </c>
      <c r="I32" s="19">
        <f>'BAR BB| Open rates'!J32*0.75</f>
        <v>35850</v>
      </c>
      <c r="J32" s="19">
        <f>'BAR BB| Open rates'!K32*0.75</f>
        <v>35850</v>
      </c>
      <c r="K32" s="19">
        <f>'BAR BB| Open rates'!L32*0.75</f>
        <v>35850</v>
      </c>
      <c r="L32" s="19">
        <f>'BAR BB| Open rates'!M32*0.75</f>
        <v>42525</v>
      </c>
      <c r="M32" s="19">
        <f>'BAR BB| Open rates'!N32*0.75</f>
        <v>38625</v>
      </c>
      <c r="N32" s="19">
        <f>'BAR BB| Open rates'!O32*0.75</f>
        <v>42525</v>
      </c>
      <c r="O32" s="19">
        <f>'BAR BB| Open rates'!P32*0.75</f>
        <v>40275</v>
      </c>
      <c r="P32" s="19">
        <f>'BAR BB| Open rates'!Q32*0.75</f>
        <v>37350</v>
      </c>
      <c r="Q32" s="19">
        <f>'BAR BB| Open rates'!R32*0.75</f>
        <v>38625</v>
      </c>
      <c r="R32" s="19">
        <f>'BAR BB| Open rates'!S32*0.75</f>
        <v>37350</v>
      </c>
      <c r="S32" s="19">
        <f>'BAR BB| Open rates'!T32*0.75</f>
        <v>38625</v>
      </c>
      <c r="T32" s="19">
        <f>'BAR BB| Open rates'!U32*0.75</f>
        <v>37350</v>
      </c>
      <c r="U32" s="19">
        <f>'BAR BB| Open rates'!V32*0.75</f>
        <v>38625</v>
      </c>
      <c r="V32" s="19">
        <f>'BAR BB| Open rates'!W32*0.75</f>
        <v>43875</v>
      </c>
      <c r="W32" s="19">
        <f>'BAR BB| Open rates'!X32*0.75</f>
        <v>47025</v>
      </c>
      <c r="X32" s="19">
        <f>'BAR BB| Open rates'!Y32*0.75</f>
        <v>61350</v>
      </c>
      <c r="Y32" s="19">
        <f>'BAR BB| Open rates'!Z32*0.75</f>
        <v>43875</v>
      </c>
      <c r="Z32" s="19">
        <f>'BAR BB| Open rates'!AA32*0.75</f>
        <v>45525</v>
      </c>
      <c r="AA32" s="19">
        <f>'BAR BB| Open rates'!AB32*0.75</f>
        <v>43875</v>
      </c>
      <c r="AB32" s="19">
        <f>'BAR BB| Open rates'!AC32*0.75</f>
        <v>47025</v>
      </c>
      <c r="AC32" s="19">
        <f>'BAR BB| Open rates'!AD32*0.75</f>
        <v>48525</v>
      </c>
      <c r="AD32" s="19">
        <f>'BAR BB| Open rates'!AE32*0.75</f>
        <v>47025</v>
      </c>
      <c r="AE32" s="19">
        <f>'BAR BB| Open rates'!AF32*0.75</f>
        <v>48525</v>
      </c>
      <c r="AF32" s="19">
        <f>'BAR BB| Open rates'!AG32*0.75</f>
        <v>47025</v>
      </c>
      <c r="AG32" s="19">
        <f>'BAR BB| Open rates'!AH32*0.75</f>
        <v>48525</v>
      </c>
      <c r="AH32" s="19">
        <f>'BAR BB| Open rates'!AI32*0.75</f>
        <v>47025</v>
      </c>
      <c r="AI32" s="19">
        <f>'BAR BB| Open rates'!AJ32*0.75</f>
        <v>48525</v>
      </c>
      <c r="AJ32" s="19">
        <f>'BAR BB| Open rates'!AK32*0.75</f>
        <v>47025</v>
      </c>
      <c r="AK32" s="19">
        <f>'BAR BB| Open rates'!AL32*0.75</f>
        <v>48525</v>
      </c>
      <c r="AL32" s="19">
        <f>'BAR BB| Open rates'!AM32*0.75</f>
        <v>47025</v>
      </c>
      <c r="AM32" s="19">
        <f>'BAR BB| Open rates'!AN32*0.75</f>
        <v>48525</v>
      </c>
      <c r="AN32" s="19">
        <f>'BAR BB| Open rates'!AO32*0.75</f>
        <v>47025</v>
      </c>
      <c r="AO32" s="19">
        <f>'BAR BB| Open rates'!AP32*0.75</f>
        <v>48525</v>
      </c>
      <c r="AP32" s="19">
        <f>'BAR BB| Open rates'!AQ32*0.75</f>
        <v>47025</v>
      </c>
      <c r="AQ32" s="19">
        <f>'BAR BB| Open rates'!AR32*0.75</f>
        <v>48525</v>
      </c>
      <c r="AR32" s="19">
        <f>'BAR BB| Open rates'!AS32*0.75</f>
        <v>43875</v>
      </c>
      <c r="AS32" s="19">
        <f>'BAR BB| Open rates'!AT32*0.75</f>
        <v>45525</v>
      </c>
      <c r="AT32" s="19">
        <f>'BAR BB| Open rates'!AU32*0.75</f>
        <v>43875</v>
      </c>
      <c r="AU32" s="19">
        <f>'BAR BB| Open rates'!AV32*0.75</f>
        <v>42525</v>
      </c>
      <c r="AV32" s="19">
        <f>'BAR BB| Open rates'!AW32*0.75</f>
        <v>42525</v>
      </c>
      <c r="AW32" s="19">
        <f>'BAR BB| Open rates'!AX32*0.75</f>
        <v>40875</v>
      </c>
      <c r="AX32" s="19">
        <f>'BAR BB| Open rates'!AY32*0.75</f>
        <v>42525</v>
      </c>
      <c r="AY32" s="19">
        <f>'BAR BB| Open rates'!AZ32*0.75</f>
        <v>40875</v>
      </c>
      <c r="AZ32" s="19">
        <f>'BAR BB| Open rates'!BA32*0.75</f>
        <v>42525</v>
      </c>
      <c r="BA32" s="19">
        <f>'BAR BB| Open rates'!BB32*0.75</f>
        <v>40875</v>
      </c>
      <c r="BB32" s="19">
        <f>'BAR BB| Open rates'!BC32*0.75</f>
        <v>42525</v>
      </c>
      <c r="BC32" s="19">
        <f>'BAR BB| Open rates'!BD32*0.75</f>
        <v>40875</v>
      </c>
    </row>
    <row r="33" spans="1:55" s="36" customFormat="1" ht="12" customHeight="1" x14ac:dyDescent="0.2">
      <c r="A33" s="236" t="s">
        <v>182</v>
      </c>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row>
    <row r="34" spans="1:55" s="36" customFormat="1" ht="12" customHeight="1" x14ac:dyDescent="0.2">
      <c r="A34" s="237">
        <v>1</v>
      </c>
      <c r="B34" s="19">
        <f>'BAR BB| Open rates'!B34*0.75</f>
        <v>52425</v>
      </c>
      <c r="C34" s="19">
        <f>'BAR BB| Open rates'!D34*0.75</f>
        <v>53700</v>
      </c>
      <c r="D34" s="19">
        <f>'BAR BB| Open rates'!E34*0.75</f>
        <v>35625</v>
      </c>
      <c r="E34" s="19">
        <f>'BAR BB| Open rates'!F34*0.75</f>
        <v>34350</v>
      </c>
      <c r="F34" s="19">
        <f>'BAR BB| Open rates'!G34*0.75</f>
        <v>32850</v>
      </c>
      <c r="G34" s="19">
        <f>'BAR BB| Open rates'!H34*0.75</f>
        <v>32850</v>
      </c>
      <c r="H34" s="19">
        <f>'BAR BB| Open rates'!I34*0.75</f>
        <v>32100</v>
      </c>
      <c r="I34" s="19">
        <f>'BAR BB| Open rates'!J34*0.75</f>
        <v>32850</v>
      </c>
      <c r="J34" s="19">
        <f>'BAR BB| Open rates'!K34*0.75</f>
        <v>32850</v>
      </c>
      <c r="K34" s="19">
        <f>'BAR BB| Open rates'!L34*0.75</f>
        <v>32850</v>
      </c>
      <c r="L34" s="19">
        <f>'BAR BB| Open rates'!M34*0.75</f>
        <v>43275</v>
      </c>
      <c r="M34" s="19">
        <f>'BAR BB| Open rates'!N34*0.75</f>
        <v>39375</v>
      </c>
      <c r="N34" s="19">
        <f>'BAR BB| Open rates'!O34*0.75</f>
        <v>43275</v>
      </c>
      <c r="O34" s="19">
        <f>'BAR BB| Open rates'!P34*0.75</f>
        <v>41025</v>
      </c>
      <c r="P34" s="19">
        <f>'BAR BB| Open rates'!Q34*0.75</f>
        <v>38100</v>
      </c>
      <c r="Q34" s="19">
        <f>'BAR BB| Open rates'!R34*0.75</f>
        <v>39375</v>
      </c>
      <c r="R34" s="19">
        <f>'BAR BB| Open rates'!S34*0.75</f>
        <v>38100</v>
      </c>
      <c r="S34" s="19">
        <f>'BAR BB| Open rates'!T34*0.75</f>
        <v>39375</v>
      </c>
      <c r="T34" s="19">
        <f>'BAR BB| Open rates'!U34*0.75</f>
        <v>38100</v>
      </c>
      <c r="U34" s="19">
        <f>'BAR BB| Open rates'!V34*0.75</f>
        <v>39375</v>
      </c>
      <c r="V34" s="19">
        <f>'BAR BB| Open rates'!W34*0.75</f>
        <v>53700</v>
      </c>
      <c r="W34" s="19">
        <f>'BAR BB| Open rates'!X34*0.75</f>
        <v>56850</v>
      </c>
      <c r="X34" s="19">
        <f>'BAR BB| Open rates'!Y34*0.75</f>
        <v>71175</v>
      </c>
      <c r="Y34" s="19">
        <f>'BAR BB| Open rates'!Z34*0.75</f>
        <v>53700</v>
      </c>
      <c r="Z34" s="19">
        <f>'BAR BB| Open rates'!AA34*0.75</f>
        <v>55350</v>
      </c>
      <c r="AA34" s="19">
        <f>'BAR BB| Open rates'!AB34*0.75</f>
        <v>53700</v>
      </c>
      <c r="AB34" s="19">
        <f>'BAR BB| Open rates'!AC34*0.75</f>
        <v>56850</v>
      </c>
      <c r="AC34" s="19">
        <f>'BAR BB| Open rates'!AD34*0.75</f>
        <v>58350</v>
      </c>
      <c r="AD34" s="19">
        <f>'BAR BB| Open rates'!AE34*0.75</f>
        <v>56850</v>
      </c>
      <c r="AE34" s="19">
        <f>'BAR BB| Open rates'!AF34*0.75</f>
        <v>58350</v>
      </c>
      <c r="AF34" s="19">
        <f>'BAR BB| Open rates'!AG34*0.75</f>
        <v>56850</v>
      </c>
      <c r="AG34" s="19">
        <f>'BAR BB| Open rates'!AH34*0.75</f>
        <v>58350</v>
      </c>
      <c r="AH34" s="19">
        <f>'BAR BB| Open rates'!AI34*0.75</f>
        <v>56850</v>
      </c>
      <c r="AI34" s="19">
        <f>'BAR BB| Open rates'!AJ34*0.75</f>
        <v>58350</v>
      </c>
      <c r="AJ34" s="19">
        <f>'BAR BB| Open rates'!AK34*0.75</f>
        <v>56850</v>
      </c>
      <c r="AK34" s="19">
        <f>'BAR BB| Open rates'!AL34*0.75</f>
        <v>58350</v>
      </c>
      <c r="AL34" s="19">
        <f>'BAR BB| Open rates'!AM34*0.75</f>
        <v>56850</v>
      </c>
      <c r="AM34" s="19">
        <f>'BAR BB| Open rates'!AN34*0.75</f>
        <v>58350</v>
      </c>
      <c r="AN34" s="19">
        <f>'BAR BB| Open rates'!AO34*0.75</f>
        <v>56850</v>
      </c>
      <c r="AO34" s="19">
        <f>'BAR BB| Open rates'!AP34*0.75</f>
        <v>58350</v>
      </c>
      <c r="AP34" s="19">
        <f>'BAR BB| Open rates'!AQ34*0.75</f>
        <v>56850</v>
      </c>
      <c r="AQ34" s="19">
        <f>'BAR BB| Open rates'!AR34*0.75</f>
        <v>58350</v>
      </c>
      <c r="AR34" s="19">
        <f>'BAR BB| Open rates'!AS34*0.75</f>
        <v>53700</v>
      </c>
      <c r="AS34" s="19">
        <f>'BAR BB| Open rates'!AT34*0.75</f>
        <v>55350</v>
      </c>
      <c r="AT34" s="19">
        <f>'BAR BB| Open rates'!AU34*0.75</f>
        <v>53700</v>
      </c>
      <c r="AU34" s="19">
        <f>'BAR BB| Open rates'!AV34*0.75</f>
        <v>41025</v>
      </c>
      <c r="AV34" s="19">
        <f>'BAR BB| Open rates'!AW34*0.75</f>
        <v>41025</v>
      </c>
      <c r="AW34" s="19">
        <f>'BAR BB| Open rates'!AX34*0.75</f>
        <v>39375</v>
      </c>
      <c r="AX34" s="19">
        <f>'BAR BB| Open rates'!AY34*0.75</f>
        <v>41025</v>
      </c>
      <c r="AY34" s="19">
        <f>'BAR BB| Open rates'!AZ34*0.75</f>
        <v>39375</v>
      </c>
      <c r="AZ34" s="19">
        <f>'BAR BB| Open rates'!BA34*0.75</f>
        <v>41025</v>
      </c>
      <c r="BA34" s="19">
        <f>'BAR BB| Open rates'!BB34*0.75</f>
        <v>39375</v>
      </c>
      <c r="BB34" s="19">
        <f>'BAR BB| Open rates'!BC34*0.75</f>
        <v>41025</v>
      </c>
      <c r="BC34" s="19">
        <f>'BAR BB| Open rates'!BD34*0.75</f>
        <v>39375</v>
      </c>
    </row>
    <row r="35" spans="1:55" s="36" customFormat="1" ht="12" customHeight="1" x14ac:dyDescent="0.2">
      <c r="A35" s="237">
        <v>2</v>
      </c>
      <c r="B35" s="19">
        <f>'BAR BB| Open rates'!B35*0.75</f>
        <v>54675</v>
      </c>
      <c r="C35" s="19">
        <f>'BAR BB| Open rates'!D35*0.75</f>
        <v>55950</v>
      </c>
      <c r="D35" s="19">
        <f>'BAR BB| Open rates'!E35*0.75</f>
        <v>37875</v>
      </c>
      <c r="E35" s="19">
        <f>'BAR BB| Open rates'!F35*0.75</f>
        <v>36600</v>
      </c>
      <c r="F35" s="19">
        <f>'BAR BB| Open rates'!G35*0.75</f>
        <v>35100</v>
      </c>
      <c r="G35" s="19">
        <f>'BAR BB| Open rates'!H35*0.75</f>
        <v>35100</v>
      </c>
      <c r="H35" s="19">
        <f>'BAR BB| Open rates'!I35*0.75</f>
        <v>34350</v>
      </c>
      <c r="I35" s="19">
        <f>'BAR BB| Open rates'!J35*0.75</f>
        <v>35100</v>
      </c>
      <c r="J35" s="19">
        <f>'BAR BB| Open rates'!K35*0.75</f>
        <v>35100</v>
      </c>
      <c r="K35" s="19">
        <f>'BAR BB| Open rates'!L35*0.75</f>
        <v>35100</v>
      </c>
      <c r="L35" s="19">
        <f>'BAR BB| Open rates'!M35*0.75</f>
        <v>45525</v>
      </c>
      <c r="M35" s="19">
        <f>'BAR BB| Open rates'!N35*0.75</f>
        <v>41625</v>
      </c>
      <c r="N35" s="19">
        <f>'BAR BB| Open rates'!O35*0.75</f>
        <v>45525</v>
      </c>
      <c r="O35" s="19">
        <f>'BAR BB| Open rates'!P35*0.75</f>
        <v>43275</v>
      </c>
      <c r="P35" s="19">
        <f>'BAR BB| Open rates'!Q35*0.75</f>
        <v>40350</v>
      </c>
      <c r="Q35" s="19">
        <f>'BAR BB| Open rates'!R35*0.75</f>
        <v>41625</v>
      </c>
      <c r="R35" s="19">
        <f>'BAR BB| Open rates'!S35*0.75</f>
        <v>40350</v>
      </c>
      <c r="S35" s="19">
        <f>'BAR BB| Open rates'!T35*0.75</f>
        <v>41625</v>
      </c>
      <c r="T35" s="19">
        <f>'BAR BB| Open rates'!U35*0.75</f>
        <v>40350</v>
      </c>
      <c r="U35" s="19">
        <f>'BAR BB| Open rates'!V35*0.75</f>
        <v>41625</v>
      </c>
      <c r="V35" s="19">
        <f>'BAR BB| Open rates'!W35*0.75</f>
        <v>55950</v>
      </c>
      <c r="W35" s="19">
        <f>'BAR BB| Open rates'!X35*0.75</f>
        <v>59100</v>
      </c>
      <c r="X35" s="19">
        <f>'BAR BB| Open rates'!Y35*0.75</f>
        <v>73425</v>
      </c>
      <c r="Y35" s="19">
        <f>'BAR BB| Open rates'!Z35*0.75</f>
        <v>55950</v>
      </c>
      <c r="Z35" s="19">
        <f>'BAR BB| Open rates'!AA35*0.75</f>
        <v>57600</v>
      </c>
      <c r="AA35" s="19">
        <f>'BAR BB| Open rates'!AB35*0.75</f>
        <v>55950</v>
      </c>
      <c r="AB35" s="19">
        <f>'BAR BB| Open rates'!AC35*0.75</f>
        <v>59100</v>
      </c>
      <c r="AC35" s="19">
        <f>'BAR BB| Open rates'!AD35*0.75</f>
        <v>60600</v>
      </c>
      <c r="AD35" s="19">
        <f>'BAR BB| Open rates'!AE35*0.75</f>
        <v>59100</v>
      </c>
      <c r="AE35" s="19">
        <f>'BAR BB| Open rates'!AF35*0.75</f>
        <v>60600</v>
      </c>
      <c r="AF35" s="19">
        <f>'BAR BB| Open rates'!AG35*0.75</f>
        <v>59100</v>
      </c>
      <c r="AG35" s="19">
        <f>'BAR BB| Open rates'!AH35*0.75</f>
        <v>60600</v>
      </c>
      <c r="AH35" s="19">
        <f>'BAR BB| Open rates'!AI35*0.75</f>
        <v>59100</v>
      </c>
      <c r="AI35" s="19">
        <f>'BAR BB| Open rates'!AJ35*0.75</f>
        <v>60600</v>
      </c>
      <c r="AJ35" s="19">
        <f>'BAR BB| Open rates'!AK35*0.75</f>
        <v>59100</v>
      </c>
      <c r="AK35" s="19">
        <f>'BAR BB| Open rates'!AL35*0.75</f>
        <v>60600</v>
      </c>
      <c r="AL35" s="19">
        <f>'BAR BB| Open rates'!AM35*0.75</f>
        <v>59100</v>
      </c>
      <c r="AM35" s="19">
        <f>'BAR BB| Open rates'!AN35*0.75</f>
        <v>60600</v>
      </c>
      <c r="AN35" s="19">
        <f>'BAR BB| Open rates'!AO35*0.75</f>
        <v>59100</v>
      </c>
      <c r="AO35" s="19">
        <f>'BAR BB| Open rates'!AP35*0.75</f>
        <v>60600</v>
      </c>
      <c r="AP35" s="19">
        <f>'BAR BB| Open rates'!AQ35*0.75</f>
        <v>59100</v>
      </c>
      <c r="AQ35" s="19">
        <f>'BAR BB| Open rates'!AR35*0.75</f>
        <v>60600</v>
      </c>
      <c r="AR35" s="19">
        <f>'BAR BB| Open rates'!AS35*0.75</f>
        <v>55950</v>
      </c>
      <c r="AS35" s="19">
        <f>'BAR BB| Open rates'!AT35*0.75</f>
        <v>57600</v>
      </c>
      <c r="AT35" s="19">
        <f>'BAR BB| Open rates'!AU35*0.75</f>
        <v>55950</v>
      </c>
      <c r="AU35" s="19">
        <f>'BAR BB| Open rates'!AV35*0.75</f>
        <v>43275</v>
      </c>
      <c r="AV35" s="19">
        <f>'BAR BB| Open rates'!AW35*0.75</f>
        <v>43275</v>
      </c>
      <c r="AW35" s="19">
        <f>'BAR BB| Open rates'!AX35*0.75</f>
        <v>41625</v>
      </c>
      <c r="AX35" s="19">
        <f>'BAR BB| Open rates'!AY35*0.75</f>
        <v>43275</v>
      </c>
      <c r="AY35" s="19">
        <f>'BAR BB| Open rates'!AZ35*0.75</f>
        <v>41625</v>
      </c>
      <c r="AZ35" s="19">
        <f>'BAR BB| Open rates'!BA35*0.75</f>
        <v>43275</v>
      </c>
      <c r="BA35" s="19">
        <f>'BAR BB| Open rates'!BB35*0.75</f>
        <v>41625</v>
      </c>
      <c r="BB35" s="19">
        <f>'BAR BB| Open rates'!BC35*0.75</f>
        <v>43275</v>
      </c>
      <c r="BC35" s="19">
        <f>'BAR BB| Open rates'!BD35*0.75</f>
        <v>41625</v>
      </c>
    </row>
    <row r="36" spans="1:55" s="36" customFormat="1" ht="12" customHeight="1" x14ac:dyDescent="0.2">
      <c r="A36" s="237">
        <v>3</v>
      </c>
      <c r="B36" s="19">
        <f>'BAR BB| Open rates'!B36*0.75</f>
        <v>56925</v>
      </c>
      <c r="C36" s="19">
        <f>'BAR BB| Open rates'!D36*0.75</f>
        <v>58200</v>
      </c>
      <c r="D36" s="19">
        <f>'BAR BB| Open rates'!E36*0.75</f>
        <v>40125</v>
      </c>
      <c r="E36" s="19">
        <f>'BAR BB| Open rates'!F36*0.75</f>
        <v>38850</v>
      </c>
      <c r="F36" s="19">
        <f>'BAR BB| Open rates'!G36*0.75</f>
        <v>37350</v>
      </c>
      <c r="G36" s="19">
        <f>'BAR BB| Open rates'!H36*0.75</f>
        <v>37350</v>
      </c>
      <c r="H36" s="19">
        <f>'BAR BB| Open rates'!I36*0.75</f>
        <v>36600</v>
      </c>
      <c r="I36" s="19">
        <f>'BAR BB| Open rates'!J36*0.75</f>
        <v>37350</v>
      </c>
      <c r="J36" s="19">
        <f>'BAR BB| Open rates'!K36*0.75</f>
        <v>37350</v>
      </c>
      <c r="K36" s="19">
        <f>'BAR BB| Open rates'!L36*0.75</f>
        <v>37350</v>
      </c>
      <c r="L36" s="19">
        <f>'BAR BB| Open rates'!M36*0.75</f>
        <v>47775</v>
      </c>
      <c r="M36" s="19">
        <f>'BAR BB| Open rates'!N36*0.75</f>
        <v>43875</v>
      </c>
      <c r="N36" s="19">
        <f>'BAR BB| Open rates'!O36*0.75</f>
        <v>47775</v>
      </c>
      <c r="O36" s="19">
        <f>'BAR BB| Open rates'!P36*0.75</f>
        <v>45525</v>
      </c>
      <c r="P36" s="19">
        <f>'BAR BB| Open rates'!Q36*0.75</f>
        <v>42600</v>
      </c>
      <c r="Q36" s="19">
        <f>'BAR BB| Open rates'!R36*0.75</f>
        <v>43875</v>
      </c>
      <c r="R36" s="19">
        <f>'BAR BB| Open rates'!S36*0.75</f>
        <v>42600</v>
      </c>
      <c r="S36" s="19">
        <f>'BAR BB| Open rates'!T36*0.75</f>
        <v>43875</v>
      </c>
      <c r="T36" s="19">
        <f>'BAR BB| Open rates'!U36*0.75</f>
        <v>42600</v>
      </c>
      <c r="U36" s="19">
        <f>'BAR BB| Open rates'!V36*0.75</f>
        <v>43875</v>
      </c>
      <c r="V36" s="19">
        <f>'BAR BB| Open rates'!W36*0.75</f>
        <v>58200</v>
      </c>
      <c r="W36" s="19">
        <f>'BAR BB| Open rates'!X36*0.75</f>
        <v>61350</v>
      </c>
      <c r="X36" s="19">
        <f>'BAR BB| Open rates'!Y36*0.75</f>
        <v>75675</v>
      </c>
      <c r="Y36" s="19">
        <f>'BAR BB| Open rates'!Z36*0.75</f>
        <v>58200</v>
      </c>
      <c r="Z36" s="19">
        <f>'BAR BB| Open rates'!AA36*0.75</f>
        <v>59850</v>
      </c>
      <c r="AA36" s="19">
        <f>'BAR BB| Open rates'!AB36*0.75</f>
        <v>58200</v>
      </c>
      <c r="AB36" s="19">
        <f>'BAR BB| Open rates'!AC36*0.75</f>
        <v>61350</v>
      </c>
      <c r="AC36" s="19">
        <f>'BAR BB| Open rates'!AD36*0.75</f>
        <v>62850</v>
      </c>
      <c r="AD36" s="19">
        <f>'BAR BB| Open rates'!AE36*0.75</f>
        <v>61350</v>
      </c>
      <c r="AE36" s="19">
        <f>'BAR BB| Open rates'!AF36*0.75</f>
        <v>62850</v>
      </c>
      <c r="AF36" s="19">
        <f>'BAR BB| Open rates'!AG36*0.75</f>
        <v>61350</v>
      </c>
      <c r="AG36" s="19">
        <f>'BAR BB| Open rates'!AH36*0.75</f>
        <v>62850</v>
      </c>
      <c r="AH36" s="19">
        <f>'BAR BB| Open rates'!AI36*0.75</f>
        <v>61350</v>
      </c>
      <c r="AI36" s="19">
        <f>'BAR BB| Open rates'!AJ36*0.75</f>
        <v>62850</v>
      </c>
      <c r="AJ36" s="19">
        <f>'BAR BB| Open rates'!AK36*0.75</f>
        <v>61350</v>
      </c>
      <c r="AK36" s="19">
        <f>'BAR BB| Open rates'!AL36*0.75</f>
        <v>62850</v>
      </c>
      <c r="AL36" s="19">
        <f>'BAR BB| Open rates'!AM36*0.75</f>
        <v>61350</v>
      </c>
      <c r="AM36" s="19">
        <f>'BAR BB| Open rates'!AN36*0.75</f>
        <v>62850</v>
      </c>
      <c r="AN36" s="19">
        <f>'BAR BB| Open rates'!AO36*0.75</f>
        <v>61350</v>
      </c>
      <c r="AO36" s="19">
        <f>'BAR BB| Open rates'!AP36*0.75</f>
        <v>62850</v>
      </c>
      <c r="AP36" s="19">
        <f>'BAR BB| Open rates'!AQ36*0.75</f>
        <v>61350</v>
      </c>
      <c r="AQ36" s="19">
        <f>'BAR BB| Open rates'!AR36*0.75</f>
        <v>62850</v>
      </c>
      <c r="AR36" s="19">
        <f>'BAR BB| Open rates'!AS36*0.75</f>
        <v>58200</v>
      </c>
      <c r="AS36" s="19">
        <f>'BAR BB| Open rates'!AT36*0.75</f>
        <v>59850</v>
      </c>
      <c r="AT36" s="19">
        <f>'BAR BB| Open rates'!AU36*0.75</f>
        <v>58200</v>
      </c>
      <c r="AU36" s="19">
        <f>'BAR BB| Open rates'!AV36*0.75</f>
        <v>45525</v>
      </c>
      <c r="AV36" s="19">
        <f>'BAR BB| Open rates'!AW36*0.75</f>
        <v>45525</v>
      </c>
      <c r="AW36" s="19">
        <f>'BAR BB| Open rates'!AX36*0.75</f>
        <v>43875</v>
      </c>
      <c r="AX36" s="19">
        <f>'BAR BB| Open rates'!AY36*0.75</f>
        <v>45525</v>
      </c>
      <c r="AY36" s="19">
        <f>'BAR BB| Open rates'!AZ36*0.75</f>
        <v>43875</v>
      </c>
      <c r="AZ36" s="19">
        <f>'BAR BB| Open rates'!BA36*0.75</f>
        <v>45525</v>
      </c>
      <c r="BA36" s="19">
        <f>'BAR BB| Open rates'!BB36*0.75</f>
        <v>43875</v>
      </c>
      <c r="BB36" s="19">
        <f>'BAR BB| Open rates'!BC36*0.75</f>
        <v>45525</v>
      </c>
      <c r="BC36" s="19">
        <f>'BAR BB| Open rates'!BD36*0.75</f>
        <v>43875</v>
      </c>
    </row>
    <row r="37" spans="1:55" s="36" customFormat="1" ht="12" customHeight="1" x14ac:dyDescent="0.2">
      <c r="A37" s="237">
        <v>4</v>
      </c>
      <c r="B37" s="19">
        <f>'BAR BB| Open rates'!B37*0.75</f>
        <v>59175</v>
      </c>
      <c r="C37" s="19">
        <f>'BAR BB| Open rates'!D37*0.75</f>
        <v>60450</v>
      </c>
      <c r="D37" s="19">
        <f>'BAR BB| Open rates'!E37*0.75</f>
        <v>42375</v>
      </c>
      <c r="E37" s="19">
        <f>'BAR BB| Open rates'!F37*0.75</f>
        <v>41100</v>
      </c>
      <c r="F37" s="19">
        <f>'BAR BB| Open rates'!G37*0.75</f>
        <v>39600</v>
      </c>
      <c r="G37" s="19">
        <f>'BAR BB| Open rates'!H37*0.75</f>
        <v>39600</v>
      </c>
      <c r="H37" s="19">
        <f>'BAR BB| Open rates'!I37*0.75</f>
        <v>38850</v>
      </c>
      <c r="I37" s="19">
        <f>'BAR BB| Open rates'!J37*0.75</f>
        <v>39600</v>
      </c>
      <c r="J37" s="19">
        <f>'BAR BB| Open rates'!K37*0.75</f>
        <v>39600</v>
      </c>
      <c r="K37" s="19">
        <f>'BAR BB| Open rates'!L37*0.75</f>
        <v>39600</v>
      </c>
      <c r="L37" s="19">
        <f>'BAR BB| Open rates'!M37*0.75</f>
        <v>50025</v>
      </c>
      <c r="M37" s="19">
        <f>'BAR BB| Open rates'!N37*0.75</f>
        <v>46125</v>
      </c>
      <c r="N37" s="19">
        <f>'BAR BB| Open rates'!O37*0.75</f>
        <v>50025</v>
      </c>
      <c r="O37" s="19">
        <f>'BAR BB| Open rates'!P37*0.75</f>
        <v>47775</v>
      </c>
      <c r="P37" s="19">
        <f>'BAR BB| Open rates'!Q37*0.75</f>
        <v>44850</v>
      </c>
      <c r="Q37" s="19">
        <f>'BAR BB| Open rates'!R37*0.75</f>
        <v>46125</v>
      </c>
      <c r="R37" s="19">
        <f>'BAR BB| Open rates'!S37*0.75</f>
        <v>44850</v>
      </c>
      <c r="S37" s="19">
        <f>'BAR BB| Open rates'!T37*0.75</f>
        <v>46125</v>
      </c>
      <c r="T37" s="19">
        <f>'BAR BB| Open rates'!U37*0.75</f>
        <v>44850</v>
      </c>
      <c r="U37" s="19">
        <f>'BAR BB| Open rates'!V37*0.75</f>
        <v>46125</v>
      </c>
      <c r="V37" s="19">
        <f>'BAR BB| Open rates'!W37*0.75</f>
        <v>60450</v>
      </c>
      <c r="W37" s="19">
        <f>'BAR BB| Open rates'!X37*0.75</f>
        <v>63600</v>
      </c>
      <c r="X37" s="19">
        <f>'BAR BB| Open rates'!Y37*0.75</f>
        <v>77925</v>
      </c>
      <c r="Y37" s="19">
        <f>'BAR BB| Open rates'!Z37*0.75</f>
        <v>60450</v>
      </c>
      <c r="Z37" s="19">
        <f>'BAR BB| Open rates'!AA37*0.75</f>
        <v>62100</v>
      </c>
      <c r="AA37" s="19">
        <f>'BAR BB| Open rates'!AB37*0.75</f>
        <v>60450</v>
      </c>
      <c r="AB37" s="19">
        <f>'BAR BB| Open rates'!AC37*0.75</f>
        <v>63600</v>
      </c>
      <c r="AC37" s="19">
        <f>'BAR BB| Open rates'!AD37*0.75</f>
        <v>65100</v>
      </c>
      <c r="AD37" s="19">
        <f>'BAR BB| Open rates'!AE37*0.75</f>
        <v>63600</v>
      </c>
      <c r="AE37" s="19">
        <f>'BAR BB| Open rates'!AF37*0.75</f>
        <v>65100</v>
      </c>
      <c r="AF37" s="19">
        <f>'BAR BB| Open rates'!AG37*0.75</f>
        <v>63600</v>
      </c>
      <c r="AG37" s="19">
        <f>'BAR BB| Open rates'!AH37*0.75</f>
        <v>65100</v>
      </c>
      <c r="AH37" s="19">
        <f>'BAR BB| Open rates'!AI37*0.75</f>
        <v>63600</v>
      </c>
      <c r="AI37" s="19">
        <f>'BAR BB| Open rates'!AJ37*0.75</f>
        <v>65100</v>
      </c>
      <c r="AJ37" s="19">
        <f>'BAR BB| Open rates'!AK37*0.75</f>
        <v>63600</v>
      </c>
      <c r="AK37" s="19">
        <f>'BAR BB| Open rates'!AL37*0.75</f>
        <v>65100</v>
      </c>
      <c r="AL37" s="19">
        <f>'BAR BB| Open rates'!AM37*0.75</f>
        <v>63600</v>
      </c>
      <c r="AM37" s="19">
        <f>'BAR BB| Open rates'!AN37*0.75</f>
        <v>65100</v>
      </c>
      <c r="AN37" s="19">
        <f>'BAR BB| Open rates'!AO37*0.75</f>
        <v>63600</v>
      </c>
      <c r="AO37" s="19">
        <f>'BAR BB| Open rates'!AP37*0.75</f>
        <v>65100</v>
      </c>
      <c r="AP37" s="19">
        <f>'BAR BB| Open rates'!AQ37*0.75</f>
        <v>63600</v>
      </c>
      <c r="AQ37" s="19">
        <f>'BAR BB| Open rates'!AR37*0.75</f>
        <v>65100</v>
      </c>
      <c r="AR37" s="19">
        <f>'BAR BB| Open rates'!AS37*0.75</f>
        <v>60450</v>
      </c>
      <c r="AS37" s="19">
        <f>'BAR BB| Open rates'!AT37*0.75</f>
        <v>62100</v>
      </c>
      <c r="AT37" s="19">
        <f>'BAR BB| Open rates'!AU37*0.75</f>
        <v>60450</v>
      </c>
      <c r="AU37" s="19">
        <f>'BAR BB| Open rates'!AV37*0.75</f>
        <v>47775</v>
      </c>
      <c r="AV37" s="19">
        <f>'BAR BB| Open rates'!AW37*0.75</f>
        <v>47775</v>
      </c>
      <c r="AW37" s="19">
        <f>'BAR BB| Open rates'!AX37*0.75</f>
        <v>46125</v>
      </c>
      <c r="AX37" s="19">
        <f>'BAR BB| Open rates'!AY37*0.75</f>
        <v>47775</v>
      </c>
      <c r="AY37" s="19">
        <f>'BAR BB| Open rates'!AZ37*0.75</f>
        <v>46125</v>
      </c>
      <c r="AZ37" s="19">
        <f>'BAR BB| Open rates'!BA37*0.75</f>
        <v>47775</v>
      </c>
      <c r="BA37" s="19">
        <f>'BAR BB| Open rates'!BB37*0.75</f>
        <v>46125</v>
      </c>
      <c r="BB37" s="19">
        <f>'BAR BB| Open rates'!BC37*0.75</f>
        <v>47775</v>
      </c>
      <c r="BC37" s="19">
        <f>'BAR BB| Open rates'!BD37*0.75</f>
        <v>46125</v>
      </c>
    </row>
    <row r="38" spans="1:55" s="36" customFormat="1" ht="12" customHeight="1" x14ac:dyDescent="0.2">
      <c r="A38" s="237">
        <v>5</v>
      </c>
      <c r="B38" s="19">
        <f>'BAR BB| Open rates'!B38*0.75</f>
        <v>61425</v>
      </c>
      <c r="C38" s="19">
        <f>'BAR BB| Open rates'!D38*0.75</f>
        <v>62700</v>
      </c>
      <c r="D38" s="19">
        <f>'BAR BB| Open rates'!E38*0.75</f>
        <v>44625</v>
      </c>
      <c r="E38" s="19">
        <f>'BAR BB| Open rates'!F38*0.75</f>
        <v>43350</v>
      </c>
      <c r="F38" s="19">
        <f>'BAR BB| Open rates'!G38*0.75</f>
        <v>41850</v>
      </c>
      <c r="G38" s="19">
        <f>'BAR BB| Open rates'!H38*0.75</f>
        <v>41850</v>
      </c>
      <c r="H38" s="19">
        <f>'BAR BB| Open rates'!I38*0.75</f>
        <v>41100</v>
      </c>
      <c r="I38" s="19">
        <f>'BAR BB| Open rates'!J38*0.75</f>
        <v>41850</v>
      </c>
      <c r="J38" s="19">
        <f>'BAR BB| Open rates'!K38*0.75</f>
        <v>41850</v>
      </c>
      <c r="K38" s="19">
        <f>'BAR BB| Open rates'!L38*0.75</f>
        <v>41850</v>
      </c>
      <c r="L38" s="19">
        <f>'BAR BB| Open rates'!M38*0.75</f>
        <v>52275</v>
      </c>
      <c r="M38" s="19">
        <f>'BAR BB| Open rates'!N38*0.75</f>
        <v>48375</v>
      </c>
      <c r="N38" s="19">
        <f>'BAR BB| Open rates'!O38*0.75</f>
        <v>52275</v>
      </c>
      <c r="O38" s="19">
        <f>'BAR BB| Open rates'!P38*0.75</f>
        <v>50025</v>
      </c>
      <c r="P38" s="19">
        <f>'BAR BB| Open rates'!Q38*0.75</f>
        <v>47100</v>
      </c>
      <c r="Q38" s="19">
        <f>'BAR BB| Open rates'!R38*0.75</f>
        <v>48375</v>
      </c>
      <c r="R38" s="19">
        <f>'BAR BB| Open rates'!S38*0.75</f>
        <v>47100</v>
      </c>
      <c r="S38" s="19">
        <f>'BAR BB| Open rates'!T38*0.75</f>
        <v>48375</v>
      </c>
      <c r="T38" s="19">
        <f>'BAR BB| Open rates'!U38*0.75</f>
        <v>47100</v>
      </c>
      <c r="U38" s="19">
        <f>'BAR BB| Open rates'!V38*0.75</f>
        <v>48375</v>
      </c>
      <c r="V38" s="19">
        <f>'BAR BB| Open rates'!W38*0.75</f>
        <v>62700</v>
      </c>
      <c r="W38" s="19">
        <f>'BAR BB| Open rates'!X38*0.75</f>
        <v>65850</v>
      </c>
      <c r="X38" s="19">
        <f>'BAR BB| Open rates'!Y38*0.75</f>
        <v>80175</v>
      </c>
      <c r="Y38" s="19">
        <f>'BAR BB| Open rates'!Z38*0.75</f>
        <v>62700</v>
      </c>
      <c r="Z38" s="19">
        <f>'BAR BB| Open rates'!AA38*0.75</f>
        <v>64350</v>
      </c>
      <c r="AA38" s="19">
        <f>'BAR BB| Open rates'!AB38*0.75</f>
        <v>62700</v>
      </c>
      <c r="AB38" s="19">
        <f>'BAR BB| Open rates'!AC38*0.75</f>
        <v>65850</v>
      </c>
      <c r="AC38" s="19">
        <f>'BAR BB| Open rates'!AD38*0.75</f>
        <v>67350</v>
      </c>
      <c r="AD38" s="19">
        <f>'BAR BB| Open rates'!AE38*0.75</f>
        <v>65850</v>
      </c>
      <c r="AE38" s="19">
        <f>'BAR BB| Open rates'!AF38*0.75</f>
        <v>67350</v>
      </c>
      <c r="AF38" s="19">
        <f>'BAR BB| Open rates'!AG38*0.75</f>
        <v>65850</v>
      </c>
      <c r="AG38" s="19">
        <f>'BAR BB| Open rates'!AH38*0.75</f>
        <v>67350</v>
      </c>
      <c r="AH38" s="19">
        <f>'BAR BB| Open rates'!AI38*0.75</f>
        <v>65850</v>
      </c>
      <c r="AI38" s="19">
        <f>'BAR BB| Open rates'!AJ38*0.75</f>
        <v>67350</v>
      </c>
      <c r="AJ38" s="19">
        <f>'BAR BB| Open rates'!AK38*0.75</f>
        <v>65850</v>
      </c>
      <c r="AK38" s="19">
        <f>'BAR BB| Open rates'!AL38*0.75</f>
        <v>67350</v>
      </c>
      <c r="AL38" s="19">
        <f>'BAR BB| Open rates'!AM38*0.75</f>
        <v>65850</v>
      </c>
      <c r="AM38" s="19">
        <f>'BAR BB| Open rates'!AN38*0.75</f>
        <v>67350</v>
      </c>
      <c r="AN38" s="19">
        <f>'BAR BB| Open rates'!AO38*0.75</f>
        <v>65850</v>
      </c>
      <c r="AO38" s="19">
        <f>'BAR BB| Open rates'!AP38*0.75</f>
        <v>67350</v>
      </c>
      <c r="AP38" s="19">
        <f>'BAR BB| Open rates'!AQ38*0.75</f>
        <v>65850</v>
      </c>
      <c r="AQ38" s="19">
        <f>'BAR BB| Open rates'!AR38*0.75</f>
        <v>67350</v>
      </c>
      <c r="AR38" s="19">
        <f>'BAR BB| Open rates'!AS38*0.75</f>
        <v>62700</v>
      </c>
      <c r="AS38" s="19">
        <f>'BAR BB| Open rates'!AT38*0.75</f>
        <v>64350</v>
      </c>
      <c r="AT38" s="19">
        <f>'BAR BB| Open rates'!AU38*0.75</f>
        <v>62700</v>
      </c>
      <c r="AU38" s="19">
        <f>'BAR BB| Open rates'!AV38*0.75</f>
        <v>50025</v>
      </c>
      <c r="AV38" s="19">
        <f>'BAR BB| Open rates'!AW38*0.75</f>
        <v>50025</v>
      </c>
      <c r="AW38" s="19">
        <f>'BAR BB| Open rates'!AX38*0.75</f>
        <v>48375</v>
      </c>
      <c r="AX38" s="19">
        <f>'BAR BB| Open rates'!AY38*0.75</f>
        <v>50025</v>
      </c>
      <c r="AY38" s="19">
        <f>'BAR BB| Open rates'!AZ38*0.75</f>
        <v>48375</v>
      </c>
      <c r="AZ38" s="19">
        <f>'BAR BB| Open rates'!BA38*0.75</f>
        <v>50025</v>
      </c>
      <c r="BA38" s="19">
        <f>'BAR BB| Open rates'!BB38*0.75</f>
        <v>48375</v>
      </c>
      <c r="BB38" s="19">
        <f>'BAR BB| Open rates'!BC38*0.75</f>
        <v>50025</v>
      </c>
      <c r="BC38" s="19">
        <f>'BAR BB| Open rates'!BD38*0.75</f>
        <v>48375</v>
      </c>
    </row>
    <row r="39" spans="1:55" s="36" customFormat="1" ht="12" customHeight="1" x14ac:dyDescent="0.2">
      <c r="A39" s="237">
        <v>6</v>
      </c>
      <c r="B39" s="19">
        <f>'BAR BB| Open rates'!B39*0.75</f>
        <v>63675</v>
      </c>
      <c r="C39" s="19">
        <f>'BAR BB| Open rates'!D39*0.75</f>
        <v>64950</v>
      </c>
      <c r="D39" s="19">
        <f>'BAR BB| Open rates'!E39*0.75</f>
        <v>46875</v>
      </c>
      <c r="E39" s="19">
        <f>'BAR BB| Open rates'!F39*0.75</f>
        <v>45600</v>
      </c>
      <c r="F39" s="19">
        <f>'BAR BB| Open rates'!G39*0.75</f>
        <v>44100</v>
      </c>
      <c r="G39" s="19">
        <f>'BAR BB| Open rates'!H39*0.75</f>
        <v>44100</v>
      </c>
      <c r="H39" s="19">
        <f>'BAR BB| Open rates'!I39*0.75</f>
        <v>43350</v>
      </c>
      <c r="I39" s="19">
        <f>'BAR BB| Open rates'!J39*0.75</f>
        <v>44100</v>
      </c>
      <c r="J39" s="19">
        <f>'BAR BB| Open rates'!K39*0.75</f>
        <v>44100</v>
      </c>
      <c r="K39" s="19">
        <f>'BAR BB| Open rates'!L39*0.75</f>
        <v>44100</v>
      </c>
      <c r="L39" s="19">
        <f>'BAR BB| Open rates'!M39*0.75</f>
        <v>54525</v>
      </c>
      <c r="M39" s="19">
        <f>'BAR BB| Open rates'!N39*0.75</f>
        <v>50625</v>
      </c>
      <c r="N39" s="19">
        <f>'BAR BB| Open rates'!O39*0.75</f>
        <v>54525</v>
      </c>
      <c r="O39" s="19">
        <f>'BAR BB| Open rates'!P39*0.75</f>
        <v>52275</v>
      </c>
      <c r="P39" s="19">
        <f>'BAR BB| Open rates'!Q39*0.75</f>
        <v>49350</v>
      </c>
      <c r="Q39" s="19">
        <f>'BAR BB| Open rates'!R39*0.75</f>
        <v>50625</v>
      </c>
      <c r="R39" s="19">
        <f>'BAR BB| Open rates'!S39*0.75</f>
        <v>49350</v>
      </c>
      <c r="S39" s="19">
        <f>'BAR BB| Open rates'!T39*0.75</f>
        <v>50625</v>
      </c>
      <c r="T39" s="19">
        <f>'BAR BB| Open rates'!U39*0.75</f>
        <v>49350</v>
      </c>
      <c r="U39" s="19">
        <f>'BAR BB| Open rates'!V39*0.75</f>
        <v>50625</v>
      </c>
      <c r="V39" s="19">
        <f>'BAR BB| Open rates'!W39*0.75</f>
        <v>64950</v>
      </c>
      <c r="W39" s="19">
        <f>'BAR BB| Open rates'!X39*0.75</f>
        <v>68100</v>
      </c>
      <c r="X39" s="19">
        <f>'BAR BB| Open rates'!Y39*0.75</f>
        <v>82425</v>
      </c>
      <c r="Y39" s="19">
        <f>'BAR BB| Open rates'!Z39*0.75</f>
        <v>64950</v>
      </c>
      <c r="Z39" s="19">
        <f>'BAR BB| Open rates'!AA39*0.75</f>
        <v>66600</v>
      </c>
      <c r="AA39" s="19">
        <f>'BAR BB| Open rates'!AB39*0.75</f>
        <v>64950</v>
      </c>
      <c r="AB39" s="19">
        <f>'BAR BB| Open rates'!AC39*0.75</f>
        <v>68100</v>
      </c>
      <c r="AC39" s="19">
        <f>'BAR BB| Open rates'!AD39*0.75</f>
        <v>69600</v>
      </c>
      <c r="AD39" s="19">
        <f>'BAR BB| Open rates'!AE39*0.75</f>
        <v>68100</v>
      </c>
      <c r="AE39" s="19">
        <f>'BAR BB| Open rates'!AF39*0.75</f>
        <v>69600</v>
      </c>
      <c r="AF39" s="19">
        <f>'BAR BB| Open rates'!AG39*0.75</f>
        <v>68100</v>
      </c>
      <c r="AG39" s="19">
        <f>'BAR BB| Open rates'!AH39*0.75</f>
        <v>69600</v>
      </c>
      <c r="AH39" s="19">
        <f>'BAR BB| Open rates'!AI39*0.75</f>
        <v>68100</v>
      </c>
      <c r="AI39" s="19">
        <f>'BAR BB| Open rates'!AJ39*0.75</f>
        <v>69600</v>
      </c>
      <c r="AJ39" s="19">
        <f>'BAR BB| Open rates'!AK39*0.75</f>
        <v>68100</v>
      </c>
      <c r="AK39" s="19">
        <f>'BAR BB| Open rates'!AL39*0.75</f>
        <v>69600</v>
      </c>
      <c r="AL39" s="19">
        <f>'BAR BB| Open rates'!AM39*0.75</f>
        <v>68100</v>
      </c>
      <c r="AM39" s="19">
        <f>'BAR BB| Open rates'!AN39*0.75</f>
        <v>69600</v>
      </c>
      <c r="AN39" s="19">
        <f>'BAR BB| Open rates'!AO39*0.75</f>
        <v>68100</v>
      </c>
      <c r="AO39" s="19">
        <f>'BAR BB| Open rates'!AP39*0.75</f>
        <v>69600</v>
      </c>
      <c r="AP39" s="19">
        <f>'BAR BB| Open rates'!AQ39*0.75</f>
        <v>68100</v>
      </c>
      <c r="AQ39" s="19">
        <f>'BAR BB| Open rates'!AR39*0.75</f>
        <v>69600</v>
      </c>
      <c r="AR39" s="19">
        <f>'BAR BB| Open rates'!AS39*0.75</f>
        <v>64950</v>
      </c>
      <c r="AS39" s="19">
        <f>'BAR BB| Open rates'!AT39*0.75</f>
        <v>66600</v>
      </c>
      <c r="AT39" s="19">
        <f>'BAR BB| Open rates'!AU39*0.75</f>
        <v>64950</v>
      </c>
      <c r="AU39" s="19">
        <f>'BAR BB| Open rates'!AV39*0.75</f>
        <v>52275</v>
      </c>
      <c r="AV39" s="19">
        <f>'BAR BB| Open rates'!AW39*0.75</f>
        <v>52275</v>
      </c>
      <c r="AW39" s="19">
        <f>'BAR BB| Open rates'!AX39*0.75</f>
        <v>50625</v>
      </c>
      <c r="AX39" s="19">
        <f>'BAR BB| Open rates'!AY39*0.75</f>
        <v>52275</v>
      </c>
      <c r="AY39" s="19">
        <f>'BAR BB| Open rates'!AZ39*0.75</f>
        <v>50625</v>
      </c>
      <c r="AZ39" s="19">
        <f>'BAR BB| Open rates'!BA39*0.75</f>
        <v>52275</v>
      </c>
      <c r="BA39" s="19">
        <f>'BAR BB| Open rates'!BB39*0.75</f>
        <v>50625</v>
      </c>
      <c r="BB39" s="19">
        <f>'BAR BB| Open rates'!BC39*0.75</f>
        <v>52275</v>
      </c>
      <c r="BC39" s="19">
        <f>'BAR BB| Open rates'!BD39*0.75</f>
        <v>50625</v>
      </c>
    </row>
    <row r="40" spans="1:55" s="36" customFormat="1" ht="12" hidden="1" customHeight="1" x14ac:dyDescent="0.2">
      <c r="A40" s="236" t="s">
        <v>183</v>
      </c>
      <c r="B40" s="19">
        <f>'BAR BB| Open rates'!B40*0.75</f>
        <v>0</v>
      </c>
      <c r="C40" s="19">
        <f>'BAR BB| Open rates'!D40*0.75</f>
        <v>0</v>
      </c>
      <c r="D40" s="19">
        <f>'BAR BB| Open rates'!E40*0.75</f>
        <v>0</v>
      </c>
      <c r="E40" s="19">
        <f>'BAR BB| Open rates'!F40*0.75</f>
        <v>0</v>
      </c>
      <c r="F40" s="19">
        <f>'BAR BB| Open rates'!G40*0.75</f>
        <v>0</v>
      </c>
      <c r="G40" s="19">
        <f>'BAR BB| Open rates'!H40*0.75</f>
        <v>0</v>
      </c>
      <c r="H40" s="19">
        <f>'BAR BB| Open rates'!I40*0.75</f>
        <v>0</v>
      </c>
      <c r="I40" s="19">
        <f>'BAR BB| Open rates'!J40*0.75</f>
        <v>0</v>
      </c>
      <c r="J40" s="19">
        <f>'BAR BB| Open rates'!K40*0.75</f>
        <v>0</v>
      </c>
      <c r="K40" s="19">
        <f>'BAR BB| Open rates'!L40*0.75</f>
        <v>0</v>
      </c>
      <c r="L40" s="19">
        <f>'BAR BB| Open rates'!M40*0.75</f>
        <v>0</v>
      </c>
      <c r="M40" s="19">
        <f>'BAR BB| Open rates'!N40*0.75</f>
        <v>0</v>
      </c>
      <c r="N40" s="19">
        <f>'BAR BB| Open rates'!O40*0.75</f>
        <v>0</v>
      </c>
      <c r="O40" s="19">
        <f>'BAR BB| Open rates'!P40*0.75</f>
        <v>0</v>
      </c>
      <c r="P40" s="19">
        <f>'BAR BB| Open rates'!Q40*0.75</f>
        <v>0</v>
      </c>
      <c r="Q40" s="19">
        <f>'BAR BB| Open rates'!R40*0.75</f>
        <v>0</v>
      </c>
      <c r="R40" s="19">
        <f>'BAR BB| Open rates'!S40*0.75</f>
        <v>0</v>
      </c>
      <c r="S40" s="19">
        <f>'BAR BB| Open rates'!T40*0.75</f>
        <v>0</v>
      </c>
      <c r="T40" s="19">
        <f>'BAR BB| Open rates'!U40*0.75</f>
        <v>0</v>
      </c>
      <c r="U40" s="19">
        <f>'BAR BB| Open rates'!V40*0.75</f>
        <v>0</v>
      </c>
      <c r="V40" s="19">
        <f>'BAR BB| Open rates'!W40*0.75</f>
        <v>0</v>
      </c>
      <c r="W40" s="19">
        <f>'BAR BB| Open rates'!X40*0.75</f>
        <v>0</v>
      </c>
      <c r="X40" s="19">
        <f>'BAR BB| Open rates'!Y40*0.75</f>
        <v>0</v>
      </c>
      <c r="Y40" s="19">
        <f>'BAR BB| Open rates'!Z40*0.75</f>
        <v>0</v>
      </c>
      <c r="Z40" s="19">
        <f>'BAR BB| Open rates'!AA40*0.75</f>
        <v>0</v>
      </c>
      <c r="AA40" s="19">
        <f>'BAR BB| Open rates'!AB40*0.75</f>
        <v>0</v>
      </c>
      <c r="AB40" s="19">
        <f>'BAR BB| Open rates'!AC40*0.75</f>
        <v>0</v>
      </c>
      <c r="AC40" s="19">
        <f>'BAR BB| Open rates'!AD40*0.75</f>
        <v>0</v>
      </c>
      <c r="AD40" s="19">
        <f>'BAR BB| Open rates'!AE40*0.75</f>
        <v>0</v>
      </c>
      <c r="AE40" s="19">
        <f>'BAR BB| Open rates'!AF40*0.75</f>
        <v>0</v>
      </c>
      <c r="AF40" s="19">
        <f>'BAR BB| Open rates'!AG40*0.75</f>
        <v>0</v>
      </c>
      <c r="AG40" s="19">
        <f>'BAR BB| Open rates'!AH40*0.75</f>
        <v>0</v>
      </c>
      <c r="AH40" s="19">
        <f>'BAR BB| Open rates'!AI40*0.75</f>
        <v>0</v>
      </c>
      <c r="AI40" s="19">
        <f>'BAR BB| Open rates'!AJ40*0.75</f>
        <v>0</v>
      </c>
      <c r="AJ40" s="19">
        <f>'BAR BB| Open rates'!AK40*0.75</f>
        <v>0</v>
      </c>
      <c r="AK40" s="19">
        <f>'BAR BB| Open rates'!AL40*0.75</f>
        <v>0</v>
      </c>
      <c r="AL40" s="19">
        <f>'BAR BB| Open rates'!AM40*0.75</f>
        <v>0</v>
      </c>
      <c r="AM40" s="19">
        <f>'BAR BB| Open rates'!AN40*0.75</f>
        <v>0</v>
      </c>
      <c r="AN40" s="19">
        <f>'BAR BB| Open rates'!AO40*0.75</f>
        <v>0</v>
      </c>
      <c r="AO40" s="19">
        <f>'BAR BB| Open rates'!AP40*0.75</f>
        <v>0</v>
      </c>
      <c r="AP40" s="19">
        <f>'BAR BB| Open rates'!AQ40*0.75</f>
        <v>0</v>
      </c>
      <c r="AQ40" s="19">
        <f>'BAR BB| Open rates'!AR40*0.75</f>
        <v>0</v>
      </c>
      <c r="AR40" s="19">
        <f>'BAR BB| Open rates'!AS40*0.75</f>
        <v>0</v>
      </c>
      <c r="AS40" s="19">
        <f>'BAR BB| Open rates'!AT40*0.75</f>
        <v>0</v>
      </c>
      <c r="AT40" s="19">
        <f>'BAR BB| Open rates'!AU40*0.75</f>
        <v>0</v>
      </c>
      <c r="AU40" s="19">
        <f>'BAR BB| Open rates'!AV40*0.75</f>
        <v>0</v>
      </c>
      <c r="AV40" s="19">
        <f>'BAR BB| Open rates'!AW40*0.75</f>
        <v>0</v>
      </c>
      <c r="AW40" s="19">
        <f>'BAR BB| Open rates'!AX40*0.75</f>
        <v>0</v>
      </c>
      <c r="AX40" s="19">
        <f>'BAR BB| Open rates'!AY40*0.75</f>
        <v>0</v>
      </c>
      <c r="AY40" s="19">
        <f>'BAR BB| Open rates'!AZ40*0.75</f>
        <v>0</v>
      </c>
      <c r="AZ40" s="19">
        <f>'BAR BB| Open rates'!BA40*0.75</f>
        <v>0</v>
      </c>
      <c r="BA40" s="19">
        <f>'BAR BB| Open rates'!BB40*0.75</f>
        <v>0</v>
      </c>
      <c r="BB40" s="19">
        <f>'BAR BB| Open rates'!BC40*0.75</f>
        <v>0</v>
      </c>
      <c r="BC40" s="19">
        <f>'BAR BB| Open rates'!BD40*0.75</f>
        <v>0</v>
      </c>
    </row>
    <row r="41" spans="1:55" s="36" customFormat="1" ht="12" hidden="1" customHeight="1" x14ac:dyDescent="0.2">
      <c r="A41" s="237" t="s">
        <v>15</v>
      </c>
      <c r="B41" s="19">
        <f>'BAR BB| Open rates'!B41*0.75</f>
        <v>67425</v>
      </c>
      <c r="C41" s="19">
        <f>'BAR BB| Open rates'!D41*0.75</f>
        <v>68700</v>
      </c>
      <c r="D41" s="19">
        <f>'BAR BB| Open rates'!E41*0.75</f>
        <v>45150</v>
      </c>
      <c r="E41" s="19">
        <f>'BAR BB| Open rates'!F41*0.75</f>
        <v>43875</v>
      </c>
      <c r="F41" s="19">
        <f>'BAR BB| Open rates'!G41*0.75</f>
        <v>42375</v>
      </c>
      <c r="G41" s="19">
        <f>'BAR BB| Open rates'!H41*0.75</f>
        <v>42375</v>
      </c>
      <c r="H41" s="19">
        <f>'BAR BB| Open rates'!I41*0.75</f>
        <v>41625</v>
      </c>
      <c r="I41" s="19">
        <f>'BAR BB| Open rates'!J41*0.75</f>
        <v>42375</v>
      </c>
      <c r="J41" s="19">
        <f>'BAR BB| Open rates'!K41*0.75</f>
        <v>42375</v>
      </c>
      <c r="K41" s="19">
        <f>'BAR BB| Open rates'!L41*0.75</f>
        <v>42375</v>
      </c>
      <c r="L41" s="19">
        <f>'BAR BB| Open rates'!M41*0.75</f>
        <v>49050</v>
      </c>
      <c r="M41" s="19">
        <f>'BAR BB| Open rates'!N41*0.75</f>
        <v>45150</v>
      </c>
      <c r="N41" s="19">
        <f>'BAR BB| Open rates'!O41*0.75</f>
        <v>49050</v>
      </c>
      <c r="O41" s="19">
        <f>'BAR BB| Open rates'!P41*0.75</f>
        <v>46800</v>
      </c>
      <c r="P41" s="19">
        <f>'BAR BB| Open rates'!Q41*0.75</f>
        <v>43875</v>
      </c>
      <c r="Q41" s="19">
        <f>'BAR BB| Open rates'!R41*0.75</f>
        <v>45150</v>
      </c>
      <c r="R41" s="19">
        <f>'BAR BB| Open rates'!S41*0.75</f>
        <v>43875</v>
      </c>
      <c r="S41" s="19">
        <f>'BAR BB| Open rates'!T41*0.75</f>
        <v>45150</v>
      </c>
      <c r="T41" s="19">
        <f>'BAR BB| Open rates'!U41*0.75</f>
        <v>43875</v>
      </c>
      <c r="U41" s="19">
        <f>'BAR BB| Open rates'!V41*0.75</f>
        <v>45150</v>
      </c>
      <c r="V41" s="19">
        <f>'BAR BB| Open rates'!W41*0.75</f>
        <v>61200</v>
      </c>
      <c r="W41" s="19">
        <f>'BAR BB| Open rates'!X41*0.75</f>
        <v>64350</v>
      </c>
      <c r="X41" s="19">
        <f>'BAR BB| Open rates'!Y41*0.75</f>
        <v>78675</v>
      </c>
      <c r="Y41" s="19">
        <f>'BAR BB| Open rates'!Z41*0.75</f>
        <v>61200</v>
      </c>
      <c r="Z41" s="19">
        <f>'BAR BB| Open rates'!AA41*0.75</f>
        <v>62850</v>
      </c>
      <c r="AA41" s="19">
        <f>'BAR BB| Open rates'!AB41*0.75</f>
        <v>61200</v>
      </c>
      <c r="AB41" s="19">
        <f>'BAR BB| Open rates'!AC41*0.75</f>
        <v>64350</v>
      </c>
      <c r="AC41" s="19">
        <f>'BAR BB| Open rates'!AD41*0.75</f>
        <v>65850</v>
      </c>
      <c r="AD41" s="19">
        <f>'BAR BB| Open rates'!AE41*0.75</f>
        <v>64350</v>
      </c>
      <c r="AE41" s="19">
        <f>'BAR BB| Open rates'!AF41*0.75</f>
        <v>65850</v>
      </c>
      <c r="AF41" s="19">
        <f>'BAR BB| Open rates'!AG41*0.75</f>
        <v>64350</v>
      </c>
      <c r="AG41" s="19">
        <f>'BAR BB| Open rates'!AH41*0.75</f>
        <v>65850</v>
      </c>
      <c r="AH41" s="19">
        <f>'BAR BB| Open rates'!AI41*0.75</f>
        <v>64350</v>
      </c>
      <c r="AI41" s="19">
        <f>'BAR BB| Open rates'!AJ41*0.75</f>
        <v>65850</v>
      </c>
      <c r="AJ41" s="19">
        <f>'BAR BB| Open rates'!AK41*0.75</f>
        <v>64350</v>
      </c>
      <c r="AK41" s="19">
        <f>'BAR BB| Open rates'!AL41*0.75</f>
        <v>65850</v>
      </c>
      <c r="AL41" s="19">
        <f>'BAR BB| Open rates'!AM41*0.75</f>
        <v>64350</v>
      </c>
      <c r="AM41" s="19">
        <f>'BAR BB| Open rates'!AN41*0.75</f>
        <v>65850</v>
      </c>
      <c r="AN41" s="19">
        <f>'BAR BB| Open rates'!AO41*0.75</f>
        <v>64350</v>
      </c>
      <c r="AO41" s="19">
        <f>'BAR BB| Open rates'!AP41*0.75</f>
        <v>65850</v>
      </c>
      <c r="AP41" s="19">
        <f>'BAR BB| Open rates'!AQ41*0.75</f>
        <v>64350</v>
      </c>
      <c r="AQ41" s="19">
        <f>'BAR BB| Open rates'!AR41*0.75</f>
        <v>65850</v>
      </c>
      <c r="AR41" s="19">
        <f>'BAR BB| Open rates'!AS41*0.75</f>
        <v>61200</v>
      </c>
      <c r="AS41" s="19">
        <f>'BAR BB| Open rates'!AT41*0.75</f>
        <v>62850</v>
      </c>
      <c r="AT41" s="19">
        <f>'BAR BB| Open rates'!AU41*0.75</f>
        <v>61200</v>
      </c>
      <c r="AU41" s="19">
        <f>'BAR BB| Open rates'!AV41*0.75</f>
        <v>51600</v>
      </c>
      <c r="AV41" s="19">
        <f>'BAR BB| Open rates'!AW41*0.75</f>
        <v>51600</v>
      </c>
      <c r="AW41" s="19">
        <f>'BAR BB| Open rates'!AX41*0.75</f>
        <v>49950</v>
      </c>
      <c r="AX41" s="19">
        <f>'BAR BB| Open rates'!AY41*0.75</f>
        <v>51600</v>
      </c>
      <c r="AY41" s="19">
        <f>'BAR BB| Open rates'!AZ41*0.75</f>
        <v>49950</v>
      </c>
      <c r="AZ41" s="19">
        <f>'BAR BB| Open rates'!BA41*0.75</f>
        <v>51600</v>
      </c>
      <c r="BA41" s="19">
        <f>'BAR BB| Open rates'!BB41*0.75</f>
        <v>49950</v>
      </c>
      <c r="BB41" s="19">
        <f>'BAR BB| Open rates'!BC41*0.75</f>
        <v>51600</v>
      </c>
      <c r="BC41" s="19">
        <f>'BAR BB| Open rates'!BD41*0.75</f>
        <v>49950</v>
      </c>
    </row>
    <row r="42" spans="1:55" s="36" customFormat="1" ht="12" hidden="1" customHeight="1" x14ac:dyDescent="0.2">
      <c r="A42" s="237" t="s">
        <v>354</v>
      </c>
      <c r="B42" s="19">
        <f>'BAR BB| Open rates'!B42*0.75</f>
        <v>69675</v>
      </c>
      <c r="C42" s="19">
        <f>'BAR BB| Open rates'!D42*0.75</f>
        <v>70950</v>
      </c>
      <c r="D42" s="19">
        <f>'BAR BB| Open rates'!E42*0.75</f>
        <v>47400</v>
      </c>
      <c r="E42" s="19">
        <f>'BAR BB| Open rates'!F42*0.75</f>
        <v>46125</v>
      </c>
      <c r="F42" s="19">
        <f>'BAR BB| Open rates'!G42*0.75</f>
        <v>44625</v>
      </c>
      <c r="G42" s="19">
        <f>'BAR BB| Open rates'!H42*0.75</f>
        <v>44625</v>
      </c>
      <c r="H42" s="19">
        <f>'BAR BB| Open rates'!I42*0.75</f>
        <v>43875</v>
      </c>
      <c r="I42" s="19">
        <f>'BAR BB| Open rates'!J42*0.75</f>
        <v>44625</v>
      </c>
      <c r="J42" s="19">
        <f>'BAR BB| Open rates'!K42*0.75</f>
        <v>44625</v>
      </c>
      <c r="K42" s="19">
        <f>'BAR BB| Open rates'!L42*0.75</f>
        <v>44625</v>
      </c>
      <c r="L42" s="19">
        <f>'BAR BB| Open rates'!M42*0.75</f>
        <v>51300</v>
      </c>
      <c r="M42" s="19">
        <f>'BAR BB| Open rates'!N42*0.75</f>
        <v>47400</v>
      </c>
      <c r="N42" s="19">
        <f>'BAR BB| Open rates'!O42*0.75</f>
        <v>51300</v>
      </c>
      <c r="O42" s="19">
        <f>'BAR BB| Open rates'!P42*0.75</f>
        <v>49050</v>
      </c>
      <c r="P42" s="19">
        <f>'BAR BB| Open rates'!Q42*0.75</f>
        <v>46125</v>
      </c>
      <c r="Q42" s="19">
        <f>'BAR BB| Open rates'!R42*0.75</f>
        <v>47400</v>
      </c>
      <c r="R42" s="19">
        <f>'BAR BB| Open rates'!S42*0.75</f>
        <v>46125</v>
      </c>
      <c r="S42" s="19">
        <f>'BAR BB| Open rates'!T42*0.75</f>
        <v>47400</v>
      </c>
      <c r="T42" s="19">
        <f>'BAR BB| Open rates'!U42*0.75</f>
        <v>46125</v>
      </c>
      <c r="U42" s="19">
        <f>'BAR BB| Open rates'!V42*0.75</f>
        <v>47400</v>
      </c>
      <c r="V42" s="19">
        <f>'BAR BB| Open rates'!W42*0.75</f>
        <v>63450</v>
      </c>
      <c r="W42" s="19">
        <f>'BAR BB| Open rates'!X42*0.75</f>
        <v>66600</v>
      </c>
      <c r="X42" s="19">
        <f>'BAR BB| Open rates'!Y42*0.75</f>
        <v>80925</v>
      </c>
      <c r="Y42" s="19">
        <f>'BAR BB| Open rates'!Z42*0.75</f>
        <v>63450</v>
      </c>
      <c r="Z42" s="19">
        <f>'BAR BB| Open rates'!AA42*0.75</f>
        <v>65100</v>
      </c>
      <c r="AA42" s="19">
        <f>'BAR BB| Open rates'!AB42*0.75</f>
        <v>63450</v>
      </c>
      <c r="AB42" s="19">
        <f>'BAR BB| Open rates'!AC42*0.75</f>
        <v>66600</v>
      </c>
      <c r="AC42" s="19">
        <f>'BAR BB| Open rates'!AD42*0.75</f>
        <v>68100</v>
      </c>
      <c r="AD42" s="19">
        <f>'BAR BB| Open rates'!AE42*0.75</f>
        <v>66600</v>
      </c>
      <c r="AE42" s="19">
        <f>'BAR BB| Open rates'!AF42*0.75</f>
        <v>68100</v>
      </c>
      <c r="AF42" s="19">
        <f>'BAR BB| Open rates'!AG42*0.75</f>
        <v>66600</v>
      </c>
      <c r="AG42" s="19">
        <f>'BAR BB| Open rates'!AH42*0.75</f>
        <v>68100</v>
      </c>
      <c r="AH42" s="19">
        <f>'BAR BB| Open rates'!AI42*0.75</f>
        <v>66600</v>
      </c>
      <c r="AI42" s="19">
        <f>'BAR BB| Open rates'!AJ42*0.75</f>
        <v>68100</v>
      </c>
      <c r="AJ42" s="19">
        <f>'BAR BB| Open rates'!AK42*0.75</f>
        <v>66600</v>
      </c>
      <c r="AK42" s="19">
        <f>'BAR BB| Open rates'!AL42*0.75</f>
        <v>68100</v>
      </c>
      <c r="AL42" s="19">
        <f>'BAR BB| Open rates'!AM42*0.75</f>
        <v>66600</v>
      </c>
      <c r="AM42" s="19">
        <f>'BAR BB| Open rates'!AN42*0.75</f>
        <v>68100</v>
      </c>
      <c r="AN42" s="19">
        <f>'BAR BB| Open rates'!AO42*0.75</f>
        <v>66600</v>
      </c>
      <c r="AO42" s="19">
        <f>'BAR BB| Open rates'!AP42*0.75</f>
        <v>68100</v>
      </c>
      <c r="AP42" s="19">
        <f>'BAR BB| Open rates'!AQ42*0.75</f>
        <v>66600</v>
      </c>
      <c r="AQ42" s="19">
        <f>'BAR BB| Open rates'!AR42*0.75</f>
        <v>68100</v>
      </c>
      <c r="AR42" s="19">
        <f>'BAR BB| Open rates'!AS42*0.75</f>
        <v>63450</v>
      </c>
      <c r="AS42" s="19">
        <f>'BAR BB| Open rates'!AT42*0.75</f>
        <v>65100</v>
      </c>
      <c r="AT42" s="19">
        <f>'BAR BB| Open rates'!AU42*0.75</f>
        <v>63450</v>
      </c>
      <c r="AU42" s="19">
        <f>'BAR BB| Open rates'!AV42*0.75</f>
        <v>53850</v>
      </c>
      <c r="AV42" s="19">
        <f>'BAR BB| Open rates'!AW42*0.75</f>
        <v>53850</v>
      </c>
      <c r="AW42" s="19">
        <f>'BAR BB| Open rates'!AX42*0.75</f>
        <v>52200</v>
      </c>
      <c r="AX42" s="19">
        <f>'BAR BB| Open rates'!AY42*0.75</f>
        <v>53850</v>
      </c>
      <c r="AY42" s="19">
        <f>'BAR BB| Open rates'!AZ42*0.75</f>
        <v>52200</v>
      </c>
      <c r="AZ42" s="19">
        <f>'BAR BB| Open rates'!BA42*0.75</f>
        <v>53850</v>
      </c>
      <c r="BA42" s="19">
        <f>'BAR BB| Open rates'!BB42*0.75</f>
        <v>52200</v>
      </c>
      <c r="BB42" s="19">
        <f>'BAR BB| Open rates'!BC42*0.75</f>
        <v>53850</v>
      </c>
      <c r="BC42" s="19">
        <f>'BAR BB| Open rates'!BD42*0.75</f>
        <v>52200</v>
      </c>
    </row>
    <row r="43" spans="1:55" s="36" customFormat="1" ht="12" hidden="1" customHeight="1" x14ac:dyDescent="0.2">
      <c r="A43" s="237" t="s">
        <v>355</v>
      </c>
      <c r="B43" s="19">
        <f>'BAR BB| Open rates'!B43*0.75</f>
        <v>71925</v>
      </c>
      <c r="C43" s="19">
        <f>'BAR BB| Open rates'!D43*0.75</f>
        <v>73200</v>
      </c>
      <c r="D43" s="19">
        <f>'BAR BB| Open rates'!E43*0.75</f>
        <v>49650</v>
      </c>
      <c r="E43" s="19">
        <f>'BAR BB| Open rates'!F43*0.75</f>
        <v>48375</v>
      </c>
      <c r="F43" s="19">
        <f>'BAR BB| Open rates'!G43*0.75</f>
        <v>46875</v>
      </c>
      <c r="G43" s="19">
        <f>'BAR BB| Open rates'!H43*0.75</f>
        <v>46875</v>
      </c>
      <c r="H43" s="19">
        <f>'BAR BB| Open rates'!I43*0.75</f>
        <v>46125</v>
      </c>
      <c r="I43" s="19">
        <f>'BAR BB| Open rates'!J43*0.75</f>
        <v>46875</v>
      </c>
      <c r="J43" s="19">
        <f>'BAR BB| Open rates'!K43*0.75</f>
        <v>46875</v>
      </c>
      <c r="K43" s="19">
        <f>'BAR BB| Open rates'!L43*0.75</f>
        <v>46875</v>
      </c>
      <c r="L43" s="19">
        <f>'BAR BB| Open rates'!M43*0.75</f>
        <v>53550</v>
      </c>
      <c r="M43" s="19">
        <f>'BAR BB| Open rates'!N43*0.75</f>
        <v>49650</v>
      </c>
      <c r="N43" s="19">
        <f>'BAR BB| Open rates'!O43*0.75</f>
        <v>53550</v>
      </c>
      <c r="O43" s="19">
        <f>'BAR BB| Open rates'!P43*0.75</f>
        <v>51300</v>
      </c>
      <c r="P43" s="19">
        <f>'BAR BB| Open rates'!Q43*0.75</f>
        <v>48375</v>
      </c>
      <c r="Q43" s="19">
        <f>'BAR BB| Open rates'!R43*0.75</f>
        <v>49650</v>
      </c>
      <c r="R43" s="19">
        <f>'BAR BB| Open rates'!S43*0.75</f>
        <v>48375</v>
      </c>
      <c r="S43" s="19">
        <f>'BAR BB| Open rates'!T43*0.75</f>
        <v>49650</v>
      </c>
      <c r="T43" s="19">
        <f>'BAR BB| Open rates'!U43*0.75</f>
        <v>48375</v>
      </c>
      <c r="U43" s="19">
        <f>'BAR BB| Open rates'!V43*0.75</f>
        <v>49650</v>
      </c>
      <c r="V43" s="19">
        <f>'BAR BB| Open rates'!W43*0.75</f>
        <v>65700</v>
      </c>
      <c r="W43" s="19">
        <f>'BAR BB| Open rates'!X43*0.75</f>
        <v>68850</v>
      </c>
      <c r="X43" s="19">
        <f>'BAR BB| Open rates'!Y43*0.75</f>
        <v>83175</v>
      </c>
      <c r="Y43" s="19">
        <f>'BAR BB| Open rates'!Z43*0.75</f>
        <v>65700</v>
      </c>
      <c r="Z43" s="19">
        <f>'BAR BB| Open rates'!AA43*0.75</f>
        <v>67350</v>
      </c>
      <c r="AA43" s="19">
        <f>'BAR BB| Open rates'!AB43*0.75</f>
        <v>65700</v>
      </c>
      <c r="AB43" s="19">
        <f>'BAR BB| Open rates'!AC43*0.75</f>
        <v>68850</v>
      </c>
      <c r="AC43" s="19">
        <f>'BAR BB| Open rates'!AD43*0.75</f>
        <v>70350</v>
      </c>
      <c r="AD43" s="19">
        <f>'BAR BB| Open rates'!AE43*0.75</f>
        <v>68850</v>
      </c>
      <c r="AE43" s="19">
        <f>'BAR BB| Open rates'!AF43*0.75</f>
        <v>70350</v>
      </c>
      <c r="AF43" s="19">
        <f>'BAR BB| Open rates'!AG43*0.75</f>
        <v>68850</v>
      </c>
      <c r="AG43" s="19">
        <f>'BAR BB| Open rates'!AH43*0.75</f>
        <v>70350</v>
      </c>
      <c r="AH43" s="19">
        <f>'BAR BB| Open rates'!AI43*0.75</f>
        <v>68850</v>
      </c>
      <c r="AI43" s="19">
        <f>'BAR BB| Open rates'!AJ43*0.75</f>
        <v>70350</v>
      </c>
      <c r="AJ43" s="19">
        <f>'BAR BB| Open rates'!AK43*0.75</f>
        <v>68850</v>
      </c>
      <c r="AK43" s="19">
        <f>'BAR BB| Open rates'!AL43*0.75</f>
        <v>70350</v>
      </c>
      <c r="AL43" s="19">
        <f>'BAR BB| Open rates'!AM43*0.75</f>
        <v>68850</v>
      </c>
      <c r="AM43" s="19">
        <f>'BAR BB| Open rates'!AN43*0.75</f>
        <v>70350</v>
      </c>
      <c r="AN43" s="19">
        <f>'BAR BB| Open rates'!AO43*0.75</f>
        <v>68850</v>
      </c>
      <c r="AO43" s="19">
        <f>'BAR BB| Open rates'!AP43*0.75</f>
        <v>70350</v>
      </c>
      <c r="AP43" s="19">
        <f>'BAR BB| Open rates'!AQ43*0.75</f>
        <v>68850</v>
      </c>
      <c r="AQ43" s="19">
        <f>'BAR BB| Open rates'!AR43*0.75</f>
        <v>70350</v>
      </c>
      <c r="AR43" s="19">
        <f>'BAR BB| Open rates'!AS43*0.75</f>
        <v>65700</v>
      </c>
      <c r="AS43" s="19">
        <f>'BAR BB| Open rates'!AT43*0.75</f>
        <v>67350</v>
      </c>
      <c r="AT43" s="19">
        <f>'BAR BB| Open rates'!AU43*0.75</f>
        <v>65700</v>
      </c>
      <c r="AU43" s="19">
        <f>'BAR BB| Open rates'!AV43*0.75</f>
        <v>56100</v>
      </c>
      <c r="AV43" s="19">
        <f>'BAR BB| Open rates'!AW43*0.75</f>
        <v>56100</v>
      </c>
      <c r="AW43" s="19">
        <f>'BAR BB| Open rates'!AX43*0.75</f>
        <v>54450</v>
      </c>
      <c r="AX43" s="19">
        <f>'BAR BB| Open rates'!AY43*0.75</f>
        <v>56100</v>
      </c>
      <c r="AY43" s="19">
        <f>'BAR BB| Open rates'!AZ43*0.75</f>
        <v>54450</v>
      </c>
      <c r="AZ43" s="19">
        <f>'BAR BB| Open rates'!BA43*0.75</f>
        <v>56100</v>
      </c>
      <c r="BA43" s="19">
        <f>'BAR BB| Open rates'!BB43*0.75</f>
        <v>54450</v>
      </c>
      <c r="BB43" s="19">
        <f>'BAR BB| Open rates'!BC43*0.75</f>
        <v>56100</v>
      </c>
      <c r="BC43" s="19">
        <f>'BAR BB| Open rates'!BD43*0.75</f>
        <v>54450</v>
      </c>
    </row>
    <row r="44" spans="1:55" s="36" customFormat="1" ht="12" hidden="1" customHeight="1" x14ac:dyDescent="0.2">
      <c r="A44" s="237" t="s">
        <v>356</v>
      </c>
      <c r="B44" s="19">
        <f>'BAR BB| Open rates'!B44*0.75</f>
        <v>74175</v>
      </c>
      <c r="C44" s="19">
        <f>'BAR BB| Open rates'!D44*0.75</f>
        <v>75450</v>
      </c>
      <c r="D44" s="19">
        <f>'BAR BB| Open rates'!E44*0.75</f>
        <v>51900</v>
      </c>
      <c r="E44" s="19">
        <f>'BAR BB| Open rates'!F44*0.75</f>
        <v>50625</v>
      </c>
      <c r="F44" s="19">
        <f>'BAR BB| Open rates'!G44*0.75</f>
        <v>49125</v>
      </c>
      <c r="G44" s="19">
        <f>'BAR BB| Open rates'!H44*0.75</f>
        <v>49125</v>
      </c>
      <c r="H44" s="19">
        <f>'BAR BB| Open rates'!I44*0.75</f>
        <v>48375</v>
      </c>
      <c r="I44" s="19">
        <f>'BAR BB| Open rates'!J44*0.75</f>
        <v>49125</v>
      </c>
      <c r="J44" s="19">
        <f>'BAR BB| Open rates'!K44*0.75</f>
        <v>49125</v>
      </c>
      <c r="K44" s="19">
        <f>'BAR BB| Open rates'!L44*0.75</f>
        <v>49125</v>
      </c>
      <c r="L44" s="19">
        <f>'BAR BB| Open rates'!M44*0.75</f>
        <v>55800</v>
      </c>
      <c r="M44" s="19">
        <f>'BAR BB| Open rates'!N44*0.75</f>
        <v>51900</v>
      </c>
      <c r="N44" s="19">
        <f>'BAR BB| Open rates'!O44*0.75</f>
        <v>55800</v>
      </c>
      <c r="O44" s="19">
        <f>'BAR BB| Open rates'!P44*0.75</f>
        <v>53550</v>
      </c>
      <c r="P44" s="19">
        <f>'BAR BB| Open rates'!Q44*0.75</f>
        <v>50625</v>
      </c>
      <c r="Q44" s="19">
        <f>'BAR BB| Open rates'!R44*0.75</f>
        <v>51900</v>
      </c>
      <c r="R44" s="19">
        <f>'BAR BB| Open rates'!S44*0.75</f>
        <v>50625</v>
      </c>
      <c r="S44" s="19">
        <f>'BAR BB| Open rates'!T44*0.75</f>
        <v>51900</v>
      </c>
      <c r="T44" s="19">
        <f>'BAR BB| Open rates'!U44*0.75</f>
        <v>50625</v>
      </c>
      <c r="U44" s="19">
        <f>'BAR BB| Open rates'!V44*0.75</f>
        <v>51900</v>
      </c>
      <c r="V44" s="19">
        <f>'BAR BB| Open rates'!W44*0.75</f>
        <v>67950</v>
      </c>
      <c r="W44" s="19">
        <f>'BAR BB| Open rates'!X44*0.75</f>
        <v>71100</v>
      </c>
      <c r="X44" s="19">
        <f>'BAR BB| Open rates'!Y44*0.75</f>
        <v>85425</v>
      </c>
      <c r="Y44" s="19">
        <f>'BAR BB| Open rates'!Z44*0.75</f>
        <v>67950</v>
      </c>
      <c r="Z44" s="19">
        <f>'BAR BB| Open rates'!AA44*0.75</f>
        <v>69600</v>
      </c>
      <c r="AA44" s="19">
        <f>'BAR BB| Open rates'!AB44*0.75</f>
        <v>67950</v>
      </c>
      <c r="AB44" s="19">
        <f>'BAR BB| Open rates'!AC44*0.75</f>
        <v>71100</v>
      </c>
      <c r="AC44" s="19">
        <f>'BAR BB| Open rates'!AD44*0.75</f>
        <v>72600</v>
      </c>
      <c r="AD44" s="19">
        <f>'BAR BB| Open rates'!AE44*0.75</f>
        <v>71100</v>
      </c>
      <c r="AE44" s="19">
        <f>'BAR BB| Open rates'!AF44*0.75</f>
        <v>72600</v>
      </c>
      <c r="AF44" s="19">
        <f>'BAR BB| Open rates'!AG44*0.75</f>
        <v>71100</v>
      </c>
      <c r="AG44" s="19">
        <f>'BAR BB| Open rates'!AH44*0.75</f>
        <v>72600</v>
      </c>
      <c r="AH44" s="19">
        <f>'BAR BB| Open rates'!AI44*0.75</f>
        <v>71100</v>
      </c>
      <c r="AI44" s="19">
        <f>'BAR BB| Open rates'!AJ44*0.75</f>
        <v>72600</v>
      </c>
      <c r="AJ44" s="19">
        <f>'BAR BB| Open rates'!AK44*0.75</f>
        <v>71100</v>
      </c>
      <c r="AK44" s="19">
        <f>'BAR BB| Open rates'!AL44*0.75</f>
        <v>72600</v>
      </c>
      <c r="AL44" s="19">
        <f>'BAR BB| Open rates'!AM44*0.75</f>
        <v>71100</v>
      </c>
      <c r="AM44" s="19">
        <f>'BAR BB| Open rates'!AN44*0.75</f>
        <v>72600</v>
      </c>
      <c r="AN44" s="19">
        <f>'BAR BB| Open rates'!AO44*0.75</f>
        <v>71100</v>
      </c>
      <c r="AO44" s="19">
        <f>'BAR BB| Open rates'!AP44*0.75</f>
        <v>72600</v>
      </c>
      <c r="AP44" s="19">
        <f>'BAR BB| Open rates'!AQ44*0.75</f>
        <v>71100</v>
      </c>
      <c r="AQ44" s="19">
        <f>'BAR BB| Open rates'!AR44*0.75</f>
        <v>72600</v>
      </c>
      <c r="AR44" s="19">
        <f>'BAR BB| Open rates'!AS44*0.75</f>
        <v>67950</v>
      </c>
      <c r="AS44" s="19">
        <f>'BAR BB| Open rates'!AT44*0.75</f>
        <v>69600</v>
      </c>
      <c r="AT44" s="19">
        <f>'BAR BB| Open rates'!AU44*0.75</f>
        <v>67950</v>
      </c>
      <c r="AU44" s="19">
        <f>'BAR BB| Open rates'!AV44*0.75</f>
        <v>58350</v>
      </c>
      <c r="AV44" s="19">
        <f>'BAR BB| Open rates'!AW44*0.75</f>
        <v>58350</v>
      </c>
      <c r="AW44" s="19">
        <f>'BAR BB| Open rates'!AX44*0.75</f>
        <v>56700</v>
      </c>
      <c r="AX44" s="19">
        <f>'BAR BB| Open rates'!AY44*0.75</f>
        <v>58350</v>
      </c>
      <c r="AY44" s="19">
        <f>'BAR BB| Open rates'!AZ44*0.75</f>
        <v>56700</v>
      </c>
      <c r="AZ44" s="19">
        <f>'BAR BB| Open rates'!BA44*0.75</f>
        <v>58350</v>
      </c>
      <c r="BA44" s="19">
        <f>'BAR BB| Open rates'!BB44*0.75</f>
        <v>56700</v>
      </c>
      <c r="BB44" s="19">
        <f>'BAR BB| Open rates'!BC44*0.75</f>
        <v>58350</v>
      </c>
      <c r="BC44" s="19">
        <f>'BAR BB| Open rates'!BD44*0.75</f>
        <v>56700</v>
      </c>
    </row>
    <row r="45" spans="1:55" s="36" customFormat="1" ht="12" hidden="1" customHeight="1" x14ac:dyDescent="0.2">
      <c r="A45" s="237" t="s">
        <v>357</v>
      </c>
      <c r="B45" s="19">
        <f>'BAR BB| Open rates'!B45*0.75</f>
        <v>76425</v>
      </c>
      <c r="C45" s="19">
        <f>'BAR BB| Open rates'!D45*0.75</f>
        <v>77700</v>
      </c>
      <c r="D45" s="19">
        <f>'BAR BB| Open rates'!E45*0.75</f>
        <v>54150</v>
      </c>
      <c r="E45" s="19">
        <f>'BAR BB| Open rates'!F45*0.75</f>
        <v>52875</v>
      </c>
      <c r="F45" s="19">
        <f>'BAR BB| Open rates'!G45*0.75</f>
        <v>51375</v>
      </c>
      <c r="G45" s="19">
        <f>'BAR BB| Open rates'!H45*0.75</f>
        <v>51375</v>
      </c>
      <c r="H45" s="19">
        <f>'BAR BB| Open rates'!I45*0.75</f>
        <v>50625</v>
      </c>
      <c r="I45" s="19">
        <f>'BAR BB| Open rates'!J45*0.75</f>
        <v>51375</v>
      </c>
      <c r="J45" s="19">
        <f>'BAR BB| Open rates'!K45*0.75</f>
        <v>51375</v>
      </c>
      <c r="K45" s="19">
        <f>'BAR BB| Open rates'!L45*0.75</f>
        <v>51375</v>
      </c>
      <c r="L45" s="19">
        <f>'BAR BB| Open rates'!M45*0.75</f>
        <v>58050</v>
      </c>
      <c r="M45" s="19">
        <f>'BAR BB| Open rates'!N45*0.75</f>
        <v>54150</v>
      </c>
      <c r="N45" s="19">
        <f>'BAR BB| Open rates'!O45*0.75</f>
        <v>58050</v>
      </c>
      <c r="O45" s="19">
        <f>'BAR BB| Open rates'!P45*0.75</f>
        <v>55800</v>
      </c>
      <c r="P45" s="19">
        <f>'BAR BB| Open rates'!Q45*0.75</f>
        <v>52875</v>
      </c>
      <c r="Q45" s="19">
        <f>'BAR BB| Open rates'!R45*0.75</f>
        <v>54150</v>
      </c>
      <c r="R45" s="19">
        <f>'BAR BB| Open rates'!S45*0.75</f>
        <v>52875</v>
      </c>
      <c r="S45" s="19">
        <f>'BAR BB| Open rates'!T45*0.75</f>
        <v>54150</v>
      </c>
      <c r="T45" s="19">
        <f>'BAR BB| Open rates'!U45*0.75</f>
        <v>52875</v>
      </c>
      <c r="U45" s="19">
        <f>'BAR BB| Open rates'!V45*0.75</f>
        <v>54150</v>
      </c>
      <c r="V45" s="19">
        <f>'BAR BB| Open rates'!W45*0.75</f>
        <v>70200</v>
      </c>
      <c r="W45" s="19">
        <f>'BAR BB| Open rates'!X45*0.75</f>
        <v>73350</v>
      </c>
      <c r="X45" s="19">
        <f>'BAR BB| Open rates'!Y45*0.75</f>
        <v>87675</v>
      </c>
      <c r="Y45" s="19">
        <f>'BAR BB| Open rates'!Z45*0.75</f>
        <v>70200</v>
      </c>
      <c r="Z45" s="19">
        <f>'BAR BB| Open rates'!AA45*0.75</f>
        <v>71850</v>
      </c>
      <c r="AA45" s="19">
        <f>'BAR BB| Open rates'!AB45*0.75</f>
        <v>70200</v>
      </c>
      <c r="AB45" s="19">
        <f>'BAR BB| Open rates'!AC45*0.75</f>
        <v>73350</v>
      </c>
      <c r="AC45" s="19">
        <f>'BAR BB| Open rates'!AD45*0.75</f>
        <v>74850</v>
      </c>
      <c r="AD45" s="19">
        <f>'BAR BB| Open rates'!AE45*0.75</f>
        <v>73350</v>
      </c>
      <c r="AE45" s="19">
        <f>'BAR BB| Open rates'!AF45*0.75</f>
        <v>74850</v>
      </c>
      <c r="AF45" s="19">
        <f>'BAR BB| Open rates'!AG45*0.75</f>
        <v>73350</v>
      </c>
      <c r="AG45" s="19">
        <f>'BAR BB| Open rates'!AH45*0.75</f>
        <v>74850</v>
      </c>
      <c r="AH45" s="19">
        <f>'BAR BB| Open rates'!AI45*0.75</f>
        <v>73350</v>
      </c>
      <c r="AI45" s="19">
        <f>'BAR BB| Open rates'!AJ45*0.75</f>
        <v>74850</v>
      </c>
      <c r="AJ45" s="19">
        <f>'BAR BB| Open rates'!AK45*0.75</f>
        <v>73350</v>
      </c>
      <c r="AK45" s="19">
        <f>'BAR BB| Open rates'!AL45*0.75</f>
        <v>74850</v>
      </c>
      <c r="AL45" s="19">
        <f>'BAR BB| Open rates'!AM45*0.75</f>
        <v>73350</v>
      </c>
      <c r="AM45" s="19">
        <f>'BAR BB| Open rates'!AN45*0.75</f>
        <v>74850</v>
      </c>
      <c r="AN45" s="19">
        <f>'BAR BB| Open rates'!AO45*0.75</f>
        <v>73350</v>
      </c>
      <c r="AO45" s="19">
        <f>'BAR BB| Open rates'!AP45*0.75</f>
        <v>74850</v>
      </c>
      <c r="AP45" s="19">
        <f>'BAR BB| Open rates'!AQ45*0.75</f>
        <v>73350</v>
      </c>
      <c r="AQ45" s="19">
        <f>'BAR BB| Open rates'!AR45*0.75</f>
        <v>74850</v>
      </c>
      <c r="AR45" s="19">
        <f>'BAR BB| Open rates'!AS45*0.75</f>
        <v>70200</v>
      </c>
      <c r="AS45" s="19">
        <f>'BAR BB| Open rates'!AT45*0.75</f>
        <v>71850</v>
      </c>
      <c r="AT45" s="19">
        <f>'BAR BB| Open rates'!AU45*0.75</f>
        <v>70200</v>
      </c>
      <c r="AU45" s="19">
        <f>'BAR BB| Open rates'!AV45*0.75</f>
        <v>60600</v>
      </c>
      <c r="AV45" s="19">
        <f>'BAR BB| Open rates'!AW45*0.75</f>
        <v>60600</v>
      </c>
      <c r="AW45" s="19">
        <f>'BAR BB| Open rates'!AX45*0.75</f>
        <v>58950</v>
      </c>
      <c r="AX45" s="19">
        <f>'BAR BB| Open rates'!AY45*0.75</f>
        <v>60600</v>
      </c>
      <c r="AY45" s="19">
        <f>'BAR BB| Open rates'!AZ45*0.75</f>
        <v>58950</v>
      </c>
      <c r="AZ45" s="19">
        <f>'BAR BB| Open rates'!BA45*0.75</f>
        <v>60600</v>
      </c>
      <c r="BA45" s="19">
        <f>'BAR BB| Open rates'!BB45*0.75</f>
        <v>58950</v>
      </c>
      <c r="BB45" s="19">
        <f>'BAR BB| Open rates'!BC45*0.75</f>
        <v>60600</v>
      </c>
      <c r="BC45" s="19">
        <f>'BAR BB| Open rates'!BD45*0.75</f>
        <v>58950</v>
      </c>
    </row>
    <row r="46" spans="1:55" s="36" customFormat="1" ht="12" hidden="1" customHeight="1" x14ac:dyDescent="0.2">
      <c r="A46" s="237" t="s">
        <v>358</v>
      </c>
      <c r="B46" s="19">
        <f>'BAR BB| Open rates'!B46*0.75</f>
        <v>78675</v>
      </c>
      <c r="C46" s="19">
        <f>'BAR BB| Open rates'!D46*0.75</f>
        <v>79950</v>
      </c>
      <c r="D46" s="19">
        <f>'BAR BB| Open rates'!E46*0.75</f>
        <v>56400</v>
      </c>
      <c r="E46" s="19">
        <f>'BAR BB| Open rates'!F46*0.75</f>
        <v>55125</v>
      </c>
      <c r="F46" s="19">
        <f>'BAR BB| Open rates'!G46*0.75</f>
        <v>53625</v>
      </c>
      <c r="G46" s="19">
        <f>'BAR BB| Open rates'!H46*0.75</f>
        <v>53625</v>
      </c>
      <c r="H46" s="19">
        <f>'BAR BB| Open rates'!I46*0.75</f>
        <v>52875</v>
      </c>
      <c r="I46" s="19">
        <f>'BAR BB| Open rates'!J46*0.75</f>
        <v>53625</v>
      </c>
      <c r="J46" s="19">
        <f>'BAR BB| Open rates'!K46*0.75</f>
        <v>53625</v>
      </c>
      <c r="K46" s="19">
        <f>'BAR BB| Open rates'!L46*0.75</f>
        <v>53625</v>
      </c>
      <c r="L46" s="19">
        <f>'BAR BB| Open rates'!M46*0.75</f>
        <v>60300</v>
      </c>
      <c r="M46" s="19">
        <f>'BAR BB| Open rates'!N46*0.75</f>
        <v>56400</v>
      </c>
      <c r="N46" s="19">
        <f>'BAR BB| Open rates'!O46*0.75</f>
        <v>60300</v>
      </c>
      <c r="O46" s="19">
        <f>'BAR BB| Open rates'!P46*0.75</f>
        <v>58050</v>
      </c>
      <c r="P46" s="19">
        <f>'BAR BB| Open rates'!Q46*0.75</f>
        <v>55125</v>
      </c>
      <c r="Q46" s="19">
        <f>'BAR BB| Open rates'!R46*0.75</f>
        <v>56400</v>
      </c>
      <c r="R46" s="19">
        <f>'BAR BB| Open rates'!S46*0.75</f>
        <v>55125</v>
      </c>
      <c r="S46" s="19">
        <f>'BAR BB| Open rates'!T46*0.75</f>
        <v>56400</v>
      </c>
      <c r="T46" s="19">
        <f>'BAR BB| Open rates'!U46*0.75</f>
        <v>55125</v>
      </c>
      <c r="U46" s="19">
        <f>'BAR BB| Open rates'!V46*0.75</f>
        <v>56400</v>
      </c>
      <c r="V46" s="19">
        <f>'BAR BB| Open rates'!W46*0.75</f>
        <v>72450</v>
      </c>
      <c r="W46" s="19">
        <f>'BAR BB| Open rates'!X46*0.75</f>
        <v>75600</v>
      </c>
      <c r="X46" s="19">
        <f>'BAR BB| Open rates'!Y46*0.75</f>
        <v>89925</v>
      </c>
      <c r="Y46" s="19">
        <f>'BAR BB| Open rates'!Z46*0.75</f>
        <v>72450</v>
      </c>
      <c r="Z46" s="19">
        <f>'BAR BB| Open rates'!AA46*0.75</f>
        <v>74100</v>
      </c>
      <c r="AA46" s="19">
        <f>'BAR BB| Open rates'!AB46*0.75</f>
        <v>72450</v>
      </c>
      <c r="AB46" s="19">
        <f>'BAR BB| Open rates'!AC46*0.75</f>
        <v>75600</v>
      </c>
      <c r="AC46" s="19">
        <f>'BAR BB| Open rates'!AD46*0.75</f>
        <v>77100</v>
      </c>
      <c r="AD46" s="19">
        <f>'BAR BB| Open rates'!AE46*0.75</f>
        <v>75600</v>
      </c>
      <c r="AE46" s="19">
        <f>'BAR BB| Open rates'!AF46*0.75</f>
        <v>77100</v>
      </c>
      <c r="AF46" s="19">
        <f>'BAR BB| Open rates'!AG46*0.75</f>
        <v>75600</v>
      </c>
      <c r="AG46" s="19">
        <f>'BAR BB| Open rates'!AH46*0.75</f>
        <v>77100</v>
      </c>
      <c r="AH46" s="19">
        <f>'BAR BB| Open rates'!AI46*0.75</f>
        <v>75600</v>
      </c>
      <c r="AI46" s="19">
        <f>'BAR BB| Open rates'!AJ46*0.75</f>
        <v>77100</v>
      </c>
      <c r="AJ46" s="19">
        <f>'BAR BB| Open rates'!AK46*0.75</f>
        <v>75600</v>
      </c>
      <c r="AK46" s="19">
        <f>'BAR BB| Open rates'!AL46*0.75</f>
        <v>77100</v>
      </c>
      <c r="AL46" s="19">
        <f>'BAR BB| Open rates'!AM46*0.75</f>
        <v>75600</v>
      </c>
      <c r="AM46" s="19">
        <f>'BAR BB| Open rates'!AN46*0.75</f>
        <v>77100</v>
      </c>
      <c r="AN46" s="19">
        <f>'BAR BB| Open rates'!AO46*0.75</f>
        <v>75600</v>
      </c>
      <c r="AO46" s="19">
        <f>'BAR BB| Open rates'!AP46*0.75</f>
        <v>77100</v>
      </c>
      <c r="AP46" s="19">
        <f>'BAR BB| Open rates'!AQ46*0.75</f>
        <v>75600</v>
      </c>
      <c r="AQ46" s="19">
        <f>'BAR BB| Open rates'!AR46*0.75</f>
        <v>77100</v>
      </c>
      <c r="AR46" s="19">
        <f>'BAR BB| Open rates'!AS46*0.75</f>
        <v>72450</v>
      </c>
      <c r="AS46" s="19">
        <f>'BAR BB| Open rates'!AT46*0.75</f>
        <v>74100</v>
      </c>
      <c r="AT46" s="19">
        <f>'BAR BB| Open rates'!AU46*0.75</f>
        <v>72450</v>
      </c>
      <c r="AU46" s="19">
        <f>'BAR BB| Open rates'!AV46*0.75</f>
        <v>62850</v>
      </c>
      <c r="AV46" s="19">
        <f>'BAR BB| Open rates'!AW46*0.75</f>
        <v>62850</v>
      </c>
      <c r="AW46" s="19">
        <f>'BAR BB| Open rates'!AX46*0.75</f>
        <v>61200</v>
      </c>
      <c r="AX46" s="19">
        <f>'BAR BB| Open rates'!AY46*0.75</f>
        <v>62850</v>
      </c>
      <c r="AY46" s="19">
        <f>'BAR BB| Open rates'!AZ46*0.75</f>
        <v>61200</v>
      </c>
      <c r="AZ46" s="19">
        <f>'BAR BB| Open rates'!BA46*0.75</f>
        <v>62850</v>
      </c>
      <c r="BA46" s="19">
        <f>'BAR BB| Open rates'!BB46*0.75</f>
        <v>61200</v>
      </c>
      <c r="BB46" s="19">
        <f>'BAR BB| Open rates'!BC46*0.75</f>
        <v>62850</v>
      </c>
      <c r="BC46" s="19">
        <f>'BAR BB| Open rates'!BD46*0.75</f>
        <v>61200</v>
      </c>
    </row>
    <row r="47" spans="1:55" s="36" customFormat="1" ht="12" hidden="1" customHeight="1" x14ac:dyDescent="0.2">
      <c r="A47" s="237" t="s">
        <v>359</v>
      </c>
      <c r="B47" s="19">
        <f>'BAR BB| Open rates'!B47*0.75</f>
        <v>80925</v>
      </c>
      <c r="C47" s="19">
        <f>'BAR BB| Open rates'!D47*0.75</f>
        <v>82200</v>
      </c>
      <c r="D47" s="19">
        <f>'BAR BB| Open rates'!E47*0.75</f>
        <v>58650</v>
      </c>
      <c r="E47" s="19">
        <f>'BAR BB| Open rates'!F47*0.75</f>
        <v>57375</v>
      </c>
      <c r="F47" s="19">
        <f>'BAR BB| Open rates'!G47*0.75</f>
        <v>55875</v>
      </c>
      <c r="G47" s="19">
        <f>'BAR BB| Open rates'!H47*0.75</f>
        <v>55875</v>
      </c>
      <c r="H47" s="19">
        <f>'BAR BB| Open rates'!I47*0.75</f>
        <v>55125</v>
      </c>
      <c r="I47" s="19">
        <f>'BAR BB| Open rates'!J47*0.75</f>
        <v>55875</v>
      </c>
      <c r="J47" s="19">
        <f>'BAR BB| Open rates'!K47*0.75</f>
        <v>55875</v>
      </c>
      <c r="K47" s="19">
        <f>'BAR BB| Open rates'!L47*0.75</f>
        <v>55875</v>
      </c>
      <c r="L47" s="19">
        <f>'BAR BB| Open rates'!M47*0.75</f>
        <v>62550</v>
      </c>
      <c r="M47" s="19">
        <f>'BAR BB| Open rates'!N47*0.75</f>
        <v>58650</v>
      </c>
      <c r="N47" s="19">
        <f>'BAR BB| Open rates'!O47*0.75</f>
        <v>62550</v>
      </c>
      <c r="O47" s="19">
        <f>'BAR BB| Open rates'!P47*0.75</f>
        <v>60300</v>
      </c>
      <c r="P47" s="19">
        <f>'BAR BB| Open rates'!Q47*0.75</f>
        <v>57375</v>
      </c>
      <c r="Q47" s="19">
        <f>'BAR BB| Open rates'!R47*0.75</f>
        <v>58650</v>
      </c>
      <c r="R47" s="19">
        <f>'BAR BB| Open rates'!S47*0.75</f>
        <v>57375</v>
      </c>
      <c r="S47" s="19">
        <f>'BAR BB| Open rates'!T47*0.75</f>
        <v>58650</v>
      </c>
      <c r="T47" s="19">
        <f>'BAR BB| Open rates'!U47*0.75</f>
        <v>57375</v>
      </c>
      <c r="U47" s="19">
        <f>'BAR BB| Open rates'!V47*0.75</f>
        <v>58650</v>
      </c>
      <c r="V47" s="19">
        <f>'BAR BB| Open rates'!W47*0.75</f>
        <v>74700</v>
      </c>
      <c r="W47" s="19">
        <f>'BAR BB| Open rates'!X47*0.75</f>
        <v>77850</v>
      </c>
      <c r="X47" s="19">
        <f>'BAR BB| Open rates'!Y47*0.75</f>
        <v>92175</v>
      </c>
      <c r="Y47" s="19">
        <f>'BAR BB| Open rates'!Z47*0.75</f>
        <v>74700</v>
      </c>
      <c r="Z47" s="19">
        <f>'BAR BB| Open rates'!AA47*0.75</f>
        <v>76350</v>
      </c>
      <c r="AA47" s="19">
        <f>'BAR BB| Open rates'!AB47*0.75</f>
        <v>74700</v>
      </c>
      <c r="AB47" s="19">
        <f>'BAR BB| Open rates'!AC47*0.75</f>
        <v>77850</v>
      </c>
      <c r="AC47" s="19">
        <f>'BAR BB| Open rates'!AD47*0.75</f>
        <v>79350</v>
      </c>
      <c r="AD47" s="19">
        <f>'BAR BB| Open rates'!AE47*0.75</f>
        <v>77850</v>
      </c>
      <c r="AE47" s="19">
        <f>'BAR BB| Open rates'!AF47*0.75</f>
        <v>79350</v>
      </c>
      <c r="AF47" s="19">
        <f>'BAR BB| Open rates'!AG47*0.75</f>
        <v>77850</v>
      </c>
      <c r="AG47" s="19">
        <f>'BAR BB| Open rates'!AH47*0.75</f>
        <v>79350</v>
      </c>
      <c r="AH47" s="19">
        <f>'BAR BB| Open rates'!AI47*0.75</f>
        <v>77850</v>
      </c>
      <c r="AI47" s="19">
        <f>'BAR BB| Open rates'!AJ47*0.75</f>
        <v>79350</v>
      </c>
      <c r="AJ47" s="19">
        <f>'BAR BB| Open rates'!AK47*0.75</f>
        <v>77850</v>
      </c>
      <c r="AK47" s="19">
        <f>'BAR BB| Open rates'!AL47*0.75</f>
        <v>79350</v>
      </c>
      <c r="AL47" s="19">
        <f>'BAR BB| Open rates'!AM47*0.75</f>
        <v>77850</v>
      </c>
      <c r="AM47" s="19">
        <f>'BAR BB| Open rates'!AN47*0.75</f>
        <v>79350</v>
      </c>
      <c r="AN47" s="19">
        <f>'BAR BB| Open rates'!AO47*0.75</f>
        <v>77850</v>
      </c>
      <c r="AO47" s="19">
        <f>'BAR BB| Open rates'!AP47*0.75</f>
        <v>79350</v>
      </c>
      <c r="AP47" s="19">
        <f>'BAR BB| Open rates'!AQ47*0.75</f>
        <v>77850</v>
      </c>
      <c r="AQ47" s="19">
        <f>'BAR BB| Open rates'!AR47*0.75</f>
        <v>79350</v>
      </c>
      <c r="AR47" s="19">
        <f>'BAR BB| Open rates'!AS47*0.75</f>
        <v>74700</v>
      </c>
      <c r="AS47" s="19">
        <f>'BAR BB| Open rates'!AT47*0.75</f>
        <v>76350</v>
      </c>
      <c r="AT47" s="19">
        <f>'BAR BB| Open rates'!AU47*0.75</f>
        <v>74700</v>
      </c>
      <c r="AU47" s="19">
        <f>'BAR BB| Open rates'!AV47*0.75</f>
        <v>65100</v>
      </c>
      <c r="AV47" s="19">
        <f>'BAR BB| Open rates'!AW47*0.75</f>
        <v>65100</v>
      </c>
      <c r="AW47" s="19">
        <f>'BAR BB| Open rates'!AX47*0.75</f>
        <v>63450</v>
      </c>
      <c r="AX47" s="19">
        <f>'BAR BB| Open rates'!AY47*0.75</f>
        <v>65100</v>
      </c>
      <c r="AY47" s="19">
        <f>'BAR BB| Open rates'!AZ47*0.75</f>
        <v>63450</v>
      </c>
      <c r="AZ47" s="19">
        <f>'BAR BB| Open rates'!BA47*0.75</f>
        <v>65100</v>
      </c>
      <c r="BA47" s="19">
        <f>'BAR BB| Open rates'!BB47*0.75</f>
        <v>63450</v>
      </c>
      <c r="BB47" s="19">
        <f>'BAR BB| Open rates'!BC47*0.75</f>
        <v>65100</v>
      </c>
      <c r="BC47" s="19">
        <f>'BAR BB| Open rates'!BD47*0.75</f>
        <v>63450</v>
      </c>
    </row>
    <row r="48" spans="1:55" s="36" customFormat="1" ht="12" hidden="1" customHeight="1" x14ac:dyDescent="0.2">
      <c r="A48" s="237" t="s">
        <v>360</v>
      </c>
      <c r="B48" s="19">
        <f>'BAR BB| Open rates'!B48*0.75</f>
        <v>83175</v>
      </c>
      <c r="C48" s="19">
        <f>'BAR BB| Open rates'!D48*0.75</f>
        <v>84450</v>
      </c>
      <c r="D48" s="19">
        <f>'BAR BB| Open rates'!E48*0.75</f>
        <v>60900</v>
      </c>
      <c r="E48" s="19">
        <f>'BAR BB| Open rates'!F48*0.75</f>
        <v>59625</v>
      </c>
      <c r="F48" s="19">
        <f>'BAR BB| Open rates'!G48*0.75</f>
        <v>58125</v>
      </c>
      <c r="G48" s="19">
        <f>'BAR BB| Open rates'!H48*0.75</f>
        <v>58125</v>
      </c>
      <c r="H48" s="19">
        <f>'BAR BB| Open rates'!I48*0.75</f>
        <v>57375</v>
      </c>
      <c r="I48" s="19">
        <f>'BAR BB| Open rates'!J48*0.75</f>
        <v>58125</v>
      </c>
      <c r="J48" s="19">
        <f>'BAR BB| Open rates'!K48*0.75</f>
        <v>58125</v>
      </c>
      <c r="K48" s="19">
        <f>'BAR BB| Open rates'!L48*0.75</f>
        <v>58125</v>
      </c>
      <c r="L48" s="19">
        <f>'BAR BB| Open rates'!M48*0.75</f>
        <v>64800</v>
      </c>
      <c r="M48" s="19">
        <f>'BAR BB| Open rates'!N48*0.75</f>
        <v>60900</v>
      </c>
      <c r="N48" s="19">
        <f>'BAR BB| Open rates'!O48*0.75</f>
        <v>64800</v>
      </c>
      <c r="O48" s="19">
        <f>'BAR BB| Open rates'!P48*0.75</f>
        <v>62550</v>
      </c>
      <c r="P48" s="19">
        <f>'BAR BB| Open rates'!Q48*0.75</f>
        <v>59625</v>
      </c>
      <c r="Q48" s="19">
        <f>'BAR BB| Open rates'!R48*0.75</f>
        <v>60900</v>
      </c>
      <c r="R48" s="19">
        <f>'BAR BB| Open rates'!S48*0.75</f>
        <v>59625</v>
      </c>
      <c r="S48" s="19">
        <f>'BAR BB| Open rates'!T48*0.75</f>
        <v>60900</v>
      </c>
      <c r="T48" s="19">
        <f>'BAR BB| Open rates'!U48*0.75</f>
        <v>59625</v>
      </c>
      <c r="U48" s="19">
        <f>'BAR BB| Open rates'!V48*0.75</f>
        <v>60900</v>
      </c>
      <c r="V48" s="19">
        <f>'BAR BB| Open rates'!W48*0.75</f>
        <v>76950</v>
      </c>
      <c r="W48" s="19">
        <f>'BAR BB| Open rates'!X48*0.75</f>
        <v>80100</v>
      </c>
      <c r="X48" s="19">
        <f>'BAR BB| Open rates'!Y48*0.75</f>
        <v>94425</v>
      </c>
      <c r="Y48" s="19">
        <f>'BAR BB| Open rates'!Z48*0.75</f>
        <v>76950</v>
      </c>
      <c r="Z48" s="19">
        <f>'BAR BB| Open rates'!AA48*0.75</f>
        <v>78600</v>
      </c>
      <c r="AA48" s="19">
        <f>'BAR BB| Open rates'!AB48*0.75</f>
        <v>76950</v>
      </c>
      <c r="AB48" s="19">
        <f>'BAR BB| Open rates'!AC48*0.75</f>
        <v>80100</v>
      </c>
      <c r="AC48" s="19">
        <f>'BAR BB| Open rates'!AD48*0.75</f>
        <v>81600</v>
      </c>
      <c r="AD48" s="19">
        <f>'BAR BB| Open rates'!AE48*0.75</f>
        <v>80100</v>
      </c>
      <c r="AE48" s="19">
        <f>'BAR BB| Open rates'!AF48*0.75</f>
        <v>81600</v>
      </c>
      <c r="AF48" s="19">
        <f>'BAR BB| Open rates'!AG48*0.75</f>
        <v>80100</v>
      </c>
      <c r="AG48" s="19">
        <f>'BAR BB| Open rates'!AH48*0.75</f>
        <v>81600</v>
      </c>
      <c r="AH48" s="19">
        <f>'BAR BB| Open rates'!AI48*0.75</f>
        <v>80100</v>
      </c>
      <c r="AI48" s="19">
        <f>'BAR BB| Open rates'!AJ48*0.75</f>
        <v>81600</v>
      </c>
      <c r="AJ48" s="19">
        <f>'BAR BB| Open rates'!AK48*0.75</f>
        <v>80100</v>
      </c>
      <c r="AK48" s="19">
        <f>'BAR BB| Open rates'!AL48*0.75</f>
        <v>81600</v>
      </c>
      <c r="AL48" s="19">
        <f>'BAR BB| Open rates'!AM48*0.75</f>
        <v>80100</v>
      </c>
      <c r="AM48" s="19">
        <f>'BAR BB| Open rates'!AN48*0.75</f>
        <v>81600</v>
      </c>
      <c r="AN48" s="19">
        <f>'BAR BB| Open rates'!AO48*0.75</f>
        <v>80100</v>
      </c>
      <c r="AO48" s="19">
        <f>'BAR BB| Open rates'!AP48*0.75</f>
        <v>81600</v>
      </c>
      <c r="AP48" s="19">
        <f>'BAR BB| Open rates'!AQ48*0.75</f>
        <v>80100</v>
      </c>
      <c r="AQ48" s="19">
        <f>'BAR BB| Open rates'!AR48*0.75</f>
        <v>81600</v>
      </c>
      <c r="AR48" s="19">
        <f>'BAR BB| Open rates'!AS48*0.75</f>
        <v>76950</v>
      </c>
      <c r="AS48" s="19">
        <f>'BAR BB| Open rates'!AT48*0.75</f>
        <v>78600</v>
      </c>
      <c r="AT48" s="19">
        <f>'BAR BB| Open rates'!AU48*0.75</f>
        <v>76950</v>
      </c>
      <c r="AU48" s="19">
        <f>'BAR BB| Open rates'!AV48*0.75</f>
        <v>67350</v>
      </c>
      <c r="AV48" s="19">
        <f>'BAR BB| Open rates'!AW48*0.75</f>
        <v>67350</v>
      </c>
      <c r="AW48" s="19">
        <f>'BAR BB| Open rates'!AX48*0.75</f>
        <v>65700</v>
      </c>
      <c r="AX48" s="19">
        <f>'BAR BB| Open rates'!AY48*0.75</f>
        <v>67350</v>
      </c>
      <c r="AY48" s="19">
        <f>'BAR BB| Open rates'!AZ48*0.75</f>
        <v>65700</v>
      </c>
      <c r="AZ48" s="19">
        <f>'BAR BB| Open rates'!BA48*0.75</f>
        <v>67350</v>
      </c>
      <c r="BA48" s="19">
        <f>'BAR BB| Open rates'!BB48*0.75</f>
        <v>65700</v>
      </c>
      <c r="BB48" s="19">
        <f>'BAR BB| Open rates'!BC48*0.75</f>
        <v>67350</v>
      </c>
      <c r="BC48" s="19">
        <f>'BAR BB| Open rates'!BD48*0.75</f>
        <v>65700</v>
      </c>
    </row>
    <row r="49" spans="1:55" s="36" customFormat="1" ht="12" customHeight="1" x14ac:dyDescent="0.2">
      <c r="A49" s="236" t="s">
        <v>72</v>
      </c>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row>
    <row r="50" spans="1:55" s="36" customFormat="1" ht="12" customHeight="1" x14ac:dyDescent="0.2">
      <c r="A50" s="237">
        <v>1</v>
      </c>
      <c r="B50" s="19">
        <f>'BAR BB| Open rates'!B50*0.75</f>
        <v>86250</v>
      </c>
      <c r="C50" s="19">
        <f>'BAR BB| Open rates'!D50*0.75</f>
        <v>86250</v>
      </c>
      <c r="D50" s="19">
        <f>'BAR BB| Open rates'!E50*0.75</f>
        <v>67500</v>
      </c>
      <c r="E50" s="19">
        <f>'BAR BB| Open rates'!F50*0.75</f>
        <v>67500</v>
      </c>
      <c r="F50" s="19">
        <f>'BAR BB| Open rates'!G50*0.75</f>
        <v>67500</v>
      </c>
      <c r="G50" s="19">
        <f>'BAR BB| Open rates'!H50*0.75</f>
        <v>67500</v>
      </c>
      <c r="H50" s="19">
        <f>'BAR BB| Open rates'!I50*0.75</f>
        <v>67500</v>
      </c>
      <c r="I50" s="19">
        <f>'BAR BB| Open rates'!J50*0.75</f>
        <v>67500</v>
      </c>
      <c r="J50" s="19">
        <f>'BAR BB| Open rates'!K50*0.75</f>
        <v>67500</v>
      </c>
      <c r="K50" s="19">
        <f>'BAR BB| Open rates'!L50*0.75</f>
        <v>67500</v>
      </c>
      <c r="L50" s="19">
        <f>'BAR BB| Open rates'!M50*0.75</f>
        <v>67500</v>
      </c>
      <c r="M50" s="19">
        <f>'BAR BB| Open rates'!N50*0.75</f>
        <v>67500</v>
      </c>
      <c r="N50" s="19">
        <f>'BAR BB| Open rates'!O50*0.75</f>
        <v>67500</v>
      </c>
      <c r="O50" s="19">
        <f>'BAR BB| Open rates'!P50*0.75</f>
        <v>67500</v>
      </c>
      <c r="P50" s="19">
        <f>'BAR BB| Open rates'!Q50*0.75</f>
        <v>67500</v>
      </c>
      <c r="Q50" s="19">
        <f>'BAR BB| Open rates'!R50*0.75</f>
        <v>67500</v>
      </c>
      <c r="R50" s="19">
        <f>'BAR BB| Open rates'!S50*0.75</f>
        <v>67500</v>
      </c>
      <c r="S50" s="19">
        <f>'BAR BB| Open rates'!T50*0.75</f>
        <v>67500</v>
      </c>
      <c r="T50" s="19">
        <f>'BAR BB| Open rates'!U50*0.75</f>
        <v>67500</v>
      </c>
      <c r="U50" s="19">
        <f>'BAR BB| Open rates'!V50*0.75</f>
        <v>67500</v>
      </c>
      <c r="V50" s="19">
        <f>'BAR BB| Open rates'!W50*0.75</f>
        <v>67500</v>
      </c>
      <c r="W50" s="19">
        <f>'BAR BB| Open rates'!X50*0.75</f>
        <v>67500</v>
      </c>
      <c r="X50" s="19">
        <f>'BAR BB| Open rates'!Y50*0.75</f>
        <v>67500</v>
      </c>
      <c r="Y50" s="19">
        <f>'BAR BB| Open rates'!Z50*0.75</f>
        <v>67500</v>
      </c>
      <c r="Z50" s="19">
        <f>'BAR BB| Open rates'!AA50*0.75</f>
        <v>67500</v>
      </c>
      <c r="AA50" s="19">
        <f>'BAR BB| Open rates'!AB50*0.75</f>
        <v>67500</v>
      </c>
      <c r="AB50" s="19">
        <f>'BAR BB| Open rates'!AC50*0.75</f>
        <v>67500</v>
      </c>
      <c r="AC50" s="19">
        <f>'BAR BB| Open rates'!AD50*0.75</f>
        <v>67500</v>
      </c>
      <c r="AD50" s="19">
        <f>'BAR BB| Open rates'!AE50*0.75</f>
        <v>67500</v>
      </c>
      <c r="AE50" s="19">
        <f>'BAR BB| Open rates'!AF50*0.75</f>
        <v>67500</v>
      </c>
      <c r="AF50" s="19">
        <f>'BAR BB| Open rates'!AG50*0.75</f>
        <v>67500</v>
      </c>
      <c r="AG50" s="19">
        <f>'BAR BB| Open rates'!AH50*0.75</f>
        <v>67500</v>
      </c>
      <c r="AH50" s="19">
        <f>'BAR BB| Open rates'!AI50*0.75</f>
        <v>67500</v>
      </c>
      <c r="AI50" s="19">
        <f>'BAR BB| Open rates'!AJ50*0.75</f>
        <v>67500</v>
      </c>
      <c r="AJ50" s="19">
        <f>'BAR BB| Open rates'!AK50*0.75</f>
        <v>67500</v>
      </c>
      <c r="AK50" s="19">
        <f>'BAR BB| Open rates'!AL50*0.75</f>
        <v>67500</v>
      </c>
      <c r="AL50" s="19">
        <f>'BAR BB| Open rates'!AM50*0.75</f>
        <v>67500</v>
      </c>
      <c r="AM50" s="19">
        <f>'BAR BB| Open rates'!AN50*0.75</f>
        <v>67500</v>
      </c>
      <c r="AN50" s="19">
        <f>'BAR BB| Open rates'!AO50*0.75</f>
        <v>67500</v>
      </c>
      <c r="AO50" s="19">
        <f>'BAR BB| Open rates'!AP50*0.75</f>
        <v>67500</v>
      </c>
      <c r="AP50" s="19">
        <f>'BAR BB| Open rates'!AQ50*0.75</f>
        <v>67500</v>
      </c>
      <c r="AQ50" s="19">
        <f>'BAR BB| Open rates'!AR50*0.75</f>
        <v>67500</v>
      </c>
      <c r="AR50" s="19">
        <f>'BAR BB| Open rates'!AS50*0.75</f>
        <v>67500</v>
      </c>
      <c r="AS50" s="19">
        <f>'BAR BB| Open rates'!AT50*0.75</f>
        <v>67500</v>
      </c>
      <c r="AT50" s="19">
        <f>'BAR BB| Open rates'!AU50*0.75</f>
        <v>67500</v>
      </c>
      <c r="AU50" s="19">
        <f>'BAR BB| Open rates'!AV50*0.75</f>
        <v>67500</v>
      </c>
      <c r="AV50" s="19">
        <f>'BAR BB| Open rates'!AW50*0.75</f>
        <v>67500</v>
      </c>
      <c r="AW50" s="19">
        <f>'BAR BB| Open rates'!AX50*0.75</f>
        <v>67500</v>
      </c>
      <c r="AX50" s="19">
        <f>'BAR BB| Open rates'!AY50*0.75</f>
        <v>67500</v>
      </c>
      <c r="AY50" s="19">
        <f>'BAR BB| Open rates'!AZ50*0.75</f>
        <v>67500</v>
      </c>
      <c r="AZ50" s="19">
        <f>'BAR BB| Open rates'!BA50*0.75</f>
        <v>67500</v>
      </c>
      <c r="BA50" s="19">
        <f>'BAR BB| Open rates'!BB50*0.75</f>
        <v>67500</v>
      </c>
      <c r="BB50" s="19">
        <f>'BAR BB| Open rates'!BC50*0.75</f>
        <v>67500</v>
      </c>
      <c r="BC50" s="19">
        <f>'BAR BB| Open rates'!BD50*0.75</f>
        <v>67500</v>
      </c>
    </row>
    <row r="51" spans="1:55" s="36" customFormat="1" ht="12" customHeight="1" x14ac:dyDescent="0.2">
      <c r="A51" s="237">
        <v>2</v>
      </c>
      <c r="B51" s="19">
        <f>'BAR BB| Open rates'!B51*0.75</f>
        <v>88500</v>
      </c>
      <c r="C51" s="19">
        <f>'BAR BB| Open rates'!D51*0.75</f>
        <v>88500</v>
      </c>
      <c r="D51" s="19">
        <f>'BAR BB| Open rates'!E51*0.75</f>
        <v>69750</v>
      </c>
      <c r="E51" s="19">
        <f>'BAR BB| Open rates'!F51*0.75</f>
        <v>69750</v>
      </c>
      <c r="F51" s="19">
        <f>'BAR BB| Open rates'!G51*0.75</f>
        <v>69750</v>
      </c>
      <c r="G51" s="19">
        <f>'BAR BB| Open rates'!H51*0.75</f>
        <v>69750</v>
      </c>
      <c r="H51" s="19">
        <f>'BAR BB| Open rates'!I51*0.75</f>
        <v>69750</v>
      </c>
      <c r="I51" s="19">
        <f>'BAR BB| Open rates'!J51*0.75</f>
        <v>69750</v>
      </c>
      <c r="J51" s="19">
        <f>'BAR BB| Open rates'!K51*0.75</f>
        <v>69750</v>
      </c>
      <c r="K51" s="19">
        <f>'BAR BB| Open rates'!L51*0.75</f>
        <v>69750</v>
      </c>
      <c r="L51" s="19">
        <f>'BAR BB| Open rates'!M51*0.75</f>
        <v>69750</v>
      </c>
      <c r="M51" s="19">
        <f>'BAR BB| Open rates'!N51*0.75</f>
        <v>69750</v>
      </c>
      <c r="N51" s="19">
        <f>'BAR BB| Open rates'!O51*0.75</f>
        <v>69750</v>
      </c>
      <c r="O51" s="19">
        <f>'BAR BB| Open rates'!P51*0.75</f>
        <v>69750</v>
      </c>
      <c r="P51" s="19">
        <f>'BAR BB| Open rates'!Q51*0.75</f>
        <v>69750</v>
      </c>
      <c r="Q51" s="19">
        <f>'BAR BB| Open rates'!R51*0.75</f>
        <v>69750</v>
      </c>
      <c r="R51" s="19">
        <f>'BAR BB| Open rates'!S51*0.75</f>
        <v>69750</v>
      </c>
      <c r="S51" s="19">
        <f>'BAR BB| Open rates'!T51*0.75</f>
        <v>69750</v>
      </c>
      <c r="T51" s="19">
        <f>'BAR BB| Open rates'!U51*0.75</f>
        <v>69750</v>
      </c>
      <c r="U51" s="19">
        <f>'BAR BB| Open rates'!V51*0.75</f>
        <v>69750</v>
      </c>
      <c r="V51" s="19">
        <f>'BAR BB| Open rates'!W51*0.75</f>
        <v>69750</v>
      </c>
      <c r="W51" s="19">
        <f>'BAR BB| Open rates'!X51*0.75</f>
        <v>69750</v>
      </c>
      <c r="X51" s="19">
        <f>'BAR BB| Open rates'!Y51*0.75</f>
        <v>69750</v>
      </c>
      <c r="Y51" s="19">
        <f>'BAR BB| Open rates'!Z51*0.75</f>
        <v>69750</v>
      </c>
      <c r="Z51" s="19">
        <f>'BAR BB| Open rates'!AA51*0.75</f>
        <v>69750</v>
      </c>
      <c r="AA51" s="19">
        <f>'BAR BB| Open rates'!AB51*0.75</f>
        <v>69750</v>
      </c>
      <c r="AB51" s="19">
        <f>'BAR BB| Open rates'!AC51*0.75</f>
        <v>69750</v>
      </c>
      <c r="AC51" s="19">
        <f>'BAR BB| Open rates'!AD51*0.75</f>
        <v>69750</v>
      </c>
      <c r="AD51" s="19">
        <f>'BAR BB| Open rates'!AE51*0.75</f>
        <v>69750</v>
      </c>
      <c r="AE51" s="19">
        <f>'BAR BB| Open rates'!AF51*0.75</f>
        <v>69750</v>
      </c>
      <c r="AF51" s="19">
        <f>'BAR BB| Open rates'!AG51*0.75</f>
        <v>69750</v>
      </c>
      <c r="AG51" s="19">
        <f>'BAR BB| Open rates'!AH51*0.75</f>
        <v>69750</v>
      </c>
      <c r="AH51" s="19">
        <f>'BAR BB| Open rates'!AI51*0.75</f>
        <v>69750</v>
      </c>
      <c r="AI51" s="19">
        <f>'BAR BB| Open rates'!AJ51*0.75</f>
        <v>69750</v>
      </c>
      <c r="AJ51" s="19">
        <f>'BAR BB| Open rates'!AK51*0.75</f>
        <v>69750</v>
      </c>
      <c r="AK51" s="19">
        <f>'BAR BB| Open rates'!AL51*0.75</f>
        <v>69750</v>
      </c>
      <c r="AL51" s="19">
        <f>'BAR BB| Open rates'!AM51*0.75</f>
        <v>69750</v>
      </c>
      <c r="AM51" s="19">
        <f>'BAR BB| Open rates'!AN51*0.75</f>
        <v>69750</v>
      </c>
      <c r="AN51" s="19">
        <f>'BAR BB| Open rates'!AO51*0.75</f>
        <v>69750</v>
      </c>
      <c r="AO51" s="19">
        <f>'BAR BB| Open rates'!AP51*0.75</f>
        <v>69750</v>
      </c>
      <c r="AP51" s="19">
        <f>'BAR BB| Open rates'!AQ51*0.75</f>
        <v>69750</v>
      </c>
      <c r="AQ51" s="19">
        <f>'BAR BB| Open rates'!AR51*0.75</f>
        <v>69750</v>
      </c>
      <c r="AR51" s="19">
        <f>'BAR BB| Open rates'!AS51*0.75</f>
        <v>69750</v>
      </c>
      <c r="AS51" s="19">
        <f>'BAR BB| Open rates'!AT51*0.75</f>
        <v>69750</v>
      </c>
      <c r="AT51" s="19">
        <f>'BAR BB| Open rates'!AU51*0.75</f>
        <v>69750</v>
      </c>
      <c r="AU51" s="19">
        <f>'BAR BB| Open rates'!AV51*0.75</f>
        <v>69750</v>
      </c>
      <c r="AV51" s="19">
        <f>'BAR BB| Open rates'!AW51*0.75</f>
        <v>69750</v>
      </c>
      <c r="AW51" s="19">
        <f>'BAR BB| Open rates'!AX51*0.75</f>
        <v>69750</v>
      </c>
      <c r="AX51" s="19">
        <f>'BAR BB| Open rates'!AY51*0.75</f>
        <v>69750</v>
      </c>
      <c r="AY51" s="19">
        <f>'BAR BB| Open rates'!AZ51*0.75</f>
        <v>69750</v>
      </c>
      <c r="AZ51" s="19">
        <f>'BAR BB| Open rates'!BA51*0.75</f>
        <v>69750</v>
      </c>
      <c r="BA51" s="19">
        <f>'BAR BB| Open rates'!BB51*0.75</f>
        <v>69750</v>
      </c>
      <c r="BB51" s="19">
        <f>'BAR BB| Open rates'!BC51*0.75</f>
        <v>69750</v>
      </c>
      <c r="BC51" s="19">
        <f>'BAR BB| Open rates'!BD51*0.75</f>
        <v>69750</v>
      </c>
    </row>
    <row r="52" spans="1:55" s="36" customFormat="1" ht="12" customHeight="1" x14ac:dyDescent="0.2">
      <c r="A52" s="236" t="s">
        <v>184</v>
      </c>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row>
    <row r="53" spans="1:55" s="36" customFormat="1" ht="12" customHeight="1" x14ac:dyDescent="0.2">
      <c r="A53" s="237">
        <v>1</v>
      </c>
      <c r="B53" s="19">
        <f>'BAR BB| Open rates'!B53*0.75</f>
        <v>75000</v>
      </c>
      <c r="C53" s="19">
        <f>'BAR BB| Open rates'!D53*0.75</f>
        <v>75000</v>
      </c>
      <c r="D53" s="19">
        <f>'BAR BB| Open rates'!E53*0.75</f>
        <v>60000</v>
      </c>
      <c r="E53" s="19">
        <f>'BAR BB| Open rates'!F53*0.75</f>
        <v>60000</v>
      </c>
      <c r="F53" s="19">
        <f>'BAR BB| Open rates'!G53*0.75</f>
        <v>60000</v>
      </c>
      <c r="G53" s="19">
        <f>'BAR BB| Open rates'!H53*0.75</f>
        <v>60000</v>
      </c>
      <c r="H53" s="19">
        <f>'BAR BB| Open rates'!I53*0.75</f>
        <v>60000</v>
      </c>
      <c r="I53" s="19">
        <f>'BAR BB| Open rates'!J53*0.75</f>
        <v>60000</v>
      </c>
      <c r="J53" s="19">
        <f>'BAR BB| Open rates'!K53*0.75</f>
        <v>60000</v>
      </c>
      <c r="K53" s="19">
        <f>'BAR BB| Open rates'!L53*0.75</f>
        <v>60000</v>
      </c>
      <c r="L53" s="19">
        <f>'BAR BB| Open rates'!M53*0.75</f>
        <v>60000</v>
      </c>
      <c r="M53" s="19">
        <f>'BAR BB| Open rates'!N53*0.75</f>
        <v>60000</v>
      </c>
      <c r="N53" s="19">
        <f>'BAR BB| Open rates'!O53*0.75</f>
        <v>60000</v>
      </c>
      <c r="O53" s="19">
        <f>'BAR BB| Open rates'!P53*0.75</f>
        <v>60000</v>
      </c>
      <c r="P53" s="19">
        <f>'BAR BB| Open rates'!Q53*0.75</f>
        <v>60000</v>
      </c>
      <c r="Q53" s="19">
        <f>'BAR BB| Open rates'!R53*0.75</f>
        <v>60000</v>
      </c>
      <c r="R53" s="19">
        <f>'BAR BB| Open rates'!S53*0.75</f>
        <v>60000</v>
      </c>
      <c r="S53" s="19">
        <f>'BAR BB| Open rates'!T53*0.75</f>
        <v>60000</v>
      </c>
      <c r="T53" s="19">
        <f>'BAR BB| Open rates'!U53*0.75</f>
        <v>60000</v>
      </c>
      <c r="U53" s="19">
        <f>'BAR BB| Open rates'!V53*0.75</f>
        <v>60000</v>
      </c>
      <c r="V53" s="19">
        <f>'BAR BB| Open rates'!W53*0.75</f>
        <v>75000</v>
      </c>
      <c r="W53" s="19">
        <f>'BAR BB| Open rates'!X53*0.75</f>
        <v>75000</v>
      </c>
      <c r="X53" s="19">
        <f>'BAR BB| Open rates'!Y53*0.75</f>
        <v>75000</v>
      </c>
      <c r="Y53" s="19">
        <f>'BAR BB| Open rates'!Z53*0.75</f>
        <v>75000</v>
      </c>
      <c r="Z53" s="19">
        <f>'BAR BB| Open rates'!AA53*0.75</f>
        <v>75000</v>
      </c>
      <c r="AA53" s="19">
        <f>'BAR BB| Open rates'!AB53*0.75</f>
        <v>75000</v>
      </c>
      <c r="AB53" s="19">
        <f>'BAR BB| Open rates'!AC53*0.75</f>
        <v>75000</v>
      </c>
      <c r="AC53" s="19">
        <f>'BAR BB| Open rates'!AD53*0.75</f>
        <v>75000</v>
      </c>
      <c r="AD53" s="19">
        <f>'BAR BB| Open rates'!AE53*0.75</f>
        <v>75000</v>
      </c>
      <c r="AE53" s="19">
        <f>'BAR BB| Open rates'!AF53*0.75</f>
        <v>75000</v>
      </c>
      <c r="AF53" s="19">
        <f>'BAR BB| Open rates'!AG53*0.75</f>
        <v>75000</v>
      </c>
      <c r="AG53" s="19">
        <f>'BAR BB| Open rates'!AH53*0.75</f>
        <v>75000</v>
      </c>
      <c r="AH53" s="19">
        <f>'BAR BB| Open rates'!AI53*0.75</f>
        <v>75000</v>
      </c>
      <c r="AI53" s="19">
        <f>'BAR BB| Open rates'!AJ53*0.75</f>
        <v>75000</v>
      </c>
      <c r="AJ53" s="19">
        <f>'BAR BB| Open rates'!AK53*0.75</f>
        <v>75000</v>
      </c>
      <c r="AK53" s="19">
        <f>'BAR BB| Open rates'!AL53*0.75</f>
        <v>75000</v>
      </c>
      <c r="AL53" s="19">
        <f>'BAR BB| Open rates'!AM53*0.75</f>
        <v>75000</v>
      </c>
      <c r="AM53" s="19">
        <f>'BAR BB| Open rates'!AN53*0.75</f>
        <v>75000</v>
      </c>
      <c r="AN53" s="19">
        <f>'BAR BB| Open rates'!AO53*0.75</f>
        <v>75000</v>
      </c>
      <c r="AO53" s="19">
        <f>'BAR BB| Open rates'!AP53*0.75</f>
        <v>75000</v>
      </c>
      <c r="AP53" s="19">
        <f>'BAR BB| Open rates'!AQ53*0.75</f>
        <v>75000</v>
      </c>
      <c r="AQ53" s="19">
        <f>'BAR BB| Open rates'!AR53*0.75</f>
        <v>75000</v>
      </c>
      <c r="AR53" s="19">
        <f>'BAR BB| Open rates'!AS53*0.75</f>
        <v>75000</v>
      </c>
      <c r="AS53" s="19">
        <f>'BAR BB| Open rates'!AT53*0.75</f>
        <v>75000</v>
      </c>
      <c r="AT53" s="19">
        <f>'BAR BB| Open rates'!AU53*0.75</f>
        <v>75000</v>
      </c>
      <c r="AU53" s="19">
        <f>'BAR BB| Open rates'!AV53*0.75</f>
        <v>60000</v>
      </c>
      <c r="AV53" s="19">
        <f>'BAR BB| Open rates'!AW53*0.75</f>
        <v>60000</v>
      </c>
      <c r="AW53" s="19">
        <f>'BAR BB| Open rates'!AX53*0.75</f>
        <v>60000</v>
      </c>
      <c r="AX53" s="19">
        <f>'BAR BB| Open rates'!AY53*0.75</f>
        <v>60000</v>
      </c>
      <c r="AY53" s="19">
        <f>'BAR BB| Open rates'!AZ53*0.75</f>
        <v>60000</v>
      </c>
      <c r="AZ53" s="19">
        <f>'BAR BB| Open rates'!BA53*0.75</f>
        <v>60000</v>
      </c>
      <c r="BA53" s="19">
        <f>'BAR BB| Open rates'!BB53*0.75</f>
        <v>60000</v>
      </c>
      <c r="BB53" s="19">
        <f>'BAR BB| Open rates'!BC53*0.75</f>
        <v>60000</v>
      </c>
      <c r="BC53" s="19">
        <f>'BAR BB| Open rates'!BD53*0.75</f>
        <v>60000</v>
      </c>
    </row>
    <row r="54" spans="1:55" s="36" customFormat="1" ht="12" customHeight="1" x14ac:dyDescent="0.2">
      <c r="A54" s="237">
        <v>2</v>
      </c>
      <c r="B54" s="19">
        <f>'BAR BB| Open rates'!B54*0.75</f>
        <v>77250</v>
      </c>
      <c r="C54" s="19">
        <f>'BAR BB| Open rates'!D54*0.75</f>
        <v>77250</v>
      </c>
      <c r="D54" s="19">
        <f>'BAR BB| Open rates'!E54*0.75</f>
        <v>62250</v>
      </c>
      <c r="E54" s="19">
        <f>'BAR BB| Open rates'!F54*0.75</f>
        <v>62250</v>
      </c>
      <c r="F54" s="19">
        <f>'BAR BB| Open rates'!G54*0.75</f>
        <v>62250</v>
      </c>
      <c r="G54" s="19">
        <f>'BAR BB| Open rates'!H54*0.75</f>
        <v>62250</v>
      </c>
      <c r="H54" s="19">
        <f>'BAR BB| Open rates'!I54*0.75</f>
        <v>62250</v>
      </c>
      <c r="I54" s="19">
        <f>'BAR BB| Open rates'!J54*0.75</f>
        <v>62250</v>
      </c>
      <c r="J54" s="19">
        <f>'BAR BB| Open rates'!K54*0.75</f>
        <v>62250</v>
      </c>
      <c r="K54" s="19">
        <f>'BAR BB| Open rates'!L54*0.75</f>
        <v>62250</v>
      </c>
      <c r="L54" s="19">
        <f>'BAR BB| Open rates'!M54*0.75</f>
        <v>62250</v>
      </c>
      <c r="M54" s="19">
        <f>'BAR BB| Open rates'!N54*0.75</f>
        <v>62250</v>
      </c>
      <c r="N54" s="19">
        <f>'BAR BB| Open rates'!O54*0.75</f>
        <v>62250</v>
      </c>
      <c r="O54" s="19">
        <f>'BAR BB| Open rates'!P54*0.75</f>
        <v>62250</v>
      </c>
      <c r="P54" s="19">
        <f>'BAR BB| Open rates'!Q54*0.75</f>
        <v>62250</v>
      </c>
      <c r="Q54" s="19">
        <f>'BAR BB| Open rates'!R54*0.75</f>
        <v>62250</v>
      </c>
      <c r="R54" s="19">
        <f>'BAR BB| Open rates'!S54*0.75</f>
        <v>62250</v>
      </c>
      <c r="S54" s="19">
        <f>'BAR BB| Open rates'!T54*0.75</f>
        <v>62250</v>
      </c>
      <c r="T54" s="19">
        <f>'BAR BB| Open rates'!U54*0.75</f>
        <v>62250</v>
      </c>
      <c r="U54" s="19">
        <f>'BAR BB| Open rates'!V54*0.75</f>
        <v>62250</v>
      </c>
      <c r="V54" s="19">
        <f>'BAR BB| Open rates'!W54*0.75</f>
        <v>77250</v>
      </c>
      <c r="W54" s="19">
        <f>'BAR BB| Open rates'!X54*0.75</f>
        <v>77250</v>
      </c>
      <c r="X54" s="19">
        <f>'BAR BB| Open rates'!Y54*0.75</f>
        <v>77250</v>
      </c>
      <c r="Y54" s="19">
        <f>'BAR BB| Open rates'!Z54*0.75</f>
        <v>77250</v>
      </c>
      <c r="Z54" s="19">
        <f>'BAR BB| Open rates'!AA54*0.75</f>
        <v>77250</v>
      </c>
      <c r="AA54" s="19">
        <f>'BAR BB| Open rates'!AB54*0.75</f>
        <v>77250</v>
      </c>
      <c r="AB54" s="19">
        <f>'BAR BB| Open rates'!AC54*0.75</f>
        <v>77250</v>
      </c>
      <c r="AC54" s="19">
        <f>'BAR BB| Open rates'!AD54*0.75</f>
        <v>77250</v>
      </c>
      <c r="AD54" s="19">
        <f>'BAR BB| Open rates'!AE54*0.75</f>
        <v>77250</v>
      </c>
      <c r="AE54" s="19">
        <f>'BAR BB| Open rates'!AF54*0.75</f>
        <v>77250</v>
      </c>
      <c r="AF54" s="19">
        <f>'BAR BB| Open rates'!AG54*0.75</f>
        <v>77250</v>
      </c>
      <c r="AG54" s="19">
        <f>'BAR BB| Open rates'!AH54*0.75</f>
        <v>77250</v>
      </c>
      <c r="AH54" s="19">
        <f>'BAR BB| Open rates'!AI54*0.75</f>
        <v>77250</v>
      </c>
      <c r="AI54" s="19">
        <f>'BAR BB| Open rates'!AJ54*0.75</f>
        <v>77250</v>
      </c>
      <c r="AJ54" s="19">
        <f>'BAR BB| Open rates'!AK54*0.75</f>
        <v>77250</v>
      </c>
      <c r="AK54" s="19">
        <f>'BAR BB| Open rates'!AL54*0.75</f>
        <v>77250</v>
      </c>
      <c r="AL54" s="19">
        <f>'BAR BB| Open rates'!AM54*0.75</f>
        <v>77250</v>
      </c>
      <c r="AM54" s="19">
        <f>'BAR BB| Open rates'!AN54*0.75</f>
        <v>77250</v>
      </c>
      <c r="AN54" s="19">
        <f>'BAR BB| Open rates'!AO54*0.75</f>
        <v>77250</v>
      </c>
      <c r="AO54" s="19">
        <f>'BAR BB| Open rates'!AP54*0.75</f>
        <v>77250</v>
      </c>
      <c r="AP54" s="19">
        <f>'BAR BB| Open rates'!AQ54*0.75</f>
        <v>77250</v>
      </c>
      <c r="AQ54" s="19">
        <f>'BAR BB| Open rates'!AR54*0.75</f>
        <v>77250</v>
      </c>
      <c r="AR54" s="19">
        <f>'BAR BB| Open rates'!AS54*0.75</f>
        <v>77250</v>
      </c>
      <c r="AS54" s="19">
        <f>'BAR BB| Open rates'!AT54*0.75</f>
        <v>77250</v>
      </c>
      <c r="AT54" s="19">
        <f>'BAR BB| Open rates'!AU54*0.75</f>
        <v>77250</v>
      </c>
      <c r="AU54" s="19">
        <f>'BAR BB| Open rates'!AV54*0.75</f>
        <v>62250</v>
      </c>
      <c r="AV54" s="19">
        <f>'BAR BB| Open rates'!AW54*0.75</f>
        <v>62250</v>
      </c>
      <c r="AW54" s="19">
        <f>'BAR BB| Open rates'!AX54*0.75</f>
        <v>62250</v>
      </c>
      <c r="AX54" s="19">
        <f>'BAR BB| Open rates'!AY54*0.75</f>
        <v>62250</v>
      </c>
      <c r="AY54" s="19">
        <f>'BAR BB| Open rates'!AZ54*0.75</f>
        <v>62250</v>
      </c>
      <c r="AZ54" s="19">
        <f>'BAR BB| Open rates'!BA54*0.75</f>
        <v>62250</v>
      </c>
      <c r="BA54" s="19">
        <f>'BAR BB| Open rates'!BB54*0.75</f>
        <v>62250</v>
      </c>
      <c r="BB54" s="19">
        <f>'BAR BB| Open rates'!BC54*0.75</f>
        <v>62250</v>
      </c>
      <c r="BC54" s="19">
        <f>'BAR BB| Open rates'!BD54*0.75</f>
        <v>62250</v>
      </c>
    </row>
    <row r="55" spans="1:55" s="36" customFormat="1" ht="12" customHeight="1" x14ac:dyDescent="0.2">
      <c r="A55" s="237">
        <v>3</v>
      </c>
      <c r="B55" s="19">
        <f>'BAR BB| Open rates'!B55*0.75</f>
        <v>79500</v>
      </c>
      <c r="C55" s="19">
        <f>'BAR BB| Open rates'!D55*0.75</f>
        <v>79500</v>
      </c>
      <c r="D55" s="19">
        <f>'BAR BB| Open rates'!E55*0.75</f>
        <v>64500</v>
      </c>
      <c r="E55" s="19">
        <f>'BAR BB| Open rates'!F55*0.75</f>
        <v>64500</v>
      </c>
      <c r="F55" s="19">
        <f>'BAR BB| Open rates'!G55*0.75</f>
        <v>64500</v>
      </c>
      <c r="G55" s="19">
        <f>'BAR BB| Open rates'!H55*0.75</f>
        <v>64500</v>
      </c>
      <c r="H55" s="19">
        <f>'BAR BB| Open rates'!I55*0.75</f>
        <v>64500</v>
      </c>
      <c r="I55" s="19">
        <f>'BAR BB| Open rates'!J55*0.75</f>
        <v>64500</v>
      </c>
      <c r="J55" s="19">
        <f>'BAR BB| Open rates'!K55*0.75</f>
        <v>64500</v>
      </c>
      <c r="K55" s="19">
        <f>'BAR BB| Open rates'!L55*0.75</f>
        <v>64500</v>
      </c>
      <c r="L55" s="19">
        <f>'BAR BB| Open rates'!M55*0.75</f>
        <v>64500</v>
      </c>
      <c r="M55" s="19">
        <f>'BAR BB| Open rates'!N55*0.75</f>
        <v>64500</v>
      </c>
      <c r="N55" s="19">
        <f>'BAR BB| Open rates'!O55*0.75</f>
        <v>64500</v>
      </c>
      <c r="O55" s="19">
        <f>'BAR BB| Open rates'!P55*0.75</f>
        <v>64500</v>
      </c>
      <c r="P55" s="19">
        <f>'BAR BB| Open rates'!Q55*0.75</f>
        <v>64500</v>
      </c>
      <c r="Q55" s="19">
        <f>'BAR BB| Open rates'!R55*0.75</f>
        <v>64500</v>
      </c>
      <c r="R55" s="19">
        <f>'BAR BB| Open rates'!S55*0.75</f>
        <v>64500</v>
      </c>
      <c r="S55" s="19">
        <f>'BAR BB| Open rates'!T55*0.75</f>
        <v>64500</v>
      </c>
      <c r="T55" s="19">
        <f>'BAR BB| Open rates'!U55*0.75</f>
        <v>64500</v>
      </c>
      <c r="U55" s="19">
        <f>'BAR BB| Open rates'!V55*0.75</f>
        <v>64500</v>
      </c>
      <c r="V55" s="19">
        <f>'BAR BB| Open rates'!W55*0.75</f>
        <v>79500</v>
      </c>
      <c r="W55" s="19">
        <f>'BAR BB| Open rates'!X55*0.75</f>
        <v>79500</v>
      </c>
      <c r="X55" s="19">
        <f>'BAR BB| Open rates'!Y55*0.75</f>
        <v>79500</v>
      </c>
      <c r="Y55" s="19">
        <f>'BAR BB| Open rates'!Z55*0.75</f>
        <v>79500</v>
      </c>
      <c r="Z55" s="19">
        <f>'BAR BB| Open rates'!AA55*0.75</f>
        <v>79500</v>
      </c>
      <c r="AA55" s="19">
        <f>'BAR BB| Open rates'!AB55*0.75</f>
        <v>79500</v>
      </c>
      <c r="AB55" s="19">
        <f>'BAR BB| Open rates'!AC55*0.75</f>
        <v>79500</v>
      </c>
      <c r="AC55" s="19">
        <f>'BAR BB| Open rates'!AD55*0.75</f>
        <v>79500</v>
      </c>
      <c r="AD55" s="19">
        <f>'BAR BB| Open rates'!AE55*0.75</f>
        <v>79500</v>
      </c>
      <c r="AE55" s="19">
        <f>'BAR BB| Open rates'!AF55*0.75</f>
        <v>79500</v>
      </c>
      <c r="AF55" s="19">
        <f>'BAR BB| Open rates'!AG55*0.75</f>
        <v>79500</v>
      </c>
      <c r="AG55" s="19">
        <f>'BAR BB| Open rates'!AH55*0.75</f>
        <v>79500</v>
      </c>
      <c r="AH55" s="19">
        <f>'BAR BB| Open rates'!AI55*0.75</f>
        <v>79500</v>
      </c>
      <c r="AI55" s="19">
        <f>'BAR BB| Open rates'!AJ55*0.75</f>
        <v>79500</v>
      </c>
      <c r="AJ55" s="19">
        <f>'BAR BB| Open rates'!AK55*0.75</f>
        <v>79500</v>
      </c>
      <c r="AK55" s="19">
        <f>'BAR BB| Open rates'!AL55*0.75</f>
        <v>79500</v>
      </c>
      <c r="AL55" s="19">
        <f>'BAR BB| Open rates'!AM55*0.75</f>
        <v>79500</v>
      </c>
      <c r="AM55" s="19">
        <f>'BAR BB| Open rates'!AN55*0.75</f>
        <v>79500</v>
      </c>
      <c r="AN55" s="19">
        <f>'BAR BB| Open rates'!AO55*0.75</f>
        <v>79500</v>
      </c>
      <c r="AO55" s="19">
        <f>'BAR BB| Open rates'!AP55*0.75</f>
        <v>79500</v>
      </c>
      <c r="AP55" s="19">
        <f>'BAR BB| Open rates'!AQ55*0.75</f>
        <v>79500</v>
      </c>
      <c r="AQ55" s="19">
        <f>'BAR BB| Open rates'!AR55*0.75</f>
        <v>79500</v>
      </c>
      <c r="AR55" s="19">
        <f>'BAR BB| Open rates'!AS55*0.75</f>
        <v>79500</v>
      </c>
      <c r="AS55" s="19">
        <f>'BAR BB| Open rates'!AT55*0.75</f>
        <v>79500</v>
      </c>
      <c r="AT55" s="19">
        <f>'BAR BB| Open rates'!AU55*0.75</f>
        <v>79500</v>
      </c>
      <c r="AU55" s="19">
        <f>'BAR BB| Open rates'!AV55*0.75</f>
        <v>64500</v>
      </c>
      <c r="AV55" s="19">
        <f>'BAR BB| Open rates'!AW55*0.75</f>
        <v>64500</v>
      </c>
      <c r="AW55" s="19">
        <f>'BAR BB| Open rates'!AX55*0.75</f>
        <v>64500</v>
      </c>
      <c r="AX55" s="19">
        <f>'BAR BB| Open rates'!AY55*0.75</f>
        <v>64500</v>
      </c>
      <c r="AY55" s="19">
        <f>'BAR BB| Open rates'!AZ55*0.75</f>
        <v>64500</v>
      </c>
      <c r="AZ55" s="19">
        <f>'BAR BB| Open rates'!BA55*0.75</f>
        <v>64500</v>
      </c>
      <c r="BA55" s="19">
        <f>'BAR BB| Open rates'!BB55*0.75</f>
        <v>64500</v>
      </c>
      <c r="BB55" s="19">
        <f>'BAR BB| Open rates'!BC55*0.75</f>
        <v>64500</v>
      </c>
      <c r="BC55" s="19">
        <f>'BAR BB| Open rates'!BD55*0.75</f>
        <v>64500</v>
      </c>
    </row>
    <row r="56" spans="1:55" s="36" customFormat="1" ht="12" customHeight="1" x14ac:dyDescent="0.2">
      <c r="A56" s="237">
        <v>4</v>
      </c>
      <c r="B56" s="19">
        <f>'BAR BB| Open rates'!B56*0.75</f>
        <v>81750</v>
      </c>
      <c r="C56" s="19">
        <f>'BAR BB| Open rates'!D56*0.75</f>
        <v>81750</v>
      </c>
      <c r="D56" s="19">
        <f>'BAR BB| Open rates'!E56*0.75</f>
        <v>66750</v>
      </c>
      <c r="E56" s="19">
        <f>'BAR BB| Open rates'!F56*0.75</f>
        <v>66750</v>
      </c>
      <c r="F56" s="19">
        <f>'BAR BB| Open rates'!G56*0.75</f>
        <v>66750</v>
      </c>
      <c r="G56" s="19">
        <f>'BAR BB| Open rates'!H56*0.75</f>
        <v>66750</v>
      </c>
      <c r="H56" s="19">
        <f>'BAR BB| Open rates'!I56*0.75</f>
        <v>66750</v>
      </c>
      <c r="I56" s="19">
        <f>'BAR BB| Open rates'!J56*0.75</f>
        <v>66750</v>
      </c>
      <c r="J56" s="19">
        <f>'BAR BB| Open rates'!K56*0.75</f>
        <v>66750</v>
      </c>
      <c r="K56" s="19">
        <f>'BAR BB| Open rates'!L56*0.75</f>
        <v>66750</v>
      </c>
      <c r="L56" s="19">
        <f>'BAR BB| Open rates'!M56*0.75</f>
        <v>66750</v>
      </c>
      <c r="M56" s="19">
        <f>'BAR BB| Open rates'!N56*0.75</f>
        <v>66750</v>
      </c>
      <c r="N56" s="19">
        <f>'BAR BB| Open rates'!O56*0.75</f>
        <v>66750</v>
      </c>
      <c r="O56" s="19">
        <f>'BAR BB| Open rates'!P56*0.75</f>
        <v>66750</v>
      </c>
      <c r="P56" s="19">
        <f>'BAR BB| Open rates'!Q56*0.75</f>
        <v>66750</v>
      </c>
      <c r="Q56" s="19">
        <f>'BAR BB| Open rates'!R56*0.75</f>
        <v>66750</v>
      </c>
      <c r="R56" s="19">
        <f>'BAR BB| Open rates'!S56*0.75</f>
        <v>66750</v>
      </c>
      <c r="S56" s="19">
        <f>'BAR BB| Open rates'!T56*0.75</f>
        <v>66750</v>
      </c>
      <c r="T56" s="19">
        <f>'BAR BB| Open rates'!U56*0.75</f>
        <v>66750</v>
      </c>
      <c r="U56" s="19">
        <f>'BAR BB| Open rates'!V56*0.75</f>
        <v>66750</v>
      </c>
      <c r="V56" s="19">
        <f>'BAR BB| Open rates'!W56*0.75</f>
        <v>81750</v>
      </c>
      <c r="W56" s="19">
        <f>'BAR BB| Open rates'!X56*0.75</f>
        <v>81750</v>
      </c>
      <c r="X56" s="19">
        <f>'BAR BB| Open rates'!Y56*0.75</f>
        <v>81750</v>
      </c>
      <c r="Y56" s="19">
        <f>'BAR BB| Open rates'!Z56*0.75</f>
        <v>81750</v>
      </c>
      <c r="Z56" s="19">
        <f>'BAR BB| Open rates'!AA56*0.75</f>
        <v>81750</v>
      </c>
      <c r="AA56" s="19">
        <f>'BAR BB| Open rates'!AB56*0.75</f>
        <v>81750</v>
      </c>
      <c r="AB56" s="19">
        <f>'BAR BB| Open rates'!AC56*0.75</f>
        <v>81750</v>
      </c>
      <c r="AC56" s="19">
        <f>'BAR BB| Open rates'!AD56*0.75</f>
        <v>81750</v>
      </c>
      <c r="AD56" s="19">
        <f>'BAR BB| Open rates'!AE56*0.75</f>
        <v>81750</v>
      </c>
      <c r="AE56" s="19">
        <f>'BAR BB| Open rates'!AF56*0.75</f>
        <v>81750</v>
      </c>
      <c r="AF56" s="19">
        <f>'BAR BB| Open rates'!AG56*0.75</f>
        <v>81750</v>
      </c>
      <c r="AG56" s="19">
        <f>'BAR BB| Open rates'!AH56*0.75</f>
        <v>81750</v>
      </c>
      <c r="AH56" s="19">
        <f>'BAR BB| Open rates'!AI56*0.75</f>
        <v>81750</v>
      </c>
      <c r="AI56" s="19">
        <f>'BAR BB| Open rates'!AJ56*0.75</f>
        <v>81750</v>
      </c>
      <c r="AJ56" s="19">
        <f>'BAR BB| Open rates'!AK56*0.75</f>
        <v>81750</v>
      </c>
      <c r="AK56" s="19">
        <f>'BAR BB| Open rates'!AL56*0.75</f>
        <v>81750</v>
      </c>
      <c r="AL56" s="19">
        <f>'BAR BB| Open rates'!AM56*0.75</f>
        <v>81750</v>
      </c>
      <c r="AM56" s="19">
        <f>'BAR BB| Open rates'!AN56*0.75</f>
        <v>81750</v>
      </c>
      <c r="AN56" s="19">
        <f>'BAR BB| Open rates'!AO56*0.75</f>
        <v>81750</v>
      </c>
      <c r="AO56" s="19">
        <f>'BAR BB| Open rates'!AP56*0.75</f>
        <v>81750</v>
      </c>
      <c r="AP56" s="19">
        <f>'BAR BB| Open rates'!AQ56*0.75</f>
        <v>81750</v>
      </c>
      <c r="AQ56" s="19">
        <f>'BAR BB| Open rates'!AR56*0.75</f>
        <v>81750</v>
      </c>
      <c r="AR56" s="19">
        <f>'BAR BB| Open rates'!AS56*0.75</f>
        <v>81750</v>
      </c>
      <c r="AS56" s="19">
        <f>'BAR BB| Open rates'!AT56*0.75</f>
        <v>81750</v>
      </c>
      <c r="AT56" s="19">
        <f>'BAR BB| Open rates'!AU56*0.75</f>
        <v>81750</v>
      </c>
      <c r="AU56" s="19">
        <f>'BAR BB| Open rates'!AV56*0.75</f>
        <v>66750</v>
      </c>
      <c r="AV56" s="19">
        <f>'BAR BB| Open rates'!AW56*0.75</f>
        <v>66750</v>
      </c>
      <c r="AW56" s="19">
        <f>'BAR BB| Open rates'!AX56*0.75</f>
        <v>66750</v>
      </c>
      <c r="AX56" s="19">
        <f>'BAR BB| Open rates'!AY56*0.75</f>
        <v>66750</v>
      </c>
      <c r="AY56" s="19">
        <f>'BAR BB| Open rates'!AZ56*0.75</f>
        <v>66750</v>
      </c>
      <c r="AZ56" s="19">
        <f>'BAR BB| Open rates'!BA56*0.75</f>
        <v>66750</v>
      </c>
      <c r="BA56" s="19">
        <f>'BAR BB| Open rates'!BB56*0.75</f>
        <v>66750</v>
      </c>
      <c r="BB56" s="19">
        <f>'BAR BB| Open rates'!BC56*0.75</f>
        <v>66750</v>
      </c>
      <c r="BC56" s="19">
        <f>'BAR BB| Open rates'!BD56*0.75</f>
        <v>66750</v>
      </c>
    </row>
    <row r="57" spans="1:55" s="36" customFormat="1" ht="12" customHeight="1" x14ac:dyDescent="0.2">
      <c r="A57" s="237">
        <v>5</v>
      </c>
      <c r="B57" s="19">
        <f>'BAR BB| Open rates'!B57*0.75</f>
        <v>84000</v>
      </c>
      <c r="C57" s="19">
        <f>'BAR BB| Open rates'!D57*0.75</f>
        <v>84000</v>
      </c>
      <c r="D57" s="19">
        <f>'BAR BB| Open rates'!E57*0.75</f>
        <v>69000</v>
      </c>
      <c r="E57" s="19">
        <f>'BAR BB| Open rates'!F57*0.75</f>
        <v>69000</v>
      </c>
      <c r="F57" s="19">
        <f>'BAR BB| Open rates'!G57*0.75</f>
        <v>69000</v>
      </c>
      <c r="G57" s="19">
        <f>'BAR BB| Open rates'!H57*0.75</f>
        <v>69000</v>
      </c>
      <c r="H57" s="19">
        <f>'BAR BB| Open rates'!I57*0.75</f>
        <v>69000</v>
      </c>
      <c r="I57" s="19">
        <f>'BAR BB| Open rates'!J57*0.75</f>
        <v>69000</v>
      </c>
      <c r="J57" s="19">
        <f>'BAR BB| Open rates'!K57*0.75</f>
        <v>69000</v>
      </c>
      <c r="K57" s="19">
        <f>'BAR BB| Open rates'!L57*0.75</f>
        <v>69000</v>
      </c>
      <c r="L57" s="19">
        <f>'BAR BB| Open rates'!M57*0.75</f>
        <v>69000</v>
      </c>
      <c r="M57" s="19">
        <f>'BAR BB| Open rates'!N57*0.75</f>
        <v>69000</v>
      </c>
      <c r="N57" s="19">
        <f>'BAR BB| Open rates'!O57*0.75</f>
        <v>69000</v>
      </c>
      <c r="O57" s="19">
        <f>'BAR BB| Open rates'!P57*0.75</f>
        <v>69000</v>
      </c>
      <c r="P57" s="19">
        <f>'BAR BB| Open rates'!Q57*0.75</f>
        <v>69000</v>
      </c>
      <c r="Q57" s="19">
        <f>'BAR BB| Open rates'!R57*0.75</f>
        <v>69000</v>
      </c>
      <c r="R57" s="19">
        <f>'BAR BB| Open rates'!S57*0.75</f>
        <v>69000</v>
      </c>
      <c r="S57" s="19">
        <f>'BAR BB| Open rates'!T57*0.75</f>
        <v>69000</v>
      </c>
      <c r="T57" s="19">
        <f>'BAR BB| Open rates'!U57*0.75</f>
        <v>69000</v>
      </c>
      <c r="U57" s="19">
        <f>'BAR BB| Open rates'!V57*0.75</f>
        <v>69000</v>
      </c>
      <c r="V57" s="19">
        <f>'BAR BB| Open rates'!W57*0.75</f>
        <v>84000</v>
      </c>
      <c r="W57" s="19">
        <f>'BAR BB| Open rates'!X57*0.75</f>
        <v>84000</v>
      </c>
      <c r="X57" s="19">
        <f>'BAR BB| Open rates'!Y57*0.75</f>
        <v>84000</v>
      </c>
      <c r="Y57" s="19">
        <f>'BAR BB| Open rates'!Z57*0.75</f>
        <v>84000</v>
      </c>
      <c r="Z57" s="19">
        <f>'BAR BB| Open rates'!AA57*0.75</f>
        <v>84000</v>
      </c>
      <c r="AA57" s="19">
        <f>'BAR BB| Open rates'!AB57*0.75</f>
        <v>84000</v>
      </c>
      <c r="AB57" s="19">
        <f>'BAR BB| Open rates'!AC57*0.75</f>
        <v>84000</v>
      </c>
      <c r="AC57" s="19">
        <f>'BAR BB| Open rates'!AD57*0.75</f>
        <v>84000</v>
      </c>
      <c r="AD57" s="19">
        <f>'BAR BB| Open rates'!AE57*0.75</f>
        <v>84000</v>
      </c>
      <c r="AE57" s="19">
        <f>'BAR BB| Open rates'!AF57*0.75</f>
        <v>84000</v>
      </c>
      <c r="AF57" s="19">
        <f>'BAR BB| Open rates'!AG57*0.75</f>
        <v>84000</v>
      </c>
      <c r="AG57" s="19">
        <f>'BAR BB| Open rates'!AH57*0.75</f>
        <v>84000</v>
      </c>
      <c r="AH57" s="19">
        <f>'BAR BB| Open rates'!AI57*0.75</f>
        <v>84000</v>
      </c>
      <c r="AI57" s="19">
        <f>'BAR BB| Open rates'!AJ57*0.75</f>
        <v>84000</v>
      </c>
      <c r="AJ57" s="19">
        <f>'BAR BB| Open rates'!AK57*0.75</f>
        <v>84000</v>
      </c>
      <c r="AK57" s="19">
        <f>'BAR BB| Open rates'!AL57*0.75</f>
        <v>84000</v>
      </c>
      <c r="AL57" s="19">
        <f>'BAR BB| Open rates'!AM57*0.75</f>
        <v>84000</v>
      </c>
      <c r="AM57" s="19">
        <f>'BAR BB| Open rates'!AN57*0.75</f>
        <v>84000</v>
      </c>
      <c r="AN57" s="19">
        <f>'BAR BB| Open rates'!AO57*0.75</f>
        <v>84000</v>
      </c>
      <c r="AO57" s="19">
        <f>'BAR BB| Open rates'!AP57*0.75</f>
        <v>84000</v>
      </c>
      <c r="AP57" s="19">
        <f>'BAR BB| Open rates'!AQ57*0.75</f>
        <v>84000</v>
      </c>
      <c r="AQ57" s="19">
        <f>'BAR BB| Open rates'!AR57*0.75</f>
        <v>84000</v>
      </c>
      <c r="AR57" s="19">
        <f>'BAR BB| Open rates'!AS57*0.75</f>
        <v>84000</v>
      </c>
      <c r="AS57" s="19">
        <f>'BAR BB| Open rates'!AT57*0.75</f>
        <v>84000</v>
      </c>
      <c r="AT57" s="19">
        <f>'BAR BB| Open rates'!AU57*0.75</f>
        <v>84000</v>
      </c>
      <c r="AU57" s="19">
        <f>'BAR BB| Open rates'!AV57*0.75</f>
        <v>69000</v>
      </c>
      <c r="AV57" s="19">
        <f>'BAR BB| Open rates'!AW57*0.75</f>
        <v>69000</v>
      </c>
      <c r="AW57" s="19">
        <f>'BAR BB| Open rates'!AX57*0.75</f>
        <v>69000</v>
      </c>
      <c r="AX57" s="19">
        <f>'BAR BB| Open rates'!AY57*0.75</f>
        <v>69000</v>
      </c>
      <c r="AY57" s="19">
        <f>'BAR BB| Open rates'!AZ57*0.75</f>
        <v>69000</v>
      </c>
      <c r="AZ57" s="19">
        <f>'BAR BB| Open rates'!BA57*0.75</f>
        <v>69000</v>
      </c>
      <c r="BA57" s="19">
        <f>'BAR BB| Open rates'!BB57*0.75</f>
        <v>69000</v>
      </c>
      <c r="BB57" s="19">
        <f>'BAR BB| Open rates'!BC57*0.75</f>
        <v>69000</v>
      </c>
      <c r="BC57" s="19">
        <f>'BAR BB| Open rates'!BD57*0.75</f>
        <v>69000</v>
      </c>
    </row>
    <row r="58" spans="1:55" s="36" customFormat="1" ht="12" customHeight="1" x14ac:dyDescent="0.2">
      <c r="A58" s="237">
        <v>6</v>
      </c>
      <c r="B58" s="19">
        <f>'BAR BB| Open rates'!B58*0.75</f>
        <v>86250</v>
      </c>
      <c r="C58" s="19">
        <f>'BAR BB| Open rates'!D58*0.75</f>
        <v>86250</v>
      </c>
      <c r="D58" s="19">
        <f>'BAR BB| Open rates'!E58*0.75</f>
        <v>71250</v>
      </c>
      <c r="E58" s="19">
        <f>'BAR BB| Open rates'!F58*0.75</f>
        <v>71250</v>
      </c>
      <c r="F58" s="19">
        <f>'BAR BB| Open rates'!G58*0.75</f>
        <v>71250</v>
      </c>
      <c r="G58" s="19">
        <f>'BAR BB| Open rates'!H58*0.75</f>
        <v>71250</v>
      </c>
      <c r="H58" s="19">
        <f>'BAR BB| Open rates'!I58*0.75</f>
        <v>71250</v>
      </c>
      <c r="I58" s="19">
        <f>'BAR BB| Open rates'!J58*0.75</f>
        <v>71250</v>
      </c>
      <c r="J58" s="19">
        <f>'BAR BB| Open rates'!K58*0.75</f>
        <v>71250</v>
      </c>
      <c r="K58" s="19">
        <f>'BAR BB| Open rates'!L58*0.75</f>
        <v>71250</v>
      </c>
      <c r="L58" s="19">
        <f>'BAR BB| Open rates'!M58*0.75</f>
        <v>71250</v>
      </c>
      <c r="M58" s="19">
        <f>'BAR BB| Open rates'!N58*0.75</f>
        <v>71250</v>
      </c>
      <c r="N58" s="19">
        <f>'BAR BB| Open rates'!O58*0.75</f>
        <v>71250</v>
      </c>
      <c r="O58" s="19">
        <f>'BAR BB| Open rates'!P58*0.75</f>
        <v>71250</v>
      </c>
      <c r="P58" s="19">
        <f>'BAR BB| Open rates'!Q58*0.75</f>
        <v>71250</v>
      </c>
      <c r="Q58" s="19">
        <f>'BAR BB| Open rates'!R58*0.75</f>
        <v>71250</v>
      </c>
      <c r="R58" s="19">
        <f>'BAR BB| Open rates'!S58*0.75</f>
        <v>71250</v>
      </c>
      <c r="S58" s="19">
        <f>'BAR BB| Open rates'!T58*0.75</f>
        <v>71250</v>
      </c>
      <c r="T58" s="19">
        <f>'BAR BB| Open rates'!U58*0.75</f>
        <v>71250</v>
      </c>
      <c r="U58" s="19">
        <f>'BAR BB| Open rates'!V58*0.75</f>
        <v>71250</v>
      </c>
      <c r="V58" s="19">
        <f>'BAR BB| Open rates'!W58*0.75</f>
        <v>86250</v>
      </c>
      <c r="W58" s="19">
        <f>'BAR BB| Open rates'!X58*0.75</f>
        <v>86250</v>
      </c>
      <c r="X58" s="19">
        <f>'BAR BB| Open rates'!Y58*0.75</f>
        <v>86250</v>
      </c>
      <c r="Y58" s="19">
        <f>'BAR BB| Open rates'!Z58*0.75</f>
        <v>86250</v>
      </c>
      <c r="Z58" s="19">
        <f>'BAR BB| Open rates'!AA58*0.75</f>
        <v>86250</v>
      </c>
      <c r="AA58" s="19">
        <f>'BAR BB| Open rates'!AB58*0.75</f>
        <v>86250</v>
      </c>
      <c r="AB58" s="19">
        <f>'BAR BB| Open rates'!AC58*0.75</f>
        <v>86250</v>
      </c>
      <c r="AC58" s="19">
        <f>'BAR BB| Open rates'!AD58*0.75</f>
        <v>86250</v>
      </c>
      <c r="AD58" s="19">
        <f>'BAR BB| Open rates'!AE58*0.75</f>
        <v>86250</v>
      </c>
      <c r="AE58" s="19">
        <f>'BAR BB| Open rates'!AF58*0.75</f>
        <v>86250</v>
      </c>
      <c r="AF58" s="19">
        <f>'BAR BB| Open rates'!AG58*0.75</f>
        <v>86250</v>
      </c>
      <c r="AG58" s="19">
        <f>'BAR BB| Open rates'!AH58*0.75</f>
        <v>86250</v>
      </c>
      <c r="AH58" s="19">
        <f>'BAR BB| Open rates'!AI58*0.75</f>
        <v>86250</v>
      </c>
      <c r="AI58" s="19">
        <f>'BAR BB| Open rates'!AJ58*0.75</f>
        <v>86250</v>
      </c>
      <c r="AJ58" s="19">
        <f>'BAR BB| Open rates'!AK58*0.75</f>
        <v>86250</v>
      </c>
      <c r="AK58" s="19">
        <f>'BAR BB| Open rates'!AL58*0.75</f>
        <v>86250</v>
      </c>
      <c r="AL58" s="19">
        <f>'BAR BB| Open rates'!AM58*0.75</f>
        <v>86250</v>
      </c>
      <c r="AM58" s="19">
        <f>'BAR BB| Open rates'!AN58*0.75</f>
        <v>86250</v>
      </c>
      <c r="AN58" s="19">
        <f>'BAR BB| Open rates'!AO58*0.75</f>
        <v>86250</v>
      </c>
      <c r="AO58" s="19">
        <f>'BAR BB| Open rates'!AP58*0.75</f>
        <v>86250</v>
      </c>
      <c r="AP58" s="19">
        <f>'BAR BB| Open rates'!AQ58*0.75</f>
        <v>86250</v>
      </c>
      <c r="AQ58" s="19">
        <f>'BAR BB| Open rates'!AR58*0.75</f>
        <v>86250</v>
      </c>
      <c r="AR58" s="19">
        <f>'BAR BB| Open rates'!AS58*0.75</f>
        <v>86250</v>
      </c>
      <c r="AS58" s="19">
        <f>'BAR BB| Open rates'!AT58*0.75</f>
        <v>86250</v>
      </c>
      <c r="AT58" s="19">
        <f>'BAR BB| Open rates'!AU58*0.75</f>
        <v>86250</v>
      </c>
      <c r="AU58" s="19">
        <f>'BAR BB| Open rates'!AV58*0.75</f>
        <v>71250</v>
      </c>
      <c r="AV58" s="19">
        <f>'BAR BB| Open rates'!AW58*0.75</f>
        <v>71250</v>
      </c>
      <c r="AW58" s="19">
        <f>'BAR BB| Open rates'!AX58*0.75</f>
        <v>71250</v>
      </c>
      <c r="AX58" s="19">
        <f>'BAR BB| Open rates'!AY58*0.75</f>
        <v>71250</v>
      </c>
      <c r="AY58" s="19">
        <f>'BAR BB| Open rates'!AZ58*0.75</f>
        <v>71250</v>
      </c>
      <c r="AZ58" s="19">
        <f>'BAR BB| Open rates'!BA58*0.75</f>
        <v>71250</v>
      </c>
      <c r="BA58" s="19">
        <f>'BAR BB| Open rates'!BB58*0.75</f>
        <v>71250</v>
      </c>
      <c r="BB58" s="19">
        <f>'BAR BB| Open rates'!BC58*0.75</f>
        <v>71250</v>
      </c>
      <c r="BC58" s="19">
        <f>'BAR BB| Open rates'!BD58*0.75</f>
        <v>71250</v>
      </c>
    </row>
    <row r="59" spans="1:55" s="36" customFormat="1" ht="12" customHeight="1" x14ac:dyDescent="0.2"/>
    <row r="60" spans="1:55" s="36" customFormat="1" ht="12" customHeight="1" x14ac:dyDescent="0.2">
      <c r="A60" s="371" t="s">
        <v>172</v>
      </c>
    </row>
    <row r="61" spans="1:55" s="36" customFormat="1" ht="12" customHeight="1" x14ac:dyDescent="0.2">
      <c r="A61" s="371"/>
    </row>
    <row r="63" spans="1:55" x14ac:dyDescent="0.2">
      <c r="A63" s="212" t="s">
        <v>83</v>
      </c>
    </row>
    <row r="64" spans="1:55" ht="24.75" customHeight="1" x14ac:dyDescent="0.2">
      <c r="A64" s="220" t="s">
        <v>444</v>
      </c>
    </row>
    <row r="65" spans="1:1" ht="78.75" customHeight="1" x14ac:dyDescent="0.2">
      <c r="A65" s="220" t="s">
        <v>445</v>
      </c>
    </row>
    <row r="66" spans="1:1" x14ac:dyDescent="0.2">
      <c r="A66" s="36"/>
    </row>
    <row r="67" spans="1:1" s="6" customFormat="1" ht="12.75" customHeight="1" x14ac:dyDescent="0.2">
      <c r="A67" s="174" t="s">
        <v>74</v>
      </c>
    </row>
    <row r="68" spans="1:1" s="6" customFormat="1" ht="12.75" customHeight="1" x14ac:dyDescent="0.2">
      <c r="A68" s="172" t="s">
        <v>75</v>
      </c>
    </row>
    <row r="69" spans="1:1" s="6" customFormat="1" ht="21" customHeight="1" x14ac:dyDescent="0.2">
      <c r="A69" s="173" t="s">
        <v>76</v>
      </c>
    </row>
    <row r="70" spans="1:1" s="6" customFormat="1" ht="26.25" customHeight="1" x14ac:dyDescent="0.2">
      <c r="A70" s="173" t="s">
        <v>77</v>
      </c>
    </row>
    <row r="71" spans="1:1" s="6" customFormat="1" ht="15.75" customHeight="1" x14ac:dyDescent="0.2">
      <c r="A71" s="173" t="s">
        <v>78</v>
      </c>
    </row>
    <row r="72" spans="1:1" s="6" customFormat="1" ht="23.25" customHeight="1" x14ac:dyDescent="0.2">
      <c r="A72" s="173" t="s">
        <v>79</v>
      </c>
    </row>
    <row r="73" spans="1:1" s="6" customFormat="1" ht="22.5" customHeight="1" x14ac:dyDescent="0.2">
      <c r="A73" s="175" t="s">
        <v>187</v>
      </c>
    </row>
    <row r="74" spans="1:1" x14ac:dyDescent="0.2">
      <c r="A74" s="33"/>
    </row>
    <row r="75" spans="1:1" x14ac:dyDescent="0.2">
      <c r="A75" s="171" t="s">
        <v>81</v>
      </c>
    </row>
    <row r="76" spans="1:1" ht="96" x14ac:dyDescent="0.2">
      <c r="A76" s="176" t="s">
        <v>217</v>
      </c>
    </row>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sheetData>
  <mergeCells count="1">
    <mergeCell ref="A60:A61"/>
  </mergeCells>
  <pageMargins left="0.75" right="0.75" top="1" bottom="1" header="0.5" footer="0.5"/>
  <pageSetup paperSize="9" orientation="portrait" horizontalDpi="4294967295" verticalDpi="4294967295"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C100"/>
  <sheetViews>
    <sheetView showGridLines="0" zoomScaleNormal="100" workbookViewId="0">
      <pane xSplit="1" ySplit="4" topLeftCell="B5" activePane="bottomRight" state="frozen"/>
      <selection pane="topRight" activeCell="B1" sqref="B1"/>
      <selection pane="bottomLeft" activeCell="A5" sqref="A5"/>
      <selection pane="bottomRight" activeCell="B1" sqref="B1:D1048576"/>
    </sheetView>
  </sheetViews>
  <sheetFormatPr defaultColWidth="9.5703125" defaultRowHeight="12.75" x14ac:dyDescent="0.2"/>
  <cols>
    <col min="1" max="1" width="36" style="32" customWidth="1"/>
    <col min="2" max="16384" width="9.5703125" style="32"/>
  </cols>
  <sheetData>
    <row r="1" spans="1:55" ht="19.5" customHeight="1" x14ac:dyDescent="0.2">
      <c r="A1" s="63" t="s">
        <v>61</v>
      </c>
    </row>
    <row r="2" spans="1:55" s="33" customFormat="1" ht="26.25" customHeight="1" x14ac:dyDescent="0.2">
      <c r="A2" s="11" t="s">
        <v>216</v>
      </c>
    </row>
    <row r="3" spans="1:55" s="33" customFormat="1" ht="26.25" customHeight="1" x14ac:dyDescent="0.2">
      <c r="A3" s="211" t="s">
        <v>62</v>
      </c>
      <c r="B3" s="109">
        <f>'AVIA25%'!B3</f>
        <v>46105</v>
      </c>
      <c r="C3" s="109">
        <f>'AVIA25%'!C3</f>
        <v>46110</v>
      </c>
      <c r="D3" s="109">
        <f>'AVIA25%'!D3</f>
        <v>46113</v>
      </c>
      <c r="E3" s="109">
        <f>'AVIA25%'!E3</f>
        <v>46118</v>
      </c>
      <c r="F3" s="109">
        <f>'AVIA25%'!F3</f>
        <v>46124</v>
      </c>
      <c r="G3" s="109">
        <f>'AVIA25%'!G3</f>
        <v>46125</v>
      </c>
      <c r="H3" s="109">
        <f>'AVIA25%'!H3</f>
        <v>46131</v>
      </c>
      <c r="I3" s="109">
        <f>'AVIA25%'!I3</f>
        <v>46136</v>
      </c>
      <c r="J3" s="109">
        <f>'AVIA25%'!J3</f>
        <v>46138</v>
      </c>
      <c r="K3" s="109">
        <f>'AVIA25%'!K3</f>
        <v>46142</v>
      </c>
      <c r="L3" s="109">
        <f>'AVIA25%'!L3</f>
        <v>46143</v>
      </c>
      <c r="M3" s="109">
        <f>'AVIA25%'!M3</f>
        <v>46146</v>
      </c>
      <c r="N3" s="109">
        <f>'AVIA25%'!N3</f>
        <v>46150</v>
      </c>
      <c r="O3" s="109">
        <f>'AVIA25%'!O3</f>
        <v>46153</v>
      </c>
      <c r="P3" s="109">
        <f>'AVIA25%'!P3</f>
        <v>46154</v>
      </c>
      <c r="Q3" s="109">
        <f>'AVIA25%'!Q3</f>
        <v>46157</v>
      </c>
      <c r="R3" s="109">
        <f>'AVIA25%'!R3</f>
        <v>46159</v>
      </c>
      <c r="S3" s="109">
        <f>'AVIA25%'!S3</f>
        <v>46164</v>
      </c>
      <c r="T3" s="109">
        <f>'AVIA25%'!T3</f>
        <v>46166</v>
      </c>
      <c r="U3" s="109">
        <f>'AVIA25%'!U3</f>
        <v>46171</v>
      </c>
      <c r="V3" s="109">
        <f>'AVIA25%'!V3</f>
        <v>46174</v>
      </c>
      <c r="W3" s="109">
        <f>'AVIA25%'!W3</f>
        <v>46178</v>
      </c>
      <c r="X3" s="109">
        <f>'AVIA25%'!X3</f>
        <v>46188</v>
      </c>
      <c r="Y3" s="109">
        <f>'AVIA25%'!Y3</f>
        <v>46194</v>
      </c>
      <c r="Z3" s="109">
        <f>'AVIA25%'!Z3</f>
        <v>46199</v>
      </c>
      <c r="AA3" s="109">
        <f>'AVIA25%'!AA3</f>
        <v>46201</v>
      </c>
      <c r="AB3" s="109">
        <f>'AVIA25%'!AB3</f>
        <v>46204</v>
      </c>
      <c r="AC3" s="109">
        <f>'AVIA25%'!AC3</f>
        <v>46206</v>
      </c>
      <c r="AD3" s="109">
        <f>'AVIA25%'!AD3</f>
        <v>46208</v>
      </c>
      <c r="AE3" s="109">
        <f>'AVIA25%'!AE3</f>
        <v>46213</v>
      </c>
      <c r="AF3" s="109">
        <f>'AVIA25%'!AF3</f>
        <v>46215</v>
      </c>
      <c r="AG3" s="109">
        <f>'AVIA25%'!AG3</f>
        <v>46220</v>
      </c>
      <c r="AH3" s="109">
        <f>'AVIA25%'!AH3</f>
        <v>46222</v>
      </c>
      <c r="AI3" s="109">
        <f>'AVIA25%'!AI3</f>
        <v>46227</v>
      </c>
      <c r="AJ3" s="109">
        <f>'AVIA25%'!AJ3</f>
        <v>46229</v>
      </c>
      <c r="AK3" s="109">
        <f>'AVIA25%'!AK3</f>
        <v>46234</v>
      </c>
      <c r="AL3" s="109">
        <f>'AVIA25%'!AL3</f>
        <v>46236</v>
      </c>
      <c r="AM3" s="109">
        <f>'AVIA25%'!AM3</f>
        <v>46241</v>
      </c>
      <c r="AN3" s="109">
        <f>'AVIA25%'!AN3</f>
        <v>46243</v>
      </c>
      <c r="AO3" s="109">
        <f>'AVIA25%'!AO3</f>
        <v>46248</v>
      </c>
      <c r="AP3" s="109">
        <f>'AVIA25%'!AP3</f>
        <v>46250</v>
      </c>
      <c r="AQ3" s="109">
        <f>'AVIA25%'!AQ3</f>
        <v>46255</v>
      </c>
      <c r="AR3" s="109">
        <f>'AVIA25%'!AR3</f>
        <v>46257</v>
      </c>
      <c r="AS3" s="109">
        <f>'AVIA25%'!AS3</f>
        <v>46262</v>
      </c>
      <c r="AT3" s="109">
        <f>'AVIA25%'!AT3</f>
        <v>46264</v>
      </c>
      <c r="AU3" s="109">
        <f>'AVIA25%'!AU3</f>
        <v>46266</v>
      </c>
      <c r="AV3" s="109">
        <f>'AVIA25%'!AV3</f>
        <v>46269</v>
      </c>
      <c r="AW3" s="109">
        <f>'AVIA25%'!AW3</f>
        <v>46271</v>
      </c>
      <c r="AX3" s="109">
        <f>'AVIA25%'!AX3</f>
        <v>46276</v>
      </c>
      <c r="AY3" s="109">
        <f>'AVIA25%'!AY3</f>
        <v>46278</v>
      </c>
      <c r="AZ3" s="109">
        <f>'AVIA25%'!AZ3</f>
        <v>46283</v>
      </c>
      <c r="BA3" s="109">
        <f>'AVIA25%'!BA3</f>
        <v>46285</v>
      </c>
      <c r="BB3" s="109">
        <f>'AVIA25%'!BB3</f>
        <v>46290</v>
      </c>
      <c r="BC3" s="109">
        <f>'AVIA25%'!BC3</f>
        <v>46292</v>
      </c>
    </row>
    <row r="4" spans="1:55" s="33" customFormat="1" ht="26.25" customHeight="1" x14ac:dyDescent="0.2">
      <c r="A4" s="211"/>
      <c r="B4" s="109">
        <f>'AVIA25%'!B4</f>
        <v>46107</v>
      </c>
      <c r="C4" s="109">
        <f>'AVIA25%'!C4</f>
        <v>46112</v>
      </c>
      <c r="D4" s="109">
        <f>'AVIA25%'!D4</f>
        <v>46117</v>
      </c>
      <c r="E4" s="109">
        <f>'AVIA25%'!E4</f>
        <v>46123</v>
      </c>
      <c r="F4" s="109">
        <f>'AVIA25%'!F4</f>
        <v>46124</v>
      </c>
      <c r="G4" s="109">
        <f>'AVIA25%'!G4</f>
        <v>46130</v>
      </c>
      <c r="H4" s="109">
        <f>'AVIA25%'!H4</f>
        <v>46135</v>
      </c>
      <c r="I4" s="109">
        <f>'AVIA25%'!I4</f>
        <v>46137</v>
      </c>
      <c r="J4" s="109">
        <f>'AVIA25%'!J4</f>
        <v>46141</v>
      </c>
      <c r="K4" s="109">
        <f>'AVIA25%'!K4</f>
        <v>46142</v>
      </c>
      <c r="L4" s="109">
        <f>'AVIA25%'!L4</f>
        <v>46145</v>
      </c>
      <c r="M4" s="109">
        <f>'AVIA25%'!M4</f>
        <v>46149</v>
      </c>
      <c r="N4" s="109">
        <f>'AVIA25%'!N4</f>
        <v>46152</v>
      </c>
      <c r="O4" s="109">
        <f>'AVIA25%'!O4</f>
        <v>46153</v>
      </c>
      <c r="P4" s="109">
        <f>'AVIA25%'!P4</f>
        <v>46156</v>
      </c>
      <c r="Q4" s="109">
        <f>'AVIA25%'!Q4</f>
        <v>46158</v>
      </c>
      <c r="R4" s="109">
        <f>'AVIA25%'!R4</f>
        <v>46163</v>
      </c>
      <c r="S4" s="109">
        <f>'AVIA25%'!S4</f>
        <v>46165</v>
      </c>
      <c r="T4" s="109">
        <f>'AVIA25%'!T4</f>
        <v>46170</v>
      </c>
      <c r="U4" s="109">
        <f>'AVIA25%'!U4</f>
        <v>46173</v>
      </c>
      <c r="V4" s="109">
        <f>'AVIA25%'!V4</f>
        <v>46177</v>
      </c>
      <c r="W4" s="109">
        <f>'AVIA25%'!W4</f>
        <v>46187</v>
      </c>
      <c r="X4" s="109">
        <f>'AVIA25%'!X4</f>
        <v>46193</v>
      </c>
      <c r="Y4" s="109">
        <f>'AVIA25%'!Y4</f>
        <v>46198</v>
      </c>
      <c r="Z4" s="109">
        <f>'AVIA25%'!Z4</f>
        <v>46200</v>
      </c>
      <c r="AA4" s="109">
        <f>'AVIA25%'!AA4</f>
        <v>46203</v>
      </c>
      <c r="AB4" s="109">
        <f>'AVIA25%'!AB4</f>
        <v>46205</v>
      </c>
      <c r="AC4" s="109">
        <f>'AVIA25%'!AC4</f>
        <v>46207</v>
      </c>
      <c r="AD4" s="109">
        <f>'AVIA25%'!AD4</f>
        <v>46212</v>
      </c>
      <c r="AE4" s="109">
        <f>'AVIA25%'!AE4</f>
        <v>46214</v>
      </c>
      <c r="AF4" s="109">
        <f>'AVIA25%'!AF4</f>
        <v>46219</v>
      </c>
      <c r="AG4" s="109">
        <f>'AVIA25%'!AG4</f>
        <v>46221</v>
      </c>
      <c r="AH4" s="109">
        <f>'AVIA25%'!AH4</f>
        <v>46226</v>
      </c>
      <c r="AI4" s="109">
        <f>'AVIA25%'!AI4</f>
        <v>46228</v>
      </c>
      <c r="AJ4" s="109">
        <f>'AVIA25%'!AJ4</f>
        <v>46233</v>
      </c>
      <c r="AK4" s="109">
        <f>'AVIA25%'!AK4</f>
        <v>46235</v>
      </c>
      <c r="AL4" s="109">
        <f>'AVIA25%'!AL4</f>
        <v>46240</v>
      </c>
      <c r="AM4" s="109">
        <f>'AVIA25%'!AM4</f>
        <v>46242</v>
      </c>
      <c r="AN4" s="109">
        <f>'AVIA25%'!AN4</f>
        <v>46247</v>
      </c>
      <c r="AO4" s="109">
        <f>'AVIA25%'!AO4</f>
        <v>46249</v>
      </c>
      <c r="AP4" s="109">
        <f>'AVIA25%'!AP4</f>
        <v>46254</v>
      </c>
      <c r="AQ4" s="109">
        <f>'AVIA25%'!AQ4</f>
        <v>46256</v>
      </c>
      <c r="AR4" s="109">
        <f>'AVIA25%'!AR4</f>
        <v>46261</v>
      </c>
      <c r="AS4" s="109">
        <f>'AVIA25%'!AS4</f>
        <v>46263</v>
      </c>
      <c r="AT4" s="109">
        <f>'AVIA25%'!AT4</f>
        <v>46265</v>
      </c>
      <c r="AU4" s="109">
        <f>'AVIA25%'!AU4</f>
        <v>46268</v>
      </c>
      <c r="AV4" s="109">
        <f>'AVIA25%'!AV4</f>
        <v>46270</v>
      </c>
      <c r="AW4" s="109">
        <f>'AVIA25%'!AW4</f>
        <v>46275</v>
      </c>
      <c r="AX4" s="109">
        <f>'AVIA25%'!AX4</f>
        <v>46277</v>
      </c>
      <c r="AY4" s="109">
        <f>'AVIA25%'!AY4</f>
        <v>46282</v>
      </c>
      <c r="AZ4" s="109">
        <f>'AVIA25%'!AZ4</f>
        <v>46284</v>
      </c>
      <c r="BA4" s="109">
        <f>'AVIA25%'!BA4</f>
        <v>46289</v>
      </c>
      <c r="BB4" s="109">
        <f>'AVIA25%'!BB4</f>
        <v>46291</v>
      </c>
      <c r="BC4" s="109">
        <f>'AVIA25%'!BC4</f>
        <v>46295</v>
      </c>
    </row>
    <row r="5" spans="1:55" s="36" customFormat="1" ht="12" customHeight="1" x14ac:dyDescent="0.2">
      <c r="A5" s="256" t="s">
        <v>63</v>
      </c>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row>
    <row r="6" spans="1:55" s="36" customFormat="1" ht="12" customHeight="1" x14ac:dyDescent="0.2">
      <c r="A6" s="183">
        <v>1</v>
      </c>
      <c r="B6" s="19">
        <f>('AVIA25%'!B6)+25</f>
        <v>11200</v>
      </c>
      <c r="C6" s="19">
        <f>('AVIA25%'!C6)+25</f>
        <v>12475</v>
      </c>
      <c r="D6" s="19">
        <f>('AVIA25%'!D6)+25</f>
        <v>12475</v>
      </c>
      <c r="E6" s="19">
        <f>('AVIA25%'!E6)+25</f>
        <v>11200</v>
      </c>
      <c r="F6" s="19">
        <f>('AVIA25%'!F6)+25</f>
        <v>9700</v>
      </c>
      <c r="G6" s="19">
        <f>('AVIA25%'!G6)+25</f>
        <v>9700</v>
      </c>
      <c r="H6" s="19">
        <f>('AVIA25%'!H6)+25</f>
        <v>8950</v>
      </c>
      <c r="I6" s="19">
        <f>('AVIA25%'!I6)+25</f>
        <v>9700</v>
      </c>
      <c r="J6" s="19">
        <f>('AVIA25%'!J6)+25</f>
        <v>9700</v>
      </c>
      <c r="K6" s="19">
        <f>('AVIA25%'!K6)+25</f>
        <v>9700</v>
      </c>
      <c r="L6" s="19">
        <f>('AVIA25%'!L6)+25</f>
        <v>16375</v>
      </c>
      <c r="M6" s="19">
        <f>('AVIA25%'!M6)+25</f>
        <v>12475</v>
      </c>
      <c r="N6" s="19">
        <f>('AVIA25%'!N6)+25</f>
        <v>16375</v>
      </c>
      <c r="O6" s="19">
        <f>('AVIA25%'!O6)+25</f>
        <v>14125</v>
      </c>
      <c r="P6" s="19">
        <f>('AVIA25%'!P6)+25</f>
        <v>11200</v>
      </c>
      <c r="Q6" s="19">
        <f>('AVIA25%'!Q6)+25</f>
        <v>12475</v>
      </c>
      <c r="R6" s="19">
        <f>('AVIA25%'!R6)+25</f>
        <v>11200</v>
      </c>
      <c r="S6" s="19">
        <f>('AVIA25%'!S6)+25</f>
        <v>12475</v>
      </c>
      <c r="T6" s="19">
        <f>('AVIA25%'!T6)+25</f>
        <v>11200</v>
      </c>
      <c r="U6" s="19">
        <f>('AVIA25%'!U6)+25</f>
        <v>12475</v>
      </c>
      <c r="V6" s="19">
        <f>('AVIA25%'!V6)+25</f>
        <v>12475</v>
      </c>
      <c r="W6" s="19">
        <f>('AVIA25%'!W6)+25</f>
        <v>15625</v>
      </c>
      <c r="X6" s="19">
        <f>('AVIA25%'!X6)+25</f>
        <v>29950</v>
      </c>
      <c r="Y6" s="19">
        <f>('AVIA25%'!Y6)+25</f>
        <v>12475</v>
      </c>
      <c r="Z6" s="19">
        <f>('AVIA25%'!Z6)+25</f>
        <v>14125</v>
      </c>
      <c r="AA6" s="19">
        <f>('AVIA25%'!AA6)+25</f>
        <v>12475</v>
      </c>
      <c r="AB6" s="19">
        <f>('AVIA25%'!AB6)+25</f>
        <v>15625</v>
      </c>
      <c r="AC6" s="19">
        <f>('AVIA25%'!AC6)+25</f>
        <v>17125</v>
      </c>
      <c r="AD6" s="19">
        <f>('AVIA25%'!AD6)+25</f>
        <v>15625</v>
      </c>
      <c r="AE6" s="19">
        <f>('AVIA25%'!AE6)+25</f>
        <v>17125</v>
      </c>
      <c r="AF6" s="19">
        <f>('AVIA25%'!AF6)+25</f>
        <v>15625</v>
      </c>
      <c r="AG6" s="19">
        <f>('AVIA25%'!AG6)+25</f>
        <v>17125</v>
      </c>
      <c r="AH6" s="19">
        <f>('AVIA25%'!AH6)+25</f>
        <v>15625</v>
      </c>
      <c r="AI6" s="19">
        <f>('AVIA25%'!AI6)+25</f>
        <v>17125</v>
      </c>
      <c r="AJ6" s="19">
        <f>('AVIA25%'!AJ6)+25</f>
        <v>15625</v>
      </c>
      <c r="AK6" s="19">
        <f>('AVIA25%'!AK6)+25</f>
        <v>17125</v>
      </c>
      <c r="AL6" s="19">
        <f>('AVIA25%'!AL6)+25</f>
        <v>15625</v>
      </c>
      <c r="AM6" s="19">
        <f>('AVIA25%'!AM6)+25</f>
        <v>17125</v>
      </c>
      <c r="AN6" s="19">
        <f>('AVIA25%'!AN6)+25</f>
        <v>15625</v>
      </c>
      <c r="AO6" s="19">
        <f>('AVIA25%'!AO6)+25</f>
        <v>17125</v>
      </c>
      <c r="AP6" s="19">
        <f>('AVIA25%'!AP6)+25</f>
        <v>15625</v>
      </c>
      <c r="AQ6" s="19">
        <f>('AVIA25%'!AQ6)+25</f>
        <v>17125</v>
      </c>
      <c r="AR6" s="19">
        <f>('AVIA25%'!AR6)+25</f>
        <v>12475</v>
      </c>
      <c r="AS6" s="19">
        <f>('AVIA25%'!AS6)+25</f>
        <v>14125</v>
      </c>
      <c r="AT6" s="19">
        <f>('AVIA25%'!AT6)+25</f>
        <v>12475</v>
      </c>
      <c r="AU6" s="19">
        <f>('AVIA25%'!AU6)+25</f>
        <v>14125</v>
      </c>
      <c r="AV6" s="19">
        <f>('AVIA25%'!AV6)+25</f>
        <v>14125</v>
      </c>
      <c r="AW6" s="19">
        <f>('AVIA25%'!AW6)+25</f>
        <v>12475</v>
      </c>
      <c r="AX6" s="19">
        <f>('AVIA25%'!AX6)+25</f>
        <v>14125</v>
      </c>
      <c r="AY6" s="19">
        <f>('AVIA25%'!AY6)+25</f>
        <v>12475</v>
      </c>
      <c r="AZ6" s="19">
        <f>('AVIA25%'!AZ6)+25</f>
        <v>14125</v>
      </c>
      <c r="BA6" s="19">
        <f>('AVIA25%'!BA6)+25</f>
        <v>12475</v>
      </c>
      <c r="BB6" s="19">
        <f>('AVIA25%'!BB6)+25</f>
        <v>14125</v>
      </c>
      <c r="BC6" s="19">
        <f>('AVIA25%'!BC6)+25</f>
        <v>12475</v>
      </c>
    </row>
    <row r="7" spans="1:55" s="36" customFormat="1" ht="12" customHeight="1" x14ac:dyDescent="0.2">
      <c r="A7" s="183">
        <v>2</v>
      </c>
      <c r="B7" s="19">
        <f>('AVIA25%'!B7)+25</f>
        <v>13450</v>
      </c>
      <c r="C7" s="19">
        <f>('AVIA25%'!C7)+25</f>
        <v>14725</v>
      </c>
      <c r="D7" s="19">
        <f>('AVIA25%'!D7)+25</f>
        <v>14725</v>
      </c>
      <c r="E7" s="19">
        <f>('AVIA25%'!E7)+25</f>
        <v>13450</v>
      </c>
      <c r="F7" s="19">
        <f>('AVIA25%'!F7)+25</f>
        <v>11950</v>
      </c>
      <c r="G7" s="19">
        <f>('AVIA25%'!G7)+25</f>
        <v>11950</v>
      </c>
      <c r="H7" s="19">
        <f>('AVIA25%'!H7)+25</f>
        <v>11200</v>
      </c>
      <c r="I7" s="19">
        <f>('AVIA25%'!I7)+25</f>
        <v>11950</v>
      </c>
      <c r="J7" s="19">
        <f>('AVIA25%'!J7)+25</f>
        <v>11950</v>
      </c>
      <c r="K7" s="19">
        <f>('AVIA25%'!K7)+25</f>
        <v>11950</v>
      </c>
      <c r="L7" s="19">
        <f>('AVIA25%'!L7)+25</f>
        <v>18625</v>
      </c>
      <c r="M7" s="19">
        <f>('AVIA25%'!M7)+25</f>
        <v>14725</v>
      </c>
      <c r="N7" s="19">
        <f>('AVIA25%'!N7)+25</f>
        <v>18625</v>
      </c>
      <c r="O7" s="19">
        <f>('AVIA25%'!O7)+25</f>
        <v>16375</v>
      </c>
      <c r="P7" s="19">
        <f>('AVIA25%'!P7)+25</f>
        <v>13450</v>
      </c>
      <c r="Q7" s="19">
        <f>('AVIA25%'!Q7)+25</f>
        <v>14725</v>
      </c>
      <c r="R7" s="19">
        <f>('AVIA25%'!R7)+25</f>
        <v>13450</v>
      </c>
      <c r="S7" s="19">
        <f>('AVIA25%'!S7)+25</f>
        <v>14725</v>
      </c>
      <c r="T7" s="19">
        <f>('AVIA25%'!T7)+25</f>
        <v>13450</v>
      </c>
      <c r="U7" s="19">
        <f>('AVIA25%'!U7)+25</f>
        <v>14725</v>
      </c>
      <c r="V7" s="19">
        <f>('AVIA25%'!V7)+25</f>
        <v>14725</v>
      </c>
      <c r="W7" s="19">
        <f>('AVIA25%'!W7)+25</f>
        <v>17875</v>
      </c>
      <c r="X7" s="19">
        <f>('AVIA25%'!X7)+25</f>
        <v>32200</v>
      </c>
      <c r="Y7" s="19">
        <f>('AVIA25%'!Y7)+25</f>
        <v>14725</v>
      </c>
      <c r="Z7" s="19">
        <f>('AVIA25%'!Z7)+25</f>
        <v>16375</v>
      </c>
      <c r="AA7" s="19">
        <f>('AVIA25%'!AA7)+25</f>
        <v>14725</v>
      </c>
      <c r="AB7" s="19">
        <f>('AVIA25%'!AB7)+25</f>
        <v>17875</v>
      </c>
      <c r="AC7" s="19">
        <f>('AVIA25%'!AC7)+25</f>
        <v>19375</v>
      </c>
      <c r="AD7" s="19">
        <f>('AVIA25%'!AD7)+25</f>
        <v>17875</v>
      </c>
      <c r="AE7" s="19">
        <f>('AVIA25%'!AE7)+25</f>
        <v>19375</v>
      </c>
      <c r="AF7" s="19">
        <f>('AVIA25%'!AF7)+25</f>
        <v>17875</v>
      </c>
      <c r="AG7" s="19">
        <f>('AVIA25%'!AG7)+25</f>
        <v>19375</v>
      </c>
      <c r="AH7" s="19">
        <f>('AVIA25%'!AH7)+25</f>
        <v>17875</v>
      </c>
      <c r="AI7" s="19">
        <f>('AVIA25%'!AI7)+25</f>
        <v>19375</v>
      </c>
      <c r="AJ7" s="19">
        <f>('AVIA25%'!AJ7)+25</f>
        <v>17875</v>
      </c>
      <c r="AK7" s="19">
        <f>('AVIA25%'!AK7)+25</f>
        <v>19375</v>
      </c>
      <c r="AL7" s="19">
        <f>('AVIA25%'!AL7)+25</f>
        <v>17875</v>
      </c>
      <c r="AM7" s="19">
        <f>('AVIA25%'!AM7)+25</f>
        <v>19375</v>
      </c>
      <c r="AN7" s="19">
        <f>('AVIA25%'!AN7)+25</f>
        <v>17875</v>
      </c>
      <c r="AO7" s="19">
        <f>('AVIA25%'!AO7)+25</f>
        <v>19375</v>
      </c>
      <c r="AP7" s="19">
        <f>('AVIA25%'!AP7)+25</f>
        <v>17875</v>
      </c>
      <c r="AQ7" s="19">
        <f>('AVIA25%'!AQ7)+25</f>
        <v>19375</v>
      </c>
      <c r="AR7" s="19">
        <f>('AVIA25%'!AR7)+25</f>
        <v>14725</v>
      </c>
      <c r="AS7" s="19">
        <f>('AVIA25%'!AS7)+25</f>
        <v>16375</v>
      </c>
      <c r="AT7" s="19">
        <f>('AVIA25%'!AT7)+25</f>
        <v>14725</v>
      </c>
      <c r="AU7" s="19">
        <f>('AVIA25%'!AU7)+25</f>
        <v>16375</v>
      </c>
      <c r="AV7" s="19">
        <f>('AVIA25%'!AV7)+25</f>
        <v>16375</v>
      </c>
      <c r="AW7" s="19">
        <f>('AVIA25%'!AW7)+25</f>
        <v>14725</v>
      </c>
      <c r="AX7" s="19">
        <f>('AVIA25%'!AX7)+25</f>
        <v>16375</v>
      </c>
      <c r="AY7" s="19">
        <f>('AVIA25%'!AY7)+25</f>
        <v>14725</v>
      </c>
      <c r="AZ7" s="19">
        <f>('AVIA25%'!AZ7)+25</f>
        <v>16375</v>
      </c>
      <c r="BA7" s="19">
        <f>('AVIA25%'!BA7)+25</f>
        <v>14725</v>
      </c>
      <c r="BB7" s="19">
        <f>('AVIA25%'!BB7)+25</f>
        <v>16375</v>
      </c>
      <c r="BC7" s="19">
        <f>('AVIA25%'!BC7)+25</f>
        <v>14725</v>
      </c>
    </row>
    <row r="8" spans="1:55" s="36" customFormat="1" ht="12" customHeight="1" x14ac:dyDescent="0.2">
      <c r="A8" s="236" t="s">
        <v>175</v>
      </c>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row>
    <row r="9" spans="1:55" s="36" customFormat="1" ht="12" customHeight="1" x14ac:dyDescent="0.2">
      <c r="A9" s="237">
        <v>1</v>
      </c>
      <c r="B9" s="19">
        <f>('AVIA25%'!B9)+25</f>
        <v>13450</v>
      </c>
      <c r="C9" s="19">
        <f>('AVIA25%'!C9)+25</f>
        <v>14725</v>
      </c>
      <c r="D9" s="19">
        <f>('AVIA25%'!D9)+25</f>
        <v>13975</v>
      </c>
      <c r="E9" s="19">
        <f>('AVIA25%'!E9)+25</f>
        <v>12700</v>
      </c>
      <c r="F9" s="19">
        <f>('AVIA25%'!F9)+25</f>
        <v>11200</v>
      </c>
      <c r="G9" s="19">
        <f>('AVIA25%'!G9)+25</f>
        <v>11200</v>
      </c>
      <c r="H9" s="19">
        <f>('AVIA25%'!H9)+25</f>
        <v>10450</v>
      </c>
      <c r="I9" s="19">
        <f>('AVIA25%'!I9)+25</f>
        <v>11200</v>
      </c>
      <c r="J9" s="19">
        <f>('AVIA25%'!J9)+25</f>
        <v>11200</v>
      </c>
      <c r="K9" s="19">
        <f>('AVIA25%'!K9)+25</f>
        <v>11200</v>
      </c>
      <c r="L9" s="19">
        <f>('AVIA25%'!L9)+25</f>
        <v>17875</v>
      </c>
      <c r="M9" s="19">
        <f>('AVIA25%'!M9)+25</f>
        <v>13975</v>
      </c>
      <c r="N9" s="19">
        <f>('AVIA25%'!N9)+25</f>
        <v>17875</v>
      </c>
      <c r="O9" s="19">
        <f>('AVIA25%'!O9)+25</f>
        <v>15625</v>
      </c>
      <c r="P9" s="19">
        <f>('AVIA25%'!P9)+25</f>
        <v>12700</v>
      </c>
      <c r="Q9" s="19">
        <f>('AVIA25%'!Q9)+25</f>
        <v>13975</v>
      </c>
      <c r="R9" s="19">
        <f>('AVIA25%'!R9)+25</f>
        <v>12700</v>
      </c>
      <c r="S9" s="19">
        <f>('AVIA25%'!S9)+25</f>
        <v>13975</v>
      </c>
      <c r="T9" s="19">
        <f>('AVIA25%'!T9)+25</f>
        <v>12700</v>
      </c>
      <c r="U9" s="19">
        <f>('AVIA25%'!U9)+25</f>
        <v>13975</v>
      </c>
      <c r="V9" s="19">
        <f>('AVIA25%'!V9)+25</f>
        <v>14725</v>
      </c>
      <c r="W9" s="19">
        <f>('AVIA25%'!W9)+25</f>
        <v>17875</v>
      </c>
      <c r="X9" s="19">
        <f>('AVIA25%'!X9)+25</f>
        <v>32200</v>
      </c>
      <c r="Y9" s="19">
        <f>('AVIA25%'!Y9)+25</f>
        <v>14725</v>
      </c>
      <c r="Z9" s="19">
        <f>('AVIA25%'!Z9)+25</f>
        <v>16375</v>
      </c>
      <c r="AA9" s="19">
        <f>('AVIA25%'!AA9)+25</f>
        <v>14725</v>
      </c>
      <c r="AB9" s="19">
        <f>('AVIA25%'!AB9)+25</f>
        <v>17875</v>
      </c>
      <c r="AC9" s="19">
        <f>('AVIA25%'!AC9)+25</f>
        <v>19375</v>
      </c>
      <c r="AD9" s="19">
        <f>('AVIA25%'!AD9)+25</f>
        <v>17875</v>
      </c>
      <c r="AE9" s="19">
        <f>('AVIA25%'!AE9)+25</f>
        <v>19375</v>
      </c>
      <c r="AF9" s="19">
        <f>('AVIA25%'!AF9)+25</f>
        <v>17875</v>
      </c>
      <c r="AG9" s="19">
        <f>('AVIA25%'!AG9)+25</f>
        <v>19375</v>
      </c>
      <c r="AH9" s="19">
        <f>('AVIA25%'!AH9)+25</f>
        <v>17875</v>
      </c>
      <c r="AI9" s="19">
        <f>('AVIA25%'!AI9)+25</f>
        <v>19375</v>
      </c>
      <c r="AJ9" s="19">
        <f>('AVIA25%'!AJ9)+25</f>
        <v>17875</v>
      </c>
      <c r="AK9" s="19">
        <f>('AVIA25%'!AK9)+25</f>
        <v>19375</v>
      </c>
      <c r="AL9" s="19">
        <f>('AVIA25%'!AL9)+25</f>
        <v>17875</v>
      </c>
      <c r="AM9" s="19">
        <f>('AVIA25%'!AM9)+25</f>
        <v>19375</v>
      </c>
      <c r="AN9" s="19">
        <f>('AVIA25%'!AN9)+25</f>
        <v>17875</v>
      </c>
      <c r="AO9" s="19">
        <f>('AVIA25%'!AO9)+25</f>
        <v>19375</v>
      </c>
      <c r="AP9" s="19">
        <f>('AVIA25%'!AP9)+25</f>
        <v>17875</v>
      </c>
      <c r="AQ9" s="19">
        <f>('AVIA25%'!AQ9)+25</f>
        <v>19375</v>
      </c>
      <c r="AR9" s="19">
        <f>('AVIA25%'!AR9)+25</f>
        <v>14725</v>
      </c>
      <c r="AS9" s="19">
        <f>('AVIA25%'!AS9)+25</f>
        <v>16375</v>
      </c>
      <c r="AT9" s="19">
        <f>('AVIA25%'!AT9)+25</f>
        <v>14725</v>
      </c>
      <c r="AU9" s="19">
        <f>('AVIA25%'!AU9)+25</f>
        <v>16375</v>
      </c>
      <c r="AV9" s="19">
        <f>('AVIA25%'!AV9)+25</f>
        <v>16375</v>
      </c>
      <c r="AW9" s="19">
        <f>('AVIA25%'!AW9)+25</f>
        <v>14725</v>
      </c>
      <c r="AX9" s="19">
        <f>('AVIA25%'!AX9)+25</f>
        <v>16375</v>
      </c>
      <c r="AY9" s="19">
        <f>('AVIA25%'!AY9)+25</f>
        <v>14725</v>
      </c>
      <c r="AZ9" s="19">
        <f>('AVIA25%'!AZ9)+25</f>
        <v>16375</v>
      </c>
      <c r="BA9" s="19">
        <f>('AVIA25%'!BA9)+25</f>
        <v>14725</v>
      </c>
      <c r="BB9" s="19">
        <f>('AVIA25%'!BB9)+25</f>
        <v>16375</v>
      </c>
      <c r="BC9" s="19">
        <f>('AVIA25%'!BC9)+25</f>
        <v>14725</v>
      </c>
    </row>
    <row r="10" spans="1:55" s="36" customFormat="1" ht="12" customHeight="1" x14ac:dyDescent="0.2">
      <c r="A10" s="237">
        <v>2</v>
      </c>
      <c r="B10" s="19">
        <f>('AVIA25%'!B10)+25</f>
        <v>15700</v>
      </c>
      <c r="C10" s="19">
        <f>('AVIA25%'!C10)+25</f>
        <v>16975</v>
      </c>
      <c r="D10" s="19">
        <f>('AVIA25%'!D10)+25</f>
        <v>16225</v>
      </c>
      <c r="E10" s="19">
        <f>('AVIA25%'!E10)+25</f>
        <v>14950</v>
      </c>
      <c r="F10" s="19">
        <f>('AVIA25%'!F10)+25</f>
        <v>13450</v>
      </c>
      <c r="G10" s="19">
        <f>('AVIA25%'!G10)+25</f>
        <v>13450</v>
      </c>
      <c r="H10" s="19">
        <f>('AVIA25%'!H10)+25</f>
        <v>12700</v>
      </c>
      <c r="I10" s="19">
        <f>('AVIA25%'!I10)+25</f>
        <v>13450</v>
      </c>
      <c r="J10" s="19">
        <f>('AVIA25%'!J10)+25</f>
        <v>13450</v>
      </c>
      <c r="K10" s="19">
        <f>('AVIA25%'!K10)+25</f>
        <v>13450</v>
      </c>
      <c r="L10" s="19">
        <f>('AVIA25%'!L10)+25</f>
        <v>20125</v>
      </c>
      <c r="M10" s="19">
        <f>('AVIA25%'!M10)+25</f>
        <v>16225</v>
      </c>
      <c r="N10" s="19">
        <f>('AVIA25%'!N10)+25</f>
        <v>20125</v>
      </c>
      <c r="O10" s="19">
        <f>('AVIA25%'!O10)+25</f>
        <v>17875</v>
      </c>
      <c r="P10" s="19">
        <f>('AVIA25%'!P10)+25</f>
        <v>14950</v>
      </c>
      <c r="Q10" s="19">
        <f>('AVIA25%'!Q10)+25</f>
        <v>16225</v>
      </c>
      <c r="R10" s="19">
        <f>('AVIA25%'!R10)+25</f>
        <v>14950</v>
      </c>
      <c r="S10" s="19">
        <f>('AVIA25%'!S10)+25</f>
        <v>16225</v>
      </c>
      <c r="T10" s="19">
        <f>('AVIA25%'!T10)+25</f>
        <v>14950</v>
      </c>
      <c r="U10" s="19">
        <f>('AVIA25%'!U10)+25</f>
        <v>16225</v>
      </c>
      <c r="V10" s="19">
        <f>('AVIA25%'!V10)+25</f>
        <v>16975</v>
      </c>
      <c r="W10" s="19">
        <f>('AVIA25%'!W10)+25</f>
        <v>20125</v>
      </c>
      <c r="X10" s="19">
        <f>('AVIA25%'!X10)+25</f>
        <v>34450</v>
      </c>
      <c r="Y10" s="19">
        <f>('AVIA25%'!Y10)+25</f>
        <v>16975</v>
      </c>
      <c r="Z10" s="19">
        <f>('AVIA25%'!Z10)+25</f>
        <v>18625</v>
      </c>
      <c r="AA10" s="19">
        <f>('AVIA25%'!AA10)+25</f>
        <v>16975</v>
      </c>
      <c r="AB10" s="19">
        <f>('AVIA25%'!AB10)+25</f>
        <v>20125</v>
      </c>
      <c r="AC10" s="19">
        <f>('AVIA25%'!AC10)+25</f>
        <v>21625</v>
      </c>
      <c r="AD10" s="19">
        <f>('AVIA25%'!AD10)+25</f>
        <v>20125</v>
      </c>
      <c r="AE10" s="19">
        <f>('AVIA25%'!AE10)+25</f>
        <v>21625</v>
      </c>
      <c r="AF10" s="19">
        <f>('AVIA25%'!AF10)+25</f>
        <v>20125</v>
      </c>
      <c r="AG10" s="19">
        <f>('AVIA25%'!AG10)+25</f>
        <v>21625</v>
      </c>
      <c r="AH10" s="19">
        <f>('AVIA25%'!AH10)+25</f>
        <v>20125</v>
      </c>
      <c r="AI10" s="19">
        <f>('AVIA25%'!AI10)+25</f>
        <v>21625</v>
      </c>
      <c r="AJ10" s="19">
        <f>('AVIA25%'!AJ10)+25</f>
        <v>20125</v>
      </c>
      <c r="AK10" s="19">
        <f>('AVIA25%'!AK10)+25</f>
        <v>21625</v>
      </c>
      <c r="AL10" s="19">
        <f>('AVIA25%'!AL10)+25</f>
        <v>20125</v>
      </c>
      <c r="AM10" s="19">
        <f>('AVIA25%'!AM10)+25</f>
        <v>21625</v>
      </c>
      <c r="AN10" s="19">
        <f>('AVIA25%'!AN10)+25</f>
        <v>20125</v>
      </c>
      <c r="AO10" s="19">
        <f>('AVIA25%'!AO10)+25</f>
        <v>21625</v>
      </c>
      <c r="AP10" s="19">
        <f>('AVIA25%'!AP10)+25</f>
        <v>20125</v>
      </c>
      <c r="AQ10" s="19">
        <f>('AVIA25%'!AQ10)+25</f>
        <v>21625</v>
      </c>
      <c r="AR10" s="19">
        <f>('AVIA25%'!AR10)+25</f>
        <v>16975</v>
      </c>
      <c r="AS10" s="19">
        <f>('AVIA25%'!AS10)+25</f>
        <v>18625</v>
      </c>
      <c r="AT10" s="19">
        <f>('AVIA25%'!AT10)+25</f>
        <v>16975</v>
      </c>
      <c r="AU10" s="19">
        <f>('AVIA25%'!AU10)+25</f>
        <v>18625</v>
      </c>
      <c r="AV10" s="19">
        <f>('AVIA25%'!AV10)+25</f>
        <v>18625</v>
      </c>
      <c r="AW10" s="19">
        <f>('AVIA25%'!AW10)+25</f>
        <v>16975</v>
      </c>
      <c r="AX10" s="19">
        <f>('AVIA25%'!AX10)+25</f>
        <v>18625</v>
      </c>
      <c r="AY10" s="19">
        <f>('AVIA25%'!AY10)+25</f>
        <v>16975</v>
      </c>
      <c r="AZ10" s="19">
        <f>('AVIA25%'!AZ10)+25</f>
        <v>18625</v>
      </c>
      <c r="BA10" s="19">
        <f>('AVIA25%'!BA10)+25</f>
        <v>16975</v>
      </c>
      <c r="BB10" s="19">
        <f>('AVIA25%'!BB10)+25</f>
        <v>18625</v>
      </c>
      <c r="BC10" s="19">
        <f>('AVIA25%'!BC10)+25</f>
        <v>16975</v>
      </c>
    </row>
    <row r="11" spans="1:55" s="36" customFormat="1" ht="12" customHeight="1" x14ac:dyDescent="0.2">
      <c r="A11" s="236" t="s">
        <v>176</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row>
    <row r="12" spans="1:55" s="36" customFormat="1" ht="12" customHeight="1" x14ac:dyDescent="0.2">
      <c r="A12" s="237">
        <v>1</v>
      </c>
      <c r="B12" s="19">
        <f>('AVIA25%'!B12)+25</f>
        <v>16375</v>
      </c>
      <c r="C12" s="19">
        <f>('AVIA25%'!C12)+25</f>
        <v>17650</v>
      </c>
      <c r="D12" s="19">
        <f>('AVIA25%'!D12)+25</f>
        <v>16900</v>
      </c>
      <c r="E12" s="19">
        <f>('AVIA25%'!E12)+25</f>
        <v>15625</v>
      </c>
      <c r="F12" s="19">
        <f>('AVIA25%'!F12)+25</f>
        <v>14125</v>
      </c>
      <c r="G12" s="19">
        <f>('AVIA25%'!G12)+25</f>
        <v>14125</v>
      </c>
      <c r="H12" s="19">
        <f>('AVIA25%'!H12)+25</f>
        <v>13375</v>
      </c>
      <c r="I12" s="19">
        <f>('AVIA25%'!I12)+25</f>
        <v>14125</v>
      </c>
      <c r="J12" s="19">
        <f>('AVIA25%'!J12)+25</f>
        <v>14125</v>
      </c>
      <c r="K12" s="19">
        <f>('AVIA25%'!K12)+25</f>
        <v>14125</v>
      </c>
      <c r="L12" s="19">
        <f>('AVIA25%'!L12)+25</f>
        <v>21550</v>
      </c>
      <c r="M12" s="19">
        <f>('AVIA25%'!M12)+25</f>
        <v>17650</v>
      </c>
      <c r="N12" s="19">
        <f>('AVIA25%'!N12)+25</f>
        <v>21550</v>
      </c>
      <c r="O12" s="19">
        <f>('AVIA25%'!O12)+25</f>
        <v>19300</v>
      </c>
      <c r="P12" s="19">
        <f>('AVIA25%'!P12)+25</f>
        <v>16375</v>
      </c>
      <c r="Q12" s="19">
        <f>('AVIA25%'!Q12)+25</f>
        <v>17650</v>
      </c>
      <c r="R12" s="19">
        <f>('AVIA25%'!R12)+25</f>
        <v>16375</v>
      </c>
      <c r="S12" s="19">
        <f>('AVIA25%'!S12)+25</f>
        <v>17650</v>
      </c>
      <c r="T12" s="19">
        <f>('AVIA25%'!T12)+25</f>
        <v>16375</v>
      </c>
      <c r="U12" s="19">
        <f>('AVIA25%'!U12)+25</f>
        <v>17650</v>
      </c>
      <c r="V12" s="19">
        <f>('AVIA25%'!V12)+25</f>
        <v>17650</v>
      </c>
      <c r="W12" s="19">
        <f>('AVIA25%'!W12)+25</f>
        <v>20800</v>
      </c>
      <c r="X12" s="19">
        <f>('AVIA25%'!X12)+25</f>
        <v>35125</v>
      </c>
      <c r="Y12" s="19">
        <f>('AVIA25%'!Y12)+25</f>
        <v>17650</v>
      </c>
      <c r="Z12" s="19">
        <f>('AVIA25%'!Z12)+25</f>
        <v>19300</v>
      </c>
      <c r="AA12" s="19">
        <f>('AVIA25%'!AA12)+25</f>
        <v>17650</v>
      </c>
      <c r="AB12" s="19">
        <f>('AVIA25%'!AB12)+25</f>
        <v>20800</v>
      </c>
      <c r="AC12" s="19">
        <f>('AVIA25%'!AC12)+25</f>
        <v>22300</v>
      </c>
      <c r="AD12" s="19">
        <f>('AVIA25%'!AD12)+25</f>
        <v>20800</v>
      </c>
      <c r="AE12" s="19">
        <f>('AVIA25%'!AE12)+25</f>
        <v>22300</v>
      </c>
      <c r="AF12" s="19">
        <f>('AVIA25%'!AF12)+25</f>
        <v>20800</v>
      </c>
      <c r="AG12" s="19">
        <f>('AVIA25%'!AG12)+25</f>
        <v>22300</v>
      </c>
      <c r="AH12" s="19">
        <f>('AVIA25%'!AH12)+25</f>
        <v>20800</v>
      </c>
      <c r="AI12" s="19">
        <f>('AVIA25%'!AI12)+25</f>
        <v>22300</v>
      </c>
      <c r="AJ12" s="19">
        <f>('AVIA25%'!AJ12)+25</f>
        <v>20800</v>
      </c>
      <c r="AK12" s="19">
        <f>('AVIA25%'!AK12)+25</f>
        <v>22300</v>
      </c>
      <c r="AL12" s="19">
        <f>('AVIA25%'!AL12)+25</f>
        <v>20800</v>
      </c>
      <c r="AM12" s="19">
        <f>('AVIA25%'!AM12)+25</f>
        <v>22300</v>
      </c>
      <c r="AN12" s="19">
        <f>('AVIA25%'!AN12)+25</f>
        <v>20800</v>
      </c>
      <c r="AO12" s="19">
        <f>('AVIA25%'!AO12)+25</f>
        <v>22300</v>
      </c>
      <c r="AP12" s="19">
        <f>('AVIA25%'!AP12)+25</f>
        <v>20800</v>
      </c>
      <c r="AQ12" s="19">
        <f>('AVIA25%'!AQ12)+25</f>
        <v>22300</v>
      </c>
      <c r="AR12" s="19">
        <f>('AVIA25%'!AR12)+25</f>
        <v>17650</v>
      </c>
      <c r="AS12" s="19">
        <f>('AVIA25%'!AS12)+25</f>
        <v>19300</v>
      </c>
      <c r="AT12" s="19">
        <f>('AVIA25%'!AT12)+25</f>
        <v>17650</v>
      </c>
      <c r="AU12" s="19">
        <f>('AVIA25%'!AU12)+25</f>
        <v>19300</v>
      </c>
      <c r="AV12" s="19">
        <f>('AVIA25%'!AV12)+25</f>
        <v>19300</v>
      </c>
      <c r="AW12" s="19">
        <f>('AVIA25%'!AW12)+25</f>
        <v>17650</v>
      </c>
      <c r="AX12" s="19">
        <f>('AVIA25%'!AX12)+25</f>
        <v>19300</v>
      </c>
      <c r="AY12" s="19">
        <f>('AVIA25%'!AY12)+25</f>
        <v>17650</v>
      </c>
      <c r="AZ12" s="19">
        <f>('AVIA25%'!AZ12)+25</f>
        <v>19300</v>
      </c>
      <c r="BA12" s="19">
        <f>('AVIA25%'!BA12)+25</f>
        <v>17650</v>
      </c>
      <c r="BB12" s="19">
        <f>('AVIA25%'!BB12)+25</f>
        <v>19300</v>
      </c>
      <c r="BC12" s="19">
        <f>('AVIA25%'!BC12)+25</f>
        <v>17650</v>
      </c>
    </row>
    <row r="13" spans="1:55" s="36" customFormat="1" ht="12" customHeight="1" x14ac:dyDescent="0.2">
      <c r="A13" s="237">
        <v>2</v>
      </c>
      <c r="B13" s="19">
        <f>('AVIA25%'!B13)+25</f>
        <v>18625</v>
      </c>
      <c r="C13" s="19">
        <f>('AVIA25%'!C13)+25</f>
        <v>19900</v>
      </c>
      <c r="D13" s="19">
        <f>('AVIA25%'!D13)+25</f>
        <v>19150</v>
      </c>
      <c r="E13" s="19">
        <f>('AVIA25%'!E13)+25</f>
        <v>17875</v>
      </c>
      <c r="F13" s="19">
        <f>('AVIA25%'!F13)+25</f>
        <v>16375</v>
      </c>
      <c r="G13" s="19">
        <f>('AVIA25%'!G13)+25</f>
        <v>16375</v>
      </c>
      <c r="H13" s="19">
        <f>('AVIA25%'!H13)+25</f>
        <v>15625</v>
      </c>
      <c r="I13" s="19">
        <f>('AVIA25%'!I13)+25</f>
        <v>16375</v>
      </c>
      <c r="J13" s="19">
        <f>('AVIA25%'!J13)+25</f>
        <v>16375</v>
      </c>
      <c r="K13" s="19">
        <f>('AVIA25%'!K13)+25</f>
        <v>16375</v>
      </c>
      <c r="L13" s="19">
        <f>('AVIA25%'!L13)+25</f>
        <v>23800</v>
      </c>
      <c r="M13" s="19">
        <f>('AVIA25%'!M13)+25</f>
        <v>19900</v>
      </c>
      <c r="N13" s="19">
        <f>('AVIA25%'!N13)+25</f>
        <v>23800</v>
      </c>
      <c r="O13" s="19">
        <f>('AVIA25%'!O13)+25</f>
        <v>21550</v>
      </c>
      <c r="P13" s="19">
        <f>('AVIA25%'!P13)+25</f>
        <v>18625</v>
      </c>
      <c r="Q13" s="19">
        <f>('AVIA25%'!Q13)+25</f>
        <v>19900</v>
      </c>
      <c r="R13" s="19">
        <f>('AVIA25%'!R13)+25</f>
        <v>18625</v>
      </c>
      <c r="S13" s="19">
        <f>('AVIA25%'!S13)+25</f>
        <v>19900</v>
      </c>
      <c r="T13" s="19">
        <f>('AVIA25%'!T13)+25</f>
        <v>18625</v>
      </c>
      <c r="U13" s="19">
        <f>('AVIA25%'!U13)+25</f>
        <v>19900</v>
      </c>
      <c r="V13" s="19">
        <f>('AVIA25%'!V13)+25</f>
        <v>19900</v>
      </c>
      <c r="W13" s="19">
        <f>('AVIA25%'!W13)+25</f>
        <v>23050</v>
      </c>
      <c r="X13" s="19">
        <f>('AVIA25%'!X13)+25</f>
        <v>37375</v>
      </c>
      <c r="Y13" s="19">
        <f>('AVIA25%'!Y13)+25</f>
        <v>19900</v>
      </c>
      <c r="Z13" s="19">
        <f>('AVIA25%'!Z13)+25</f>
        <v>21550</v>
      </c>
      <c r="AA13" s="19">
        <f>('AVIA25%'!AA13)+25</f>
        <v>19900</v>
      </c>
      <c r="AB13" s="19">
        <f>('AVIA25%'!AB13)+25</f>
        <v>23050</v>
      </c>
      <c r="AC13" s="19">
        <f>('AVIA25%'!AC13)+25</f>
        <v>24550</v>
      </c>
      <c r="AD13" s="19">
        <f>('AVIA25%'!AD13)+25</f>
        <v>23050</v>
      </c>
      <c r="AE13" s="19">
        <f>('AVIA25%'!AE13)+25</f>
        <v>24550</v>
      </c>
      <c r="AF13" s="19">
        <f>('AVIA25%'!AF13)+25</f>
        <v>23050</v>
      </c>
      <c r="AG13" s="19">
        <f>('AVIA25%'!AG13)+25</f>
        <v>24550</v>
      </c>
      <c r="AH13" s="19">
        <f>('AVIA25%'!AH13)+25</f>
        <v>23050</v>
      </c>
      <c r="AI13" s="19">
        <f>('AVIA25%'!AI13)+25</f>
        <v>24550</v>
      </c>
      <c r="AJ13" s="19">
        <f>('AVIA25%'!AJ13)+25</f>
        <v>23050</v>
      </c>
      <c r="AK13" s="19">
        <f>('AVIA25%'!AK13)+25</f>
        <v>24550</v>
      </c>
      <c r="AL13" s="19">
        <f>('AVIA25%'!AL13)+25</f>
        <v>23050</v>
      </c>
      <c r="AM13" s="19">
        <f>('AVIA25%'!AM13)+25</f>
        <v>24550</v>
      </c>
      <c r="AN13" s="19">
        <f>('AVIA25%'!AN13)+25</f>
        <v>23050</v>
      </c>
      <c r="AO13" s="19">
        <f>('AVIA25%'!AO13)+25</f>
        <v>24550</v>
      </c>
      <c r="AP13" s="19">
        <f>('AVIA25%'!AP13)+25</f>
        <v>23050</v>
      </c>
      <c r="AQ13" s="19">
        <f>('AVIA25%'!AQ13)+25</f>
        <v>24550</v>
      </c>
      <c r="AR13" s="19">
        <f>('AVIA25%'!AR13)+25</f>
        <v>19900</v>
      </c>
      <c r="AS13" s="19">
        <f>('AVIA25%'!AS13)+25</f>
        <v>21550</v>
      </c>
      <c r="AT13" s="19">
        <f>('AVIA25%'!AT13)+25</f>
        <v>19900</v>
      </c>
      <c r="AU13" s="19">
        <f>('AVIA25%'!AU13)+25</f>
        <v>21550</v>
      </c>
      <c r="AV13" s="19">
        <f>('AVIA25%'!AV13)+25</f>
        <v>21550</v>
      </c>
      <c r="AW13" s="19">
        <f>('AVIA25%'!AW13)+25</f>
        <v>19900</v>
      </c>
      <c r="AX13" s="19">
        <f>('AVIA25%'!AX13)+25</f>
        <v>21550</v>
      </c>
      <c r="AY13" s="19">
        <f>('AVIA25%'!AY13)+25</f>
        <v>19900</v>
      </c>
      <c r="AZ13" s="19">
        <f>('AVIA25%'!AZ13)+25</f>
        <v>21550</v>
      </c>
      <c r="BA13" s="19">
        <f>('AVIA25%'!BA13)+25</f>
        <v>19900</v>
      </c>
      <c r="BB13" s="19">
        <f>('AVIA25%'!BB13)+25</f>
        <v>21550</v>
      </c>
      <c r="BC13" s="19">
        <f>('AVIA25%'!BC13)+25</f>
        <v>19900</v>
      </c>
    </row>
    <row r="14" spans="1:55" s="36" customFormat="1" ht="12" customHeight="1" x14ac:dyDescent="0.2">
      <c r="A14" s="236" t="s">
        <v>177</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row>
    <row r="15" spans="1:55" s="36" customFormat="1" ht="12" customHeight="1" x14ac:dyDescent="0.2">
      <c r="A15" s="237">
        <v>1</v>
      </c>
      <c r="B15" s="19">
        <f>('AVIA25%'!B15)+25</f>
        <v>21625</v>
      </c>
      <c r="C15" s="19">
        <f>('AVIA25%'!C15)+25</f>
        <v>22900</v>
      </c>
      <c r="D15" s="19">
        <f>('AVIA25%'!D15)+25</f>
        <v>21400</v>
      </c>
      <c r="E15" s="19">
        <f>('AVIA25%'!E15)+25</f>
        <v>20125</v>
      </c>
      <c r="F15" s="19">
        <f>('AVIA25%'!F15)+25</f>
        <v>18625</v>
      </c>
      <c r="G15" s="19">
        <f>('AVIA25%'!G15)+25</f>
        <v>18625</v>
      </c>
      <c r="H15" s="19">
        <f>('AVIA25%'!H15)+25</f>
        <v>17875</v>
      </c>
      <c r="I15" s="19">
        <f>('AVIA25%'!I15)+25</f>
        <v>18625</v>
      </c>
      <c r="J15" s="19">
        <f>('AVIA25%'!J15)+25</f>
        <v>18625</v>
      </c>
      <c r="K15" s="19">
        <f>('AVIA25%'!K15)+25</f>
        <v>18625</v>
      </c>
      <c r="L15" s="19">
        <f>('AVIA25%'!L15)+25</f>
        <v>26050</v>
      </c>
      <c r="M15" s="19">
        <f>('AVIA25%'!M15)+25</f>
        <v>22150</v>
      </c>
      <c r="N15" s="19">
        <f>('AVIA25%'!N15)+25</f>
        <v>26050</v>
      </c>
      <c r="O15" s="19">
        <f>('AVIA25%'!O15)+25</f>
        <v>23800</v>
      </c>
      <c r="P15" s="19">
        <f>('AVIA25%'!P15)+25</f>
        <v>20875</v>
      </c>
      <c r="Q15" s="19">
        <f>('AVIA25%'!Q15)+25</f>
        <v>22150</v>
      </c>
      <c r="R15" s="19">
        <f>('AVIA25%'!R15)+25</f>
        <v>20875</v>
      </c>
      <c r="S15" s="19">
        <f>('AVIA25%'!S15)+25</f>
        <v>22150</v>
      </c>
      <c r="T15" s="19">
        <f>('AVIA25%'!T15)+25</f>
        <v>20875</v>
      </c>
      <c r="U15" s="19">
        <f>('AVIA25%'!U15)+25</f>
        <v>22150</v>
      </c>
      <c r="V15" s="19">
        <f>('AVIA25%'!V15)+25</f>
        <v>25900</v>
      </c>
      <c r="W15" s="19">
        <f>('AVIA25%'!W15)+25</f>
        <v>29050</v>
      </c>
      <c r="X15" s="19">
        <f>('AVIA25%'!X15)+25</f>
        <v>43375</v>
      </c>
      <c r="Y15" s="19">
        <f>('AVIA25%'!Y15)+25</f>
        <v>25900</v>
      </c>
      <c r="Z15" s="19">
        <f>('AVIA25%'!Z15)+25</f>
        <v>27550</v>
      </c>
      <c r="AA15" s="19">
        <f>('AVIA25%'!AA15)+25</f>
        <v>25900</v>
      </c>
      <c r="AB15" s="19">
        <f>('AVIA25%'!AB15)+25</f>
        <v>29050</v>
      </c>
      <c r="AC15" s="19">
        <f>('AVIA25%'!AC15)+25</f>
        <v>30550</v>
      </c>
      <c r="AD15" s="19">
        <f>('AVIA25%'!AD15)+25</f>
        <v>29050</v>
      </c>
      <c r="AE15" s="19">
        <f>('AVIA25%'!AE15)+25</f>
        <v>30550</v>
      </c>
      <c r="AF15" s="19">
        <f>('AVIA25%'!AF15)+25</f>
        <v>29050</v>
      </c>
      <c r="AG15" s="19">
        <f>('AVIA25%'!AG15)+25</f>
        <v>30550</v>
      </c>
      <c r="AH15" s="19">
        <f>('AVIA25%'!AH15)+25</f>
        <v>29050</v>
      </c>
      <c r="AI15" s="19">
        <f>('AVIA25%'!AI15)+25</f>
        <v>30550</v>
      </c>
      <c r="AJ15" s="19">
        <f>('AVIA25%'!AJ15)+25</f>
        <v>29050</v>
      </c>
      <c r="AK15" s="19">
        <f>('AVIA25%'!AK15)+25</f>
        <v>30550</v>
      </c>
      <c r="AL15" s="19">
        <f>('AVIA25%'!AL15)+25</f>
        <v>29050</v>
      </c>
      <c r="AM15" s="19">
        <f>('AVIA25%'!AM15)+25</f>
        <v>30550</v>
      </c>
      <c r="AN15" s="19">
        <f>('AVIA25%'!AN15)+25</f>
        <v>29050</v>
      </c>
      <c r="AO15" s="19">
        <f>('AVIA25%'!AO15)+25</f>
        <v>30550</v>
      </c>
      <c r="AP15" s="19">
        <f>('AVIA25%'!AP15)+25</f>
        <v>29050</v>
      </c>
      <c r="AQ15" s="19">
        <f>('AVIA25%'!AQ15)+25</f>
        <v>30550</v>
      </c>
      <c r="AR15" s="19">
        <f>('AVIA25%'!AR15)+25</f>
        <v>25900</v>
      </c>
      <c r="AS15" s="19">
        <f>('AVIA25%'!AS15)+25</f>
        <v>27550</v>
      </c>
      <c r="AT15" s="19">
        <f>('AVIA25%'!AT15)+25</f>
        <v>25900</v>
      </c>
      <c r="AU15" s="19">
        <f>('AVIA25%'!AU15)+25</f>
        <v>27550</v>
      </c>
      <c r="AV15" s="19">
        <f>('AVIA25%'!AV15)+25</f>
        <v>27550</v>
      </c>
      <c r="AW15" s="19">
        <f>('AVIA25%'!AW15)+25</f>
        <v>25900</v>
      </c>
      <c r="AX15" s="19">
        <f>('AVIA25%'!AX15)+25</f>
        <v>27550</v>
      </c>
      <c r="AY15" s="19">
        <f>('AVIA25%'!AY15)+25</f>
        <v>25900</v>
      </c>
      <c r="AZ15" s="19">
        <f>('AVIA25%'!AZ15)+25</f>
        <v>27550</v>
      </c>
      <c r="BA15" s="19">
        <f>('AVIA25%'!BA15)+25</f>
        <v>25900</v>
      </c>
      <c r="BB15" s="19">
        <f>('AVIA25%'!BB15)+25</f>
        <v>27550</v>
      </c>
      <c r="BC15" s="19">
        <f>('AVIA25%'!BC15)+25</f>
        <v>25900</v>
      </c>
    </row>
    <row r="16" spans="1:55" s="36" customFormat="1" ht="12" customHeight="1" x14ac:dyDescent="0.2">
      <c r="A16" s="237">
        <v>2</v>
      </c>
      <c r="B16" s="19">
        <f>('AVIA25%'!B16)+25</f>
        <v>23875</v>
      </c>
      <c r="C16" s="19">
        <f>('AVIA25%'!C16)+25</f>
        <v>25150</v>
      </c>
      <c r="D16" s="19">
        <f>('AVIA25%'!D16)+25</f>
        <v>23650</v>
      </c>
      <c r="E16" s="19">
        <f>('AVIA25%'!E16)+25</f>
        <v>22375</v>
      </c>
      <c r="F16" s="19">
        <f>('AVIA25%'!F16)+25</f>
        <v>20875</v>
      </c>
      <c r="G16" s="19">
        <f>('AVIA25%'!G16)+25</f>
        <v>20875</v>
      </c>
      <c r="H16" s="19">
        <f>('AVIA25%'!H16)+25</f>
        <v>20125</v>
      </c>
      <c r="I16" s="19">
        <f>('AVIA25%'!I16)+25</f>
        <v>20875</v>
      </c>
      <c r="J16" s="19">
        <f>('AVIA25%'!J16)+25</f>
        <v>20875</v>
      </c>
      <c r="K16" s="19">
        <f>('AVIA25%'!K16)+25</f>
        <v>20875</v>
      </c>
      <c r="L16" s="19">
        <f>('AVIA25%'!L16)+25</f>
        <v>28300</v>
      </c>
      <c r="M16" s="19">
        <f>('AVIA25%'!M16)+25</f>
        <v>24400</v>
      </c>
      <c r="N16" s="19">
        <f>('AVIA25%'!N16)+25</f>
        <v>28300</v>
      </c>
      <c r="O16" s="19">
        <f>('AVIA25%'!O16)+25</f>
        <v>26050</v>
      </c>
      <c r="P16" s="19">
        <f>('AVIA25%'!P16)+25</f>
        <v>23125</v>
      </c>
      <c r="Q16" s="19">
        <f>('AVIA25%'!Q16)+25</f>
        <v>24400</v>
      </c>
      <c r="R16" s="19">
        <f>('AVIA25%'!R16)+25</f>
        <v>23125</v>
      </c>
      <c r="S16" s="19">
        <f>('AVIA25%'!S16)+25</f>
        <v>24400</v>
      </c>
      <c r="T16" s="19">
        <f>('AVIA25%'!T16)+25</f>
        <v>23125</v>
      </c>
      <c r="U16" s="19">
        <f>('AVIA25%'!U16)+25</f>
        <v>24400</v>
      </c>
      <c r="V16" s="19">
        <f>('AVIA25%'!V16)+25</f>
        <v>28150</v>
      </c>
      <c r="W16" s="19">
        <f>('AVIA25%'!W16)+25</f>
        <v>31300</v>
      </c>
      <c r="X16" s="19">
        <f>('AVIA25%'!X16)+25</f>
        <v>45625</v>
      </c>
      <c r="Y16" s="19">
        <f>('AVIA25%'!Y16)+25</f>
        <v>28150</v>
      </c>
      <c r="Z16" s="19">
        <f>('AVIA25%'!Z16)+25</f>
        <v>29800</v>
      </c>
      <c r="AA16" s="19">
        <f>('AVIA25%'!AA16)+25</f>
        <v>28150</v>
      </c>
      <c r="AB16" s="19">
        <f>('AVIA25%'!AB16)+25</f>
        <v>31300</v>
      </c>
      <c r="AC16" s="19">
        <f>('AVIA25%'!AC16)+25</f>
        <v>32800</v>
      </c>
      <c r="AD16" s="19">
        <f>('AVIA25%'!AD16)+25</f>
        <v>31300</v>
      </c>
      <c r="AE16" s="19">
        <f>('AVIA25%'!AE16)+25</f>
        <v>32800</v>
      </c>
      <c r="AF16" s="19">
        <f>('AVIA25%'!AF16)+25</f>
        <v>31300</v>
      </c>
      <c r="AG16" s="19">
        <f>('AVIA25%'!AG16)+25</f>
        <v>32800</v>
      </c>
      <c r="AH16" s="19">
        <f>('AVIA25%'!AH16)+25</f>
        <v>31300</v>
      </c>
      <c r="AI16" s="19">
        <f>('AVIA25%'!AI16)+25</f>
        <v>32800</v>
      </c>
      <c r="AJ16" s="19">
        <f>('AVIA25%'!AJ16)+25</f>
        <v>31300</v>
      </c>
      <c r="AK16" s="19">
        <f>('AVIA25%'!AK16)+25</f>
        <v>32800</v>
      </c>
      <c r="AL16" s="19">
        <f>('AVIA25%'!AL16)+25</f>
        <v>31300</v>
      </c>
      <c r="AM16" s="19">
        <f>('AVIA25%'!AM16)+25</f>
        <v>32800</v>
      </c>
      <c r="AN16" s="19">
        <f>('AVIA25%'!AN16)+25</f>
        <v>31300</v>
      </c>
      <c r="AO16" s="19">
        <f>('AVIA25%'!AO16)+25</f>
        <v>32800</v>
      </c>
      <c r="AP16" s="19">
        <f>('AVIA25%'!AP16)+25</f>
        <v>31300</v>
      </c>
      <c r="AQ16" s="19">
        <f>('AVIA25%'!AQ16)+25</f>
        <v>32800</v>
      </c>
      <c r="AR16" s="19">
        <f>('AVIA25%'!AR16)+25</f>
        <v>28150</v>
      </c>
      <c r="AS16" s="19">
        <f>('AVIA25%'!AS16)+25</f>
        <v>29800</v>
      </c>
      <c r="AT16" s="19">
        <f>('AVIA25%'!AT16)+25</f>
        <v>28150</v>
      </c>
      <c r="AU16" s="19">
        <f>('AVIA25%'!AU16)+25</f>
        <v>29800</v>
      </c>
      <c r="AV16" s="19">
        <f>('AVIA25%'!AV16)+25</f>
        <v>29800</v>
      </c>
      <c r="AW16" s="19">
        <f>('AVIA25%'!AW16)+25</f>
        <v>28150</v>
      </c>
      <c r="AX16" s="19">
        <f>('AVIA25%'!AX16)+25</f>
        <v>29800</v>
      </c>
      <c r="AY16" s="19">
        <f>('AVIA25%'!AY16)+25</f>
        <v>28150</v>
      </c>
      <c r="AZ16" s="19">
        <f>('AVIA25%'!AZ16)+25</f>
        <v>29800</v>
      </c>
      <c r="BA16" s="19">
        <f>('AVIA25%'!BA16)+25</f>
        <v>28150</v>
      </c>
      <c r="BB16" s="19">
        <f>('AVIA25%'!BB16)+25</f>
        <v>29800</v>
      </c>
      <c r="BC16" s="19">
        <f>('AVIA25%'!BC16)+25</f>
        <v>28150</v>
      </c>
    </row>
    <row r="17" spans="1:55" s="36" customFormat="1" ht="12" customHeight="1" x14ac:dyDescent="0.2">
      <c r="A17" s="236" t="s">
        <v>178</v>
      </c>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row>
    <row r="18" spans="1:55" s="36" customFormat="1" ht="12" customHeight="1" x14ac:dyDescent="0.2">
      <c r="A18" s="237">
        <v>1</v>
      </c>
      <c r="B18" s="19">
        <f>('AVIA25%'!B18)+25</f>
        <v>21700</v>
      </c>
      <c r="C18" s="19">
        <f>('AVIA25%'!C18)+25</f>
        <v>22975</v>
      </c>
      <c r="D18" s="19">
        <f>('AVIA25%'!D18)+25</f>
        <v>22975</v>
      </c>
      <c r="E18" s="19">
        <f>('AVIA25%'!E18)+25</f>
        <v>21700</v>
      </c>
      <c r="F18" s="19">
        <f>('AVIA25%'!F18)+25</f>
        <v>20200</v>
      </c>
      <c r="G18" s="19">
        <f>('AVIA25%'!G18)+25</f>
        <v>20200</v>
      </c>
      <c r="H18" s="19">
        <f>('AVIA25%'!H18)+25</f>
        <v>19450</v>
      </c>
      <c r="I18" s="19">
        <f>('AVIA25%'!I18)+25</f>
        <v>20200</v>
      </c>
      <c r="J18" s="19">
        <f>('AVIA25%'!J18)+25</f>
        <v>20200</v>
      </c>
      <c r="K18" s="19">
        <f>('AVIA25%'!K18)+25</f>
        <v>20200</v>
      </c>
      <c r="L18" s="19">
        <f>('AVIA25%'!L18)+25</f>
        <v>26875</v>
      </c>
      <c r="M18" s="19">
        <f>('AVIA25%'!M18)+25</f>
        <v>22975</v>
      </c>
      <c r="N18" s="19">
        <f>('AVIA25%'!N18)+25</f>
        <v>26875</v>
      </c>
      <c r="O18" s="19">
        <f>('AVIA25%'!O18)+25</f>
        <v>24625</v>
      </c>
      <c r="P18" s="19">
        <f>('AVIA25%'!P18)+25</f>
        <v>21700</v>
      </c>
      <c r="Q18" s="19">
        <f>('AVIA25%'!Q18)+25</f>
        <v>22975</v>
      </c>
      <c r="R18" s="19">
        <f>('AVIA25%'!R18)+25</f>
        <v>21700</v>
      </c>
      <c r="S18" s="19">
        <f>('AVIA25%'!S18)+25</f>
        <v>22975</v>
      </c>
      <c r="T18" s="19">
        <f>('AVIA25%'!T18)+25</f>
        <v>21700</v>
      </c>
      <c r="U18" s="19">
        <f>('AVIA25%'!U18)+25</f>
        <v>22975</v>
      </c>
      <c r="V18" s="19">
        <f>('AVIA25%'!V18)+25</f>
        <v>26650</v>
      </c>
      <c r="W18" s="19">
        <f>('AVIA25%'!W18)+25</f>
        <v>29800</v>
      </c>
      <c r="X18" s="19">
        <f>('AVIA25%'!X18)+25</f>
        <v>44125</v>
      </c>
      <c r="Y18" s="19">
        <f>('AVIA25%'!Y18)+25</f>
        <v>26650</v>
      </c>
      <c r="Z18" s="19">
        <f>('AVIA25%'!Z18)+25</f>
        <v>28300</v>
      </c>
      <c r="AA18" s="19">
        <f>('AVIA25%'!AA18)+25</f>
        <v>26650</v>
      </c>
      <c r="AB18" s="19">
        <f>('AVIA25%'!AB18)+25</f>
        <v>29800</v>
      </c>
      <c r="AC18" s="19">
        <f>('AVIA25%'!AC18)+25</f>
        <v>31300</v>
      </c>
      <c r="AD18" s="19">
        <f>('AVIA25%'!AD18)+25</f>
        <v>29800</v>
      </c>
      <c r="AE18" s="19">
        <f>('AVIA25%'!AE18)+25</f>
        <v>31300</v>
      </c>
      <c r="AF18" s="19">
        <f>('AVIA25%'!AF18)+25</f>
        <v>29800</v>
      </c>
      <c r="AG18" s="19">
        <f>('AVIA25%'!AG18)+25</f>
        <v>31300</v>
      </c>
      <c r="AH18" s="19">
        <f>('AVIA25%'!AH18)+25</f>
        <v>29800</v>
      </c>
      <c r="AI18" s="19">
        <f>('AVIA25%'!AI18)+25</f>
        <v>31300</v>
      </c>
      <c r="AJ18" s="19">
        <f>('AVIA25%'!AJ18)+25</f>
        <v>29800</v>
      </c>
      <c r="AK18" s="19">
        <f>('AVIA25%'!AK18)+25</f>
        <v>31300</v>
      </c>
      <c r="AL18" s="19">
        <f>('AVIA25%'!AL18)+25</f>
        <v>29800</v>
      </c>
      <c r="AM18" s="19">
        <f>('AVIA25%'!AM18)+25</f>
        <v>31300</v>
      </c>
      <c r="AN18" s="19">
        <f>('AVIA25%'!AN18)+25</f>
        <v>29800</v>
      </c>
      <c r="AO18" s="19">
        <f>('AVIA25%'!AO18)+25</f>
        <v>31300</v>
      </c>
      <c r="AP18" s="19">
        <f>('AVIA25%'!AP18)+25</f>
        <v>29800</v>
      </c>
      <c r="AQ18" s="19">
        <f>('AVIA25%'!AQ18)+25</f>
        <v>31300</v>
      </c>
      <c r="AR18" s="19">
        <f>('AVIA25%'!AR18)+25</f>
        <v>26650</v>
      </c>
      <c r="AS18" s="19">
        <f>('AVIA25%'!AS18)+25</f>
        <v>28300</v>
      </c>
      <c r="AT18" s="19">
        <f>('AVIA25%'!AT18)+25</f>
        <v>26650</v>
      </c>
      <c r="AU18" s="19">
        <f>('AVIA25%'!AU18)+25</f>
        <v>28300</v>
      </c>
      <c r="AV18" s="19">
        <f>('AVIA25%'!AV18)+25</f>
        <v>28300</v>
      </c>
      <c r="AW18" s="19">
        <f>('AVIA25%'!AW18)+25</f>
        <v>26650</v>
      </c>
      <c r="AX18" s="19">
        <f>('AVIA25%'!AX18)+25</f>
        <v>28300</v>
      </c>
      <c r="AY18" s="19">
        <f>('AVIA25%'!AY18)+25</f>
        <v>26650</v>
      </c>
      <c r="AZ18" s="19">
        <f>('AVIA25%'!AZ18)+25</f>
        <v>28300</v>
      </c>
      <c r="BA18" s="19">
        <f>('AVIA25%'!BA18)+25</f>
        <v>26650</v>
      </c>
      <c r="BB18" s="19">
        <f>('AVIA25%'!BB18)+25</f>
        <v>28300</v>
      </c>
      <c r="BC18" s="19">
        <f>('AVIA25%'!BC18)+25</f>
        <v>26650</v>
      </c>
    </row>
    <row r="19" spans="1:55" s="36" customFormat="1" ht="12" customHeight="1" x14ac:dyDescent="0.2">
      <c r="A19" s="237">
        <v>2</v>
      </c>
      <c r="B19" s="19">
        <f>('AVIA25%'!B19)+25</f>
        <v>23950</v>
      </c>
      <c r="C19" s="19">
        <f>('AVIA25%'!C19)+25</f>
        <v>25225</v>
      </c>
      <c r="D19" s="19">
        <f>('AVIA25%'!D19)+25</f>
        <v>25225</v>
      </c>
      <c r="E19" s="19">
        <f>('AVIA25%'!E19)+25</f>
        <v>23950</v>
      </c>
      <c r="F19" s="19">
        <f>('AVIA25%'!F19)+25</f>
        <v>22450</v>
      </c>
      <c r="G19" s="19">
        <f>('AVIA25%'!G19)+25</f>
        <v>22450</v>
      </c>
      <c r="H19" s="19">
        <f>('AVIA25%'!H19)+25</f>
        <v>21700</v>
      </c>
      <c r="I19" s="19">
        <f>('AVIA25%'!I19)+25</f>
        <v>22450</v>
      </c>
      <c r="J19" s="19">
        <f>('AVIA25%'!J19)+25</f>
        <v>22450</v>
      </c>
      <c r="K19" s="19">
        <f>('AVIA25%'!K19)+25</f>
        <v>22450</v>
      </c>
      <c r="L19" s="19">
        <f>('AVIA25%'!L19)+25</f>
        <v>29125</v>
      </c>
      <c r="M19" s="19">
        <f>('AVIA25%'!M19)+25</f>
        <v>25225</v>
      </c>
      <c r="N19" s="19">
        <f>('AVIA25%'!N19)+25</f>
        <v>29125</v>
      </c>
      <c r="O19" s="19">
        <f>('AVIA25%'!O19)+25</f>
        <v>26875</v>
      </c>
      <c r="P19" s="19">
        <f>('AVIA25%'!P19)+25</f>
        <v>23950</v>
      </c>
      <c r="Q19" s="19">
        <f>('AVIA25%'!Q19)+25</f>
        <v>25225</v>
      </c>
      <c r="R19" s="19">
        <f>('AVIA25%'!R19)+25</f>
        <v>23950</v>
      </c>
      <c r="S19" s="19">
        <f>('AVIA25%'!S19)+25</f>
        <v>25225</v>
      </c>
      <c r="T19" s="19">
        <f>('AVIA25%'!T19)+25</f>
        <v>23950</v>
      </c>
      <c r="U19" s="19">
        <f>('AVIA25%'!U19)+25</f>
        <v>25225</v>
      </c>
      <c r="V19" s="19">
        <f>('AVIA25%'!V19)+25</f>
        <v>28900</v>
      </c>
      <c r="W19" s="19">
        <f>('AVIA25%'!W19)+25</f>
        <v>32050</v>
      </c>
      <c r="X19" s="19">
        <f>('AVIA25%'!X19)+25</f>
        <v>46375</v>
      </c>
      <c r="Y19" s="19">
        <f>('AVIA25%'!Y19)+25</f>
        <v>28900</v>
      </c>
      <c r="Z19" s="19">
        <f>('AVIA25%'!Z19)+25</f>
        <v>30550</v>
      </c>
      <c r="AA19" s="19">
        <f>('AVIA25%'!AA19)+25</f>
        <v>28900</v>
      </c>
      <c r="AB19" s="19">
        <f>('AVIA25%'!AB19)+25</f>
        <v>32050</v>
      </c>
      <c r="AC19" s="19">
        <f>('AVIA25%'!AC19)+25</f>
        <v>33550</v>
      </c>
      <c r="AD19" s="19">
        <f>('AVIA25%'!AD19)+25</f>
        <v>32050</v>
      </c>
      <c r="AE19" s="19">
        <f>('AVIA25%'!AE19)+25</f>
        <v>33550</v>
      </c>
      <c r="AF19" s="19">
        <f>('AVIA25%'!AF19)+25</f>
        <v>32050</v>
      </c>
      <c r="AG19" s="19">
        <f>('AVIA25%'!AG19)+25</f>
        <v>33550</v>
      </c>
      <c r="AH19" s="19">
        <f>('AVIA25%'!AH19)+25</f>
        <v>32050</v>
      </c>
      <c r="AI19" s="19">
        <f>('AVIA25%'!AI19)+25</f>
        <v>33550</v>
      </c>
      <c r="AJ19" s="19">
        <f>('AVIA25%'!AJ19)+25</f>
        <v>32050</v>
      </c>
      <c r="AK19" s="19">
        <f>('AVIA25%'!AK19)+25</f>
        <v>33550</v>
      </c>
      <c r="AL19" s="19">
        <f>('AVIA25%'!AL19)+25</f>
        <v>32050</v>
      </c>
      <c r="AM19" s="19">
        <f>('AVIA25%'!AM19)+25</f>
        <v>33550</v>
      </c>
      <c r="AN19" s="19">
        <f>('AVIA25%'!AN19)+25</f>
        <v>32050</v>
      </c>
      <c r="AO19" s="19">
        <f>('AVIA25%'!AO19)+25</f>
        <v>33550</v>
      </c>
      <c r="AP19" s="19">
        <f>('AVIA25%'!AP19)+25</f>
        <v>32050</v>
      </c>
      <c r="AQ19" s="19">
        <f>('AVIA25%'!AQ19)+25</f>
        <v>33550</v>
      </c>
      <c r="AR19" s="19">
        <f>('AVIA25%'!AR19)+25</f>
        <v>28900</v>
      </c>
      <c r="AS19" s="19">
        <f>('AVIA25%'!AS19)+25</f>
        <v>30550</v>
      </c>
      <c r="AT19" s="19">
        <f>('AVIA25%'!AT19)+25</f>
        <v>28900</v>
      </c>
      <c r="AU19" s="19">
        <f>('AVIA25%'!AU19)+25</f>
        <v>30550</v>
      </c>
      <c r="AV19" s="19">
        <f>('AVIA25%'!AV19)+25</f>
        <v>30550</v>
      </c>
      <c r="AW19" s="19">
        <f>('AVIA25%'!AW19)+25</f>
        <v>28900</v>
      </c>
      <c r="AX19" s="19">
        <f>('AVIA25%'!AX19)+25</f>
        <v>30550</v>
      </c>
      <c r="AY19" s="19">
        <f>('AVIA25%'!AY19)+25</f>
        <v>28900</v>
      </c>
      <c r="AZ19" s="19">
        <f>('AVIA25%'!AZ19)+25</f>
        <v>30550</v>
      </c>
      <c r="BA19" s="19">
        <f>('AVIA25%'!BA19)+25</f>
        <v>28900</v>
      </c>
      <c r="BB19" s="19">
        <f>('AVIA25%'!BB19)+25</f>
        <v>30550</v>
      </c>
      <c r="BC19" s="19">
        <f>('AVIA25%'!BC19)+25</f>
        <v>28900</v>
      </c>
    </row>
    <row r="20" spans="1:55" s="36" customFormat="1" ht="12" customHeight="1" x14ac:dyDescent="0.2">
      <c r="A20" s="236" t="s">
        <v>179</v>
      </c>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row>
    <row r="21" spans="1:55" s="36" customFormat="1" ht="12" customHeight="1" x14ac:dyDescent="0.2">
      <c r="A21" s="237">
        <v>1</v>
      </c>
      <c r="B21" s="19">
        <f>('AVIA25%'!B21)+25</f>
        <v>23125</v>
      </c>
      <c r="C21" s="19">
        <f>('AVIA25%'!C21)+25</f>
        <v>24400</v>
      </c>
      <c r="D21" s="19">
        <f>('AVIA25%'!D21)+25</f>
        <v>23350</v>
      </c>
      <c r="E21" s="19">
        <f>('AVIA25%'!E21)+25</f>
        <v>22075</v>
      </c>
      <c r="F21" s="19">
        <f>('AVIA25%'!F21)+25</f>
        <v>20575</v>
      </c>
      <c r="G21" s="19">
        <f>('AVIA25%'!G21)+25</f>
        <v>20575</v>
      </c>
      <c r="H21" s="19">
        <f>('AVIA25%'!H21)+25</f>
        <v>19825</v>
      </c>
      <c r="I21" s="19">
        <f>('AVIA25%'!I21)+25</f>
        <v>20575</v>
      </c>
      <c r="J21" s="19">
        <f>('AVIA25%'!J21)+25</f>
        <v>20575</v>
      </c>
      <c r="K21" s="19">
        <f>('AVIA25%'!K21)+25</f>
        <v>20575</v>
      </c>
      <c r="L21" s="19">
        <f>('AVIA25%'!L21)+25</f>
        <v>27250</v>
      </c>
      <c r="M21" s="19">
        <f>('AVIA25%'!M21)+25</f>
        <v>23350</v>
      </c>
      <c r="N21" s="19">
        <f>('AVIA25%'!N21)+25</f>
        <v>27250</v>
      </c>
      <c r="O21" s="19">
        <f>('AVIA25%'!O21)+25</f>
        <v>25000</v>
      </c>
      <c r="P21" s="19">
        <f>('AVIA25%'!P21)+25</f>
        <v>22075</v>
      </c>
      <c r="Q21" s="19">
        <f>('AVIA25%'!Q21)+25</f>
        <v>23350</v>
      </c>
      <c r="R21" s="19">
        <f>('AVIA25%'!R21)+25</f>
        <v>22075</v>
      </c>
      <c r="S21" s="19">
        <f>('AVIA25%'!S21)+25</f>
        <v>23350</v>
      </c>
      <c r="T21" s="19">
        <f>('AVIA25%'!T21)+25</f>
        <v>22075</v>
      </c>
      <c r="U21" s="19">
        <f>('AVIA25%'!U21)+25</f>
        <v>23350</v>
      </c>
      <c r="V21" s="19">
        <f>('AVIA25%'!V21)+25</f>
        <v>27400</v>
      </c>
      <c r="W21" s="19">
        <f>('AVIA25%'!W21)+25</f>
        <v>30550</v>
      </c>
      <c r="X21" s="19">
        <f>('AVIA25%'!X21)+25</f>
        <v>44875</v>
      </c>
      <c r="Y21" s="19">
        <f>('AVIA25%'!Y21)+25</f>
        <v>27400</v>
      </c>
      <c r="Z21" s="19">
        <f>('AVIA25%'!Z21)+25</f>
        <v>29050</v>
      </c>
      <c r="AA21" s="19">
        <f>('AVIA25%'!AA21)+25</f>
        <v>27400</v>
      </c>
      <c r="AB21" s="19">
        <f>('AVIA25%'!AB21)+25</f>
        <v>30550</v>
      </c>
      <c r="AC21" s="19">
        <f>('AVIA25%'!AC21)+25</f>
        <v>32050</v>
      </c>
      <c r="AD21" s="19">
        <f>('AVIA25%'!AD21)+25</f>
        <v>30550</v>
      </c>
      <c r="AE21" s="19">
        <f>('AVIA25%'!AE21)+25</f>
        <v>32050</v>
      </c>
      <c r="AF21" s="19">
        <f>('AVIA25%'!AF21)+25</f>
        <v>30550</v>
      </c>
      <c r="AG21" s="19">
        <f>('AVIA25%'!AG21)+25</f>
        <v>32050</v>
      </c>
      <c r="AH21" s="19">
        <f>('AVIA25%'!AH21)+25</f>
        <v>30550</v>
      </c>
      <c r="AI21" s="19">
        <f>('AVIA25%'!AI21)+25</f>
        <v>32050</v>
      </c>
      <c r="AJ21" s="19">
        <f>('AVIA25%'!AJ21)+25</f>
        <v>30550</v>
      </c>
      <c r="AK21" s="19">
        <f>('AVIA25%'!AK21)+25</f>
        <v>32050</v>
      </c>
      <c r="AL21" s="19">
        <f>('AVIA25%'!AL21)+25</f>
        <v>30550</v>
      </c>
      <c r="AM21" s="19">
        <f>('AVIA25%'!AM21)+25</f>
        <v>32050</v>
      </c>
      <c r="AN21" s="19">
        <f>('AVIA25%'!AN21)+25</f>
        <v>30550</v>
      </c>
      <c r="AO21" s="19">
        <f>('AVIA25%'!AO21)+25</f>
        <v>32050</v>
      </c>
      <c r="AP21" s="19">
        <f>('AVIA25%'!AP21)+25</f>
        <v>30550</v>
      </c>
      <c r="AQ21" s="19">
        <f>('AVIA25%'!AQ21)+25</f>
        <v>32050</v>
      </c>
      <c r="AR21" s="19">
        <f>('AVIA25%'!AR21)+25</f>
        <v>27400</v>
      </c>
      <c r="AS21" s="19">
        <f>('AVIA25%'!AS21)+25</f>
        <v>29050</v>
      </c>
      <c r="AT21" s="19">
        <f>('AVIA25%'!AT21)+25</f>
        <v>27400</v>
      </c>
      <c r="AU21" s="19">
        <f>('AVIA25%'!AU21)+25</f>
        <v>29050</v>
      </c>
      <c r="AV21" s="19">
        <f>('AVIA25%'!AV21)+25</f>
        <v>29050</v>
      </c>
      <c r="AW21" s="19">
        <f>('AVIA25%'!AW21)+25</f>
        <v>27400</v>
      </c>
      <c r="AX21" s="19">
        <f>('AVIA25%'!AX21)+25</f>
        <v>29050</v>
      </c>
      <c r="AY21" s="19">
        <f>('AVIA25%'!AY21)+25</f>
        <v>27400</v>
      </c>
      <c r="AZ21" s="19">
        <f>('AVIA25%'!AZ21)+25</f>
        <v>29050</v>
      </c>
      <c r="BA21" s="19">
        <f>('AVIA25%'!BA21)+25</f>
        <v>27400</v>
      </c>
      <c r="BB21" s="19">
        <f>('AVIA25%'!BB21)+25</f>
        <v>29050</v>
      </c>
      <c r="BC21" s="19">
        <f>('AVIA25%'!BC21)+25</f>
        <v>27400</v>
      </c>
    </row>
    <row r="22" spans="1:55" s="36" customFormat="1" ht="12" customHeight="1" x14ac:dyDescent="0.2">
      <c r="A22" s="237">
        <v>2</v>
      </c>
      <c r="B22" s="19">
        <f>('AVIA25%'!B22)+25</f>
        <v>25375</v>
      </c>
      <c r="C22" s="19">
        <f>('AVIA25%'!C22)+25</f>
        <v>26650</v>
      </c>
      <c r="D22" s="19">
        <f>('AVIA25%'!D22)+25</f>
        <v>25600</v>
      </c>
      <c r="E22" s="19">
        <f>('AVIA25%'!E22)+25</f>
        <v>24325</v>
      </c>
      <c r="F22" s="19">
        <f>('AVIA25%'!F22)+25</f>
        <v>22825</v>
      </c>
      <c r="G22" s="19">
        <f>('AVIA25%'!G22)+25</f>
        <v>22825</v>
      </c>
      <c r="H22" s="19">
        <f>('AVIA25%'!H22)+25</f>
        <v>22075</v>
      </c>
      <c r="I22" s="19">
        <f>('AVIA25%'!I22)+25</f>
        <v>22825</v>
      </c>
      <c r="J22" s="19">
        <f>('AVIA25%'!J22)+25</f>
        <v>22825</v>
      </c>
      <c r="K22" s="19">
        <f>('AVIA25%'!K22)+25</f>
        <v>22825</v>
      </c>
      <c r="L22" s="19">
        <f>('AVIA25%'!L22)+25</f>
        <v>29500</v>
      </c>
      <c r="M22" s="19">
        <f>('AVIA25%'!M22)+25</f>
        <v>25600</v>
      </c>
      <c r="N22" s="19">
        <f>('AVIA25%'!N22)+25</f>
        <v>29500</v>
      </c>
      <c r="O22" s="19">
        <f>('AVIA25%'!O22)+25</f>
        <v>27250</v>
      </c>
      <c r="P22" s="19">
        <f>('AVIA25%'!P22)+25</f>
        <v>24325</v>
      </c>
      <c r="Q22" s="19">
        <f>('AVIA25%'!Q22)+25</f>
        <v>25600</v>
      </c>
      <c r="R22" s="19">
        <f>('AVIA25%'!R22)+25</f>
        <v>24325</v>
      </c>
      <c r="S22" s="19">
        <f>('AVIA25%'!S22)+25</f>
        <v>25600</v>
      </c>
      <c r="T22" s="19">
        <f>('AVIA25%'!T22)+25</f>
        <v>24325</v>
      </c>
      <c r="U22" s="19">
        <f>('AVIA25%'!U22)+25</f>
        <v>25600</v>
      </c>
      <c r="V22" s="19">
        <f>('AVIA25%'!V22)+25</f>
        <v>29650</v>
      </c>
      <c r="W22" s="19">
        <f>('AVIA25%'!W22)+25</f>
        <v>32800</v>
      </c>
      <c r="X22" s="19">
        <f>('AVIA25%'!X22)+25</f>
        <v>47125</v>
      </c>
      <c r="Y22" s="19">
        <f>('AVIA25%'!Y22)+25</f>
        <v>29650</v>
      </c>
      <c r="Z22" s="19">
        <f>('AVIA25%'!Z22)+25</f>
        <v>31300</v>
      </c>
      <c r="AA22" s="19">
        <f>('AVIA25%'!AA22)+25</f>
        <v>29650</v>
      </c>
      <c r="AB22" s="19">
        <f>('AVIA25%'!AB22)+25</f>
        <v>32800</v>
      </c>
      <c r="AC22" s="19">
        <f>('AVIA25%'!AC22)+25</f>
        <v>34300</v>
      </c>
      <c r="AD22" s="19">
        <f>('AVIA25%'!AD22)+25</f>
        <v>32800</v>
      </c>
      <c r="AE22" s="19">
        <f>('AVIA25%'!AE22)+25</f>
        <v>34300</v>
      </c>
      <c r="AF22" s="19">
        <f>('AVIA25%'!AF22)+25</f>
        <v>32800</v>
      </c>
      <c r="AG22" s="19">
        <f>('AVIA25%'!AG22)+25</f>
        <v>34300</v>
      </c>
      <c r="AH22" s="19">
        <f>('AVIA25%'!AH22)+25</f>
        <v>32800</v>
      </c>
      <c r="AI22" s="19">
        <f>('AVIA25%'!AI22)+25</f>
        <v>34300</v>
      </c>
      <c r="AJ22" s="19">
        <f>('AVIA25%'!AJ22)+25</f>
        <v>32800</v>
      </c>
      <c r="AK22" s="19">
        <f>('AVIA25%'!AK22)+25</f>
        <v>34300</v>
      </c>
      <c r="AL22" s="19">
        <f>('AVIA25%'!AL22)+25</f>
        <v>32800</v>
      </c>
      <c r="AM22" s="19">
        <f>('AVIA25%'!AM22)+25</f>
        <v>34300</v>
      </c>
      <c r="AN22" s="19">
        <f>('AVIA25%'!AN22)+25</f>
        <v>32800</v>
      </c>
      <c r="AO22" s="19">
        <f>('AVIA25%'!AO22)+25</f>
        <v>34300</v>
      </c>
      <c r="AP22" s="19">
        <f>('AVIA25%'!AP22)+25</f>
        <v>32800</v>
      </c>
      <c r="AQ22" s="19">
        <f>('AVIA25%'!AQ22)+25</f>
        <v>34300</v>
      </c>
      <c r="AR22" s="19">
        <f>('AVIA25%'!AR22)+25</f>
        <v>29650</v>
      </c>
      <c r="AS22" s="19">
        <f>('AVIA25%'!AS22)+25</f>
        <v>31300</v>
      </c>
      <c r="AT22" s="19">
        <f>('AVIA25%'!AT22)+25</f>
        <v>29650</v>
      </c>
      <c r="AU22" s="19">
        <f>('AVIA25%'!AU22)+25</f>
        <v>31300</v>
      </c>
      <c r="AV22" s="19">
        <f>('AVIA25%'!AV22)+25</f>
        <v>31300</v>
      </c>
      <c r="AW22" s="19">
        <f>('AVIA25%'!AW22)+25</f>
        <v>29650</v>
      </c>
      <c r="AX22" s="19">
        <f>('AVIA25%'!AX22)+25</f>
        <v>31300</v>
      </c>
      <c r="AY22" s="19">
        <f>('AVIA25%'!AY22)+25</f>
        <v>29650</v>
      </c>
      <c r="AZ22" s="19">
        <f>('AVIA25%'!AZ22)+25</f>
        <v>31300</v>
      </c>
      <c r="BA22" s="19">
        <f>('AVIA25%'!BA22)+25</f>
        <v>29650</v>
      </c>
      <c r="BB22" s="19">
        <f>('AVIA25%'!BB22)+25</f>
        <v>31300</v>
      </c>
      <c r="BC22" s="19">
        <f>('AVIA25%'!BC22)+25</f>
        <v>29650</v>
      </c>
    </row>
    <row r="23" spans="1:55" s="36" customFormat="1" ht="12" customHeight="1" x14ac:dyDescent="0.2">
      <c r="A23" s="236" t="s">
        <v>180</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row>
    <row r="24" spans="1:55" s="36" customFormat="1" ht="12" customHeight="1" x14ac:dyDescent="0.2">
      <c r="A24" s="237">
        <v>1</v>
      </c>
      <c r="B24" s="19">
        <f>('AVIA25%'!B24)+25</f>
        <v>34375</v>
      </c>
      <c r="C24" s="19">
        <f>('AVIA25%'!C24)+25</f>
        <v>35650</v>
      </c>
      <c r="D24" s="19">
        <f>('AVIA25%'!D24)+25</f>
        <v>29650</v>
      </c>
      <c r="E24" s="19">
        <f>('AVIA25%'!E24)+25</f>
        <v>28375</v>
      </c>
      <c r="F24" s="19">
        <f>('AVIA25%'!F24)+25</f>
        <v>26875</v>
      </c>
      <c r="G24" s="19">
        <f>('AVIA25%'!G24)+25</f>
        <v>26875</v>
      </c>
      <c r="H24" s="19">
        <f>('AVIA25%'!H24)+25</f>
        <v>26125</v>
      </c>
      <c r="I24" s="19">
        <f>('AVIA25%'!I24)+25</f>
        <v>26875</v>
      </c>
      <c r="J24" s="19">
        <f>('AVIA25%'!J24)+25</f>
        <v>26875</v>
      </c>
      <c r="K24" s="19">
        <f>('AVIA25%'!K24)+25</f>
        <v>26875</v>
      </c>
      <c r="L24" s="19">
        <f>('AVIA25%'!L24)+25</f>
        <v>33550</v>
      </c>
      <c r="M24" s="19">
        <f>('AVIA25%'!M24)+25</f>
        <v>29650</v>
      </c>
      <c r="N24" s="19">
        <f>('AVIA25%'!N24)+25</f>
        <v>33550</v>
      </c>
      <c r="O24" s="19">
        <f>('AVIA25%'!O24)+25</f>
        <v>31300</v>
      </c>
      <c r="P24" s="19">
        <f>('AVIA25%'!P24)+25</f>
        <v>28375</v>
      </c>
      <c r="Q24" s="19">
        <f>('AVIA25%'!Q24)+25</f>
        <v>29650</v>
      </c>
      <c r="R24" s="19">
        <f>('AVIA25%'!R24)+25</f>
        <v>28375</v>
      </c>
      <c r="S24" s="19">
        <f>('AVIA25%'!S24)+25</f>
        <v>29650</v>
      </c>
      <c r="T24" s="19">
        <f>('AVIA25%'!T24)+25</f>
        <v>28375</v>
      </c>
      <c r="U24" s="19">
        <f>('AVIA25%'!U24)+25</f>
        <v>29650</v>
      </c>
      <c r="V24" s="19">
        <f>('AVIA25%'!V24)+25</f>
        <v>35650</v>
      </c>
      <c r="W24" s="19">
        <f>('AVIA25%'!W24)+25</f>
        <v>38800</v>
      </c>
      <c r="X24" s="19">
        <f>('AVIA25%'!X24)+25</f>
        <v>53125</v>
      </c>
      <c r="Y24" s="19">
        <f>('AVIA25%'!Y24)+25</f>
        <v>35650</v>
      </c>
      <c r="Z24" s="19">
        <f>('AVIA25%'!Z24)+25</f>
        <v>37300</v>
      </c>
      <c r="AA24" s="19">
        <f>('AVIA25%'!AA24)+25</f>
        <v>35650</v>
      </c>
      <c r="AB24" s="19">
        <f>('AVIA25%'!AB24)+25</f>
        <v>38800</v>
      </c>
      <c r="AC24" s="19">
        <f>('AVIA25%'!AC24)+25</f>
        <v>40300</v>
      </c>
      <c r="AD24" s="19">
        <f>('AVIA25%'!AD24)+25</f>
        <v>38800</v>
      </c>
      <c r="AE24" s="19">
        <f>('AVIA25%'!AE24)+25</f>
        <v>40300</v>
      </c>
      <c r="AF24" s="19">
        <f>('AVIA25%'!AF24)+25</f>
        <v>38800</v>
      </c>
      <c r="AG24" s="19">
        <f>('AVIA25%'!AG24)+25</f>
        <v>40300</v>
      </c>
      <c r="AH24" s="19">
        <f>('AVIA25%'!AH24)+25</f>
        <v>38800</v>
      </c>
      <c r="AI24" s="19">
        <f>('AVIA25%'!AI24)+25</f>
        <v>40300</v>
      </c>
      <c r="AJ24" s="19">
        <f>('AVIA25%'!AJ24)+25</f>
        <v>38800</v>
      </c>
      <c r="AK24" s="19">
        <f>('AVIA25%'!AK24)+25</f>
        <v>40300</v>
      </c>
      <c r="AL24" s="19">
        <f>('AVIA25%'!AL24)+25</f>
        <v>38800</v>
      </c>
      <c r="AM24" s="19">
        <f>('AVIA25%'!AM24)+25</f>
        <v>40300</v>
      </c>
      <c r="AN24" s="19">
        <f>('AVIA25%'!AN24)+25</f>
        <v>38800</v>
      </c>
      <c r="AO24" s="19">
        <f>('AVIA25%'!AO24)+25</f>
        <v>40300</v>
      </c>
      <c r="AP24" s="19">
        <f>('AVIA25%'!AP24)+25</f>
        <v>38800</v>
      </c>
      <c r="AQ24" s="19">
        <f>('AVIA25%'!AQ24)+25</f>
        <v>40300</v>
      </c>
      <c r="AR24" s="19">
        <f>('AVIA25%'!AR24)+25</f>
        <v>35650</v>
      </c>
      <c r="AS24" s="19">
        <f>('AVIA25%'!AS24)+25</f>
        <v>37300</v>
      </c>
      <c r="AT24" s="19">
        <f>('AVIA25%'!AT24)+25</f>
        <v>35650</v>
      </c>
      <c r="AU24" s="19">
        <f>('AVIA25%'!AU24)+25</f>
        <v>32800</v>
      </c>
      <c r="AV24" s="19">
        <f>('AVIA25%'!AV24)+25</f>
        <v>32800</v>
      </c>
      <c r="AW24" s="19">
        <f>('AVIA25%'!AW24)+25</f>
        <v>31150</v>
      </c>
      <c r="AX24" s="19">
        <f>('AVIA25%'!AX24)+25</f>
        <v>32800</v>
      </c>
      <c r="AY24" s="19">
        <f>('AVIA25%'!AY24)+25</f>
        <v>31150</v>
      </c>
      <c r="AZ24" s="19">
        <f>('AVIA25%'!AZ24)+25</f>
        <v>32800</v>
      </c>
      <c r="BA24" s="19">
        <f>('AVIA25%'!BA24)+25</f>
        <v>31150</v>
      </c>
      <c r="BB24" s="19">
        <f>('AVIA25%'!BB24)+25</f>
        <v>32800</v>
      </c>
      <c r="BC24" s="19">
        <f>('AVIA25%'!BC24)+25</f>
        <v>31150</v>
      </c>
    </row>
    <row r="25" spans="1:55" s="36" customFormat="1" ht="12" customHeight="1" x14ac:dyDescent="0.2">
      <c r="A25" s="237">
        <v>2</v>
      </c>
      <c r="B25" s="19">
        <f>('AVIA25%'!B25)+25</f>
        <v>36625</v>
      </c>
      <c r="C25" s="19">
        <f>('AVIA25%'!C25)+25</f>
        <v>37900</v>
      </c>
      <c r="D25" s="19">
        <f>('AVIA25%'!D25)+25</f>
        <v>31900</v>
      </c>
      <c r="E25" s="19">
        <f>('AVIA25%'!E25)+25</f>
        <v>30625</v>
      </c>
      <c r="F25" s="19">
        <f>('AVIA25%'!F25)+25</f>
        <v>29125</v>
      </c>
      <c r="G25" s="19">
        <f>('AVIA25%'!G25)+25</f>
        <v>29125</v>
      </c>
      <c r="H25" s="19">
        <f>('AVIA25%'!H25)+25</f>
        <v>28375</v>
      </c>
      <c r="I25" s="19">
        <f>('AVIA25%'!I25)+25</f>
        <v>29125</v>
      </c>
      <c r="J25" s="19">
        <f>('AVIA25%'!J25)+25</f>
        <v>29125</v>
      </c>
      <c r="K25" s="19">
        <f>('AVIA25%'!K25)+25</f>
        <v>29125</v>
      </c>
      <c r="L25" s="19">
        <f>('AVIA25%'!L25)+25</f>
        <v>35800</v>
      </c>
      <c r="M25" s="19">
        <f>('AVIA25%'!M25)+25</f>
        <v>31900</v>
      </c>
      <c r="N25" s="19">
        <f>('AVIA25%'!N25)+25</f>
        <v>35800</v>
      </c>
      <c r="O25" s="19">
        <f>('AVIA25%'!O25)+25</f>
        <v>33550</v>
      </c>
      <c r="P25" s="19">
        <f>('AVIA25%'!P25)+25</f>
        <v>30625</v>
      </c>
      <c r="Q25" s="19">
        <f>('AVIA25%'!Q25)+25</f>
        <v>31900</v>
      </c>
      <c r="R25" s="19">
        <f>('AVIA25%'!R25)+25</f>
        <v>30625</v>
      </c>
      <c r="S25" s="19">
        <f>('AVIA25%'!S25)+25</f>
        <v>31900</v>
      </c>
      <c r="T25" s="19">
        <f>('AVIA25%'!T25)+25</f>
        <v>30625</v>
      </c>
      <c r="U25" s="19">
        <f>('AVIA25%'!U25)+25</f>
        <v>31900</v>
      </c>
      <c r="V25" s="19">
        <f>('AVIA25%'!V25)+25</f>
        <v>37900</v>
      </c>
      <c r="W25" s="19">
        <f>('AVIA25%'!W25)+25</f>
        <v>41050</v>
      </c>
      <c r="X25" s="19">
        <f>('AVIA25%'!X25)+25</f>
        <v>55375</v>
      </c>
      <c r="Y25" s="19">
        <f>('AVIA25%'!Y25)+25</f>
        <v>37900</v>
      </c>
      <c r="Z25" s="19">
        <f>('AVIA25%'!Z25)+25</f>
        <v>39550</v>
      </c>
      <c r="AA25" s="19">
        <f>('AVIA25%'!AA25)+25</f>
        <v>37900</v>
      </c>
      <c r="AB25" s="19">
        <f>('AVIA25%'!AB25)+25</f>
        <v>41050</v>
      </c>
      <c r="AC25" s="19">
        <f>('AVIA25%'!AC25)+25</f>
        <v>42550</v>
      </c>
      <c r="AD25" s="19">
        <f>('AVIA25%'!AD25)+25</f>
        <v>41050</v>
      </c>
      <c r="AE25" s="19">
        <f>('AVIA25%'!AE25)+25</f>
        <v>42550</v>
      </c>
      <c r="AF25" s="19">
        <f>('AVIA25%'!AF25)+25</f>
        <v>41050</v>
      </c>
      <c r="AG25" s="19">
        <f>('AVIA25%'!AG25)+25</f>
        <v>42550</v>
      </c>
      <c r="AH25" s="19">
        <f>('AVIA25%'!AH25)+25</f>
        <v>41050</v>
      </c>
      <c r="AI25" s="19">
        <f>('AVIA25%'!AI25)+25</f>
        <v>42550</v>
      </c>
      <c r="AJ25" s="19">
        <f>('AVIA25%'!AJ25)+25</f>
        <v>41050</v>
      </c>
      <c r="AK25" s="19">
        <f>('AVIA25%'!AK25)+25</f>
        <v>42550</v>
      </c>
      <c r="AL25" s="19">
        <f>('AVIA25%'!AL25)+25</f>
        <v>41050</v>
      </c>
      <c r="AM25" s="19">
        <f>('AVIA25%'!AM25)+25</f>
        <v>42550</v>
      </c>
      <c r="AN25" s="19">
        <f>('AVIA25%'!AN25)+25</f>
        <v>41050</v>
      </c>
      <c r="AO25" s="19">
        <f>('AVIA25%'!AO25)+25</f>
        <v>42550</v>
      </c>
      <c r="AP25" s="19">
        <f>('AVIA25%'!AP25)+25</f>
        <v>41050</v>
      </c>
      <c r="AQ25" s="19">
        <f>('AVIA25%'!AQ25)+25</f>
        <v>42550</v>
      </c>
      <c r="AR25" s="19">
        <f>('AVIA25%'!AR25)+25</f>
        <v>37900</v>
      </c>
      <c r="AS25" s="19">
        <f>('AVIA25%'!AS25)+25</f>
        <v>39550</v>
      </c>
      <c r="AT25" s="19">
        <f>('AVIA25%'!AT25)+25</f>
        <v>37900</v>
      </c>
      <c r="AU25" s="19">
        <f>('AVIA25%'!AU25)+25</f>
        <v>35050</v>
      </c>
      <c r="AV25" s="19">
        <f>('AVIA25%'!AV25)+25</f>
        <v>35050</v>
      </c>
      <c r="AW25" s="19">
        <f>('AVIA25%'!AW25)+25</f>
        <v>33400</v>
      </c>
      <c r="AX25" s="19">
        <f>('AVIA25%'!AX25)+25</f>
        <v>35050</v>
      </c>
      <c r="AY25" s="19">
        <f>('AVIA25%'!AY25)+25</f>
        <v>33400</v>
      </c>
      <c r="AZ25" s="19">
        <f>('AVIA25%'!AZ25)+25</f>
        <v>35050</v>
      </c>
      <c r="BA25" s="19">
        <f>('AVIA25%'!BA25)+25</f>
        <v>33400</v>
      </c>
      <c r="BB25" s="19">
        <f>('AVIA25%'!BB25)+25</f>
        <v>35050</v>
      </c>
      <c r="BC25" s="19">
        <f>('AVIA25%'!BC25)+25</f>
        <v>33400</v>
      </c>
    </row>
    <row r="26" spans="1:55" s="36" customFormat="1" ht="12" customHeight="1" x14ac:dyDescent="0.2">
      <c r="A26" s="237">
        <v>3</v>
      </c>
      <c r="B26" s="19">
        <f>('AVIA25%'!B26)+25</f>
        <v>38875</v>
      </c>
      <c r="C26" s="19">
        <f>('AVIA25%'!C26)+25</f>
        <v>40150</v>
      </c>
      <c r="D26" s="19">
        <f>('AVIA25%'!D26)+25</f>
        <v>34150</v>
      </c>
      <c r="E26" s="19">
        <f>('AVIA25%'!E26)+25</f>
        <v>32875</v>
      </c>
      <c r="F26" s="19">
        <f>('AVIA25%'!F26)+25</f>
        <v>31375</v>
      </c>
      <c r="G26" s="19">
        <f>('AVIA25%'!G26)+25</f>
        <v>31375</v>
      </c>
      <c r="H26" s="19">
        <f>('AVIA25%'!H26)+25</f>
        <v>30625</v>
      </c>
      <c r="I26" s="19">
        <f>('AVIA25%'!I26)+25</f>
        <v>31375</v>
      </c>
      <c r="J26" s="19">
        <f>('AVIA25%'!J26)+25</f>
        <v>31375</v>
      </c>
      <c r="K26" s="19">
        <f>('AVIA25%'!K26)+25</f>
        <v>31375</v>
      </c>
      <c r="L26" s="19">
        <f>('AVIA25%'!L26)+25</f>
        <v>38050</v>
      </c>
      <c r="M26" s="19">
        <f>('AVIA25%'!M26)+25</f>
        <v>34150</v>
      </c>
      <c r="N26" s="19">
        <f>('AVIA25%'!N26)+25</f>
        <v>38050</v>
      </c>
      <c r="O26" s="19">
        <f>('AVIA25%'!O26)+25</f>
        <v>35800</v>
      </c>
      <c r="P26" s="19">
        <f>('AVIA25%'!P26)+25</f>
        <v>32875</v>
      </c>
      <c r="Q26" s="19">
        <f>('AVIA25%'!Q26)+25</f>
        <v>34150</v>
      </c>
      <c r="R26" s="19">
        <f>('AVIA25%'!R26)+25</f>
        <v>32875</v>
      </c>
      <c r="S26" s="19">
        <f>('AVIA25%'!S26)+25</f>
        <v>34150</v>
      </c>
      <c r="T26" s="19">
        <f>('AVIA25%'!T26)+25</f>
        <v>32875</v>
      </c>
      <c r="U26" s="19">
        <f>('AVIA25%'!U26)+25</f>
        <v>34150</v>
      </c>
      <c r="V26" s="19">
        <f>('AVIA25%'!V26)+25</f>
        <v>40150</v>
      </c>
      <c r="W26" s="19">
        <f>('AVIA25%'!W26)+25</f>
        <v>43300</v>
      </c>
      <c r="X26" s="19">
        <f>('AVIA25%'!X26)+25</f>
        <v>57625</v>
      </c>
      <c r="Y26" s="19">
        <f>('AVIA25%'!Y26)+25</f>
        <v>40150</v>
      </c>
      <c r="Z26" s="19">
        <f>('AVIA25%'!Z26)+25</f>
        <v>41800</v>
      </c>
      <c r="AA26" s="19">
        <f>('AVIA25%'!AA26)+25</f>
        <v>40150</v>
      </c>
      <c r="AB26" s="19">
        <f>('AVIA25%'!AB26)+25</f>
        <v>43300</v>
      </c>
      <c r="AC26" s="19">
        <f>('AVIA25%'!AC26)+25</f>
        <v>44800</v>
      </c>
      <c r="AD26" s="19">
        <f>('AVIA25%'!AD26)+25</f>
        <v>43300</v>
      </c>
      <c r="AE26" s="19">
        <f>('AVIA25%'!AE26)+25</f>
        <v>44800</v>
      </c>
      <c r="AF26" s="19">
        <f>('AVIA25%'!AF26)+25</f>
        <v>43300</v>
      </c>
      <c r="AG26" s="19">
        <f>('AVIA25%'!AG26)+25</f>
        <v>44800</v>
      </c>
      <c r="AH26" s="19">
        <f>('AVIA25%'!AH26)+25</f>
        <v>43300</v>
      </c>
      <c r="AI26" s="19">
        <f>('AVIA25%'!AI26)+25</f>
        <v>44800</v>
      </c>
      <c r="AJ26" s="19">
        <f>('AVIA25%'!AJ26)+25</f>
        <v>43300</v>
      </c>
      <c r="AK26" s="19">
        <f>('AVIA25%'!AK26)+25</f>
        <v>44800</v>
      </c>
      <c r="AL26" s="19">
        <f>('AVIA25%'!AL26)+25</f>
        <v>43300</v>
      </c>
      <c r="AM26" s="19">
        <f>('AVIA25%'!AM26)+25</f>
        <v>44800</v>
      </c>
      <c r="AN26" s="19">
        <f>('AVIA25%'!AN26)+25</f>
        <v>43300</v>
      </c>
      <c r="AO26" s="19">
        <f>('AVIA25%'!AO26)+25</f>
        <v>44800</v>
      </c>
      <c r="AP26" s="19">
        <f>('AVIA25%'!AP26)+25</f>
        <v>43300</v>
      </c>
      <c r="AQ26" s="19">
        <f>('AVIA25%'!AQ26)+25</f>
        <v>44800</v>
      </c>
      <c r="AR26" s="19">
        <f>('AVIA25%'!AR26)+25</f>
        <v>40150</v>
      </c>
      <c r="AS26" s="19">
        <f>('AVIA25%'!AS26)+25</f>
        <v>41800</v>
      </c>
      <c r="AT26" s="19">
        <f>('AVIA25%'!AT26)+25</f>
        <v>40150</v>
      </c>
      <c r="AU26" s="19">
        <f>('AVIA25%'!AU26)+25</f>
        <v>37300</v>
      </c>
      <c r="AV26" s="19">
        <f>('AVIA25%'!AV26)+25</f>
        <v>37300</v>
      </c>
      <c r="AW26" s="19">
        <f>('AVIA25%'!AW26)+25</f>
        <v>35650</v>
      </c>
      <c r="AX26" s="19">
        <f>('AVIA25%'!AX26)+25</f>
        <v>37300</v>
      </c>
      <c r="AY26" s="19">
        <f>('AVIA25%'!AY26)+25</f>
        <v>35650</v>
      </c>
      <c r="AZ26" s="19">
        <f>('AVIA25%'!AZ26)+25</f>
        <v>37300</v>
      </c>
      <c r="BA26" s="19">
        <f>('AVIA25%'!BA26)+25</f>
        <v>35650</v>
      </c>
      <c r="BB26" s="19">
        <f>('AVIA25%'!BB26)+25</f>
        <v>37300</v>
      </c>
      <c r="BC26" s="19">
        <f>('AVIA25%'!BC26)+25</f>
        <v>35650</v>
      </c>
    </row>
    <row r="27" spans="1:55" s="36" customFormat="1" ht="12" customHeight="1" x14ac:dyDescent="0.2">
      <c r="A27" s="237">
        <v>4</v>
      </c>
      <c r="B27" s="19">
        <f>('AVIA25%'!B27)+25</f>
        <v>41125</v>
      </c>
      <c r="C27" s="19">
        <f>('AVIA25%'!C27)+25</f>
        <v>42400</v>
      </c>
      <c r="D27" s="19">
        <f>('AVIA25%'!D27)+25</f>
        <v>36400</v>
      </c>
      <c r="E27" s="19">
        <f>('AVIA25%'!E27)+25</f>
        <v>35125</v>
      </c>
      <c r="F27" s="19">
        <f>('AVIA25%'!F27)+25</f>
        <v>33625</v>
      </c>
      <c r="G27" s="19">
        <f>('AVIA25%'!G27)+25</f>
        <v>33625</v>
      </c>
      <c r="H27" s="19">
        <f>('AVIA25%'!H27)+25</f>
        <v>32875</v>
      </c>
      <c r="I27" s="19">
        <f>('AVIA25%'!I27)+25</f>
        <v>33625</v>
      </c>
      <c r="J27" s="19">
        <f>('AVIA25%'!J27)+25</f>
        <v>33625</v>
      </c>
      <c r="K27" s="19">
        <f>('AVIA25%'!K27)+25</f>
        <v>33625</v>
      </c>
      <c r="L27" s="19">
        <f>('AVIA25%'!L27)+25</f>
        <v>40300</v>
      </c>
      <c r="M27" s="19">
        <f>('AVIA25%'!M27)+25</f>
        <v>36400</v>
      </c>
      <c r="N27" s="19">
        <f>('AVIA25%'!N27)+25</f>
        <v>40300</v>
      </c>
      <c r="O27" s="19">
        <f>('AVIA25%'!O27)+25</f>
        <v>38050</v>
      </c>
      <c r="P27" s="19">
        <f>('AVIA25%'!P27)+25</f>
        <v>35125</v>
      </c>
      <c r="Q27" s="19">
        <f>('AVIA25%'!Q27)+25</f>
        <v>36400</v>
      </c>
      <c r="R27" s="19">
        <f>('AVIA25%'!R27)+25</f>
        <v>35125</v>
      </c>
      <c r="S27" s="19">
        <f>('AVIA25%'!S27)+25</f>
        <v>36400</v>
      </c>
      <c r="T27" s="19">
        <f>('AVIA25%'!T27)+25</f>
        <v>35125</v>
      </c>
      <c r="U27" s="19">
        <f>('AVIA25%'!U27)+25</f>
        <v>36400</v>
      </c>
      <c r="V27" s="19">
        <f>('AVIA25%'!V27)+25</f>
        <v>42400</v>
      </c>
      <c r="W27" s="19">
        <f>('AVIA25%'!W27)+25</f>
        <v>45550</v>
      </c>
      <c r="X27" s="19">
        <f>('AVIA25%'!X27)+25</f>
        <v>59875</v>
      </c>
      <c r="Y27" s="19">
        <f>('AVIA25%'!Y27)+25</f>
        <v>42400</v>
      </c>
      <c r="Z27" s="19">
        <f>('AVIA25%'!Z27)+25</f>
        <v>44050</v>
      </c>
      <c r="AA27" s="19">
        <f>('AVIA25%'!AA27)+25</f>
        <v>42400</v>
      </c>
      <c r="AB27" s="19">
        <f>('AVIA25%'!AB27)+25</f>
        <v>45550</v>
      </c>
      <c r="AC27" s="19">
        <f>('AVIA25%'!AC27)+25</f>
        <v>47050</v>
      </c>
      <c r="AD27" s="19">
        <f>('AVIA25%'!AD27)+25</f>
        <v>45550</v>
      </c>
      <c r="AE27" s="19">
        <f>('AVIA25%'!AE27)+25</f>
        <v>47050</v>
      </c>
      <c r="AF27" s="19">
        <f>('AVIA25%'!AF27)+25</f>
        <v>45550</v>
      </c>
      <c r="AG27" s="19">
        <f>('AVIA25%'!AG27)+25</f>
        <v>47050</v>
      </c>
      <c r="AH27" s="19">
        <f>('AVIA25%'!AH27)+25</f>
        <v>45550</v>
      </c>
      <c r="AI27" s="19">
        <f>('AVIA25%'!AI27)+25</f>
        <v>47050</v>
      </c>
      <c r="AJ27" s="19">
        <f>('AVIA25%'!AJ27)+25</f>
        <v>45550</v>
      </c>
      <c r="AK27" s="19">
        <f>('AVIA25%'!AK27)+25</f>
        <v>47050</v>
      </c>
      <c r="AL27" s="19">
        <f>('AVIA25%'!AL27)+25</f>
        <v>45550</v>
      </c>
      <c r="AM27" s="19">
        <f>('AVIA25%'!AM27)+25</f>
        <v>47050</v>
      </c>
      <c r="AN27" s="19">
        <f>('AVIA25%'!AN27)+25</f>
        <v>45550</v>
      </c>
      <c r="AO27" s="19">
        <f>('AVIA25%'!AO27)+25</f>
        <v>47050</v>
      </c>
      <c r="AP27" s="19">
        <f>('AVIA25%'!AP27)+25</f>
        <v>45550</v>
      </c>
      <c r="AQ27" s="19">
        <f>('AVIA25%'!AQ27)+25</f>
        <v>47050</v>
      </c>
      <c r="AR27" s="19">
        <f>('AVIA25%'!AR27)+25</f>
        <v>42400</v>
      </c>
      <c r="AS27" s="19">
        <f>('AVIA25%'!AS27)+25</f>
        <v>44050</v>
      </c>
      <c r="AT27" s="19">
        <f>('AVIA25%'!AT27)+25</f>
        <v>42400</v>
      </c>
      <c r="AU27" s="19">
        <f>('AVIA25%'!AU27)+25</f>
        <v>39550</v>
      </c>
      <c r="AV27" s="19">
        <f>('AVIA25%'!AV27)+25</f>
        <v>39550</v>
      </c>
      <c r="AW27" s="19">
        <f>('AVIA25%'!AW27)+25</f>
        <v>37900</v>
      </c>
      <c r="AX27" s="19">
        <f>('AVIA25%'!AX27)+25</f>
        <v>39550</v>
      </c>
      <c r="AY27" s="19">
        <f>('AVIA25%'!AY27)+25</f>
        <v>37900</v>
      </c>
      <c r="AZ27" s="19">
        <f>('AVIA25%'!AZ27)+25</f>
        <v>39550</v>
      </c>
      <c r="BA27" s="19">
        <f>('AVIA25%'!BA27)+25</f>
        <v>37900</v>
      </c>
      <c r="BB27" s="19">
        <f>('AVIA25%'!BB27)+25</f>
        <v>39550</v>
      </c>
      <c r="BC27" s="19">
        <f>('AVIA25%'!BC27)+25</f>
        <v>37900</v>
      </c>
    </row>
    <row r="28" spans="1:55" s="36" customFormat="1" ht="12" customHeight="1" x14ac:dyDescent="0.2">
      <c r="A28" s="236" t="s">
        <v>181</v>
      </c>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row>
    <row r="29" spans="1:55" s="36" customFormat="1" ht="12" customHeight="1" x14ac:dyDescent="0.2">
      <c r="A29" s="237">
        <v>1</v>
      </c>
      <c r="B29" s="19">
        <f>('AVIA25%'!B29)+25</f>
        <v>35875</v>
      </c>
      <c r="C29" s="19">
        <f>('AVIA25%'!C29)+25</f>
        <v>37150</v>
      </c>
      <c r="D29" s="19">
        <f>('AVIA25%'!D29)+25</f>
        <v>31900</v>
      </c>
      <c r="E29" s="19">
        <f>('AVIA25%'!E29)+25</f>
        <v>30625</v>
      </c>
      <c r="F29" s="19">
        <f>('AVIA25%'!F29)+25</f>
        <v>29125</v>
      </c>
      <c r="G29" s="19">
        <f>('AVIA25%'!G29)+25</f>
        <v>29125</v>
      </c>
      <c r="H29" s="19">
        <f>('AVIA25%'!H29)+25</f>
        <v>28375</v>
      </c>
      <c r="I29" s="19">
        <f>('AVIA25%'!I29)+25</f>
        <v>29125</v>
      </c>
      <c r="J29" s="19">
        <f>('AVIA25%'!J29)+25</f>
        <v>29125</v>
      </c>
      <c r="K29" s="19">
        <f>('AVIA25%'!K29)+25</f>
        <v>29125</v>
      </c>
      <c r="L29" s="19">
        <f>('AVIA25%'!L29)+25</f>
        <v>35800</v>
      </c>
      <c r="M29" s="19">
        <f>('AVIA25%'!M29)+25</f>
        <v>31900</v>
      </c>
      <c r="N29" s="19">
        <f>('AVIA25%'!N29)+25</f>
        <v>35800</v>
      </c>
      <c r="O29" s="19">
        <f>('AVIA25%'!O29)+25</f>
        <v>33550</v>
      </c>
      <c r="P29" s="19">
        <f>('AVIA25%'!P29)+25</f>
        <v>30625</v>
      </c>
      <c r="Q29" s="19">
        <f>('AVIA25%'!Q29)+25</f>
        <v>31900</v>
      </c>
      <c r="R29" s="19">
        <f>('AVIA25%'!R29)+25</f>
        <v>30625</v>
      </c>
      <c r="S29" s="19">
        <f>('AVIA25%'!S29)+25</f>
        <v>31900</v>
      </c>
      <c r="T29" s="19">
        <f>('AVIA25%'!T29)+25</f>
        <v>30625</v>
      </c>
      <c r="U29" s="19">
        <f>('AVIA25%'!U29)+25</f>
        <v>31900</v>
      </c>
      <c r="V29" s="19">
        <f>('AVIA25%'!V29)+25</f>
        <v>37150</v>
      </c>
      <c r="W29" s="19">
        <f>('AVIA25%'!W29)+25</f>
        <v>40300</v>
      </c>
      <c r="X29" s="19">
        <f>('AVIA25%'!X29)+25</f>
        <v>54625</v>
      </c>
      <c r="Y29" s="19">
        <f>('AVIA25%'!Y29)+25</f>
        <v>37150</v>
      </c>
      <c r="Z29" s="19">
        <f>('AVIA25%'!Z29)+25</f>
        <v>38800</v>
      </c>
      <c r="AA29" s="19">
        <f>('AVIA25%'!AA29)+25</f>
        <v>37150</v>
      </c>
      <c r="AB29" s="19">
        <f>('AVIA25%'!AB29)+25</f>
        <v>40300</v>
      </c>
      <c r="AC29" s="19">
        <f>('AVIA25%'!AC29)+25</f>
        <v>41800</v>
      </c>
      <c r="AD29" s="19">
        <f>('AVIA25%'!AD29)+25</f>
        <v>40300</v>
      </c>
      <c r="AE29" s="19">
        <f>('AVIA25%'!AE29)+25</f>
        <v>41800</v>
      </c>
      <c r="AF29" s="19">
        <f>('AVIA25%'!AF29)+25</f>
        <v>40300</v>
      </c>
      <c r="AG29" s="19">
        <f>('AVIA25%'!AG29)+25</f>
        <v>41800</v>
      </c>
      <c r="AH29" s="19">
        <f>('AVIA25%'!AH29)+25</f>
        <v>40300</v>
      </c>
      <c r="AI29" s="19">
        <f>('AVIA25%'!AI29)+25</f>
        <v>41800</v>
      </c>
      <c r="AJ29" s="19">
        <f>('AVIA25%'!AJ29)+25</f>
        <v>40300</v>
      </c>
      <c r="AK29" s="19">
        <f>('AVIA25%'!AK29)+25</f>
        <v>41800</v>
      </c>
      <c r="AL29" s="19">
        <f>('AVIA25%'!AL29)+25</f>
        <v>40300</v>
      </c>
      <c r="AM29" s="19">
        <f>('AVIA25%'!AM29)+25</f>
        <v>41800</v>
      </c>
      <c r="AN29" s="19">
        <f>('AVIA25%'!AN29)+25</f>
        <v>40300</v>
      </c>
      <c r="AO29" s="19">
        <f>('AVIA25%'!AO29)+25</f>
        <v>41800</v>
      </c>
      <c r="AP29" s="19">
        <f>('AVIA25%'!AP29)+25</f>
        <v>40300</v>
      </c>
      <c r="AQ29" s="19">
        <f>('AVIA25%'!AQ29)+25</f>
        <v>41800</v>
      </c>
      <c r="AR29" s="19">
        <f>('AVIA25%'!AR29)+25</f>
        <v>37150</v>
      </c>
      <c r="AS29" s="19">
        <f>('AVIA25%'!AS29)+25</f>
        <v>38800</v>
      </c>
      <c r="AT29" s="19">
        <f>('AVIA25%'!AT29)+25</f>
        <v>37150</v>
      </c>
      <c r="AU29" s="19">
        <f>('AVIA25%'!AU29)+25</f>
        <v>35800</v>
      </c>
      <c r="AV29" s="19">
        <f>('AVIA25%'!AV29)+25</f>
        <v>35800</v>
      </c>
      <c r="AW29" s="19">
        <f>('AVIA25%'!AW29)+25</f>
        <v>34150</v>
      </c>
      <c r="AX29" s="19">
        <f>('AVIA25%'!AX29)+25</f>
        <v>35800</v>
      </c>
      <c r="AY29" s="19">
        <f>('AVIA25%'!AY29)+25</f>
        <v>34150</v>
      </c>
      <c r="AZ29" s="19">
        <f>('AVIA25%'!AZ29)+25</f>
        <v>35800</v>
      </c>
      <c r="BA29" s="19">
        <f>('AVIA25%'!BA29)+25</f>
        <v>34150</v>
      </c>
      <c r="BB29" s="19">
        <f>('AVIA25%'!BB29)+25</f>
        <v>35800</v>
      </c>
      <c r="BC29" s="19">
        <f>('AVIA25%'!BC29)+25</f>
        <v>34150</v>
      </c>
    </row>
    <row r="30" spans="1:55" s="36" customFormat="1" ht="12" customHeight="1" x14ac:dyDescent="0.2">
      <c r="A30" s="237">
        <v>2</v>
      </c>
      <c r="B30" s="19">
        <f>('AVIA25%'!B30)+25</f>
        <v>38125</v>
      </c>
      <c r="C30" s="19">
        <f>('AVIA25%'!C30)+25</f>
        <v>39400</v>
      </c>
      <c r="D30" s="19">
        <f>('AVIA25%'!D30)+25</f>
        <v>34150</v>
      </c>
      <c r="E30" s="19">
        <f>('AVIA25%'!E30)+25</f>
        <v>32875</v>
      </c>
      <c r="F30" s="19">
        <f>('AVIA25%'!F30)+25</f>
        <v>31375</v>
      </c>
      <c r="G30" s="19">
        <f>('AVIA25%'!G30)+25</f>
        <v>31375</v>
      </c>
      <c r="H30" s="19">
        <f>('AVIA25%'!H30)+25</f>
        <v>30625</v>
      </c>
      <c r="I30" s="19">
        <f>('AVIA25%'!I30)+25</f>
        <v>31375</v>
      </c>
      <c r="J30" s="19">
        <f>('AVIA25%'!J30)+25</f>
        <v>31375</v>
      </c>
      <c r="K30" s="19">
        <f>('AVIA25%'!K30)+25</f>
        <v>31375</v>
      </c>
      <c r="L30" s="19">
        <f>('AVIA25%'!L30)+25</f>
        <v>38050</v>
      </c>
      <c r="M30" s="19">
        <f>('AVIA25%'!M30)+25</f>
        <v>34150</v>
      </c>
      <c r="N30" s="19">
        <f>('AVIA25%'!N30)+25</f>
        <v>38050</v>
      </c>
      <c r="O30" s="19">
        <f>('AVIA25%'!O30)+25</f>
        <v>35800</v>
      </c>
      <c r="P30" s="19">
        <f>('AVIA25%'!P30)+25</f>
        <v>32875</v>
      </c>
      <c r="Q30" s="19">
        <f>('AVIA25%'!Q30)+25</f>
        <v>34150</v>
      </c>
      <c r="R30" s="19">
        <f>('AVIA25%'!R30)+25</f>
        <v>32875</v>
      </c>
      <c r="S30" s="19">
        <f>('AVIA25%'!S30)+25</f>
        <v>34150</v>
      </c>
      <c r="T30" s="19">
        <f>('AVIA25%'!T30)+25</f>
        <v>32875</v>
      </c>
      <c r="U30" s="19">
        <f>('AVIA25%'!U30)+25</f>
        <v>34150</v>
      </c>
      <c r="V30" s="19">
        <f>('AVIA25%'!V30)+25</f>
        <v>39400</v>
      </c>
      <c r="W30" s="19">
        <f>('AVIA25%'!W30)+25</f>
        <v>42550</v>
      </c>
      <c r="X30" s="19">
        <f>('AVIA25%'!X30)+25</f>
        <v>56875</v>
      </c>
      <c r="Y30" s="19">
        <f>('AVIA25%'!Y30)+25</f>
        <v>39400</v>
      </c>
      <c r="Z30" s="19">
        <f>('AVIA25%'!Z30)+25</f>
        <v>41050</v>
      </c>
      <c r="AA30" s="19">
        <f>('AVIA25%'!AA30)+25</f>
        <v>39400</v>
      </c>
      <c r="AB30" s="19">
        <f>('AVIA25%'!AB30)+25</f>
        <v>42550</v>
      </c>
      <c r="AC30" s="19">
        <f>('AVIA25%'!AC30)+25</f>
        <v>44050</v>
      </c>
      <c r="AD30" s="19">
        <f>('AVIA25%'!AD30)+25</f>
        <v>42550</v>
      </c>
      <c r="AE30" s="19">
        <f>('AVIA25%'!AE30)+25</f>
        <v>44050</v>
      </c>
      <c r="AF30" s="19">
        <f>('AVIA25%'!AF30)+25</f>
        <v>42550</v>
      </c>
      <c r="AG30" s="19">
        <f>('AVIA25%'!AG30)+25</f>
        <v>44050</v>
      </c>
      <c r="AH30" s="19">
        <f>('AVIA25%'!AH30)+25</f>
        <v>42550</v>
      </c>
      <c r="AI30" s="19">
        <f>('AVIA25%'!AI30)+25</f>
        <v>44050</v>
      </c>
      <c r="AJ30" s="19">
        <f>('AVIA25%'!AJ30)+25</f>
        <v>42550</v>
      </c>
      <c r="AK30" s="19">
        <f>('AVIA25%'!AK30)+25</f>
        <v>44050</v>
      </c>
      <c r="AL30" s="19">
        <f>('AVIA25%'!AL30)+25</f>
        <v>42550</v>
      </c>
      <c r="AM30" s="19">
        <f>('AVIA25%'!AM30)+25</f>
        <v>44050</v>
      </c>
      <c r="AN30" s="19">
        <f>('AVIA25%'!AN30)+25</f>
        <v>42550</v>
      </c>
      <c r="AO30" s="19">
        <f>('AVIA25%'!AO30)+25</f>
        <v>44050</v>
      </c>
      <c r="AP30" s="19">
        <f>('AVIA25%'!AP30)+25</f>
        <v>42550</v>
      </c>
      <c r="AQ30" s="19">
        <f>('AVIA25%'!AQ30)+25</f>
        <v>44050</v>
      </c>
      <c r="AR30" s="19">
        <f>('AVIA25%'!AR30)+25</f>
        <v>39400</v>
      </c>
      <c r="AS30" s="19">
        <f>('AVIA25%'!AS30)+25</f>
        <v>41050</v>
      </c>
      <c r="AT30" s="19">
        <f>('AVIA25%'!AT30)+25</f>
        <v>39400</v>
      </c>
      <c r="AU30" s="19">
        <f>('AVIA25%'!AU30)+25</f>
        <v>38050</v>
      </c>
      <c r="AV30" s="19">
        <f>('AVIA25%'!AV30)+25</f>
        <v>38050</v>
      </c>
      <c r="AW30" s="19">
        <f>('AVIA25%'!AW30)+25</f>
        <v>36400</v>
      </c>
      <c r="AX30" s="19">
        <f>('AVIA25%'!AX30)+25</f>
        <v>38050</v>
      </c>
      <c r="AY30" s="19">
        <f>('AVIA25%'!AY30)+25</f>
        <v>36400</v>
      </c>
      <c r="AZ30" s="19">
        <f>('AVIA25%'!AZ30)+25</f>
        <v>38050</v>
      </c>
      <c r="BA30" s="19">
        <f>('AVIA25%'!BA30)+25</f>
        <v>36400</v>
      </c>
      <c r="BB30" s="19">
        <f>('AVIA25%'!BB30)+25</f>
        <v>38050</v>
      </c>
      <c r="BC30" s="19">
        <f>('AVIA25%'!BC30)+25</f>
        <v>36400</v>
      </c>
    </row>
    <row r="31" spans="1:55" s="36" customFormat="1" ht="12" customHeight="1" x14ac:dyDescent="0.2">
      <c r="A31" s="237">
        <v>3</v>
      </c>
      <c r="B31" s="19">
        <f>('AVIA25%'!B31)+25</f>
        <v>40375</v>
      </c>
      <c r="C31" s="19">
        <f>('AVIA25%'!C31)+25</f>
        <v>41650</v>
      </c>
      <c r="D31" s="19">
        <f>('AVIA25%'!D31)+25</f>
        <v>36400</v>
      </c>
      <c r="E31" s="19">
        <f>('AVIA25%'!E31)+25</f>
        <v>35125</v>
      </c>
      <c r="F31" s="19">
        <f>('AVIA25%'!F31)+25</f>
        <v>33625</v>
      </c>
      <c r="G31" s="19">
        <f>('AVIA25%'!G31)+25</f>
        <v>33625</v>
      </c>
      <c r="H31" s="19">
        <f>('AVIA25%'!H31)+25</f>
        <v>32875</v>
      </c>
      <c r="I31" s="19">
        <f>('AVIA25%'!I31)+25</f>
        <v>33625</v>
      </c>
      <c r="J31" s="19">
        <f>('AVIA25%'!J31)+25</f>
        <v>33625</v>
      </c>
      <c r="K31" s="19">
        <f>('AVIA25%'!K31)+25</f>
        <v>33625</v>
      </c>
      <c r="L31" s="19">
        <f>('AVIA25%'!L31)+25</f>
        <v>40300</v>
      </c>
      <c r="M31" s="19">
        <f>('AVIA25%'!M31)+25</f>
        <v>36400</v>
      </c>
      <c r="N31" s="19">
        <f>('AVIA25%'!N31)+25</f>
        <v>40300</v>
      </c>
      <c r="O31" s="19">
        <f>('AVIA25%'!O31)+25</f>
        <v>38050</v>
      </c>
      <c r="P31" s="19">
        <f>('AVIA25%'!P31)+25</f>
        <v>35125</v>
      </c>
      <c r="Q31" s="19">
        <f>('AVIA25%'!Q31)+25</f>
        <v>36400</v>
      </c>
      <c r="R31" s="19">
        <f>('AVIA25%'!R31)+25</f>
        <v>35125</v>
      </c>
      <c r="S31" s="19">
        <f>('AVIA25%'!S31)+25</f>
        <v>36400</v>
      </c>
      <c r="T31" s="19">
        <f>('AVIA25%'!T31)+25</f>
        <v>35125</v>
      </c>
      <c r="U31" s="19">
        <f>('AVIA25%'!U31)+25</f>
        <v>36400</v>
      </c>
      <c r="V31" s="19">
        <f>('AVIA25%'!V31)+25</f>
        <v>41650</v>
      </c>
      <c r="W31" s="19">
        <f>('AVIA25%'!W31)+25</f>
        <v>44800</v>
      </c>
      <c r="X31" s="19">
        <f>('AVIA25%'!X31)+25</f>
        <v>59125</v>
      </c>
      <c r="Y31" s="19">
        <f>('AVIA25%'!Y31)+25</f>
        <v>41650</v>
      </c>
      <c r="Z31" s="19">
        <f>('AVIA25%'!Z31)+25</f>
        <v>43300</v>
      </c>
      <c r="AA31" s="19">
        <f>('AVIA25%'!AA31)+25</f>
        <v>41650</v>
      </c>
      <c r="AB31" s="19">
        <f>('AVIA25%'!AB31)+25</f>
        <v>44800</v>
      </c>
      <c r="AC31" s="19">
        <f>('AVIA25%'!AC31)+25</f>
        <v>46300</v>
      </c>
      <c r="AD31" s="19">
        <f>('AVIA25%'!AD31)+25</f>
        <v>44800</v>
      </c>
      <c r="AE31" s="19">
        <f>('AVIA25%'!AE31)+25</f>
        <v>46300</v>
      </c>
      <c r="AF31" s="19">
        <f>('AVIA25%'!AF31)+25</f>
        <v>44800</v>
      </c>
      <c r="AG31" s="19">
        <f>('AVIA25%'!AG31)+25</f>
        <v>46300</v>
      </c>
      <c r="AH31" s="19">
        <f>('AVIA25%'!AH31)+25</f>
        <v>44800</v>
      </c>
      <c r="AI31" s="19">
        <f>('AVIA25%'!AI31)+25</f>
        <v>46300</v>
      </c>
      <c r="AJ31" s="19">
        <f>('AVIA25%'!AJ31)+25</f>
        <v>44800</v>
      </c>
      <c r="AK31" s="19">
        <f>('AVIA25%'!AK31)+25</f>
        <v>46300</v>
      </c>
      <c r="AL31" s="19">
        <f>('AVIA25%'!AL31)+25</f>
        <v>44800</v>
      </c>
      <c r="AM31" s="19">
        <f>('AVIA25%'!AM31)+25</f>
        <v>46300</v>
      </c>
      <c r="AN31" s="19">
        <f>('AVIA25%'!AN31)+25</f>
        <v>44800</v>
      </c>
      <c r="AO31" s="19">
        <f>('AVIA25%'!AO31)+25</f>
        <v>46300</v>
      </c>
      <c r="AP31" s="19">
        <f>('AVIA25%'!AP31)+25</f>
        <v>44800</v>
      </c>
      <c r="AQ31" s="19">
        <f>('AVIA25%'!AQ31)+25</f>
        <v>46300</v>
      </c>
      <c r="AR31" s="19">
        <f>('AVIA25%'!AR31)+25</f>
        <v>41650</v>
      </c>
      <c r="AS31" s="19">
        <f>('AVIA25%'!AS31)+25</f>
        <v>43300</v>
      </c>
      <c r="AT31" s="19">
        <f>('AVIA25%'!AT31)+25</f>
        <v>41650</v>
      </c>
      <c r="AU31" s="19">
        <f>('AVIA25%'!AU31)+25</f>
        <v>40300</v>
      </c>
      <c r="AV31" s="19">
        <f>('AVIA25%'!AV31)+25</f>
        <v>40300</v>
      </c>
      <c r="AW31" s="19">
        <f>('AVIA25%'!AW31)+25</f>
        <v>38650</v>
      </c>
      <c r="AX31" s="19">
        <f>('AVIA25%'!AX31)+25</f>
        <v>40300</v>
      </c>
      <c r="AY31" s="19">
        <f>('AVIA25%'!AY31)+25</f>
        <v>38650</v>
      </c>
      <c r="AZ31" s="19">
        <f>('AVIA25%'!AZ31)+25</f>
        <v>40300</v>
      </c>
      <c r="BA31" s="19">
        <f>('AVIA25%'!BA31)+25</f>
        <v>38650</v>
      </c>
      <c r="BB31" s="19">
        <f>('AVIA25%'!BB31)+25</f>
        <v>40300</v>
      </c>
      <c r="BC31" s="19">
        <f>('AVIA25%'!BC31)+25</f>
        <v>38650</v>
      </c>
    </row>
    <row r="32" spans="1:55" s="36" customFormat="1" ht="12" customHeight="1" x14ac:dyDescent="0.2">
      <c r="A32" s="237">
        <v>4</v>
      </c>
      <c r="B32" s="19">
        <f>('AVIA25%'!B32)+25</f>
        <v>42625</v>
      </c>
      <c r="C32" s="19">
        <f>('AVIA25%'!C32)+25</f>
        <v>43900</v>
      </c>
      <c r="D32" s="19">
        <f>('AVIA25%'!D32)+25</f>
        <v>38650</v>
      </c>
      <c r="E32" s="19">
        <f>('AVIA25%'!E32)+25</f>
        <v>37375</v>
      </c>
      <c r="F32" s="19">
        <f>('AVIA25%'!F32)+25</f>
        <v>35875</v>
      </c>
      <c r="G32" s="19">
        <f>('AVIA25%'!G32)+25</f>
        <v>35875</v>
      </c>
      <c r="H32" s="19">
        <f>('AVIA25%'!H32)+25</f>
        <v>35125</v>
      </c>
      <c r="I32" s="19">
        <f>('AVIA25%'!I32)+25</f>
        <v>35875</v>
      </c>
      <c r="J32" s="19">
        <f>('AVIA25%'!J32)+25</f>
        <v>35875</v>
      </c>
      <c r="K32" s="19">
        <f>('AVIA25%'!K32)+25</f>
        <v>35875</v>
      </c>
      <c r="L32" s="19">
        <f>('AVIA25%'!L32)+25</f>
        <v>42550</v>
      </c>
      <c r="M32" s="19">
        <f>('AVIA25%'!M32)+25</f>
        <v>38650</v>
      </c>
      <c r="N32" s="19">
        <f>('AVIA25%'!N32)+25</f>
        <v>42550</v>
      </c>
      <c r="O32" s="19">
        <f>('AVIA25%'!O32)+25</f>
        <v>40300</v>
      </c>
      <c r="P32" s="19">
        <f>('AVIA25%'!P32)+25</f>
        <v>37375</v>
      </c>
      <c r="Q32" s="19">
        <f>('AVIA25%'!Q32)+25</f>
        <v>38650</v>
      </c>
      <c r="R32" s="19">
        <f>('AVIA25%'!R32)+25</f>
        <v>37375</v>
      </c>
      <c r="S32" s="19">
        <f>('AVIA25%'!S32)+25</f>
        <v>38650</v>
      </c>
      <c r="T32" s="19">
        <f>('AVIA25%'!T32)+25</f>
        <v>37375</v>
      </c>
      <c r="U32" s="19">
        <f>('AVIA25%'!U32)+25</f>
        <v>38650</v>
      </c>
      <c r="V32" s="19">
        <f>('AVIA25%'!V32)+25</f>
        <v>43900</v>
      </c>
      <c r="W32" s="19">
        <f>('AVIA25%'!W32)+25</f>
        <v>47050</v>
      </c>
      <c r="X32" s="19">
        <f>('AVIA25%'!X32)+25</f>
        <v>61375</v>
      </c>
      <c r="Y32" s="19">
        <f>('AVIA25%'!Y32)+25</f>
        <v>43900</v>
      </c>
      <c r="Z32" s="19">
        <f>('AVIA25%'!Z32)+25</f>
        <v>45550</v>
      </c>
      <c r="AA32" s="19">
        <f>('AVIA25%'!AA32)+25</f>
        <v>43900</v>
      </c>
      <c r="AB32" s="19">
        <f>('AVIA25%'!AB32)+25</f>
        <v>47050</v>
      </c>
      <c r="AC32" s="19">
        <f>('AVIA25%'!AC32)+25</f>
        <v>48550</v>
      </c>
      <c r="AD32" s="19">
        <f>('AVIA25%'!AD32)+25</f>
        <v>47050</v>
      </c>
      <c r="AE32" s="19">
        <f>('AVIA25%'!AE32)+25</f>
        <v>48550</v>
      </c>
      <c r="AF32" s="19">
        <f>('AVIA25%'!AF32)+25</f>
        <v>47050</v>
      </c>
      <c r="AG32" s="19">
        <f>('AVIA25%'!AG32)+25</f>
        <v>48550</v>
      </c>
      <c r="AH32" s="19">
        <f>('AVIA25%'!AH32)+25</f>
        <v>47050</v>
      </c>
      <c r="AI32" s="19">
        <f>('AVIA25%'!AI32)+25</f>
        <v>48550</v>
      </c>
      <c r="AJ32" s="19">
        <f>('AVIA25%'!AJ32)+25</f>
        <v>47050</v>
      </c>
      <c r="AK32" s="19">
        <f>('AVIA25%'!AK32)+25</f>
        <v>48550</v>
      </c>
      <c r="AL32" s="19">
        <f>('AVIA25%'!AL32)+25</f>
        <v>47050</v>
      </c>
      <c r="AM32" s="19">
        <f>('AVIA25%'!AM32)+25</f>
        <v>48550</v>
      </c>
      <c r="AN32" s="19">
        <f>('AVIA25%'!AN32)+25</f>
        <v>47050</v>
      </c>
      <c r="AO32" s="19">
        <f>('AVIA25%'!AO32)+25</f>
        <v>48550</v>
      </c>
      <c r="AP32" s="19">
        <f>('AVIA25%'!AP32)+25</f>
        <v>47050</v>
      </c>
      <c r="AQ32" s="19">
        <f>('AVIA25%'!AQ32)+25</f>
        <v>48550</v>
      </c>
      <c r="AR32" s="19">
        <f>('AVIA25%'!AR32)+25</f>
        <v>43900</v>
      </c>
      <c r="AS32" s="19">
        <f>('AVIA25%'!AS32)+25</f>
        <v>45550</v>
      </c>
      <c r="AT32" s="19">
        <f>('AVIA25%'!AT32)+25</f>
        <v>43900</v>
      </c>
      <c r="AU32" s="19">
        <f>('AVIA25%'!AU32)+25</f>
        <v>42550</v>
      </c>
      <c r="AV32" s="19">
        <f>('AVIA25%'!AV32)+25</f>
        <v>42550</v>
      </c>
      <c r="AW32" s="19">
        <f>('AVIA25%'!AW32)+25</f>
        <v>40900</v>
      </c>
      <c r="AX32" s="19">
        <f>('AVIA25%'!AX32)+25</f>
        <v>42550</v>
      </c>
      <c r="AY32" s="19">
        <f>('AVIA25%'!AY32)+25</f>
        <v>40900</v>
      </c>
      <c r="AZ32" s="19">
        <f>('AVIA25%'!AZ32)+25</f>
        <v>42550</v>
      </c>
      <c r="BA32" s="19">
        <f>('AVIA25%'!BA32)+25</f>
        <v>40900</v>
      </c>
      <c r="BB32" s="19">
        <f>('AVIA25%'!BB32)+25</f>
        <v>42550</v>
      </c>
      <c r="BC32" s="19">
        <f>('AVIA25%'!BC32)+25</f>
        <v>40900</v>
      </c>
    </row>
    <row r="33" spans="1:55" s="36" customFormat="1" ht="12" customHeight="1" x14ac:dyDescent="0.2">
      <c r="A33" s="236" t="s">
        <v>182</v>
      </c>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row>
    <row r="34" spans="1:55" s="36" customFormat="1" ht="12" customHeight="1" x14ac:dyDescent="0.2">
      <c r="A34" s="237">
        <v>1</v>
      </c>
      <c r="B34" s="19">
        <f>('AVIA25%'!B34)+25</f>
        <v>52450</v>
      </c>
      <c r="C34" s="19">
        <f>('AVIA25%'!C34)+25</f>
        <v>53725</v>
      </c>
      <c r="D34" s="19">
        <f>('AVIA25%'!D34)+25</f>
        <v>35650</v>
      </c>
      <c r="E34" s="19">
        <f>('AVIA25%'!E34)+25</f>
        <v>34375</v>
      </c>
      <c r="F34" s="19">
        <f>('AVIA25%'!F34)+25</f>
        <v>32875</v>
      </c>
      <c r="G34" s="19">
        <f>('AVIA25%'!G34)+25</f>
        <v>32875</v>
      </c>
      <c r="H34" s="19">
        <f>('AVIA25%'!H34)+25</f>
        <v>32125</v>
      </c>
      <c r="I34" s="19">
        <f>('AVIA25%'!I34)+25</f>
        <v>32875</v>
      </c>
      <c r="J34" s="19">
        <f>('AVIA25%'!J34)+25</f>
        <v>32875</v>
      </c>
      <c r="K34" s="19">
        <f>('AVIA25%'!K34)+25</f>
        <v>32875</v>
      </c>
      <c r="L34" s="19">
        <f>('AVIA25%'!L34)+25</f>
        <v>43300</v>
      </c>
      <c r="M34" s="19">
        <f>('AVIA25%'!M34)+25</f>
        <v>39400</v>
      </c>
      <c r="N34" s="19">
        <f>('AVIA25%'!N34)+25</f>
        <v>43300</v>
      </c>
      <c r="O34" s="19">
        <f>('AVIA25%'!O34)+25</f>
        <v>41050</v>
      </c>
      <c r="P34" s="19">
        <f>('AVIA25%'!P34)+25</f>
        <v>38125</v>
      </c>
      <c r="Q34" s="19">
        <f>('AVIA25%'!Q34)+25</f>
        <v>39400</v>
      </c>
      <c r="R34" s="19">
        <f>('AVIA25%'!R34)+25</f>
        <v>38125</v>
      </c>
      <c r="S34" s="19">
        <f>('AVIA25%'!S34)+25</f>
        <v>39400</v>
      </c>
      <c r="T34" s="19">
        <f>('AVIA25%'!T34)+25</f>
        <v>38125</v>
      </c>
      <c r="U34" s="19">
        <f>('AVIA25%'!U34)+25</f>
        <v>39400</v>
      </c>
      <c r="V34" s="19">
        <f>('AVIA25%'!V34)+25</f>
        <v>53725</v>
      </c>
      <c r="W34" s="19">
        <f>('AVIA25%'!W34)+25</f>
        <v>56875</v>
      </c>
      <c r="X34" s="19">
        <f>('AVIA25%'!X34)+25</f>
        <v>71200</v>
      </c>
      <c r="Y34" s="19">
        <f>('AVIA25%'!Y34)+25</f>
        <v>53725</v>
      </c>
      <c r="Z34" s="19">
        <f>('AVIA25%'!Z34)+25</f>
        <v>55375</v>
      </c>
      <c r="AA34" s="19">
        <f>('AVIA25%'!AA34)+25</f>
        <v>53725</v>
      </c>
      <c r="AB34" s="19">
        <f>('AVIA25%'!AB34)+25</f>
        <v>56875</v>
      </c>
      <c r="AC34" s="19">
        <f>('AVIA25%'!AC34)+25</f>
        <v>58375</v>
      </c>
      <c r="AD34" s="19">
        <f>('AVIA25%'!AD34)+25</f>
        <v>56875</v>
      </c>
      <c r="AE34" s="19">
        <f>('AVIA25%'!AE34)+25</f>
        <v>58375</v>
      </c>
      <c r="AF34" s="19">
        <f>('AVIA25%'!AF34)+25</f>
        <v>56875</v>
      </c>
      <c r="AG34" s="19">
        <f>('AVIA25%'!AG34)+25</f>
        <v>58375</v>
      </c>
      <c r="AH34" s="19">
        <f>('AVIA25%'!AH34)+25</f>
        <v>56875</v>
      </c>
      <c r="AI34" s="19">
        <f>('AVIA25%'!AI34)+25</f>
        <v>58375</v>
      </c>
      <c r="AJ34" s="19">
        <f>('AVIA25%'!AJ34)+25</f>
        <v>56875</v>
      </c>
      <c r="AK34" s="19">
        <f>('AVIA25%'!AK34)+25</f>
        <v>58375</v>
      </c>
      <c r="AL34" s="19">
        <f>('AVIA25%'!AL34)+25</f>
        <v>56875</v>
      </c>
      <c r="AM34" s="19">
        <f>('AVIA25%'!AM34)+25</f>
        <v>58375</v>
      </c>
      <c r="AN34" s="19">
        <f>('AVIA25%'!AN34)+25</f>
        <v>56875</v>
      </c>
      <c r="AO34" s="19">
        <f>('AVIA25%'!AO34)+25</f>
        <v>58375</v>
      </c>
      <c r="AP34" s="19">
        <f>('AVIA25%'!AP34)+25</f>
        <v>56875</v>
      </c>
      <c r="AQ34" s="19">
        <f>('AVIA25%'!AQ34)+25</f>
        <v>58375</v>
      </c>
      <c r="AR34" s="19">
        <f>('AVIA25%'!AR34)+25</f>
        <v>53725</v>
      </c>
      <c r="AS34" s="19">
        <f>('AVIA25%'!AS34)+25</f>
        <v>55375</v>
      </c>
      <c r="AT34" s="19">
        <f>('AVIA25%'!AT34)+25</f>
        <v>53725</v>
      </c>
      <c r="AU34" s="19">
        <f>('AVIA25%'!AU34)+25</f>
        <v>41050</v>
      </c>
      <c r="AV34" s="19">
        <f>('AVIA25%'!AV34)+25</f>
        <v>41050</v>
      </c>
      <c r="AW34" s="19">
        <f>('AVIA25%'!AW34)+25</f>
        <v>39400</v>
      </c>
      <c r="AX34" s="19">
        <f>('AVIA25%'!AX34)+25</f>
        <v>41050</v>
      </c>
      <c r="AY34" s="19">
        <f>('AVIA25%'!AY34)+25</f>
        <v>39400</v>
      </c>
      <c r="AZ34" s="19">
        <f>('AVIA25%'!AZ34)+25</f>
        <v>41050</v>
      </c>
      <c r="BA34" s="19">
        <f>('AVIA25%'!BA34)+25</f>
        <v>39400</v>
      </c>
      <c r="BB34" s="19">
        <f>('AVIA25%'!BB34)+25</f>
        <v>41050</v>
      </c>
      <c r="BC34" s="19">
        <f>('AVIA25%'!BC34)+25</f>
        <v>39400</v>
      </c>
    </row>
    <row r="35" spans="1:55" s="36" customFormat="1" ht="12" customHeight="1" x14ac:dyDescent="0.2">
      <c r="A35" s="237">
        <v>2</v>
      </c>
      <c r="B35" s="19">
        <f>('AVIA25%'!B35)+25</f>
        <v>54700</v>
      </c>
      <c r="C35" s="19">
        <f>('AVIA25%'!C35)+25</f>
        <v>55975</v>
      </c>
      <c r="D35" s="19">
        <f>('AVIA25%'!D35)+25</f>
        <v>37900</v>
      </c>
      <c r="E35" s="19">
        <f>('AVIA25%'!E35)+25</f>
        <v>36625</v>
      </c>
      <c r="F35" s="19">
        <f>('AVIA25%'!F35)+25</f>
        <v>35125</v>
      </c>
      <c r="G35" s="19">
        <f>('AVIA25%'!G35)+25</f>
        <v>35125</v>
      </c>
      <c r="H35" s="19">
        <f>('AVIA25%'!H35)+25</f>
        <v>34375</v>
      </c>
      <c r="I35" s="19">
        <f>('AVIA25%'!I35)+25</f>
        <v>35125</v>
      </c>
      <c r="J35" s="19">
        <f>('AVIA25%'!J35)+25</f>
        <v>35125</v>
      </c>
      <c r="K35" s="19">
        <f>('AVIA25%'!K35)+25</f>
        <v>35125</v>
      </c>
      <c r="L35" s="19">
        <f>('AVIA25%'!L35)+25</f>
        <v>45550</v>
      </c>
      <c r="M35" s="19">
        <f>('AVIA25%'!M35)+25</f>
        <v>41650</v>
      </c>
      <c r="N35" s="19">
        <f>('AVIA25%'!N35)+25</f>
        <v>45550</v>
      </c>
      <c r="O35" s="19">
        <f>('AVIA25%'!O35)+25</f>
        <v>43300</v>
      </c>
      <c r="P35" s="19">
        <f>('AVIA25%'!P35)+25</f>
        <v>40375</v>
      </c>
      <c r="Q35" s="19">
        <f>('AVIA25%'!Q35)+25</f>
        <v>41650</v>
      </c>
      <c r="R35" s="19">
        <f>('AVIA25%'!R35)+25</f>
        <v>40375</v>
      </c>
      <c r="S35" s="19">
        <f>('AVIA25%'!S35)+25</f>
        <v>41650</v>
      </c>
      <c r="T35" s="19">
        <f>('AVIA25%'!T35)+25</f>
        <v>40375</v>
      </c>
      <c r="U35" s="19">
        <f>('AVIA25%'!U35)+25</f>
        <v>41650</v>
      </c>
      <c r="V35" s="19">
        <f>('AVIA25%'!V35)+25</f>
        <v>55975</v>
      </c>
      <c r="W35" s="19">
        <f>('AVIA25%'!W35)+25</f>
        <v>59125</v>
      </c>
      <c r="X35" s="19">
        <f>('AVIA25%'!X35)+25</f>
        <v>73450</v>
      </c>
      <c r="Y35" s="19">
        <f>('AVIA25%'!Y35)+25</f>
        <v>55975</v>
      </c>
      <c r="Z35" s="19">
        <f>('AVIA25%'!Z35)+25</f>
        <v>57625</v>
      </c>
      <c r="AA35" s="19">
        <f>('AVIA25%'!AA35)+25</f>
        <v>55975</v>
      </c>
      <c r="AB35" s="19">
        <f>('AVIA25%'!AB35)+25</f>
        <v>59125</v>
      </c>
      <c r="AC35" s="19">
        <f>('AVIA25%'!AC35)+25</f>
        <v>60625</v>
      </c>
      <c r="AD35" s="19">
        <f>('AVIA25%'!AD35)+25</f>
        <v>59125</v>
      </c>
      <c r="AE35" s="19">
        <f>('AVIA25%'!AE35)+25</f>
        <v>60625</v>
      </c>
      <c r="AF35" s="19">
        <f>('AVIA25%'!AF35)+25</f>
        <v>59125</v>
      </c>
      <c r="AG35" s="19">
        <f>('AVIA25%'!AG35)+25</f>
        <v>60625</v>
      </c>
      <c r="AH35" s="19">
        <f>('AVIA25%'!AH35)+25</f>
        <v>59125</v>
      </c>
      <c r="AI35" s="19">
        <f>('AVIA25%'!AI35)+25</f>
        <v>60625</v>
      </c>
      <c r="AJ35" s="19">
        <f>('AVIA25%'!AJ35)+25</f>
        <v>59125</v>
      </c>
      <c r="AK35" s="19">
        <f>('AVIA25%'!AK35)+25</f>
        <v>60625</v>
      </c>
      <c r="AL35" s="19">
        <f>('AVIA25%'!AL35)+25</f>
        <v>59125</v>
      </c>
      <c r="AM35" s="19">
        <f>('AVIA25%'!AM35)+25</f>
        <v>60625</v>
      </c>
      <c r="AN35" s="19">
        <f>('AVIA25%'!AN35)+25</f>
        <v>59125</v>
      </c>
      <c r="AO35" s="19">
        <f>('AVIA25%'!AO35)+25</f>
        <v>60625</v>
      </c>
      <c r="AP35" s="19">
        <f>('AVIA25%'!AP35)+25</f>
        <v>59125</v>
      </c>
      <c r="AQ35" s="19">
        <f>('AVIA25%'!AQ35)+25</f>
        <v>60625</v>
      </c>
      <c r="AR35" s="19">
        <f>('AVIA25%'!AR35)+25</f>
        <v>55975</v>
      </c>
      <c r="AS35" s="19">
        <f>('AVIA25%'!AS35)+25</f>
        <v>57625</v>
      </c>
      <c r="AT35" s="19">
        <f>('AVIA25%'!AT35)+25</f>
        <v>55975</v>
      </c>
      <c r="AU35" s="19">
        <f>('AVIA25%'!AU35)+25</f>
        <v>43300</v>
      </c>
      <c r="AV35" s="19">
        <f>('AVIA25%'!AV35)+25</f>
        <v>43300</v>
      </c>
      <c r="AW35" s="19">
        <f>('AVIA25%'!AW35)+25</f>
        <v>41650</v>
      </c>
      <c r="AX35" s="19">
        <f>('AVIA25%'!AX35)+25</f>
        <v>43300</v>
      </c>
      <c r="AY35" s="19">
        <f>('AVIA25%'!AY35)+25</f>
        <v>41650</v>
      </c>
      <c r="AZ35" s="19">
        <f>('AVIA25%'!AZ35)+25</f>
        <v>43300</v>
      </c>
      <c r="BA35" s="19">
        <f>('AVIA25%'!BA35)+25</f>
        <v>41650</v>
      </c>
      <c r="BB35" s="19">
        <f>('AVIA25%'!BB35)+25</f>
        <v>43300</v>
      </c>
      <c r="BC35" s="19">
        <f>('AVIA25%'!BC35)+25</f>
        <v>41650</v>
      </c>
    </row>
    <row r="36" spans="1:55" s="36" customFormat="1" ht="12" customHeight="1" x14ac:dyDescent="0.2">
      <c r="A36" s="237">
        <v>3</v>
      </c>
      <c r="B36" s="19">
        <f>('AVIA25%'!B36)+25</f>
        <v>56950</v>
      </c>
      <c r="C36" s="19">
        <f>('AVIA25%'!C36)+25</f>
        <v>58225</v>
      </c>
      <c r="D36" s="19">
        <f>('AVIA25%'!D36)+25</f>
        <v>40150</v>
      </c>
      <c r="E36" s="19">
        <f>('AVIA25%'!E36)+25</f>
        <v>38875</v>
      </c>
      <c r="F36" s="19">
        <f>('AVIA25%'!F36)+25</f>
        <v>37375</v>
      </c>
      <c r="G36" s="19">
        <f>('AVIA25%'!G36)+25</f>
        <v>37375</v>
      </c>
      <c r="H36" s="19">
        <f>('AVIA25%'!H36)+25</f>
        <v>36625</v>
      </c>
      <c r="I36" s="19">
        <f>('AVIA25%'!I36)+25</f>
        <v>37375</v>
      </c>
      <c r="J36" s="19">
        <f>('AVIA25%'!J36)+25</f>
        <v>37375</v>
      </c>
      <c r="K36" s="19">
        <f>('AVIA25%'!K36)+25</f>
        <v>37375</v>
      </c>
      <c r="L36" s="19">
        <f>('AVIA25%'!L36)+25</f>
        <v>47800</v>
      </c>
      <c r="M36" s="19">
        <f>('AVIA25%'!M36)+25</f>
        <v>43900</v>
      </c>
      <c r="N36" s="19">
        <f>('AVIA25%'!N36)+25</f>
        <v>47800</v>
      </c>
      <c r="O36" s="19">
        <f>('AVIA25%'!O36)+25</f>
        <v>45550</v>
      </c>
      <c r="P36" s="19">
        <f>('AVIA25%'!P36)+25</f>
        <v>42625</v>
      </c>
      <c r="Q36" s="19">
        <f>('AVIA25%'!Q36)+25</f>
        <v>43900</v>
      </c>
      <c r="R36" s="19">
        <f>('AVIA25%'!R36)+25</f>
        <v>42625</v>
      </c>
      <c r="S36" s="19">
        <f>('AVIA25%'!S36)+25</f>
        <v>43900</v>
      </c>
      <c r="T36" s="19">
        <f>('AVIA25%'!T36)+25</f>
        <v>42625</v>
      </c>
      <c r="U36" s="19">
        <f>('AVIA25%'!U36)+25</f>
        <v>43900</v>
      </c>
      <c r="V36" s="19">
        <f>('AVIA25%'!V36)+25</f>
        <v>58225</v>
      </c>
      <c r="W36" s="19">
        <f>('AVIA25%'!W36)+25</f>
        <v>61375</v>
      </c>
      <c r="X36" s="19">
        <f>('AVIA25%'!X36)+25</f>
        <v>75700</v>
      </c>
      <c r="Y36" s="19">
        <f>('AVIA25%'!Y36)+25</f>
        <v>58225</v>
      </c>
      <c r="Z36" s="19">
        <f>('AVIA25%'!Z36)+25</f>
        <v>59875</v>
      </c>
      <c r="AA36" s="19">
        <f>('AVIA25%'!AA36)+25</f>
        <v>58225</v>
      </c>
      <c r="AB36" s="19">
        <f>('AVIA25%'!AB36)+25</f>
        <v>61375</v>
      </c>
      <c r="AC36" s="19">
        <f>('AVIA25%'!AC36)+25</f>
        <v>62875</v>
      </c>
      <c r="AD36" s="19">
        <f>('AVIA25%'!AD36)+25</f>
        <v>61375</v>
      </c>
      <c r="AE36" s="19">
        <f>('AVIA25%'!AE36)+25</f>
        <v>62875</v>
      </c>
      <c r="AF36" s="19">
        <f>('AVIA25%'!AF36)+25</f>
        <v>61375</v>
      </c>
      <c r="AG36" s="19">
        <f>('AVIA25%'!AG36)+25</f>
        <v>62875</v>
      </c>
      <c r="AH36" s="19">
        <f>('AVIA25%'!AH36)+25</f>
        <v>61375</v>
      </c>
      <c r="AI36" s="19">
        <f>('AVIA25%'!AI36)+25</f>
        <v>62875</v>
      </c>
      <c r="AJ36" s="19">
        <f>('AVIA25%'!AJ36)+25</f>
        <v>61375</v>
      </c>
      <c r="AK36" s="19">
        <f>('AVIA25%'!AK36)+25</f>
        <v>62875</v>
      </c>
      <c r="AL36" s="19">
        <f>('AVIA25%'!AL36)+25</f>
        <v>61375</v>
      </c>
      <c r="AM36" s="19">
        <f>('AVIA25%'!AM36)+25</f>
        <v>62875</v>
      </c>
      <c r="AN36" s="19">
        <f>('AVIA25%'!AN36)+25</f>
        <v>61375</v>
      </c>
      <c r="AO36" s="19">
        <f>('AVIA25%'!AO36)+25</f>
        <v>62875</v>
      </c>
      <c r="AP36" s="19">
        <f>('AVIA25%'!AP36)+25</f>
        <v>61375</v>
      </c>
      <c r="AQ36" s="19">
        <f>('AVIA25%'!AQ36)+25</f>
        <v>62875</v>
      </c>
      <c r="AR36" s="19">
        <f>('AVIA25%'!AR36)+25</f>
        <v>58225</v>
      </c>
      <c r="AS36" s="19">
        <f>('AVIA25%'!AS36)+25</f>
        <v>59875</v>
      </c>
      <c r="AT36" s="19">
        <f>('AVIA25%'!AT36)+25</f>
        <v>58225</v>
      </c>
      <c r="AU36" s="19">
        <f>('AVIA25%'!AU36)+25</f>
        <v>45550</v>
      </c>
      <c r="AV36" s="19">
        <f>('AVIA25%'!AV36)+25</f>
        <v>45550</v>
      </c>
      <c r="AW36" s="19">
        <f>('AVIA25%'!AW36)+25</f>
        <v>43900</v>
      </c>
      <c r="AX36" s="19">
        <f>('AVIA25%'!AX36)+25</f>
        <v>45550</v>
      </c>
      <c r="AY36" s="19">
        <f>('AVIA25%'!AY36)+25</f>
        <v>43900</v>
      </c>
      <c r="AZ36" s="19">
        <f>('AVIA25%'!AZ36)+25</f>
        <v>45550</v>
      </c>
      <c r="BA36" s="19">
        <f>('AVIA25%'!BA36)+25</f>
        <v>43900</v>
      </c>
      <c r="BB36" s="19">
        <f>('AVIA25%'!BB36)+25</f>
        <v>45550</v>
      </c>
      <c r="BC36" s="19">
        <f>('AVIA25%'!BC36)+25</f>
        <v>43900</v>
      </c>
    </row>
    <row r="37" spans="1:55" s="36" customFormat="1" ht="12" customHeight="1" x14ac:dyDescent="0.2">
      <c r="A37" s="237">
        <v>4</v>
      </c>
      <c r="B37" s="19">
        <f>('AVIA25%'!B37)+25</f>
        <v>59200</v>
      </c>
      <c r="C37" s="19">
        <f>('AVIA25%'!C37)+25</f>
        <v>60475</v>
      </c>
      <c r="D37" s="19">
        <f>('AVIA25%'!D37)+25</f>
        <v>42400</v>
      </c>
      <c r="E37" s="19">
        <f>('AVIA25%'!E37)+25</f>
        <v>41125</v>
      </c>
      <c r="F37" s="19">
        <f>('AVIA25%'!F37)+25</f>
        <v>39625</v>
      </c>
      <c r="G37" s="19">
        <f>('AVIA25%'!G37)+25</f>
        <v>39625</v>
      </c>
      <c r="H37" s="19">
        <f>('AVIA25%'!H37)+25</f>
        <v>38875</v>
      </c>
      <c r="I37" s="19">
        <f>('AVIA25%'!I37)+25</f>
        <v>39625</v>
      </c>
      <c r="J37" s="19">
        <f>('AVIA25%'!J37)+25</f>
        <v>39625</v>
      </c>
      <c r="K37" s="19">
        <f>('AVIA25%'!K37)+25</f>
        <v>39625</v>
      </c>
      <c r="L37" s="19">
        <f>('AVIA25%'!L37)+25</f>
        <v>50050</v>
      </c>
      <c r="M37" s="19">
        <f>('AVIA25%'!M37)+25</f>
        <v>46150</v>
      </c>
      <c r="N37" s="19">
        <f>('AVIA25%'!N37)+25</f>
        <v>50050</v>
      </c>
      <c r="O37" s="19">
        <f>('AVIA25%'!O37)+25</f>
        <v>47800</v>
      </c>
      <c r="P37" s="19">
        <f>('AVIA25%'!P37)+25</f>
        <v>44875</v>
      </c>
      <c r="Q37" s="19">
        <f>('AVIA25%'!Q37)+25</f>
        <v>46150</v>
      </c>
      <c r="R37" s="19">
        <f>('AVIA25%'!R37)+25</f>
        <v>44875</v>
      </c>
      <c r="S37" s="19">
        <f>('AVIA25%'!S37)+25</f>
        <v>46150</v>
      </c>
      <c r="T37" s="19">
        <f>('AVIA25%'!T37)+25</f>
        <v>44875</v>
      </c>
      <c r="U37" s="19">
        <f>('AVIA25%'!U37)+25</f>
        <v>46150</v>
      </c>
      <c r="V37" s="19">
        <f>('AVIA25%'!V37)+25</f>
        <v>60475</v>
      </c>
      <c r="W37" s="19">
        <f>('AVIA25%'!W37)+25</f>
        <v>63625</v>
      </c>
      <c r="X37" s="19">
        <f>('AVIA25%'!X37)+25</f>
        <v>77950</v>
      </c>
      <c r="Y37" s="19">
        <f>('AVIA25%'!Y37)+25</f>
        <v>60475</v>
      </c>
      <c r="Z37" s="19">
        <f>('AVIA25%'!Z37)+25</f>
        <v>62125</v>
      </c>
      <c r="AA37" s="19">
        <f>('AVIA25%'!AA37)+25</f>
        <v>60475</v>
      </c>
      <c r="AB37" s="19">
        <f>('AVIA25%'!AB37)+25</f>
        <v>63625</v>
      </c>
      <c r="AC37" s="19">
        <f>('AVIA25%'!AC37)+25</f>
        <v>65125</v>
      </c>
      <c r="AD37" s="19">
        <f>('AVIA25%'!AD37)+25</f>
        <v>63625</v>
      </c>
      <c r="AE37" s="19">
        <f>('AVIA25%'!AE37)+25</f>
        <v>65125</v>
      </c>
      <c r="AF37" s="19">
        <f>('AVIA25%'!AF37)+25</f>
        <v>63625</v>
      </c>
      <c r="AG37" s="19">
        <f>('AVIA25%'!AG37)+25</f>
        <v>65125</v>
      </c>
      <c r="AH37" s="19">
        <f>('AVIA25%'!AH37)+25</f>
        <v>63625</v>
      </c>
      <c r="AI37" s="19">
        <f>('AVIA25%'!AI37)+25</f>
        <v>65125</v>
      </c>
      <c r="AJ37" s="19">
        <f>('AVIA25%'!AJ37)+25</f>
        <v>63625</v>
      </c>
      <c r="AK37" s="19">
        <f>('AVIA25%'!AK37)+25</f>
        <v>65125</v>
      </c>
      <c r="AL37" s="19">
        <f>('AVIA25%'!AL37)+25</f>
        <v>63625</v>
      </c>
      <c r="AM37" s="19">
        <f>('AVIA25%'!AM37)+25</f>
        <v>65125</v>
      </c>
      <c r="AN37" s="19">
        <f>('AVIA25%'!AN37)+25</f>
        <v>63625</v>
      </c>
      <c r="AO37" s="19">
        <f>('AVIA25%'!AO37)+25</f>
        <v>65125</v>
      </c>
      <c r="AP37" s="19">
        <f>('AVIA25%'!AP37)+25</f>
        <v>63625</v>
      </c>
      <c r="AQ37" s="19">
        <f>('AVIA25%'!AQ37)+25</f>
        <v>65125</v>
      </c>
      <c r="AR37" s="19">
        <f>('AVIA25%'!AR37)+25</f>
        <v>60475</v>
      </c>
      <c r="AS37" s="19">
        <f>('AVIA25%'!AS37)+25</f>
        <v>62125</v>
      </c>
      <c r="AT37" s="19">
        <f>('AVIA25%'!AT37)+25</f>
        <v>60475</v>
      </c>
      <c r="AU37" s="19">
        <f>('AVIA25%'!AU37)+25</f>
        <v>47800</v>
      </c>
      <c r="AV37" s="19">
        <f>('AVIA25%'!AV37)+25</f>
        <v>47800</v>
      </c>
      <c r="AW37" s="19">
        <f>('AVIA25%'!AW37)+25</f>
        <v>46150</v>
      </c>
      <c r="AX37" s="19">
        <f>('AVIA25%'!AX37)+25</f>
        <v>47800</v>
      </c>
      <c r="AY37" s="19">
        <f>('AVIA25%'!AY37)+25</f>
        <v>46150</v>
      </c>
      <c r="AZ37" s="19">
        <f>('AVIA25%'!AZ37)+25</f>
        <v>47800</v>
      </c>
      <c r="BA37" s="19">
        <f>('AVIA25%'!BA37)+25</f>
        <v>46150</v>
      </c>
      <c r="BB37" s="19">
        <f>('AVIA25%'!BB37)+25</f>
        <v>47800</v>
      </c>
      <c r="BC37" s="19">
        <f>('AVIA25%'!BC37)+25</f>
        <v>46150</v>
      </c>
    </row>
    <row r="38" spans="1:55" s="36" customFormat="1" ht="12" customHeight="1" x14ac:dyDescent="0.2">
      <c r="A38" s="237">
        <v>5</v>
      </c>
      <c r="B38" s="19">
        <f>('AVIA25%'!B38)+25</f>
        <v>61450</v>
      </c>
      <c r="C38" s="19">
        <f>('AVIA25%'!C38)+25</f>
        <v>62725</v>
      </c>
      <c r="D38" s="19">
        <f>('AVIA25%'!D38)+25</f>
        <v>44650</v>
      </c>
      <c r="E38" s="19">
        <f>('AVIA25%'!E38)+25</f>
        <v>43375</v>
      </c>
      <c r="F38" s="19">
        <f>('AVIA25%'!F38)+25</f>
        <v>41875</v>
      </c>
      <c r="G38" s="19">
        <f>('AVIA25%'!G38)+25</f>
        <v>41875</v>
      </c>
      <c r="H38" s="19">
        <f>('AVIA25%'!H38)+25</f>
        <v>41125</v>
      </c>
      <c r="I38" s="19">
        <f>('AVIA25%'!I38)+25</f>
        <v>41875</v>
      </c>
      <c r="J38" s="19">
        <f>('AVIA25%'!J38)+25</f>
        <v>41875</v>
      </c>
      <c r="K38" s="19">
        <f>('AVIA25%'!K38)+25</f>
        <v>41875</v>
      </c>
      <c r="L38" s="19">
        <f>('AVIA25%'!L38)+25</f>
        <v>52300</v>
      </c>
      <c r="M38" s="19">
        <f>('AVIA25%'!M38)+25</f>
        <v>48400</v>
      </c>
      <c r="N38" s="19">
        <f>('AVIA25%'!N38)+25</f>
        <v>52300</v>
      </c>
      <c r="O38" s="19">
        <f>('AVIA25%'!O38)+25</f>
        <v>50050</v>
      </c>
      <c r="P38" s="19">
        <f>('AVIA25%'!P38)+25</f>
        <v>47125</v>
      </c>
      <c r="Q38" s="19">
        <f>('AVIA25%'!Q38)+25</f>
        <v>48400</v>
      </c>
      <c r="R38" s="19">
        <f>('AVIA25%'!R38)+25</f>
        <v>47125</v>
      </c>
      <c r="S38" s="19">
        <f>('AVIA25%'!S38)+25</f>
        <v>48400</v>
      </c>
      <c r="T38" s="19">
        <f>('AVIA25%'!T38)+25</f>
        <v>47125</v>
      </c>
      <c r="U38" s="19">
        <f>('AVIA25%'!U38)+25</f>
        <v>48400</v>
      </c>
      <c r="V38" s="19">
        <f>('AVIA25%'!V38)+25</f>
        <v>62725</v>
      </c>
      <c r="W38" s="19">
        <f>('AVIA25%'!W38)+25</f>
        <v>65875</v>
      </c>
      <c r="X38" s="19">
        <f>('AVIA25%'!X38)+25</f>
        <v>80200</v>
      </c>
      <c r="Y38" s="19">
        <f>('AVIA25%'!Y38)+25</f>
        <v>62725</v>
      </c>
      <c r="Z38" s="19">
        <f>('AVIA25%'!Z38)+25</f>
        <v>64375</v>
      </c>
      <c r="AA38" s="19">
        <f>('AVIA25%'!AA38)+25</f>
        <v>62725</v>
      </c>
      <c r="AB38" s="19">
        <f>('AVIA25%'!AB38)+25</f>
        <v>65875</v>
      </c>
      <c r="AC38" s="19">
        <f>('AVIA25%'!AC38)+25</f>
        <v>67375</v>
      </c>
      <c r="AD38" s="19">
        <f>('AVIA25%'!AD38)+25</f>
        <v>65875</v>
      </c>
      <c r="AE38" s="19">
        <f>('AVIA25%'!AE38)+25</f>
        <v>67375</v>
      </c>
      <c r="AF38" s="19">
        <f>('AVIA25%'!AF38)+25</f>
        <v>65875</v>
      </c>
      <c r="AG38" s="19">
        <f>('AVIA25%'!AG38)+25</f>
        <v>67375</v>
      </c>
      <c r="AH38" s="19">
        <f>('AVIA25%'!AH38)+25</f>
        <v>65875</v>
      </c>
      <c r="AI38" s="19">
        <f>('AVIA25%'!AI38)+25</f>
        <v>67375</v>
      </c>
      <c r="AJ38" s="19">
        <f>('AVIA25%'!AJ38)+25</f>
        <v>65875</v>
      </c>
      <c r="AK38" s="19">
        <f>('AVIA25%'!AK38)+25</f>
        <v>67375</v>
      </c>
      <c r="AL38" s="19">
        <f>('AVIA25%'!AL38)+25</f>
        <v>65875</v>
      </c>
      <c r="AM38" s="19">
        <f>('AVIA25%'!AM38)+25</f>
        <v>67375</v>
      </c>
      <c r="AN38" s="19">
        <f>('AVIA25%'!AN38)+25</f>
        <v>65875</v>
      </c>
      <c r="AO38" s="19">
        <f>('AVIA25%'!AO38)+25</f>
        <v>67375</v>
      </c>
      <c r="AP38" s="19">
        <f>('AVIA25%'!AP38)+25</f>
        <v>65875</v>
      </c>
      <c r="AQ38" s="19">
        <f>('AVIA25%'!AQ38)+25</f>
        <v>67375</v>
      </c>
      <c r="AR38" s="19">
        <f>('AVIA25%'!AR38)+25</f>
        <v>62725</v>
      </c>
      <c r="AS38" s="19">
        <f>('AVIA25%'!AS38)+25</f>
        <v>64375</v>
      </c>
      <c r="AT38" s="19">
        <f>('AVIA25%'!AT38)+25</f>
        <v>62725</v>
      </c>
      <c r="AU38" s="19">
        <f>('AVIA25%'!AU38)+25</f>
        <v>50050</v>
      </c>
      <c r="AV38" s="19">
        <f>('AVIA25%'!AV38)+25</f>
        <v>50050</v>
      </c>
      <c r="AW38" s="19">
        <f>('AVIA25%'!AW38)+25</f>
        <v>48400</v>
      </c>
      <c r="AX38" s="19">
        <f>('AVIA25%'!AX38)+25</f>
        <v>50050</v>
      </c>
      <c r="AY38" s="19">
        <f>('AVIA25%'!AY38)+25</f>
        <v>48400</v>
      </c>
      <c r="AZ38" s="19">
        <f>('AVIA25%'!AZ38)+25</f>
        <v>50050</v>
      </c>
      <c r="BA38" s="19">
        <f>('AVIA25%'!BA38)+25</f>
        <v>48400</v>
      </c>
      <c r="BB38" s="19">
        <f>('AVIA25%'!BB38)+25</f>
        <v>50050</v>
      </c>
      <c r="BC38" s="19">
        <f>('AVIA25%'!BC38)+25</f>
        <v>48400</v>
      </c>
    </row>
    <row r="39" spans="1:55" s="36" customFormat="1" ht="12" customHeight="1" x14ac:dyDescent="0.2">
      <c r="A39" s="237">
        <v>6</v>
      </c>
      <c r="B39" s="19">
        <f>('AVIA25%'!B39)+25</f>
        <v>63700</v>
      </c>
      <c r="C39" s="19">
        <f>('AVIA25%'!C39)+25</f>
        <v>64975</v>
      </c>
      <c r="D39" s="19">
        <f>('AVIA25%'!D39)+25</f>
        <v>46900</v>
      </c>
      <c r="E39" s="19">
        <f>('AVIA25%'!E39)+25</f>
        <v>45625</v>
      </c>
      <c r="F39" s="19">
        <f>('AVIA25%'!F39)+25</f>
        <v>44125</v>
      </c>
      <c r="G39" s="19">
        <f>('AVIA25%'!G39)+25</f>
        <v>44125</v>
      </c>
      <c r="H39" s="19">
        <f>('AVIA25%'!H39)+25</f>
        <v>43375</v>
      </c>
      <c r="I39" s="19">
        <f>('AVIA25%'!I39)+25</f>
        <v>44125</v>
      </c>
      <c r="J39" s="19">
        <f>('AVIA25%'!J39)+25</f>
        <v>44125</v>
      </c>
      <c r="K39" s="19">
        <f>('AVIA25%'!K39)+25</f>
        <v>44125</v>
      </c>
      <c r="L39" s="19">
        <f>('AVIA25%'!L39)+25</f>
        <v>54550</v>
      </c>
      <c r="M39" s="19">
        <f>('AVIA25%'!M39)+25</f>
        <v>50650</v>
      </c>
      <c r="N39" s="19">
        <f>('AVIA25%'!N39)+25</f>
        <v>54550</v>
      </c>
      <c r="O39" s="19">
        <f>('AVIA25%'!O39)+25</f>
        <v>52300</v>
      </c>
      <c r="P39" s="19">
        <f>('AVIA25%'!P39)+25</f>
        <v>49375</v>
      </c>
      <c r="Q39" s="19">
        <f>('AVIA25%'!Q39)+25</f>
        <v>50650</v>
      </c>
      <c r="R39" s="19">
        <f>('AVIA25%'!R39)+25</f>
        <v>49375</v>
      </c>
      <c r="S39" s="19">
        <f>('AVIA25%'!S39)+25</f>
        <v>50650</v>
      </c>
      <c r="T39" s="19">
        <f>('AVIA25%'!T39)+25</f>
        <v>49375</v>
      </c>
      <c r="U39" s="19">
        <f>('AVIA25%'!U39)+25</f>
        <v>50650</v>
      </c>
      <c r="V39" s="19">
        <f>('AVIA25%'!V39)+25</f>
        <v>64975</v>
      </c>
      <c r="W39" s="19">
        <f>('AVIA25%'!W39)+25</f>
        <v>68125</v>
      </c>
      <c r="X39" s="19">
        <f>('AVIA25%'!X39)+25</f>
        <v>82450</v>
      </c>
      <c r="Y39" s="19">
        <f>('AVIA25%'!Y39)+25</f>
        <v>64975</v>
      </c>
      <c r="Z39" s="19">
        <f>('AVIA25%'!Z39)+25</f>
        <v>66625</v>
      </c>
      <c r="AA39" s="19">
        <f>('AVIA25%'!AA39)+25</f>
        <v>64975</v>
      </c>
      <c r="AB39" s="19">
        <f>('AVIA25%'!AB39)+25</f>
        <v>68125</v>
      </c>
      <c r="AC39" s="19">
        <f>('AVIA25%'!AC39)+25</f>
        <v>69625</v>
      </c>
      <c r="AD39" s="19">
        <f>('AVIA25%'!AD39)+25</f>
        <v>68125</v>
      </c>
      <c r="AE39" s="19">
        <f>('AVIA25%'!AE39)+25</f>
        <v>69625</v>
      </c>
      <c r="AF39" s="19">
        <f>('AVIA25%'!AF39)+25</f>
        <v>68125</v>
      </c>
      <c r="AG39" s="19">
        <f>('AVIA25%'!AG39)+25</f>
        <v>69625</v>
      </c>
      <c r="AH39" s="19">
        <f>('AVIA25%'!AH39)+25</f>
        <v>68125</v>
      </c>
      <c r="AI39" s="19">
        <f>('AVIA25%'!AI39)+25</f>
        <v>69625</v>
      </c>
      <c r="AJ39" s="19">
        <f>('AVIA25%'!AJ39)+25</f>
        <v>68125</v>
      </c>
      <c r="AK39" s="19">
        <f>('AVIA25%'!AK39)+25</f>
        <v>69625</v>
      </c>
      <c r="AL39" s="19">
        <f>('AVIA25%'!AL39)+25</f>
        <v>68125</v>
      </c>
      <c r="AM39" s="19">
        <f>('AVIA25%'!AM39)+25</f>
        <v>69625</v>
      </c>
      <c r="AN39" s="19">
        <f>('AVIA25%'!AN39)+25</f>
        <v>68125</v>
      </c>
      <c r="AO39" s="19">
        <f>('AVIA25%'!AO39)+25</f>
        <v>69625</v>
      </c>
      <c r="AP39" s="19">
        <f>('AVIA25%'!AP39)+25</f>
        <v>68125</v>
      </c>
      <c r="AQ39" s="19">
        <f>('AVIA25%'!AQ39)+25</f>
        <v>69625</v>
      </c>
      <c r="AR39" s="19">
        <f>('AVIA25%'!AR39)+25</f>
        <v>64975</v>
      </c>
      <c r="AS39" s="19">
        <f>('AVIA25%'!AS39)+25</f>
        <v>66625</v>
      </c>
      <c r="AT39" s="19">
        <f>('AVIA25%'!AT39)+25</f>
        <v>64975</v>
      </c>
      <c r="AU39" s="19">
        <f>('AVIA25%'!AU39)+25</f>
        <v>52300</v>
      </c>
      <c r="AV39" s="19">
        <f>('AVIA25%'!AV39)+25</f>
        <v>52300</v>
      </c>
      <c r="AW39" s="19">
        <f>('AVIA25%'!AW39)+25</f>
        <v>50650</v>
      </c>
      <c r="AX39" s="19">
        <f>('AVIA25%'!AX39)+25</f>
        <v>52300</v>
      </c>
      <c r="AY39" s="19">
        <f>('AVIA25%'!AY39)+25</f>
        <v>50650</v>
      </c>
      <c r="AZ39" s="19">
        <f>('AVIA25%'!AZ39)+25</f>
        <v>52300</v>
      </c>
      <c r="BA39" s="19">
        <f>('AVIA25%'!BA39)+25</f>
        <v>50650</v>
      </c>
      <c r="BB39" s="19">
        <f>('AVIA25%'!BB39)+25</f>
        <v>52300</v>
      </c>
      <c r="BC39" s="19">
        <f>('AVIA25%'!BC39)+25</f>
        <v>50650</v>
      </c>
    </row>
    <row r="40" spans="1:55" s="36" customFormat="1" ht="12" hidden="1" customHeight="1" x14ac:dyDescent="0.2">
      <c r="A40" s="236" t="s">
        <v>183</v>
      </c>
      <c r="B40" s="19">
        <f>('AVIA25%'!B40)+25</f>
        <v>25</v>
      </c>
      <c r="C40" s="19">
        <f>('AVIA25%'!C40)+25</f>
        <v>25</v>
      </c>
      <c r="D40" s="19">
        <f>('AVIA25%'!D40)+25</f>
        <v>25</v>
      </c>
      <c r="E40" s="19">
        <f>('AVIA25%'!E40)+25</f>
        <v>25</v>
      </c>
      <c r="F40" s="19">
        <f>('AVIA25%'!F40)+25</f>
        <v>25</v>
      </c>
      <c r="G40" s="19">
        <f>('AVIA25%'!G40)+25</f>
        <v>25</v>
      </c>
      <c r="H40" s="19">
        <f>('AVIA25%'!H40)+25</f>
        <v>25</v>
      </c>
      <c r="I40" s="19">
        <f>('AVIA25%'!I40)+25</f>
        <v>25</v>
      </c>
      <c r="J40" s="19">
        <f>('AVIA25%'!J40)+25</f>
        <v>25</v>
      </c>
      <c r="K40" s="19">
        <f>('AVIA25%'!K40)+25</f>
        <v>25</v>
      </c>
      <c r="L40" s="19">
        <f>('AVIA25%'!L40)+25</f>
        <v>25</v>
      </c>
      <c r="M40" s="19">
        <f>('AVIA25%'!M40)+25</f>
        <v>25</v>
      </c>
      <c r="N40" s="19">
        <f>('AVIA25%'!N40)+25</f>
        <v>25</v>
      </c>
      <c r="O40" s="19">
        <f>('AVIA25%'!O40)+25</f>
        <v>25</v>
      </c>
      <c r="P40" s="19">
        <f>('AVIA25%'!P40)+25</f>
        <v>25</v>
      </c>
      <c r="Q40" s="19">
        <f>('AVIA25%'!Q40)+25</f>
        <v>25</v>
      </c>
      <c r="R40" s="19">
        <f>('AVIA25%'!R40)+25</f>
        <v>25</v>
      </c>
      <c r="S40" s="19">
        <f>('AVIA25%'!S40)+25</f>
        <v>25</v>
      </c>
      <c r="T40" s="19">
        <f>('AVIA25%'!T40)+25</f>
        <v>25</v>
      </c>
      <c r="U40" s="19">
        <f>('AVIA25%'!U40)+25</f>
        <v>25</v>
      </c>
      <c r="V40" s="19">
        <f>('AVIA25%'!V40)+25</f>
        <v>25</v>
      </c>
      <c r="W40" s="19">
        <f>('AVIA25%'!W40)+25</f>
        <v>25</v>
      </c>
      <c r="X40" s="19">
        <f>('AVIA25%'!X40)+25</f>
        <v>25</v>
      </c>
      <c r="Y40" s="19">
        <f>('AVIA25%'!Y40)+25</f>
        <v>25</v>
      </c>
      <c r="Z40" s="19">
        <f>('AVIA25%'!Z40)+25</f>
        <v>25</v>
      </c>
      <c r="AA40" s="19">
        <f>('AVIA25%'!AA40)+25</f>
        <v>25</v>
      </c>
      <c r="AB40" s="19">
        <f>('AVIA25%'!AB40)+25</f>
        <v>25</v>
      </c>
      <c r="AC40" s="19">
        <f>('AVIA25%'!AC40)+25</f>
        <v>25</v>
      </c>
      <c r="AD40" s="19">
        <f>('AVIA25%'!AD40)+25</f>
        <v>25</v>
      </c>
      <c r="AE40" s="19">
        <f>('AVIA25%'!AE40)+25</f>
        <v>25</v>
      </c>
      <c r="AF40" s="19">
        <f>('AVIA25%'!AF40)+25</f>
        <v>25</v>
      </c>
      <c r="AG40" s="19">
        <f>('AVIA25%'!AG40)+25</f>
        <v>25</v>
      </c>
      <c r="AH40" s="19">
        <f>('AVIA25%'!AH40)+25</f>
        <v>25</v>
      </c>
      <c r="AI40" s="19">
        <f>('AVIA25%'!AI40)+25</f>
        <v>25</v>
      </c>
      <c r="AJ40" s="19">
        <f>('AVIA25%'!AJ40)+25</f>
        <v>25</v>
      </c>
      <c r="AK40" s="19">
        <f>('AVIA25%'!AK40)+25</f>
        <v>25</v>
      </c>
      <c r="AL40" s="19">
        <f>('AVIA25%'!AL40)+25</f>
        <v>25</v>
      </c>
      <c r="AM40" s="19">
        <f>('AVIA25%'!AM40)+25</f>
        <v>25</v>
      </c>
      <c r="AN40" s="19">
        <f>('AVIA25%'!AN40)+25</f>
        <v>25</v>
      </c>
      <c r="AO40" s="19">
        <f>('AVIA25%'!AO40)+25</f>
        <v>25</v>
      </c>
      <c r="AP40" s="19">
        <f>('AVIA25%'!AP40)+25</f>
        <v>25</v>
      </c>
      <c r="AQ40" s="19">
        <f>('AVIA25%'!AQ40)+25</f>
        <v>25</v>
      </c>
      <c r="AR40" s="19">
        <f>('AVIA25%'!AR40)+25</f>
        <v>25</v>
      </c>
      <c r="AS40" s="19">
        <f>('AVIA25%'!AS40)+25</f>
        <v>25</v>
      </c>
      <c r="AT40" s="19">
        <f>('AVIA25%'!AT40)+25</f>
        <v>25</v>
      </c>
      <c r="AU40" s="19">
        <f>('AVIA25%'!AU40)+25</f>
        <v>25</v>
      </c>
      <c r="AV40" s="19">
        <f>('AVIA25%'!AV40)+25</f>
        <v>25</v>
      </c>
      <c r="AW40" s="19">
        <f>('AVIA25%'!AW40)+25</f>
        <v>25</v>
      </c>
      <c r="AX40" s="19">
        <f>('AVIA25%'!AX40)+25</f>
        <v>25</v>
      </c>
      <c r="AY40" s="19">
        <f>('AVIA25%'!AY40)+25</f>
        <v>25</v>
      </c>
      <c r="AZ40" s="19">
        <f>('AVIA25%'!AZ40)+25</f>
        <v>25</v>
      </c>
      <c r="BA40" s="19">
        <f>('AVIA25%'!BA40)+25</f>
        <v>25</v>
      </c>
      <c r="BB40" s="19">
        <f>('AVIA25%'!BB40)+25</f>
        <v>25</v>
      </c>
      <c r="BC40" s="19">
        <f>('AVIA25%'!BC40)+25</f>
        <v>25</v>
      </c>
    </row>
    <row r="41" spans="1:55" s="36" customFormat="1" ht="12" hidden="1" customHeight="1" x14ac:dyDescent="0.2">
      <c r="A41" s="237" t="s">
        <v>15</v>
      </c>
      <c r="B41" s="19">
        <f>('AVIA25%'!B41)+25</f>
        <v>67450</v>
      </c>
      <c r="C41" s="19">
        <f>('AVIA25%'!C41)+25</f>
        <v>68725</v>
      </c>
      <c r="D41" s="19">
        <f>('AVIA25%'!D41)+25</f>
        <v>45175</v>
      </c>
      <c r="E41" s="19">
        <f>('AVIA25%'!E41)+25</f>
        <v>43900</v>
      </c>
      <c r="F41" s="19">
        <f>('AVIA25%'!F41)+25</f>
        <v>42400</v>
      </c>
      <c r="G41" s="19">
        <f>('AVIA25%'!G41)+25</f>
        <v>42400</v>
      </c>
      <c r="H41" s="19">
        <f>('AVIA25%'!H41)+25</f>
        <v>41650</v>
      </c>
      <c r="I41" s="19">
        <f>('AVIA25%'!I41)+25</f>
        <v>42400</v>
      </c>
      <c r="J41" s="19">
        <f>('AVIA25%'!J41)+25</f>
        <v>42400</v>
      </c>
      <c r="K41" s="19">
        <f>('AVIA25%'!K41)+25</f>
        <v>42400</v>
      </c>
      <c r="L41" s="19">
        <f>('AVIA25%'!L41)+25</f>
        <v>49075</v>
      </c>
      <c r="M41" s="19">
        <f>('AVIA25%'!M41)+25</f>
        <v>45175</v>
      </c>
      <c r="N41" s="19">
        <f>('AVIA25%'!N41)+25</f>
        <v>49075</v>
      </c>
      <c r="O41" s="19">
        <f>('AVIA25%'!O41)+25</f>
        <v>46825</v>
      </c>
      <c r="P41" s="19">
        <f>('AVIA25%'!P41)+25</f>
        <v>43900</v>
      </c>
      <c r="Q41" s="19">
        <f>('AVIA25%'!Q41)+25</f>
        <v>45175</v>
      </c>
      <c r="R41" s="19">
        <f>('AVIA25%'!R41)+25</f>
        <v>43900</v>
      </c>
      <c r="S41" s="19">
        <f>('AVIA25%'!S41)+25</f>
        <v>45175</v>
      </c>
      <c r="T41" s="19">
        <f>('AVIA25%'!T41)+25</f>
        <v>43900</v>
      </c>
      <c r="U41" s="19">
        <f>('AVIA25%'!U41)+25</f>
        <v>45175</v>
      </c>
      <c r="V41" s="19">
        <f>('AVIA25%'!V41)+25</f>
        <v>61225</v>
      </c>
      <c r="W41" s="19">
        <f>('AVIA25%'!W41)+25</f>
        <v>64375</v>
      </c>
      <c r="X41" s="19">
        <f>('AVIA25%'!X41)+25</f>
        <v>78700</v>
      </c>
      <c r="Y41" s="19">
        <f>('AVIA25%'!Y41)+25</f>
        <v>61225</v>
      </c>
      <c r="Z41" s="19">
        <f>('AVIA25%'!Z41)+25</f>
        <v>62875</v>
      </c>
      <c r="AA41" s="19">
        <f>('AVIA25%'!AA41)+25</f>
        <v>61225</v>
      </c>
      <c r="AB41" s="19">
        <f>('AVIA25%'!AB41)+25</f>
        <v>64375</v>
      </c>
      <c r="AC41" s="19">
        <f>('AVIA25%'!AC41)+25</f>
        <v>65875</v>
      </c>
      <c r="AD41" s="19">
        <f>('AVIA25%'!AD41)+25</f>
        <v>64375</v>
      </c>
      <c r="AE41" s="19">
        <f>('AVIA25%'!AE41)+25</f>
        <v>65875</v>
      </c>
      <c r="AF41" s="19">
        <f>('AVIA25%'!AF41)+25</f>
        <v>64375</v>
      </c>
      <c r="AG41" s="19">
        <f>('AVIA25%'!AG41)+25</f>
        <v>65875</v>
      </c>
      <c r="AH41" s="19">
        <f>('AVIA25%'!AH41)+25</f>
        <v>64375</v>
      </c>
      <c r="AI41" s="19">
        <f>('AVIA25%'!AI41)+25</f>
        <v>65875</v>
      </c>
      <c r="AJ41" s="19">
        <f>('AVIA25%'!AJ41)+25</f>
        <v>64375</v>
      </c>
      <c r="AK41" s="19">
        <f>('AVIA25%'!AK41)+25</f>
        <v>65875</v>
      </c>
      <c r="AL41" s="19">
        <f>('AVIA25%'!AL41)+25</f>
        <v>64375</v>
      </c>
      <c r="AM41" s="19">
        <f>('AVIA25%'!AM41)+25</f>
        <v>65875</v>
      </c>
      <c r="AN41" s="19">
        <f>('AVIA25%'!AN41)+25</f>
        <v>64375</v>
      </c>
      <c r="AO41" s="19">
        <f>('AVIA25%'!AO41)+25</f>
        <v>65875</v>
      </c>
      <c r="AP41" s="19">
        <f>('AVIA25%'!AP41)+25</f>
        <v>64375</v>
      </c>
      <c r="AQ41" s="19">
        <f>('AVIA25%'!AQ41)+25</f>
        <v>65875</v>
      </c>
      <c r="AR41" s="19">
        <f>('AVIA25%'!AR41)+25</f>
        <v>61225</v>
      </c>
      <c r="AS41" s="19">
        <f>('AVIA25%'!AS41)+25</f>
        <v>62875</v>
      </c>
      <c r="AT41" s="19">
        <f>('AVIA25%'!AT41)+25</f>
        <v>61225</v>
      </c>
      <c r="AU41" s="19">
        <f>('AVIA25%'!AU41)+25</f>
        <v>51625</v>
      </c>
      <c r="AV41" s="19">
        <f>('AVIA25%'!AV41)+25</f>
        <v>51625</v>
      </c>
      <c r="AW41" s="19">
        <f>('AVIA25%'!AW41)+25</f>
        <v>49975</v>
      </c>
      <c r="AX41" s="19">
        <f>('AVIA25%'!AX41)+25</f>
        <v>51625</v>
      </c>
      <c r="AY41" s="19">
        <f>('AVIA25%'!AY41)+25</f>
        <v>49975</v>
      </c>
      <c r="AZ41" s="19">
        <f>('AVIA25%'!AZ41)+25</f>
        <v>51625</v>
      </c>
      <c r="BA41" s="19">
        <f>('AVIA25%'!BA41)+25</f>
        <v>49975</v>
      </c>
      <c r="BB41" s="19">
        <f>('AVIA25%'!BB41)+25</f>
        <v>51625</v>
      </c>
      <c r="BC41" s="19">
        <f>('AVIA25%'!BC41)+25</f>
        <v>49975</v>
      </c>
    </row>
    <row r="42" spans="1:55" s="36" customFormat="1" ht="12" hidden="1" customHeight="1" x14ac:dyDescent="0.2">
      <c r="A42" s="237" t="s">
        <v>354</v>
      </c>
      <c r="B42" s="19">
        <f>('AVIA25%'!B42)+25</f>
        <v>69700</v>
      </c>
      <c r="C42" s="19">
        <f>('AVIA25%'!C42)+25</f>
        <v>70975</v>
      </c>
      <c r="D42" s="19">
        <f>('AVIA25%'!D42)+25</f>
        <v>47425</v>
      </c>
      <c r="E42" s="19">
        <f>('AVIA25%'!E42)+25</f>
        <v>46150</v>
      </c>
      <c r="F42" s="19">
        <f>('AVIA25%'!F42)+25</f>
        <v>44650</v>
      </c>
      <c r="G42" s="19">
        <f>('AVIA25%'!G42)+25</f>
        <v>44650</v>
      </c>
      <c r="H42" s="19">
        <f>('AVIA25%'!H42)+25</f>
        <v>43900</v>
      </c>
      <c r="I42" s="19">
        <f>('AVIA25%'!I42)+25</f>
        <v>44650</v>
      </c>
      <c r="J42" s="19">
        <f>('AVIA25%'!J42)+25</f>
        <v>44650</v>
      </c>
      <c r="K42" s="19">
        <f>('AVIA25%'!K42)+25</f>
        <v>44650</v>
      </c>
      <c r="L42" s="19">
        <f>('AVIA25%'!L42)+25</f>
        <v>51325</v>
      </c>
      <c r="M42" s="19">
        <f>('AVIA25%'!M42)+25</f>
        <v>47425</v>
      </c>
      <c r="N42" s="19">
        <f>('AVIA25%'!N42)+25</f>
        <v>51325</v>
      </c>
      <c r="O42" s="19">
        <f>('AVIA25%'!O42)+25</f>
        <v>49075</v>
      </c>
      <c r="P42" s="19">
        <f>('AVIA25%'!P42)+25</f>
        <v>46150</v>
      </c>
      <c r="Q42" s="19">
        <f>('AVIA25%'!Q42)+25</f>
        <v>47425</v>
      </c>
      <c r="R42" s="19">
        <f>('AVIA25%'!R42)+25</f>
        <v>46150</v>
      </c>
      <c r="S42" s="19">
        <f>('AVIA25%'!S42)+25</f>
        <v>47425</v>
      </c>
      <c r="T42" s="19">
        <f>('AVIA25%'!T42)+25</f>
        <v>46150</v>
      </c>
      <c r="U42" s="19">
        <f>('AVIA25%'!U42)+25</f>
        <v>47425</v>
      </c>
      <c r="V42" s="19">
        <f>('AVIA25%'!V42)+25</f>
        <v>63475</v>
      </c>
      <c r="W42" s="19">
        <f>('AVIA25%'!W42)+25</f>
        <v>66625</v>
      </c>
      <c r="X42" s="19">
        <f>('AVIA25%'!X42)+25</f>
        <v>80950</v>
      </c>
      <c r="Y42" s="19">
        <f>('AVIA25%'!Y42)+25</f>
        <v>63475</v>
      </c>
      <c r="Z42" s="19">
        <f>('AVIA25%'!Z42)+25</f>
        <v>65125</v>
      </c>
      <c r="AA42" s="19">
        <f>('AVIA25%'!AA42)+25</f>
        <v>63475</v>
      </c>
      <c r="AB42" s="19">
        <f>('AVIA25%'!AB42)+25</f>
        <v>66625</v>
      </c>
      <c r="AC42" s="19">
        <f>('AVIA25%'!AC42)+25</f>
        <v>68125</v>
      </c>
      <c r="AD42" s="19">
        <f>('AVIA25%'!AD42)+25</f>
        <v>66625</v>
      </c>
      <c r="AE42" s="19">
        <f>('AVIA25%'!AE42)+25</f>
        <v>68125</v>
      </c>
      <c r="AF42" s="19">
        <f>('AVIA25%'!AF42)+25</f>
        <v>66625</v>
      </c>
      <c r="AG42" s="19">
        <f>('AVIA25%'!AG42)+25</f>
        <v>68125</v>
      </c>
      <c r="AH42" s="19">
        <f>('AVIA25%'!AH42)+25</f>
        <v>66625</v>
      </c>
      <c r="AI42" s="19">
        <f>('AVIA25%'!AI42)+25</f>
        <v>68125</v>
      </c>
      <c r="AJ42" s="19">
        <f>('AVIA25%'!AJ42)+25</f>
        <v>66625</v>
      </c>
      <c r="AK42" s="19">
        <f>('AVIA25%'!AK42)+25</f>
        <v>68125</v>
      </c>
      <c r="AL42" s="19">
        <f>('AVIA25%'!AL42)+25</f>
        <v>66625</v>
      </c>
      <c r="AM42" s="19">
        <f>('AVIA25%'!AM42)+25</f>
        <v>68125</v>
      </c>
      <c r="AN42" s="19">
        <f>('AVIA25%'!AN42)+25</f>
        <v>66625</v>
      </c>
      <c r="AO42" s="19">
        <f>('AVIA25%'!AO42)+25</f>
        <v>68125</v>
      </c>
      <c r="AP42" s="19">
        <f>('AVIA25%'!AP42)+25</f>
        <v>66625</v>
      </c>
      <c r="AQ42" s="19">
        <f>('AVIA25%'!AQ42)+25</f>
        <v>68125</v>
      </c>
      <c r="AR42" s="19">
        <f>('AVIA25%'!AR42)+25</f>
        <v>63475</v>
      </c>
      <c r="AS42" s="19">
        <f>('AVIA25%'!AS42)+25</f>
        <v>65125</v>
      </c>
      <c r="AT42" s="19">
        <f>('AVIA25%'!AT42)+25</f>
        <v>63475</v>
      </c>
      <c r="AU42" s="19">
        <f>('AVIA25%'!AU42)+25</f>
        <v>53875</v>
      </c>
      <c r="AV42" s="19">
        <f>('AVIA25%'!AV42)+25</f>
        <v>53875</v>
      </c>
      <c r="AW42" s="19">
        <f>('AVIA25%'!AW42)+25</f>
        <v>52225</v>
      </c>
      <c r="AX42" s="19">
        <f>('AVIA25%'!AX42)+25</f>
        <v>53875</v>
      </c>
      <c r="AY42" s="19">
        <f>('AVIA25%'!AY42)+25</f>
        <v>52225</v>
      </c>
      <c r="AZ42" s="19">
        <f>('AVIA25%'!AZ42)+25</f>
        <v>53875</v>
      </c>
      <c r="BA42" s="19">
        <f>('AVIA25%'!BA42)+25</f>
        <v>52225</v>
      </c>
      <c r="BB42" s="19">
        <f>('AVIA25%'!BB42)+25</f>
        <v>53875</v>
      </c>
      <c r="BC42" s="19">
        <f>('AVIA25%'!BC42)+25</f>
        <v>52225</v>
      </c>
    </row>
    <row r="43" spans="1:55" s="36" customFormat="1" ht="12" hidden="1" customHeight="1" x14ac:dyDescent="0.2">
      <c r="A43" s="237" t="s">
        <v>355</v>
      </c>
      <c r="B43" s="19">
        <f>('AVIA25%'!B43)+25</f>
        <v>71950</v>
      </c>
      <c r="C43" s="19">
        <f>('AVIA25%'!C43)+25</f>
        <v>73225</v>
      </c>
      <c r="D43" s="19">
        <f>('AVIA25%'!D43)+25</f>
        <v>49675</v>
      </c>
      <c r="E43" s="19">
        <f>('AVIA25%'!E43)+25</f>
        <v>48400</v>
      </c>
      <c r="F43" s="19">
        <f>('AVIA25%'!F43)+25</f>
        <v>46900</v>
      </c>
      <c r="G43" s="19">
        <f>('AVIA25%'!G43)+25</f>
        <v>46900</v>
      </c>
      <c r="H43" s="19">
        <f>('AVIA25%'!H43)+25</f>
        <v>46150</v>
      </c>
      <c r="I43" s="19">
        <f>('AVIA25%'!I43)+25</f>
        <v>46900</v>
      </c>
      <c r="J43" s="19">
        <f>('AVIA25%'!J43)+25</f>
        <v>46900</v>
      </c>
      <c r="K43" s="19">
        <f>('AVIA25%'!K43)+25</f>
        <v>46900</v>
      </c>
      <c r="L43" s="19">
        <f>('AVIA25%'!L43)+25</f>
        <v>53575</v>
      </c>
      <c r="M43" s="19">
        <f>('AVIA25%'!M43)+25</f>
        <v>49675</v>
      </c>
      <c r="N43" s="19">
        <f>('AVIA25%'!N43)+25</f>
        <v>53575</v>
      </c>
      <c r="O43" s="19">
        <f>('AVIA25%'!O43)+25</f>
        <v>51325</v>
      </c>
      <c r="P43" s="19">
        <f>('AVIA25%'!P43)+25</f>
        <v>48400</v>
      </c>
      <c r="Q43" s="19">
        <f>('AVIA25%'!Q43)+25</f>
        <v>49675</v>
      </c>
      <c r="R43" s="19">
        <f>('AVIA25%'!R43)+25</f>
        <v>48400</v>
      </c>
      <c r="S43" s="19">
        <f>('AVIA25%'!S43)+25</f>
        <v>49675</v>
      </c>
      <c r="T43" s="19">
        <f>('AVIA25%'!T43)+25</f>
        <v>48400</v>
      </c>
      <c r="U43" s="19">
        <f>('AVIA25%'!U43)+25</f>
        <v>49675</v>
      </c>
      <c r="V43" s="19">
        <f>('AVIA25%'!V43)+25</f>
        <v>65725</v>
      </c>
      <c r="W43" s="19">
        <f>('AVIA25%'!W43)+25</f>
        <v>68875</v>
      </c>
      <c r="X43" s="19">
        <f>('AVIA25%'!X43)+25</f>
        <v>83200</v>
      </c>
      <c r="Y43" s="19">
        <f>('AVIA25%'!Y43)+25</f>
        <v>65725</v>
      </c>
      <c r="Z43" s="19">
        <f>('AVIA25%'!Z43)+25</f>
        <v>67375</v>
      </c>
      <c r="AA43" s="19">
        <f>('AVIA25%'!AA43)+25</f>
        <v>65725</v>
      </c>
      <c r="AB43" s="19">
        <f>('AVIA25%'!AB43)+25</f>
        <v>68875</v>
      </c>
      <c r="AC43" s="19">
        <f>('AVIA25%'!AC43)+25</f>
        <v>70375</v>
      </c>
      <c r="AD43" s="19">
        <f>('AVIA25%'!AD43)+25</f>
        <v>68875</v>
      </c>
      <c r="AE43" s="19">
        <f>('AVIA25%'!AE43)+25</f>
        <v>70375</v>
      </c>
      <c r="AF43" s="19">
        <f>('AVIA25%'!AF43)+25</f>
        <v>68875</v>
      </c>
      <c r="AG43" s="19">
        <f>('AVIA25%'!AG43)+25</f>
        <v>70375</v>
      </c>
      <c r="AH43" s="19">
        <f>('AVIA25%'!AH43)+25</f>
        <v>68875</v>
      </c>
      <c r="AI43" s="19">
        <f>('AVIA25%'!AI43)+25</f>
        <v>70375</v>
      </c>
      <c r="AJ43" s="19">
        <f>('AVIA25%'!AJ43)+25</f>
        <v>68875</v>
      </c>
      <c r="AK43" s="19">
        <f>('AVIA25%'!AK43)+25</f>
        <v>70375</v>
      </c>
      <c r="AL43" s="19">
        <f>('AVIA25%'!AL43)+25</f>
        <v>68875</v>
      </c>
      <c r="AM43" s="19">
        <f>('AVIA25%'!AM43)+25</f>
        <v>70375</v>
      </c>
      <c r="AN43" s="19">
        <f>('AVIA25%'!AN43)+25</f>
        <v>68875</v>
      </c>
      <c r="AO43" s="19">
        <f>('AVIA25%'!AO43)+25</f>
        <v>70375</v>
      </c>
      <c r="AP43" s="19">
        <f>('AVIA25%'!AP43)+25</f>
        <v>68875</v>
      </c>
      <c r="AQ43" s="19">
        <f>('AVIA25%'!AQ43)+25</f>
        <v>70375</v>
      </c>
      <c r="AR43" s="19">
        <f>('AVIA25%'!AR43)+25</f>
        <v>65725</v>
      </c>
      <c r="AS43" s="19">
        <f>('AVIA25%'!AS43)+25</f>
        <v>67375</v>
      </c>
      <c r="AT43" s="19">
        <f>('AVIA25%'!AT43)+25</f>
        <v>65725</v>
      </c>
      <c r="AU43" s="19">
        <f>('AVIA25%'!AU43)+25</f>
        <v>56125</v>
      </c>
      <c r="AV43" s="19">
        <f>('AVIA25%'!AV43)+25</f>
        <v>56125</v>
      </c>
      <c r="AW43" s="19">
        <f>('AVIA25%'!AW43)+25</f>
        <v>54475</v>
      </c>
      <c r="AX43" s="19">
        <f>('AVIA25%'!AX43)+25</f>
        <v>56125</v>
      </c>
      <c r="AY43" s="19">
        <f>('AVIA25%'!AY43)+25</f>
        <v>54475</v>
      </c>
      <c r="AZ43" s="19">
        <f>('AVIA25%'!AZ43)+25</f>
        <v>56125</v>
      </c>
      <c r="BA43" s="19">
        <f>('AVIA25%'!BA43)+25</f>
        <v>54475</v>
      </c>
      <c r="BB43" s="19">
        <f>('AVIA25%'!BB43)+25</f>
        <v>56125</v>
      </c>
      <c r="BC43" s="19">
        <f>('AVIA25%'!BC43)+25</f>
        <v>54475</v>
      </c>
    </row>
    <row r="44" spans="1:55" s="36" customFormat="1" ht="12" hidden="1" customHeight="1" x14ac:dyDescent="0.2">
      <c r="A44" s="237" t="s">
        <v>356</v>
      </c>
      <c r="B44" s="19">
        <f>('AVIA25%'!B44)+25</f>
        <v>74200</v>
      </c>
      <c r="C44" s="19">
        <f>('AVIA25%'!C44)+25</f>
        <v>75475</v>
      </c>
      <c r="D44" s="19">
        <f>('AVIA25%'!D44)+25</f>
        <v>51925</v>
      </c>
      <c r="E44" s="19">
        <f>('AVIA25%'!E44)+25</f>
        <v>50650</v>
      </c>
      <c r="F44" s="19">
        <f>('AVIA25%'!F44)+25</f>
        <v>49150</v>
      </c>
      <c r="G44" s="19">
        <f>('AVIA25%'!G44)+25</f>
        <v>49150</v>
      </c>
      <c r="H44" s="19">
        <f>('AVIA25%'!H44)+25</f>
        <v>48400</v>
      </c>
      <c r="I44" s="19">
        <f>('AVIA25%'!I44)+25</f>
        <v>49150</v>
      </c>
      <c r="J44" s="19">
        <f>('AVIA25%'!J44)+25</f>
        <v>49150</v>
      </c>
      <c r="K44" s="19">
        <f>('AVIA25%'!K44)+25</f>
        <v>49150</v>
      </c>
      <c r="L44" s="19">
        <f>('AVIA25%'!L44)+25</f>
        <v>55825</v>
      </c>
      <c r="M44" s="19">
        <f>('AVIA25%'!M44)+25</f>
        <v>51925</v>
      </c>
      <c r="N44" s="19">
        <f>('AVIA25%'!N44)+25</f>
        <v>55825</v>
      </c>
      <c r="O44" s="19">
        <f>('AVIA25%'!O44)+25</f>
        <v>53575</v>
      </c>
      <c r="P44" s="19">
        <f>('AVIA25%'!P44)+25</f>
        <v>50650</v>
      </c>
      <c r="Q44" s="19">
        <f>('AVIA25%'!Q44)+25</f>
        <v>51925</v>
      </c>
      <c r="R44" s="19">
        <f>('AVIA25%'!R44)+25</f>
        <v>50650</v>
      </c>
      <c r="S44" s="19">
        <f>('AVIA25%'!S44)+25</f>
        <v>51925</v>
      </c>
      <c r="T44" s="19">
        <f>('AVIA25%'!T44)+25</f>
        <v>50650</v>
      </c>
      <c r="U44" s="19">
        <f>('AVIA25%'!U44)+25</f>
        <v>51925</v>
      </c>
      <c r="V44" s="19">
        <f>('AVIA25%'!V44)+25</f>
        <v>67975</v>
      </c>
      <c r="W44" s="19">
        <f>('AVIA25%'!W44)+25</f>
        <v>71125</v>
      </c>
      <c r="X44" s="19">
        <f>('AVIA25%'!X44)+25</f>
        <v>85450</v>
      </c>
      <c r="Y44" s="19">
        <f>('AVIA25%'!Y44)+25</f>
        <v>67975</v>
      </c>
      <c r="Z44" s="19">
        <f>('AVIA25%'!Z44)+25</f>
        <v>69625</v>
      </c>
      <c r="AA44" s="19">
        <f>('AVIA25%'!AA44)+25</f>
        <v>67975</v>
      </c>
      <c r="AB44" s="19">
        <f>('AVIA25%'!AB44)+25</f>
        <v>71125</v>
      </c>
      <c r="AC44" s="19">
        <f>('AVIA25%'!AC44)+25</f>
        <v>72625</v>
      </c>
      <c r="AD44" s="19">
        <f>('AVIA25%'!AD44)+25</f>
        <v>71125</v>
      </c>
      <c r="AE44" s="19">
        <f>('AVIA25%'!AE44)+25</f>
        <v>72625</v>
      </c>
      <c r="AF44" s="19">
        <f>('AVIA25%'!AF44)+25</f>
        <v>71125</v>
      </c>
      <c r="AG44" s="19">
        <f>('AVIA25%'!AG44)+25</f>
        <v>72625</v>
      </c>
      <c r="AH44" s="19">
        <f>('AVIA25%'!AH44)+25</f>
        <v>71125</v>
      </c>
      <c r="AI44" s="19">
        <f>('AVIA25%'!AI44)+25</f>
        <v>72625</v>
      </c>
      <c r="AJ44" s="19">
        <f>('AVIA25%'!AJ44)+25</f>
        <v>71125</v>
      </c>
      <c r="AK44" s="19">
        <f>('AVIA25%'!AK44)+25</f>
        <v>72625</v>
      </c>
      <c r="AL44" s="19">
        <f>('AVIA25%'!AL44)+25</f>
        <v>71125</v>
      </c>
      <c r="AM44" s="19">
        <f>('AVIA25%'!AM44)+25</f>
        <v>72625</v>
      </c>
      <c r="AN44" s="19">
        <f>('AVIA25%'!AN44)+25</f>
        <v>71125</v>
      </c>
      <c r="AO44" s="19">
        <f>('AVIA25%'!AO44)+25</f>
        <v>72625</v>
      </c>
      <c r="AP44" s="19">
        <f>('AVIA25%'!AP44)+25</f>
        <v>71125</v>
      </c>
      <c r="AQ44" s="19">
        <f>('AVIA25%'!AQ44)+25</f>
        <v>72625</v>
      </c>
      <c r="AR44" s="19">
        <f>('AVIA25%'!AR44)+25</f>
        <v>67975</v>
      </c>
      <c r="AS44" s="19">
        <f>('AVIA25%'!AS44)+25</f>
        <v>69625</v>
      </c>
      <c r="AT44" s="19">
        <f>('AVIA25%'!AT44)+25</f>
        <v>67975</v>
      </c>
      <c r="AU44" s="19">
        <f>('AVIA25%'!AU44)+25</f>
        <v>58375</v>
      </c>
      <c r="AV44" s="19">
        <f>('AVIA25%'!AV44)+25</f>
        <v>58375</v>
      </c>
      <c r="AW44" s="19">
        <f>('AVIA25%'!AW44)+25</f>
        <v>56725</v>
      </c>
      <c r="AX44" s="19">
        <f>('AVIA25%'!AX44)+25</f>
        <v>58375</v>
      </c>
      <c r="AY44" s="19">
        <f>('AVIA25%'!AY44)+25</f>
        <v>56725</v>
      </c>
      <c r="AZ44" s="19">
        <f>('AVIA25%'!AZ44)+25</f>
        <v>58375</v>
      </c>
      <c r="BA44" s="19">
        <f>('AVIA25%'!BA44)+25</f>
        <v>56725</v>
      </c>
      <c r="BB44" s="19">
        <f>('AVIA25%'!BB44)+25</f>
        <v>58375</v>
      </c>
      <c r="BC44" s="19">
        <f>('AVIA25%'!BC44)+25</f>
        <v>56725</v>
      </c>
    </row>
    <row r="45" spans="1:55" s="36" customFormat="1" ht="12" hidden="1" customHeight="1" x14ac:dyDescent="0.2">
      <c r="A45" s="237" t="s">
        <v>357</v>
      </c>
      <c r="B45" s="19">
        <f>('AVIA25%'!B45)+25</f>
        <v>76450</v>
      </c>
      <c r="C45" s="19">
        <f>('AVIA25%'!C45)+25</f>
        <v>77725</v>
      </c>
      <c r="D45" s="19">
        <f>('AVIA25%'!D45)+25</f>
        <v>54175</v>
      </c>
      <c r="E45" s="19">
        <f>('AVIA25%'!E45)+25</f>
        <v>52900</v>
      </c>
      <c r="F45" s="19">
        <f>('AVIA25%'!F45)+25</f>
        <v>51400</v>
      </c>
      <c r="G45" s="19">
        <f>('AVIA25%'!G45)+25</f>
        <v>51400</v>
      </c>
      <c r="H45" s="19">
        <f>('AVIA25%'!H45)+25</f>
        <v>50650</v>
      </c>
      <c r="I45" s="19">
        <f>('AVIA25%'!I45)+25</f>
        <v>51400</v>
      </c>
      <c r="J45" s="19">
        <f>('AVIA25%'!J45)+25</f>
        <v>51400</v>
      </c>
      <c r="K45" s="19">
        <f>('AVIA25%'!K45)+25</f>
        <v>51400</v>
      </c>
      <c r="L45" s="19">
        <f>('AVIA25%'!L45)+25</f>
        <v>58075</v>
      </c>
      <c r="M45" s="19">
        <f>('AVIA25%'!M45)+25</f>
        <v>54175</v>
      </c>
      <c r="N45" s="19">
        <f>('AVIA25%'!N45)+25</f>
        <v>58075</v>
      </c>
      <c r="O45" s="19">
        <f>('AVIA25%'!O45)+25</f>
        <v>55825</v>
      </c>
      <c r="P45" s="19">
        <f>('AVIA25%'!P45)+25</f>
        <v>52900</v>
      </c>
      <c r="Q45" s="19">
        <f>('AVIA25%'!Q45)+25</f>
        <v>54175</v>
      </c>
      <c r="R45" s="19">
        <f>('AVIA25%'!R45)+25</f>
        <v>52900</v>
      </c>
      <c r="S45" s="19">
        <f>('AVIA25%'!S45)+25</f>
        <v>54175</v>
      </c>
      <c r="T45" s="19">
        <f>('AVIA25%'!T45)+25</f>
        <v>52900</v>
      </c>
      <c r="U45" s="19">
        <f>('AVIA25%'!U45)+25</f>
        <v>54175</v>
      </c>
      <c r="V45" s="19">
        <f>('AVIA25%'!V45)+25</f>
        <v>70225</v>
      </c>
      <c r="W45" s="19">
        <f>('AVIA25%'!W45)+25</f>
        <v>73375</v>
      </c>
      <c r="X45" s="19">
        <f>('AVIA25%'!X45)+25</f>
        <v>87700</v>
      </c>
      <c r="Y45" s="19">
        <f>('AVIA25%'!Y45)+25</f>
        <v>70225</v>
      </c>
      <c r="Z45" s="19">
        <f>('AVIA25%'!Z45)+25</f>
        <v>71875</v>
      </c>
      <c r="AA45" s="19">
        <f>('AVIA25%'!AA45)+25</f>
        <v>70225</v>
      </c>
      <c r="AB45" s="19">
        <f>('AVIA25%'!AB45)+25</f>
        <v>73375</v>
      </c>
      <c r="AC45" s="19">
        <f>('AVIA25%'!AC45)+25</f>
        <v>74875</v>
      </c>
      <c r="AD45" s="19">
        <f>('AVIA25%'!AD45)+25</f>
        <v>73375</v>
      </c>
      <c r="AE45" s="19">
        <f>('AVIA25%'!AE45)+25</f>
        <v>74875</v>
      </c>
      <c r="AF45" s="19">
        <f>('AVIA25%'!AF45)+25</f>
        <v>73375</v>
      </c>
      <c r="AG45" s="19">
        <f>('AVIA25%'!AG45)+25</f>
        <v>74875</v>
      </c>
      <c r="AH45" s="19">
        <f>('AVIA25%'!AH45)+25</f>
        <v>73375</v>
      </c>
      <c r="AI45" s="19">
        <f>('AVIA25%'!AI45)+25</f>
        <v>74875</v>
      </c>
      <c r="AJ45" s="19">
        <f>('AVIA25%'!AJ45)+25</f>
        <v>73375</v>
      </c>
      <c r="AK45" s="19">
        <f>('AVIA25%'!AK45)+25</f>
        <v>74875</v>
      </c>
      <c r="AL45" s="19">
        <f>('AVIA25%'!AL45)+25</f>
        <v>73375</v>
      </c>
      <c r="AM45" s="19">
        <f>('AVIA25%'!AM45)+25</f>
        <v>74875</v>
      </c>
      <c r="AN45" s="19">
        <f>('AVIA25%'!AN45)+25</f>
        <v>73375</v>
      </c>
      <c r="AO45" s="19">
        <f>('AVIA25%'!AO45)+25</f>
        <v>74875</v>
      </c>
      <c r="AP45" s="19">
        <f>('AVIA25%'!AP45)+25</f>
        <v>73375</v>
      </c>
      <c r="AQ45" s="19">
        <f>('AVIA25%'!AQ45)+25</f>
        <v>74875</v>
      </c>
      <c r="AR45" s="19">
        <f>('AVIA25%'!AR45)+25</f>
        <v>70225</v>
      </c>
      <c r="AS45" s="19">
        <f>('AVIA25%'!AS45)+25</f>
        <v>71875</v>
      </c>
      <c r="AT45" s="19">
        <f>('AVIA25%'!AT45)+25</f>
        <v>70225</v>
      </c>
      <c r="AU45" s="19">
        <f>('AVIA25%'!AU45)+25</f>
        <v>60625</v>
      </c>
      <c r="AV45" s="19">
        <f>('AVIA25%'!AV45)+25</f>
        <v>60625</v>
      </c>
      <c r="AW45" s="19">
        <f>('AVIA25%'!AW45)+25</f>
        <v>58975</v>
      </c>
      <c r="AX45" s="19">
        <f>('AVIA25%'!AX45)+25</f>
        <v>60625</v>
      </c>
      <c r="AY45" s="19">
        <f>('AVIA25%'!AY45)+25</f>
        <v>58975</v>
      </c>
      <c r="AZ45" s="19">
        <f>('AVIA25%'!AZ45)+25</f>
        <v>60625</v>
      </c>
      <c r="BA45" s="19">
        <f>('AVIA25%'!BA45)+25</f>
        <v>58975</v>
      </c>
      <c r="BB45" s="19">
        <f>('AVIA25%'!BB45)+25</f>
        <v>60625</v>
      </c>
      <c r="BC45" s="19">
        <f>('AVIA25%'!BC45)+25</f>
        <v>58975</v>
      </c>
    </row>
    <row r="46" spans="1:55" s="36" customFormat="1" ht="12" hidden="1" customHeight="1" x14ac:dyDescent="0.2">
      <c r="A46" s="237" t="s">
        <v>358</v>
      </c>
      <c r="B46" s="19">
        <f>('AVIA25%'!B46)+25</f>
        <v>78700</v>
      </c>
      <c r="C46" s="19">
        <f>('AVIA25%'!C46)+25</f>
        <v>79975</v>
      </c>
      <c r="D46" s="19">
        <f>('AVIA25%'!D46)+25</f>
        <v>56425</v>
      </c>
      <c r="E46" s="19">
        <f>('AVIA25%'!E46)+25</f>
        <v>55150</v>
      </c>
      <c r="F46" s="19">
        <f>('AVIA25%'!F46)+25</f>
        <v>53650</v>
      </c>
      <c r="G46" s="19">
        <f>('AVIA25%'!G46)+25</f>
        <v>53650</v>
      </c>
      <c r="H46" s="19">
        <f>('AVIA25%'!H46)+25</f>
        <v>52900</v>
      </c>
      <c r="I46" s="19">
        <f>('AVIA25%'!I46)+25</f>
        <v>53650</v>
      </c>
      <c r="J46" s="19">
        <f>('AVIA25%'!J46)+25</f>
        <v>53650</v>
      </c>
      <c r="K46" s="19">
        <f>('AVIA25%'!K46)+25</f>
        <v>53650</v>
      </c>
      <c r="L46" s="19">
        <f>('AVIA25%'!L46)+25</f>
        <v>60325</v>
      </c>
      <c r="M46" s="19">
        <f>('AVIA25%'!M46)+25</f>
        <v>56425</v>
      </c>
      <c r="N46" s="19">
        <f>('AVIA25%'!N46)+25</f>
        <v>60325</v>
      </c>
      <c r="O46" s="19">
        <f>('AVIA25%'!O46)+25</f>
        <v>58075</v>
      </c>
      <c r="P46" s="19">
        <f>('AVIA25%'!P46)+25</f>
        <v>55150</v>
      </c>
      <c r="Q46" s="19">
        <f>('AVIA25%'!Q46)+25</f>
        <v>56425</v>
      </c>
      <c r="R46" s="19">
        <f>('AVIA25%'!R46)+25</f>
        <v>55150</v>
      </c>
      <c r="S46" s="19">
        <f>('AVIA25%'!S46)+25</f>
        <v>56425</v>
      </c>
      <c r="T46" s="19">
        <f>('AVIA25%'!T46)+25</f>
        <v>55150</v>
      </c>
      <c r="U46" s="19">
        <f>('AVIA25%'!U46)+25</f>
        <v>56425</v>
      </c>
      <c r="V46" s="19">
        <f>('AVIA25%'!V46)+25</f>
        <v>72475</v>
      </c>
      <c r="W46" s="19">
        <f>('AVIA25%'!W46)+25</f>
        <v>75625</v>
      </c>
      <c r="X46" s="19">
        <f>('AVIA25%'!X46)+25</f>
        <v>89950</v>
      </c>
      <c r="Y46" s="19">
        <f>('AVIA25%'!Y46)+25</f>
        <v>72475</v>
      </c>
      <c r="Z46" s="19">
        <f>('AVIA25%'!Z46)+25</f>
        <v>74125</v>
      </c>
      <c r="AA46" s="19">
        <f>('AVIA25%'!AA46)+25</f>
        <v>72475</v>
      </c>
      <c r="AB46" s="19">
        <f>('AVIA25%'!AB46)+25</f>
        <v>75625</v>
      </c>
      <c r="AC46" s="19">
        <f>('AVIA25%'!AC46)+25</f>
        <v>77125</v>
      </c>
      <c r="AD46" s="19">
        <f>('AVIA25%'!AD46)+25</f>
        <v>75625</v>
      </c>
      <c r="AE46" s="19">
        <f>('AVIA25%'!AE46)+25</f>
        <v>77125</v>
      </c>
      <c r="AF46" s="19">
        <f>('AVIA25%'!AF46)+25</f>
        <v>75625</v>
      </c>
      <c r="AG46" s="19">
        <f>('AVIA25%'!AG46)+25</f>
        <v>77125</v>
      </c>
      <c r="AH46" s="19">
        <f>('AVIA25%'!AH46)+25</f>
        <v>75625</v>
      </c>
      <c r="AI46" s="19">
        <f>('AVIA25%'!AI46)+25</f>
        <v>77125</v>
      </c>
      <c r="AJ46" s="19">
        <f>('AVIA25%'!AJ46)+25</f>
        <v>75625</v>
      </c>
      <c r="AK46" s="19">
        <f>('AVIA25%'!AK46)+25</f>
        <v>77125</v>
      </c>
      <c r="AL46" s="19">
        <f>('AVIA25%'!AL46)+25</f>
        <v>75625</v>
      </c>
      <c r="AM46" s="19">
        <f>('AVIA25%'!AM46)+25</f>
        <v>77125</v>
      </c>
      <c r="AN46" s="19">
        <f>('AVIA25%'!AN46)+25</f>
        <v>75625</v>
      </c>
      <c r="AO46" s="19">
        <f>('AVIA25%'!AO46)+25</f>
        <v>77125</v>
      </c>
      <c r="AP46" s="19">
        <f>('AVIA25%'!AP46)+25</f>
        <v>75625</v>
      </c>
      <c r="AQ46" s="19">
        <f>('AVIA25%'!AQ46)+25</f>
        <v>77125</v>
      </c>
      <c r="AR46" s="19">
        <f>('AVIA25%'!AR46)+25</f>
        <v>72475</v>
      </c>
      <c r="AS46" s="19">
        <f>('AVIA25%'!AS46)+25</f>
        <v>74125</v>
      </c>
      <c r="AT46" s="19">
        <f>('AVIA25%'!AT46)+25</f>
        <v>72475</v>
      </c>
      <c r="AU46" s="19">
        <f>('AVIA25%'!AU46)+25</f>
        <v>62875</v>
      </c>
      <c r="AV46" s="19">
        <f>('AVIA25%'!AV46)+25</f>
        <v>62875</v>
      </c>
      <c r="AW46" s="19">
        <f>('AVIA25%'!AW46)+25</f>
        <v>61225</v>
      </c>
      <c r="AX46" s="19">
        <f>('AVIA25%'!AX46)+25</f>
        <v>62875</v>
      </c>
      <c r="AY46" s="19">
        <f>('AVIA25%'!AY46)+25</f>
        <v>61225</v>
      </c>
      <c r="AZ46" s="19">
        <f>('AVIA25%'!AZ46)+25</f>
        <v>62875</v>
      </c>
      <c r="BA46" s="19">
        <f>('AVIA25%'!BA46)+25</f>
        <v>61225</v>
      </c>
      <c r="BB46" s="19">
        <f>('AVIA25%'!BB46)+25</f>
        <v>62875</v>
      </c>
      <c r="BC46" s="19">
        <f>('AVIA25%'!BC46)+25</f>
        <v>61225</v>
      </c>
    </row>
    <row r="47" spans="1:55" s="36" customFormat="1" ht="12" hidden="1" customHeight="1" x14ac:dyDescent="0.2">
      <c r="A47" s="237" t="s">
        <v>359</v>
      </c>
      <c r="B47" s="19">
        <f>('AVIA25%'!B47)+25</f>
        <v>80950</v>
      </c>
      <c r="C47" s="19">
        <f>('AVIA25%'!C47)+25</f>
        <v>82225</v>
      </c>
      <c r="D47" s="19">
        <f>('AVIA25%'!D47)+25</f>
        <v>58675</v>
      </c>
      <c r="E47" s="19">
        <f>('AVIA25%'!E47)+25</f>
        <v>57400</v>
      </c>
      <c r="F47" s="19">
        <f>('AVIA25%'!F47)+25</f>
        <v>55900</v>
      </c>
      <c r="G47" s="19">
        <f>('AVIA25%'!G47)+25</f>
        <v>55900</v>
      </c>
      <c r="H47" s="19">
        <f>('AVIA25%'!H47)+25</f>
        <v>55150</v>
      </c>
      <c r="I47" s="19">
        <f>('AVIA25%'!I47)+25</f>
        <v>55900</v>
      </c>
      <c r="J47" s="19">
        <f>('AVIA25%'!J47)+25</f>
        <v>55900</v>
      </c>
      <c r="K47" s="19">
        <f>('AVIA25%'!K47)+25</f>
        <v>55900</v>
      </c>
      <c r="L47" s="19">
        <f>('AVIA25%'!L47)+25</f>
        <v>62575</v>
      </c>
      <c r="M47" s="19">
        <f>('AVIA25%'!M47)+25</f>
        <v>58675</v>
      </c>
      <c r="N47" s="19">
        <f>('AVIA25%'!N47)+25</f>
        <v>62575</v>
      </c>
      <c r="O47" s="19">
        <f>('AVIA25%'!O47)+25</f>
        <v>60325</v>
      </c>
      <c r="P47" s="19">
        <f>('AVIA25%'!P47)+25</f>
        <v>57400</v>
      </c>
      <c r="Q47" s="19">
        <f>('AVIA25%'!Q47)+25</f>
        <v>58675</v>
      </c>
      <c r="R47" s="19">
        <f>('AVIA25%'!R47)+25</f>
        <v>57400</v>
      </c>
      <c r="S47" s="19">
        <f>('AVIA25%'!S47)+25</f>
        <v>58675</v>
      </c>
      <c r="T47" s="19">
        <f>('AVIA25%'!T47)+25</f>
        <v>57400</v>
      </c>
      <c r="U47" s="19">
        <f>('AVIA25%'!U47)+25</f>
        <v>58675</v>
      </c>
      <c r="V47" s="19">
        <f>('AVIA25%'!V47)+25</f>
        <v>74725</v>
      </c>
      <c r="W47" s="19">
        <f>('AVIA25%'!W47)+25</f>
        <v>77875</v>
      </c>
      <c r="X47" s="19">
        <f>('AVIA25%'!X47)+25</f>
        <v>92200</v>
      </c>
      <c r="Y47" s="19">
        <f>('AVIA25%'!Y47)+25</f>
        <v>74725</v>
      </c>
      <c r="Z47" s="19">
        <f>('AVIA25%'!Z47)+25</f>
        <v>76375</v>
      </c>
      <c r="AA47" s="19">
        <f>('AVIA25%'!AA47)+25</f>
        <v>74725</v>
      </c>
      <c r="AB47" s="19">
        <f>('AVIA25%'!AB47)+25</f>
        <v>77875</v>
      </c>
      <c r="AC47" s="19">
        <f>('AVIA25%'!AC47)+25</f>
        <v>79375</v>
      </c>
      <c r="AD47" s="19">
        <f>('AVIA25%'!AD47)+25</f>
        <v>77875</v>
      </c>
      <c r="AE47" s="19">
        <f>('AVIA25%'!AE47)+25</f>
        <v>79375</v>
      </c>
      <c r="AF47" s="19">
        <f>('AVIA25%'!AF47)+25</f>
        <v>77875</v>
      </c>
      <c r="AG47" s="19">
        <f>('AVIA25%'!AG47)+25</f>
        <v>79375</v>
      </c>
      <c r="AH47" s="19">
        <f>('AVIA25%'!AH47)+25</f>
        <v>77875</v>
      </c>
      <c r="AI47" s="19">
        <f>('AVIA25%'!AI47)+25</f>
        <v>79375</v>
      </c>
      <c r="AJ47" s="19">
        <f>('AVIA25%'!AJ47)+25</f>
        <v>77875</v>
      </c>
      <c r="AK47" s="19">
        <f>('AVIA25%'!AK47)+25</f>
        <v>79375</v>
      </c>
      <c r="AL47" s="19">
        <f>('AVIA25%'!AL47)+25</f>
        <v>77875</v>
      </c>
      <c r="AM47" s="19">
        <f>('AVIA25%'!AM47)+25</f>
        <v>79375</v>
      </c>
      <c r="AN47" s="19">
        <f>('AVIA25%'!AN47)+25</f>
        <v>77875</v>
      </c>
      <c r="AO47" s="19">
        <f>('AVIA25%'!AO47)+25</f>
        <v>79375</v>
      </c>
      <c r="AP47" s="19">
        <f>('AVIA25%'!AP47)+25</f>
        <v>77875</v>
      </c>
      <c r="AQ47" s="19">
        <f>('AVIA25%'!AQ47)+25</f>
        <v>79375</v>
      </c>
      <c r="AR47" s="19">
        <f>('AVIA25%'!AR47)+25</f>
        <v>74725</v>
      </c>
      <c r="AS47" s="19">
        <f>('AVIA25%'!AS47)+25</f>
        <v>76375</v>
      </c>
      <c r="AT47" s="19">
        <f>('AVIA25%'!AT47)+25</f>
        <v>74725</v>
      </c>
      <c r="AU47" s="19">
        <f>('AVIA25%'!AU47)+25</f>
        <v>65125</v>
      </c>
      <c r="AV47" s="19">
        <f>('AVIA25%'!AV47)+25</f>
        <v>65125</v>
      </c>
      <c r="AW47" s="19">
        <f>('AVIA25%'!AW47)+25</f>
        <v>63475</v>
      </c>
      <c r="AX47" s="19">
        <f>('AVIA25%'!AX47)+25</f>
        <v>65125</v>
      </c>
      <c r="AY47" s="19">
        <f>('AVIA25%'!AY47)+25</f>
        <v>63475</v>
      </c>
      <c r="AZ47" s="19">
        <f>('AVIA25%'!AZ47)+25</f>
        <v>65125</v>
      </c>
      <c r="BA47" s="19">
        <f>('AVIA25%'!BA47)+25</f>
        <v>63475</v>
      </c>
      <c r="BB47" s="19">
        <f>('AVIA25%'!BB47)+25</f>
        <v>65125</v>
      </c>
      <c r="BC47" s="19">
        <f>('AVIA25%'!BC47)+25</f>
        <v>63475</v>
      </c>
    </row>
    <row r="48" spans="1:55" s="36" customFormat="1" ht="12" hidden="1" customHeight="1" x14ac:dyDescent="0.2">
      <c r="A48" s="237" t="s">
        <v>360</v>
      </c>
      <c r="B48" s="19">
        <f>('AVIA25%'!B48)+25</f>
        <v>83200</v>
      </c>
      <c r="C48" s="19">
        <f>('AVIA25%'!C48)+25</f>
        <v>84475</v>
      </c>
      <c r="D48" s="19">
        <f>('AVIA25%'!D48)+25</f>
        <v>60925</v>
      </c>
      <c r="E48" s="19">
        <f>('AVIA25%'!E48)+25</f>
        <v>59650</v>
      </c>
      <c r="F48" s="19">
        <f>('AVIA25%'!F48)+25</f>
        <v>58150</v>
      </c>
      <c r="G48" s="19">
        <f>('AVIA25%'!G48)+25</f>
        <v>58150</v>
      </c>
      <c r="H48" s="19">
        <f>('AVIA25%'!H48)+25</f>
        <v>57400</v>
      </c>
      <c r="I48" s="19">
        <f>('AVIA25%'!I48)+25</f>
        <v>58150</v>
      </c>
      <c r="J48" s="19">
        <f>('AVIA25%'!J48)+25</f>
        <v>58150</v>
      </c>
      <c r="K48" s="19">
        <f>('AVIA25%'!K48)+25</f>
        <v>58150</v>
      </c>
      <c r="L48" s="19">
        <f>('AVIA25%'!L48)+25</f>
        <v>64825</v>
      </c>
      <c r="M48" s="19">
        <f>('AVIA25%'!M48)+25</f>
        <v>60925</v>
      </c>
      <c r="N48" s="19">
        <f>('AVIA25%'!N48)+25</f>
        <v>64825</v>
      </c>
      <c r="O48" s="19">
        <f>('AVIA25%'!O48)+25</f>
        <v>62575</v>
      </c>
      <c r="P48" s="19">
        <f>('AVIA25%'!P48)+25</f>
        <v>59650</v>
      </c>
      <c r="Q48" s="19">
        <f>('AVIA25%'!Q48)+25</f>
        <v>60925</v>
      </c>
      <c r="R48" s="19">
        <f>('AVIA25%'!R48)+25</f>
        <v>59650</v>
      </c>
      <c r="S48" s="19">
        <f>('AVIA25%'!S48)+25</f>
        <v>60925</v>
      </c>
      <c r="T48" s="19">
        <f>('AVIA25%'!T48)+25</f>
        <v>59650</v>
      </c>
      <c r="U48" s="19">
        <f>('AVIA25%'!U48)+25</f>
        <v>60925</v>
      </c>
      <c r="V48" s="19">
        <f>('AVIA25%'!V48)+25</f>
        <v>76975</v>
      </c>
      <c r="W48" s="19">
        <f>('AVIA25%'!W48)+25</f>
        <v>80125</v>
      </c>
      <c r="X48" s="19">
        <f>('AVIA25%'!X48)+25</f>
        <v>94450</v>
      </c>
      <c r="Y48" s="19">
        <f>('AVIA25%'!Y48)+25</f>
        <v>76975</v>
      </c>
      <c r="Z48" s="19">
        <f>('AVIA25%'!Z48)+25</f>
        <v>78625</v>
      </c>
      <c r="AA48" s="19">
        <f>('AVIA25%'!AA48)+25</f>
        <v>76975</v>
      </c>
      <c r="AB48" s="19">
        <f>('AVIA25%'!AB48)+25</f>
        <v>80125</v>
      </c>
      <c r="AC48" s="19">
        <f>('AVIA25%'!AC48)+25</f>
        <v>81625</v>
      </c>
      <c r="AD48" s="19">
        <f>('AVIA25%'!AD48)+25</f>
        <v>80125</v>
      </c>
      <c r="AE48" s="19">
        <f>('AVIA25%'!AE48)+25</f>
        <v>81625</v>
      </c>
      <c r="AF48" s="19">
        <f>('AVIA25%'!AF48)+25</f>
        <v>80125</v>
      </c>
      <c r="AG48" s="19">
        <f>('AVIA25%'!AG48)+25</f>
        <v>81625</v>
      </c>
      <c r="AH48" s="19">
        <f>('AVIA25%'!AH48)+25</f>
        <v>80125</v>
      </c>
      <c r="AI48" s="19">
        <f>('AVIA25%'!AI48)+25</f>
        <v>81625</v>
      </c>
      <c r="AJ48" s="19">
        <f>('AVIA25%'!AJ48)+25</f>
        <v>80125</v>
      </c>
      <c r="AK48" s="19">
        <f>('AVIA25%'!AK48)+25</f>
        <v>81625</v>
      </c>
      <c r="AL48" s="19">
        <f>('AVIA25%'!AL48)+25</f>
        <v>80125</v>
      </c>
      <c r="AM48" s="19">
        <f>('AVIA25%'!AM48)+25</f>
        <v>81625</v>
      </c>
      <c r="AN48" s="19">
        <f>('AVIA25%'!AN48)+25</f>
        <v>80125</v>
      </c>
      <c r="AO48" s="19">
        <f>('AVIA25%'!AO48)+25</f>
        <v>81625</v>
      </c>
      <c r="AP48" s="19">
        <f>('AVIA25%'!AP48)+25</f>
        <v>80125</v>
      </c>
      <c r="AQ48" s="19">
        <f>('AVIA25%'!AQ48)+25</f>
        <v>81625</v>
      </c>
      <c r="AR48" s="19">
        <f>('AVIA25%'!AR48)+25</f>
        <v>76975</v>
      </c>
      <c r="AS48" s="19">
        <f>('AVIA25%'!AS48)+25</f>
        <v>78625</v>
      </c>
      <c r="AT48" s="19">
        <f>('AVIA25%'!AT48)+25</f>
        <v>76975</v>
      </c>
      <c r="AU48" s="19">
        <f>('AVIA25%'!AU48)+25</f>
        <v>67375</v>
      </c>
      <c r="AV48" s="19">
        <f>('AVIA25%'!AV48)+25</f>
        <v>67375</v>
      </c>
      <c r="AW48" s="19">
        <f>('AVIA25%'!AW48)+25</f>
        <v>65725</v>
      </c>
      <c r="AX48" s="19">
        <f>('AVIA25%'!AX48)+25</f>
        <v>67375</v>
      </c>
      <c r="AY48" s="19">
        <f>('AVIA25%'!AY48)+25</f>
        <v>65725</v>
      </c>
      <c r="AZ48" s="19">
        <f>('AVIA25%'!AZ48)+25</f>
        <v>67375</v>
      </c>
      <c r="BA48" s="19">
        <f>('AVIA25%'!BA48)+25</f>
        <v>65725</v>
      </c>
      <c r="BB48" s="19">
        <f>('AVIA25%'!BB48)+25</f>
        <v>67375</v>
      </c>
      <c r="BC48" s="19">
        <f>('AVIA25%'!BC48)+25</f>
        <v>65725</v>
      </c>
    </row>
    <row r="49" spans="1:55" s="36" customFormat="1" ht="12" customHeight="1" x14ac:dyDescent="0.2">
      <c r="A49" s="236" t="s">
        <v>72</v>
      </c>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row>
    <row r="50" spans="1:55" s="36" customFormat="1" ht="12" customHeight="1" x14ac:dyDescent="0.2">
      <c r="A50" s="237">
        <v>1</v>
      </c>
      <c r="B50" s="19">
        <f>('AVIA25%'!B50)+25</f>
        <v>86275</v>
      </c>
      <c r="C50" s="19">
        <f>('AVIA25%'!C50)+25</f>
        <v>86275</v>
      </c>
      <c r="D50" s="19">
        <f>('AVIA25%'!D50)+25</f>
        <v>67525</v>
      </c>
      <c r="E50" s="19">
        <f>('AVIA25%'!E50)+25</f>
        <v>67525</v>
      </c>
      <c r="F50" s="19">
        <f>('AVIA25%'!F50)+25</f>
        <v>67525</v>
      </c>
      <c r="G50" s="19">
        <f>('AVIA25%'!G50)+25</f>
        <v>67525</v>
      </c>
      <c r="H50" s="19">
        <f>('AVIA25%'!H50)+25</f>
        <v>67525</v>
      </c>
      <c r="I50" s="19">
        <f>('AVIA25%'!I50)+25</f>
        <v>67525</v>
      </c>
      <c r="J50" s="19">
        <f>('AVIA25%'!J50)+25</f>
        <v>67525</v>
      </c>
      <c r="K50" s="19">
        <f>('AVIA25%'!K50)+25</f>
        <v>67525</v>
      </c>
      <c r="L50" s="19">
        <f>('AVIA25%'!L50)+25</f>
        <v>67525</v>
      </c>
      <c r="M50" s="19">
        <f>('AVIA25%'!M50)+25</f>
        <v>67525</v>
      </c>
      <c r="N50" s="19">
        <f>('AVIA25%'!N50)+25</f>
        <v>67525</v>
      </c>
      <c r="O50" s="19">
        <f>('AVIA25%'!O50)+25</f>
        <v>67525</v>
      </c>
      <c r="P50" s="19">
        <f>('AVIA25%'!P50)+25</f>
        <v>67525</v>
      </c>
      <c r="Q50" s="19">
        <f>('AVIA25%'!Q50)+25</f>
        <v>67525</v>
      </c>
      <c r="R50" s="19">
        <f>('AVIA25%'!R50)+25</f>
        <v>67525</v>
      </c>
      <c r="S50" s="19">
        <f>('AVIA25%'!S50)+25</f>
        <v>67525</v>
      </c>
      <c r="T50" s="19">
        <f>('AVIA25%'!T50)+25</f>
        <v>67525</v>
      </c>
      <c r="U50" s="19">
        <f>('AVIA25%'!U50)+25</f>
        <v>67525</v>
      </c>
      <c r="V50" s="19">
        <f>('AVIA25%'!V50)+25</f>
        <v>67525</v>
      </c>
      <c r="W50" s="19">
        <f>('AVIA25%'!W50)+25</f>
        <v>67525</v>
      </c>
      <c r="X50" s="19">
        <f>('AVIA25%'!X50)+25</f>
        <v>67525</v>
      </c>
      <c r="Y50" s="19">
        <f>('AVIA25%'!Y50)+25</f>
        <v>67525</v>
      </c>
      <c r="Z50" s="19">
        <f>('AVIA25%'!Z50)+25</f>
        <v>67525</v>
      </c>
      <c r="AA50" s="19">
        <f>('AVIA25%'!AA50)+25</f>
        <v>67525</v>
      </c>
      <c r="AB50" s="19">
        <f>('AVIA25%'!AB50)+25</f>
        <v>67525</v>
      </c>
      <c r="AC50" s="19">
        <f>('AVIA25%'!AC50)+25</f>
        <v>67525</v>
      </c>
      <c r="AD50" s="19">
        <f>('AVIA25%'!AD50)+25</f>
        <v>67525</v>
      </c>
      <c r="AE50" s="19">
        <f>('AVIA25%'!AE50)+25</f>
        <v>67525</v>
      </c>
      <c r="AF50" s="19">
        <f>('AVIA25%'!AF50)+25</f>
        <v>67525</v>
      </c>
      <c r="AG50" s="19">
        <f>('AVIA25%'!AG50)+25</f>
        <v>67525</v>
      </c>
      <c r="AH50" s="19">
        <f>('AVIA25%'!AH50)+25</f>
        <v>67525</v>
      </c>
      <c r="AI50" s="19">
        <f>('AVIA25%'!AI50)+25</f>
        <v>67525</v>
      </c>
      <c r="AJ50" s="19">
        <f>('AVIA25%'!AJ50)+25</f>
        <v>67525</v>
      </c>
      <c r="AK50" s="19">
        <f>('AVIA25%'!AK50)+25</f>
        <v>67525</v>
      </c>
      <c r="AL50" s="19">
        <f>('AVIA25%'!AL50)+25</f>
        <v>67525</v>
      </c>
      <c r="AM50" s="19">
        <f>('AVIA25%'!AM50)+25</f>
        <v>67525</v>
      </c>
      <c r="AN50" s="19">
        <f>('AVIA25%'!AN50)+25</f>
        <v>67525</v>
      </c>
      <c r="AO50" s="19">
        <f>('AVIA25%'!AO50)+25</f>
        <v>67525</v>
      </c>
      <c r="AP50" s="19">
        <f>('AVIA25%'!AP50)+25</f>
        <v>67525</v>
      </c>
      <c r="AQ50" s="19">
        <f>('AVIA25%'!AQ50)+25</f>
        <v>67525</v>
      </c>
      <c r="AR50" s="19">
        <f>('AVIA25%'!AR50)+25</f>
        <v>67525</v>
      </c>
      <c r="AS50" s="19">
        <f>('AVIA25%'!AS50)+25</f>
        <v>67525</v>
      </c>
      <c r="AT50" s="19">
        <f>('AVIA25%'!AT50)+25</f>
        <v>67525</v>
      </c>
      <c r="AU50" s="19">
        <f>('AVIA25%'!AU50)+25</f>
        <v>67525</v>
      </c>
      <c r="AV50" s="19">
        <f>('AVIA25%'!AV50)+25</f>
        <v>67525</v>
      </c>
      <c r="AW50" s="19">
        <f>('AVIA25%'!AW50)+25</f>
        <v>67525</v>
      </c>
      <c r="AX50" s="19">
        <f>('AVIA25%'!AX50)+25</f>
        <v>67525</v>
      </c>
      <c r="AY50" s="19">
        <f>('AVIA25%'!AY50)+25</f>
        <v>67525</v>
      </c>
      <c r="AZ50" s="19">
        <f>('AVIA25%'!AZ50)+25</f>
        <v>67525</v>
      </c>
      <c r="BA50" s="19">
        <f>('AVIA25%'!BA50)+25</f>
        <v>67525</v>
      </c>
      <c r="BB50" s="19">
        <f>('AVIA25%'!BB50)+25</f>
        <v>67525</v>
      </c>
      <c r="BC50" s="19">
        <f>('AVIA25%'!BC50)+25</f>
        <v>67525</v>
      </c>
    </row>
    <row r="51" spans="1:55" s="36" customFormat="1" ht="12" customHeight="1" x14ac:dyDescent="0.2">
      <c r="A51" s="237">
        <v>2</v>
      </c>
      <c r="B51" s="19">
        <f>('AVIA25%'!B51)+25</f>
        <v>88525</v>
      </c>
      <c r="C51" s="19">
        <f>('AVIA25%'!C51)+25</f>
        <v>88525</v>
      </c>
      <c r="D51" s="19">
        <f>('AVIA25%'!D51)+25</f>
        <v>69775</v>
      </c>
      <c r="E51" s="19">
        <f>('AVIA25%'!E51)+25</f>
        <v>69775</v>
      </c>
      <c r="F51" s="19">
        <f>('AVIA25%'!F51)+25</f>
        <v>69775</v>
      </c>
      <c r="G51" s="19">
        <f>('AVIA25%'!G51)+25</f>
        <v>69775</v>
      </c>
      <c r="H51" s="19">
        <f>('AVIA25%'!H51)+25</f>
        <v>69775</v>
      </c>
      <c r="I51" s="19">
        <f>('AVIA25%'!I51)+25</f>
        <v>69775</v>
      </c>
      <c r="J51" s="19">
        <f>('AVIA25%'!J51)+25</f>
        <v>69775</v>
      </c>
      <c r="K51" s="19">
        <f>('AVIA25%'!K51)+25</f>
        <v>69775</v>
      </c>
      <c r="L51" s="19">
        <f>('AVIA25%'!L51)+25</f>
        <v>69775</v>
      </c>
      <c r="M51" s="19">
        <f>('AVIA25%'!M51)+25</f>
        <v>69775</v>
      </c>
      <c r="N51" s="19">
        <f>('AVIA25%'!N51)+25</f>
        <v>69775</v>
      </c>
      <c r="O51" s="19">
        <f>('AVIA25%'!O51)+25</f>
        <v>69775</v>
      </c>
      <c r="P51" s="19">
        <f>('AVIA25%'!P51)+25</f>
        <v>69775</v>
      </c>
      <c r="Q51" s="19">
        <f>('AVIA25%'!Q51)+25</f>
        <v>69775</v>
      </c>
      <c r="R51" s="19">
        <f>('AVIA25%'!R51)+25</f>
        <v>69775</v>
      </c>
      <c r="S51" s="19">
        <f>('AVIA25%'!S51)+25</f>
        <v>69775</v>
      </c>
      <c r="T51" s="19">
        <f>('AVIA25%'!T51)+25</f>
        <v>69775</v>
      </c>
      <c r="U51" s="19">
        <f>('AVIA25%'!U51)+25</f>
        <v>69775</v>
      </c>
      <c r="V51" s="19">
        <f>('AVIA25%'!V51)+25</f>
        <v>69775</v>
      </c>
      <c r="W51" s="19">
        <f>('AVIA25%'!W51)+25</f>
        <v>69775</v>
      </c>
      <c r="X51" s="19">
        <f>('AVIA25%'!X51)+25</f>
        <v>69775</v>
      </c>
      <c r="Y51" s="19">
        <f>('AVIA25%'!Y51)+25</f>
        <v>69775</v>
      </c>
      <c r="Z51" s="19">
        <f>('AVIA25%'!Z51)+25</f>
        <v>69775</v>
      </c>
      <c r="AA51" s="19">
        <f>('AVIA25%'!AA51)+25</f>
        <v>69775</v>
      </c>
      <c r="AB51" s="19">
        <f>('AVIA25%'!AB51)+25</f>
        <v>69775</v>
      </c>
      <c r="AC51" s="19">
        <f>('AVIA25%'!AC51)+25</f>
        <v>69775</v>
      </c>
      <c r="AD51" s="19">
        <f>('AVIA25%'!AD51)+25</f>
        <v>69775</v>
      </c>
      <c r="AE51" s="19">
        <f>('AVIA25%'!AE51)+25</f>
        <v>69775</v>
      </c>
      <c r="AF51" s="19">
        <f>('AVIA25%'!AF51)+25</f>
        <v>69775</v>
      </c>
      <c r="AG51" s="19">
        <f>('AVIA25%'!AG51)+25</f>
        <v>69775</v>
      </c>
      <c r="AH51" s="19">
        <f>('AVIA25%'!AH51)+25</f>
        <v>69775</v>
      </c>
      <c r="AI51" s="19">
        <f>('AVIA25%'!AI51)+25</f>
        <v>69775</v>
      </c>
      <c r="AJ51" s="19">
        <f>('AVIA25%'!AJ51)+25</f>
        <v>69775</v>
      </c>
      <c r="AK51" s="19">
        <f>('AVIA25%'!AK51)+25</f>
        <v>69775</v>
      </c>
      <c r="AL51" s="19">
        <f>('AVIA25%'!AL51)+25</f>
        <v>69775</v>
      </c>
      <c r="AM51" s="19">
        <f>('AVIA25%'!AM51)+25</f>
        <v>69775</v>
      </c>
      <c r="AN51" s="19">
        <f>('AVIA25%'!AN51)+25</f>
        <v>69775</v>
      </c>
      <c r="AO51" s="19">
        <f>('AVIA25%'!AO51)+25</f>
        <v>69775</v>
      </c>
      <c r="AP51" s="19">
        <f>('AVIA25%'!AP51)+25</f>
        <v>69775</v>
      </c>
      <c r="AQ51" s="19">
        <f>('AVIA25%'!AQ51)+25</f>
        <v>69775</v>
      </c>
      <c r="AR51" s="19">
        <f>('AVIA25%'!AR51)+25</f>
        <v>69775</v>
      </c>
      <c r="AS51" s="19">
        <f>('AVIA25%'!AS51)+25</f>
        <v>69775</v>
      </c>
      <c r="AT51" s="19">
        <f>('AVIA25%'!AT51)+25</f>
        <v>69775</v>
      </c>
      <c r="AU51" s="19">
        <f>('AVIA25%'!AU51)+25</f>
        <v>69775</v>
      </c>
      <c r="AV51" s="19">
        <f>('AVIA25%'!AV51)+25</f>
        <v>69775</v>
      </c>
      <c r="AW51" s="19">
        <f>('AVIA25%'!AW51)+25</f>
        <v>69775</v>
      </c>
      <c r="AX51" s="19">
        <f>('AVIA25%'!AX51)+25</f>
        <v>69775</v>
      </c>
      <c r="AY51" s="19">
        <f>('AVIA25%'!AY51)+25</f>
        <v>69775</v>
      </c>
      <c r="AZ51" s="19">
        <f>('AVIA25%'!AZ51)+25</f>
        <v>69775</v>
      </c>
      <c r="BA51" s="19">
        <f>('AVIA25%'!BA51)+25</f>
        <v>69775</v>
      </c>
      <c r="BB51" s="19">
        <f>('AVIA25%'!BB51)+25</f>
        <v>69775</v>
      </c>
      <c r="BC51" s="19">
        <f>('AVIA25%'!BC51)+25</f>
        <v>69775</v>
      </c>
    </row>
    <row r="52" spans="1:55" s="36" customFormat="1" ht="12" customHeight="1" x14ac:dyDescent="0.2">
      <c r="A52" s="236" t="s">
        <v>184</v>
      </c>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row>
    <row r="53" spans="1:55" s="36" customFormat="1" ht="12" customHeight="1" x14ac:dyDescent="0.2">
      <c r="A53" s="237">
        <v>1</v>
      </c>
      <c r="B53" s="19">
        <f>('AVIA25%'!B53)+25</f>
        <v>75025</v>
      </c>
      <c r="C53" s="19">
        <f>('AVIA25%'!C53)+25</f>
        <v>75025</v>
      </c>
      <c r="D53" s="19">
        <f>('AVIA25%'!D53)+25</f>
        <v>60025</v>
      </c>
      <c r="E53" s="19">
        <f>('AVIA25%'!E53)+25</f>
        <v>60025</v>
      </c>
      <c r="F53" s="19">
        <f>('AVIA25%'!F53)+25</f>
        <v>60025</v>
      </c>
      <c r="G53" s="19">
        <f>('AVIA25%'!G53)+25</f>
        <v>60025</v>
      </c>
      <c r="H53" s="19">
        <f>('AVIA25%'!H53)+25</f>
        <v>60025</v>
      </c>
      <c r="I53" s="19">
        <f>('AVIA25%'!I53)+25</f>
        <v>60025</v>
      </c>
      <c r="J53" s="19">
        <f>('AVIA25%'!J53)+25</f>
        <v>60025</v>
      </c>
      <c r="K53" s="19">
        <f>('AVIA25%'!K53)+25</f>
        <v>60025</v>
      </c>
      <c r="L53" s="19">
        <f>('AVIA25%'!L53)+25</f>
        <v>60025</v>
      </c>
      <c r="M53" s="19">
        <f>('AVIA25%'!M53)+25</f>
        <v>60025</v>
      </c>
      <c r="N53" s="19">
        <f>('AVIA25%'!N53)+25</f>
        <v>60025</v>
      </c>
      <c r="O53" s="19">
        <f>('AVIA25%'!O53)+25</f>
        <v>60025</v>
      </c>
      <c r="P53" s="19">
        <f>('AVIA25%'!P53)+25</f>
        <v>60025</v>
      </c>
      <c r="Q53" s="19">
        <f>('AVIA25%'!Q53)+25</f>
        <v>60025</v>
      </c>
      <c r="R53" s="19">
        <f>('AVIA25%'!R53)+25</f>
        <v>60025</v>
      </c>
      <c r="S53" s="19">
        <f>('AVIA25%'!S53)+25</f>
        <v>60025</v>
      </c>
      <c r="T53" s="19">
        <f>('AVIA25%'!T53)+25</f>
        <v>60025</v>
      </c>
      <c r="U53" s="19">
        <f>('AVIA25%'!U53)+25</f>
        <v>60025</v>
      </c>
      <c r="V53" s="19">
        <f>('AVIA25%'!V53)+25</f>
        <v>75025</v>
      </c>
      <c r="W53" s="19">
        <f>('AVIA25%'!W53)+25</f>
        <v>75025</v>
      </c>
      <c r="X53" s="19">
        <f>('AVIA25%'!X53)+25</f>
        <v>75025</v>
      </c>
      <c r="Y53" s="19">
        <f>('AVIA25%'!Y53)+25</f>
        <v>75025</v>
      </c>
      <c r="Z53" s="19">
        <f>('AVIA25%'!Z53)+25</f>
        <v>75025</v>
      </c>
      <c r="AA53" s="19">
        <f>('AVIA25%'!AA53)+25</f>
        <v>75025</v>
      </c>
      <c r="AB53" s="19">
        <f>('AVIA25%'!AB53)+25</f>
        <v>75025</v>
      </c>
      <c r="AC53" s="19">
        <f>('AVIA25%'!AC53)+25</f>
        <v>75025</v>
      </c>
      <c r="AD53" s="19">
        <f>('AVIA25%'!AD53)+25</f>
        <v>75025</v>
      </c>
      <c r="AE53" s="19">
        <f>('AVIA25%'!AE53)+25</f>
        <v>75025</v>
      </c>
      <c r="AF53" s="19">
        <f>('AVIA25%'!AF53)+25</f>
        <v>75025</v>
      </c>
      <c r="AG53" s="19">
        <f>('AVIA25%'!AG53)+25</f>
        <v>75025</v>
      </c>
      <c r="AH53" s="19">
        <f>('AVIA25%'!AH53)+25</f>
        <v>75025</v>
      </c>
      <c r="AI53" s="19">
        <f>('AVIA25%'!AI53)+25</f>
        <v>75025</v>
      </c>
      <c r="AJ53" s="19">
        <f>('AVIA25%'!AJ53)+25</f>
        <v>75025</v>
      </c>
      <c r="AK53" s="19">
        <f>('AVIA25%'!AK53)+25</f>
        <v>75025</v>
      </c>
      <c r="AL53" s="19">
        <f>('AVIA25%'!AL53)+25</f>
        <v>75025</v>
      </c>
      <c r="AM53" s="19">
        <f>('AVIA25%'!AM53)+25</f>
        <v>75025</v>
      </c>
      <c r="AN53" s="19">
        <f>('AVIA25%'!AN53)+25</f>
        <v>75025</v>
      </c>
      <c r="AO53" s="19">
        <f>('AVIA25%'!AO53)+25</f>
        <v>75025</v>
      </c>
      <c r="AP53" s="19">
        <f>('AVIA25%'!AP53)+25</f>
        <v>75025</v>
      </c>
      <c r="AQ53" s="19">
        <f>('AVIA25%'!AQ53)+25</f>
        <v>75025</v>
      </c>
      <c r="AR53" s="19">
        <f>('AVIA25%'!AR53)+25</f>
        <v>75025</v>
      </c>
      <c r="AS53" s="19">
        <f>('AVIA25%'!AS53)+25</f>
        <v>75025</v>
      </c>
      <c r="AT53" s="19">
        <f>('AVIA25%'!AT53)+25</f>
        <v>75025</v>
      </c>
      <c r="AU53" s="19">
        <f>('AVIA25%'!AU53)+25</f>
        <v>60025</v>
      </c>
      <c r="AV53" s="19">
        <f>('AVIA25%'!AV53)+25</f>
        <v>60025</v>
      </c>
      <c r="AW53" s="19">
        <f>('AVIA25%'!AW53)+25</f>
        <v>60025</v>
      </c>
      <c r="AX53" s="19">
        <f>('AVIA25%'!AX53)+25</f>
        <v>60025</v>
      </c>
      <c r="AY53" s="19">
        <f>('AVIA25%'!AY53)+25</f>
        <v>60025</v>
      </c>
      <c r="AZ53" s="19">
        <f>('AVIA25%'!AZ53)+25</f>
        <v>60025</v>
      </c>
      <c r="BA53" s="19">
        <f>('AVIA25%'!BA53)+25</f>
        <v>60025</v>
      </c>
      <c r="BB53" s="19">
        <f>('AVIA25%'!BB53)+25</f>
        <v>60025</v>
      </c>
      <c r="BC53" s="19">
        <f>('AVIA25%'!BC53)+25</f>
        <v>60025</v>
      </c>
    </row>
    <row r="54" spans="1:55" s="36" customFormat="1" ht="12" customHeight="1" x14ac:dyDescent="0.2">
      <c r="A54" s="237">
        <v>2</v>
      </c>
      <c r="B54" s="19">
        <f>('AVIA25%'!B54)+25</f>
        <v>77275</v>
      </c>
      <c r="C54" s="19">
        <f>('AVIA25%'!C54)+25</f>
        <v>77275</v>
      </c>
      <c r="D54" s="19">
        <f>('AVIA25%'!D54)+25</f>
        <v>62275</v>
      </c>
      <c r="E54" s="19">
        <f>('AVIA25%'!E54)+25</f>
        <v>62275</v>
      </c>
      <c r="F54" s="19">
        <f>('AVIA25%'!F54)+25</f>
        <v>62275</v>
      </c>
      <c r="G54" s="19">
        <f>('AVIA25%'!G54)+25</f>
        <v>62275</v>
      </c>
      <c r="H54" s="19">
        <f>('AVIA25%'!H54)+25</f>
        <v>62275</v>
      </c>
      <c r="I54" s="19">
        <f>('AVIA25%'!I54)+25</f>
        <v>62275</v>
      </c>
      <c r="J54" s="19">
        <f>('AVIA25%'!J54)+25</f>
        <v>62275</v>
      </c>
      <c r="K54" s="19">
        <f>('AVIA25%'!K54)+25</f>
        <v>62275</v>
      </c>
      <c r="L54" s="19">
        <f>('AVIA25%'!L54)+25</f>
        <v>62275</v>
      </c>
      <c r="M54" s="19">
        <f>('AVIA25%'!M54)+25</f>
        <v>62275</v>
      </c>
      <c r="N54" s="19">
        <f>('AVIA25%'!N54)+25</f>
        <v>62275</v>
      </c>
      <c r="O54" s="19">
        <f>('AVIA25%'!O54)+25</f>
        <v>62275</v>
      </c>
      <c r="P54" s="19">
        <f>('AVIA25%'!P54)+25</f>
        <v>62275</v>
      </c>
      <c r="Q54" s="19">
        <f>('AVIA25%'!Q54)+25</f>
        <v>62275</v>
      </c>
      <c r="R54" s="19">
        <f>('AVIA25%'!R54)+25</f>
        <v>62275</v>
      </c>
      <c r="S54" s="19">
        <f>('AVIA25%'!S54)+25</f>
        <v>62275</v>
      </c>
      <c r="T54" s="19">
        <f>('AVIA25%'!T54)+25</f>
        <v>62275</v>
      </c>
      <c r="U54" s="19">
        <f>('AVIA25%'!U54)+25</f>
        <v>62275</v>
      </c>
      <c r="V54" s="19">
        <f>('AVIA25%'!V54)+25</f>
        <v>77275</v>
      </c>
      <c r="W54" s="19">
        <f>('AVIA25%'!W54)+25</f>
        <v>77275</v>
      </c>
      <c r="X54" s="19">
        <f>('AVIA25%'!X54)+25</f>
        <v>77275</v>
      </c>
      <c r="Y54" s="19">
        <f>('AVIA25%'!Y54)+25</f>
        <v>77275</v>
      </c>
      <c r="Z54" s="19">
        <f>('AVIA25%'!Z54)+25</f>
        <v>77275</v>
      </c>
      <c r="AA54" s="19">
        <f>('AVIA25%'!AA54)+25</f>
        <v>77275</v>
      </c>
      <c r="AB54" s="19">
        <f>('AVIA25%'!AB54)+25</f>
        <v>77275</v>
      </c>
      <c r="AC54" s="19">
        <f>('AVIA25%'!AC54)+25</f>
        <v>77275</v>
      </c>
      <c r="AD54" s="19">
        <f>('AVIA25%'!AD54)+25</f>
        <v>77275</v>
      </c>
      <c r="AE54" s="19">
        <f>('AVIA25%'!AE54)+25</f>
        <v>77275</v>
      </c>
      <c r="AF54" s="19">
        <f>('AVIA25%'!AF54)+25</f>
        <v>77275</v>
      </c>
      <c r="AG54" s="19">
        <f>('AVIA25%'!AG54)+25</f>
        <v>77275</v>
      </c>
      <c r="AH54" s="19">
        <f>('AVIA25%'!AH54)+25</f>
        <v>77275</v>
      </c>
      <c r="AI54" s="19">
        <f>('AVIA25%'!AI54)+25</f>
        <v>77275</v>
      </c>
      <c r="AJ54" s="19">
        <f>('AVIA25%'!AJ54)+25</f>
        <v>77275</v>
      </c>
      <c r="AK54" s="19">
        <f>('AVIA25%'!AK54)+25</f>
        <v>77275</v>
      </c>
      <c r="AL54" s="19">
        <f>('AVIA25%'!AL54)+25</f>
        <v>77275</v>
      </c>
      <c r="AM54" s="19">
        <f>('AVIA25%'!AM54)+25</f>
        <v>77275</v>
      </c>
      <c r="AN54" s="19">
        <f>('AVIA25%'!AN54)+25</f>
        <v>77275</v>
      </c>
      <c r="AO54" s="19">
        <f>('AVIA25%'!AO54)+25</f>
        <v>77275</v>
      </c>
      <c r="AP54" s="19">
        <f>('AVIA25%'!AP54)+25</f>
        <v>77275</v>
      </c>
      <c r="AQ54" s="19">
        <f>('AVIA25%'!AQ54)+25</f>
        <v>77275</v>
      </c>
      <c r="AR54" s="19">
        <f>('AVIA25%'!AR54)+25</f>
        <v>77275</v>
      </c>
      <c r="AS54" s="19">
        <f>('AVIA25%'!AS54)+25</f>
        <v>77275</v>
      </c>
      <c r="AT54" s="19">
        <f>('AVIA25%'!AT54)+25</f>
        <v>77275</v>
      </c>
      <c r="AU54" s="19">
        <f>('AVIA25%'!AU54)+25</f>
        <v>62275</v>
      </c>
      <c r="AV54" s="19">
        <f>('AVIA25%'!AV54)+25</f>
        <v>62275</v>
      </c>
      <c r="AW54" s="19">
        <f>('AVIA25%'!AW54)+25</f>
        <v>62275</v>
      </c>
      <c r="AX54" s="19">
        <f>('AVIA25%'!AX54)+25</f>
        <v>62275</v>
      </c>
      <c r="AY54" s="19">
        <f>('AVIA25%'!AY54)+25</f>
        <v>62275</v>
      </c>
      <c r="AZ54" s="19">
        <f>('AVIA25%'!AZ54)+25</f>
        <v>62275</v>
      </c>
      <c r="BA54" s="19">
        <f>('AVIA25%'!BA54)+25</f>
        <v>62275</v>
      </c>
      <c r="BB54" s="19">
        <f>('AVIA25%'!BB54)+25</f>
        <v>62275</v>
      </c>
      <c r="BC54" s="19">
        <f>('AVIA25%'!BC54)+25</f>
        <v>62275</v>
      </c>
    </row>
    <row r="55" spans="1:55" s="36" customFormat="1" ht="12" customHeight="1" x14ac:dyDescent="0.2">
      <c r="A55" s="237">
        <v>3</v>
      </c>
      <c r="B55" s="19">
        <f>('AVIA25%'!B55)+25</f>
        <v>79525</v>
      </c>
      <c r="C55" s="19">
        <f>('AVIA25%'!C55)+25</f>
        <v>79525</v>
      </c>
      <c r="D55" s="19">
        <f>('AVIA25%'!D55)+25</f>
        <v>64525</v>
      </c>
      <c r="E55" s="19">
        <f>('AVIA25%'!E55)+25</f>
        <v>64525</v>
      </c>
      <c r="F55" s="19">
        <f>('AVIA25%'!F55)+25</f>
        <v>64525</v>
      </c>
      <c r="G55" s="19">
        <f>('AVIA25%'!G55)+25</f>
        <v>64525</v>
      </c>
      <c r="H55" s="19">
        <f>('AVIA25%'!H55)+25</f>
        <v>64525</v>
      </c>
      <c r="I55" s="19">
        <f>('AVIA25%'!I55)+25</f>
        <v>64525</v>
      </c>
      <c r="J55" s="19">
        <f>('AVIA25%'!J55)+25</f>
        <v>64525</v>
      </c>
      <c r="K55" s="19">
        <f>('AVIA25%'!K55)+25</f>
        <v>64525</v>
      </c>
      <c r="L55" s="19">
        <f>('AVIA25%'!L55)+25</f>
        <v>64525</v>
      </c>
      <c r="M55" s="19">
        <f>('AVIA25%'!M55)+25</f>
        <v>64525</v>
      </c>
      <c r="N55" s="19">
        <f>('AVIA25%'!N55)+25</f>
        <v>64525</v>
      </c>
      <c r="O55" s="19">
        <f>('AVIA25%'!O55)+25</f>
        <v>64525</v>
      </c>
      <c r="P55" s="19">
        <f>('AVIA25%'!P55)+25</f>
        <v>64525</v>
      </c>
      <c r="Q55" s="19">
        <f>('AVIA25%'!Q55)+25</f>
        <v>64525</v>
      </c>
      <c r="R55" s="19">
        <f>('AVIA25%'!R55)+25</f>
        <v>64525</v>
      </c>
      <c r="S55" s="19">
        <f>('AVIA25%'!S55)+25</f>
        <v>64525</v>
      </c>
      <c r="T55" s="19">
        <f>('AVIA25%'!T55)+25</f>
        <v>64525</v>
      </c>
      <c r="U55" s="19">
        <f>('AVIA25%'!U55)+25</f>
        <v>64525</v>
      </c>
      <c r="V55" s="19">
        <f>('AVIA25%'!V55)+25</f>
        <v>79525</v>
      </c>
      <c r="W55" s="19">
        <f>('AVIA25%'!W55)+25</f>
        <v>79525</v>
      </c>
      <c r="X55" s="19">
        <f>('AVIA25%'!X55)+25</f>
        <v>79525</v>
      </c>
      <c r="Y55" s="19">
        <f>('AVIA25%'!Y55)+25</f>
        <v>79525</v>
      </c>
      <c r="Z55" s="19">
        <f>('AVIA25%'!Z55)+25</f>
        <v>79525</v>
      </c>
      <c r="AA55" s="19">
        <f>('AVIA25%'!AA55)+25</f>
        <v>79525</v>
      </c>
      <c r="AB55" s="19">
        <f>('AVIA25%'!AB55)+25</f>
        <v>79525</v>
      </c>
      <c r="AC55" s="19">
        <f>('AVIA25%'!AC55)+25</f>
        <v>79525</v>
      </c>
      <c r="AD55" s="19">
        <f>('AVIA25%'!AD55)+25</f>
        <v>79525</v>
      </c>
      <c r="AE55" s="19">
        <f>('AVIA25%'!AE55)+25</f>
        <v>79525</v>
      </c>
      <c r="AF55" s="19">
        <f>('AVIA25%'!AF55)+25</f>
        <v>79525</v>
      </c>
      <c r="AG55" s="19">
        <f>('AVIA25%'!AG55)+25</f>
        <v>79525</v>
      </c>
      <c r="AH55" s="19">
        <f>('AVIA25%'!AH55)+25</f>
        <v>79525</v>
      </c>
      <c r="AI55" s="19">
        <f>('AVIA25%'!AI55)+25</f>
        <v>79525</v>
      </c>
      <c r="AJ55" s="19">
        <f>('AVIA25%'!AJ55)+25</f>
        <v>79525</v>
      </c>
      <c r="AK55" s="19">
        <f>('AVIA25%'!AK55)+25</f>
        <v>79525</v>
      </c>
      <c r="AL55" s="19">
        <f>('AVIA25%'!AL55)+25</f>
        <v>79525</v>
      </c>
      <c r="AM55" s="19">
        <f>('AVIA25%'!AM55)+25</f>
        <v>79525</v>
      </c>
      <c r="AN55" s="19">
        <f>('AVIA25%'!AN55)+25</f>
        <v>79525</v>
      </c>
      <c r="AO55" s="19">
        <f>('AVIA25%'!AO55)+25</f>
        <v>79525</v>
      </c>
      <c r="AP55" s="19">
        <f>('AVIA25%'!AP55)+25</f>
        <v>79525</v>
      </c>
      <c r="AQ55" s="19">
        <f>('AVIA25%'!AQ55)+25</f>
        <v>79525</v>
      </c>
      <c r="AR55" s="19">
        <f>('AVIA25%'!AR55)+25</f>
        <v>79525</v>
      </c>
      <c r="AS55" s="19">
        <f>('AVIA25%'!AS55)+25</f>
        <v>79525</v>
      </c>
      <c r="AT55" s="19">
        <f>('AVIA25%'!AT55)+25</f>
        <v>79525</v>
      </c>
      <c r="AU55" s="19">
        <f>('AVIA25%'!AU55)+25</f>
        <v>64525</v>
      </c>
      <c r="AV55" s="19">
        <f>('AVIA25%'!AV55)+25</f>
        <v>64525</v>
      </c>
      <c r="AW55" s="19">
        <f>('AVIA25%'!AW55)+25</f>
        <v>64525</v>
      </c>
      <c r="AX55" s="19">
        <f>('AVIA25%'!AX55)+25</f>
        <v>64525</v>
      </c>
      <c r="AY55" s="19">
        <f>('AVIA25%'!AY55)+25</f>
        <v>64525</v>
      </c>
      <c r="AZ55" s="19">
        <f>('AVIA25%'!AZ55)+25</f>
        <v>64525</v>
      </c>
      <c r="BA55" s="19">
        <f>('AVIA25%'!BA55)+25</f>
        <v>64525</v>
      </c>
      <c r="BB55" s="19">
        <f>('AVIA25%'!BB55)+25</f>
        <v>64525</v>
      </c>
      <c r="BC55" s="19">
        <f>('AVIA25%'!BC55)+25</f>
        <v>64525</v>
      </c>
    </row>
    <row r="56" spans="1:55" s="36" customFormat="1" ht="12" customHeight="1" x14ac:dyDescent="0.2">
      <c r="A56" s="237">
        <v>4</v>
      </c>
      <c r="B56" s="19">
        <f>('AVIA25%'!B56)+25</f>
        <v>81775</v>
      </c>
      <c r="C56" s="19">
        <f>('AVIA25%'!C56)+25</f>
        <v>81775</v>
      </c>
      <c r="D56" s="19">
        <f>('AVIA25%'!D56)+25</f>
        <v>66775</v>
      </c>
      <c r="E56" s="19">
        <f>('AVIA25%'!E56)+25</f>
        <v>66775</v>
      </c>
      <c r="F56" s="19">
        <f>('AVIA25%'!F56)+25</f>
        <v>66775</v>
      </c>
      <c r="G56" s="19">
        <f>('AVIA25%'!G56)+25</f>
        <v>66775</v>
      </c>
      <c r="H56" s="19">
        <f>('AVIA25%'!H56)+25</f>
        <v>66775</v>
      </c>
      <c r="I56" s="19">
        <f>('AVIA25%'!I56)+25</f>
        <v>66775</v>
      </c>
      <c r="J56" s="19">
        <f>('AVIA25%'!J56)+25</f>
        <v>66775</v>
      </c>
      <c r="K56" s="19">
        <f>('AVIA25%'!K56)+25</f>
        <v>66775</v>
      </c>
      <c r="L56" s="19">
        <f>('AVIA25%'!L56)+25</f>
        <v>66775</v>
      </c>
      <c r="M56" s="19">
        <f>('AVIA25%'!M56)+25</f>
        <v>66775</v>
      </c>
      <c r="N56" s="19">
        <f>('AVIA25%'!N56)+25</f>
        <v>66775</v>
      </c>
      <c r="O56" s="19">
        <f>('AVIA25%'!O56)+25</f>
        <v>66775</v>
      </c>
      <c r="P56" s="19">
        <f>('AVIA25%'!P56)+25</f>
        <v>66775</v>
      </c>
      <c r="Q56" s="19">
        <f>('AVIA25%'!Q56)+25</f>
        <v>66775</v>
      </c>
      <c r="R56" s="19">
        <f>('AVIA25%'!R56)+25</f>
        <v>66775</v>
      </c>
      <c r="S56" s="19">
        <f>('AVIA25%'!S56)+25</f>
        <v>66775</v>
      </c>
      <c r="T56" s="19">
        <f>('AVIA25%'!T56)+25</f>
        <v>66775</v>
      </c>
      <c r="U56" s="19">
        <f>('AVIA25%'!U56)+25</f>
        <v>66775</v>
      </c>
      <c r="V56" s="19">
        <f>('AVIA25%'!V56)+25</f>
        <v>81775</v>
      </c>
      <c r="W56" s="19">
        <f>('AVIA25%'!W56)+25</f>
        <v>81775</v>
      </c>
      <c r="X56" s="19">
        <f>('AVIA25%'!X56)+25</f>
        <v>81775</v>
      </c>
      <c r="Y56" s="19">
        <f>('AVIA25%'!Y56)+25</f>
        <v>81775</v>
      </c>
      <c r="Z56" s="19">
        <f>('AVIA25%'!Z56)+25</f>
        <v>81775</v>
      </c>
      <c r="AA56" s="19">
        <f>('AVIA25%'!AA56)+25</f>
        <v>81775</v>
      </c>
      <c r="AB56" s="19">
        <f>('AVIA25%'!AB56)+25</f>
        <v>81775</v>
      </c>
      <c r="AC56" s="19">
        <f>('AVIA25%'!AC56)+25</f>
        <v>81775</v>
      </c>
      <c r="AD56" s="19">
        <f>('AVIA25%'!AD56)+25</f>
        <v>81775</v>
      </c>
      <c r="AE56" s="19">
        <f>('AVIA25%'!AE56)+25</f>
        <v>81775</v>
      </c>
      <c r="AF56" s="19">
        <f>('AVIA25%'!AF56)+25</f>
        <v>81775</v>
      </c>
      <c r="AG56" s="19">
        <f>('AVIA25%'!AG56)+25</f>
        <v>81775</v>
      </c>
      <c r="AH56" s="19">
        <f>('AVIA25%'!AH56)+25</f>
        <v>81775</v>
      </c>
      <c r="AI56" s="19">
        <f>('AVIA25%'!AI56)+25</f>
        <v>81775</v>
      </c>
      <c r="AJ56" s="19">
        <f>('AVIA25%'!AJ56)+25</f>
        <v>81775</v>
      </c>
      <c r="AK56" s="19">
        <f>('AVIA25%'!AK56)+25</f>
        <v>81775</v>
      </c>
      <c r="AL56" s="19">
        <f>('AVIA25%'!AL56)+25</f>
        <v>81775</v>
      </c>
      <c r="AM56" s="19">
        <f>('AVIA25%'!AM56)+25</f>
        <v>81775</v>
      </c>
      <c r="AN56" s="19">
        <f>('AVIA25%'!AN56)+25</f>
        <v>81775</v>
      </c>
      <c r="AO56" s="19">
        <f>('AVIA25%'!AO56)+25</f>
        <v>81775</v>
      </c>
      <c r="AP56" s="19">
        <f>('AVIA25%'!AP56)+25</f>
        <v>81775</v>
      </c>
      <c r="AQ56" s="19">
        <f>('AVIA25%'!AQ56)+25</f>
        <v>81775</v>
      </c>
      <c r="AR56" s="19">
        <f>('AVIA25%'!AR56)+25</f>
        <v>81775</v>
      </c>
      <c r="AS56" s="19">
        <f>('AVIA25%'!AS56)+25</f>
        <v>81775</v>
      </c>
      <c r="AT56" s="19">
        <f>('AVIA25%'!AT56)+25</f>
        <v>81775</v>
      </c>
      <c r="AU56" s="19">
        <f>('AVIA25%'!AU56)+25</f>
        <v>66775</v>
      </c>
      <c r="AV56" s="19">
        <f>('AVIA25%'!AV56)+25</f>
        <v>66775</v>
      </c>
      <c r="AW56" s="19">
        <f>('AVIA25%'!AW56)+25</f>
        <v>66775</v>
      </c>
      <c r="AX56" s="19">
        <f>('AVIA25%'!AX56)+25</f>
        <v>66775</v>
      </c>
      <c r="AY56" s="19">
        <f>('AVIA25%'!AY56)+25</f>
        <v>66775</v>
      </c>
      <c r="AZ56" s="19">
        <f>('AVIA25%'!AZ56)+25</f>
        <v>66775</v>
      </c>
      <c r="BA56" s="19">
        <f>('AVIA25%'!BA56)+25</f>
        <v>66775</v>
      </c>
      <c r="BB56" s="19">
        <f>('AVIA25%'!BB56)+25</f>
        <v>66775</v>
      </c>
      <c r="BC56" s="19">
        <f>('AVIA25%'!BC56)+25</f>
        <v>66775</v>
      </c>
    </row>
    <row r="57" spans="1:55" s="36" customFormat="1" ht="12" customHeight="1" x14ac:dyDescent="0.2">
      <c r="A57" s="237">
        <v>5</v>
      </c>
      <c r="B57" s="19">
        <f>('AVIA25%'!B57)+25</f>
        <v>84025</v>
      </c>
      <c r="C57" s="19">
        <f>('AVIA25%'!C57)+25</f>
        <v>84025</v>
      </c>
      <c r="D57" s="19">
        <f>('AVIA25%'!D57)+25</f>
        <v>69025</v>
      </c>
      <c r="E57" s="19">
        <f>('AVIA25%'!E57)+25</f>
        <v>69025</v>
      </c>
      <c r="F57" s="19">
        <f>('AVIA25%'!F57)+25</f>
        <v>69025</v>
      </c>
      <c r="G57" s="19">
        <f>('AVIA25%'!G57)+25</f>
        <v>69025</v>
      </c>
      <c r="H57" s="19">
        <f>('AVIA25%'!H57)+25</f>
        <v>69025</v>
      </c>
      <c r="I57" s="19">
        <f>('AVIA25%'!I57)+25</f>
        <v>69025</v>
      </c>
      <c r="J57" s="19">
        <f>('AVIA25%'!J57)+25</f>
        <v>69025</v>
      </c>
      <c r="K57" s="19">
        <f>('AVIA25%'!K57)+25</f>
        <v>69025</v>
      </c>
      <c r="L57" s="19">
        <f>('AVIA25%'!L57)+25</f>
        <v>69025</v>
      </c>
      <c r="M57" s="19">
        <f>('AVIA25%'!M57)+25</f>
        <v>69025</v>
      </c>
      <c r="N57" s="19">
        <f>('AVIA25%'!N57)+25</f>
        <v>69025</v>
      </c>
      <c r="O57" s="19">
        <f>('AVIA25%'!O57)+25</f>
        <v>69025</v>
      </c>
      <c r="P57" s="19">
        <f>('AVIA25%'!P57)+25</f>
        <v>69025</v>
      </c>
      <c r="Q57" s="19">
        <f>('AVIA25%'!Q57)+25</f>
        <v>69025</v>
      </c>
      <c r="R57" s="19">
        <f>('AVIA25%'!R57)+25</f>
        <v>69025</v>
      </c>
      <c r="S57" s="19">
        <f>('AVIA25%'!S57)+25</f>
        <v>69025</v>
      </c>
      <c r="T57" s="19">
        <f>('AVIA25%'!T57)+25</f>
        <v>69025</v>
      </c>
      <c r="U57" s="19">
        <f>('AVIA25%'!U57)+25</f>
        <v>69025</v>
      </c>
      <c r="V57" s="19">
        <f>('AVIA25%'!V57)+25</f>
        <v>84025</v>
      </c>
      <c r="W57" s="19">
        <f>('AVIA25%'!W57)+25</f>
        <v>84025</v>
      </c>
      <c r="X57" s="19">
        <f>('AVIA25%'!X57)+25</f>
        <v>84025</v>
      </c>
      <c r="Y57" s="19">
        <f>('AVIA25%'!Y57)+25</f>
        <v>84025</v>
      </c>
      <c r="Z57" s="19">
        <f>('AVIA25%'!Z57)+25</f>
        <v>84025</v>
      </c>
      <c r="AA57" s="19">
        <f>('AVIA25%'!AA57)+25</f>
        <v>84025</v>
      </c>
      <c r="AB57" s="19">
        <f>('AVIA25%'!AB57)+25</f>
        <v>84025</v>
      </c>
      <c r="AC57" s="19">
        <f>('AVIA25%'!AC57)+25</f>
        <v>84025</v>
      </c>
      <c r="AD57" s="19">
        <f>('AVIA25%'!AD57)+25</f>
        <v>84025</v>
      </c>
      <c r="AE57" s="19">
        <f>('AVIA25%'!AE57)+25</f>
        <v>84025</v>
      </c>
      <c r="AF57" s="19">
        <f>('AVIA25%'!AF57)+25</f>
        <v>84025</v>
      </c>
      <c r="AG57" s="19">
        <f>('AVIA25%'!AG57)+25</f>
        <v>84025</v>
      </c>
      <c r="AH57" s="19">
        <f>('AVIA25%'!AH57)+25</f>
        <v>84025</v>
      </c>
      <c r="AI57" s="19">
        <f>('AVIA25%'!AI57)+25</f>
        <v>84025</v>
      </c>
      <c r="AJ57" s="19">
        <f>('AVIA25%'!AJ57)+25</f>
        <v>84025</v>
      </c>
      <c r="AK57" s="19">
        <f>('AVIA25%'!AK57)+25</f>
        <v>84025</v>
      </c>
      <c r="AL57" s="19">
        <f>('AVIA25%'!AL57)+25</f>
        <v>84025</v>
      </c>
      <c r="AM57" s="19">
        <f>('AVIA25%'!AM57)+25</f>
        <v>84025</v>
      </c>
      <c r="AN57" s="19">
        <f>('AVIA25%'!AN57)+25</f>
        <v>84025</v>
      </c>
      <c r="AO57" s="19">
        <f>('AVIA25%'!AO57)+25</f>
        <v>84025</v>
      </c>
      <c r="AP57" s="19">
        <f>('AVIA25%'!AP57)+25</f>
        <v>84025</v>
      </c>
      <c r="AQ57" s="19">
        <f>('AVIA25%'!AQ57)+25</f>
        <v>84025</v>
      </c>
      <c r="AR57" s="19">
        <f>('AVIA25%'!AR57)+25</f>
        <v>84025</v>
      </c>
      <c r="AS57" s="19">
        <f>('AVIA25%'!AS57)+25</f>
        <v>84025</v>
      </c>
      <c r="AT57" s="19">
        <f>('AVIA25%'!AT57)+25</f>
        <v>84025</v>
      </c>
      <c r="AU57" s="19">
        <f>('AVIA25%'!AU57)+25</f>
        <v>69025</v>
      </c>
      <c r="AV57" s="19">
        <f>('AVIA25%'!AV57)+25</f>
        <v>69025</v>
      </c>
      <c r="AW57" s="19">
        <f>('AVIA25%'!AW57)+25</f>
        <v>69025</v>
      </c>
      <c r="AX57" s="19">
        <f>('AVIA25%'!AX57)+25</f>
        <v>69025</v>
      </c>
      <c r="AY57" s="19">
        <f>('AVIA25%'!AY57)+25</f>
        <v>69025</v>
      </c>
      <c r="AZ57" s="19">
        <f>('AVIA25%'!AZ57)+25</f>
        <v>69025</v>
      </c>
      <c r="BA57" s="19">
        <f>('AVIA25%'!BA57)+25</f>
        <v>69025</v>
      </c>
      <c r="BB57" s="19">
        <f>('AVIA25%'!BB57)+25</f>
        <v>69025</v>
      </c>
      <c r="BC57" s="19">
        <f>('AVIA25%'!BC57)+25</f>
        <v>69025</v>
      </c>
    </row>
    <row r="58" spans="1:55" s="36" customFormat="1" ht="12" customHeight="1" x14ac:dyDescent="0.2">
      <c r="A58" s="237">
        <v>6</v>
      </c>
      <c r="B58" s="19">
        <f>('AVIA25%'!B58)+25</f>
        <v>86275</v>
      </c>
      <c r="C58" s="19">
        <f>('AVIA25%'!C58)+25</f>
        <v>86275</v>
      </c>
      <c r="D58" s="19">
        <f>('AVIA25%'!D58)+25</f>
        <v>71275</v>
      </c>
      <c r="E58" s="19">
        <f>('AVIA25%'!E58)+25</f>
        <v>71275</v>
      </c>
      <c r="F58" s="19">
        <f>('AVIA25%'!F58)+25</f>
        <v>71275</v>
      </c>
      <c r="G58" s="19">
        <f>('AVIA25%'!G58)+25</f>
        <v>71275</v>
      </c>
      <c r="H58" s="19">
        <f>('AVIA25%'!H58)+25</f>
        <v>71275</v>
      </c>
      <c r="I58" s="19">
        <f>('AVIA25%'!I58)+25</f>
        <v>71275</v>
      </c>
      <c r="J58" s="19">
        <f>('AVIA25%'!J58)+25</f>
        <v>71275</v>
      </c>
      <c r="K58" s="19">
        <f>('AVIA25%'!K58)+25</f>
        <v>71275</v>
      </c>
      <c r="L58" s="19">
        <f>('AVIA25%'!L58)+25</f>
        <v>71275</v>
      </c>
      <c r="M58" s="19">
        <f>('AVIA25%'!M58)+25</f>
        <v>71275</v>
      </c>
      <c r="N58" s="19">
        <f>('AVIA25%'!N58)+25</f>
        <v>71275</v>
      </c>
      <c r="O58" s="19">
        <f>('AVIA25%'!O58)+25</f>
        <v>71275</v>
      </c>
      <c r="P58" s="19">
        <f>('AVIA25%'!P58)+25</f>
        <v>71275</v>
      </c>
      <c r="Q58" s="19">
        <f>('AVIA25%'!Q58)+25</f>
        <v>71275</v>
      </c>
      <c r="R58" s="19">
        <f>('AVIA25%'!R58)+25</f>
        <v>71275</v>
      </c>
      <c r="S58" s="19">
        <f>('AVIA25%'!S58)+25</f>
        <v>71275</v>
      </c>
      <c r="T58" s="19">
        <f>('AVIA25%'!T58)+25</f>
        <v>71275</v>
      </c>
      <c r="U58" s="19">
        <f>('AVIA25%'!U58)+25</f>
        <v>71275</v>
      </c>
      <c r="V58" s="19">
        <f>('AVIA25%'!V58)+25</f>
        <v>86275</v>
      </c>
      <c r="W58" s="19">
        <f>('AVIA25%'!W58)+25</f>
        <v>86275</v>
      </c>
      <c r="X58" s="19">
        <f>('AVIA25%'!X58)+25</f>
        <v>86275</v>
      </c>
      <c r="Y58" s="19">
        <f>('AVIA25%'!Y58)+25</f>
        <v>86275</v>
      </c>
      <c r="Z58" s="19">
        <f>('AVIA25%'!Z58)+25</f>
        <v>86275</v>
      </c>
      <c r="AA58" s="19">
        <f>('AVIA25%'!AA58)+25</f>
        <v>86275</v>
      </c>
      <c r="AB58" s="19">
        <f>('AVIA25%'!AB58)+25</f>
        <v>86275</v>
      </c>
      <c r="AC58" s="19">
        <f>('AVIA25%'!AC58)+25</f>
        <v>86275</v>
      </c>
      <c r="AD58" s="19">
        <f>('AVIA25%'!AD58)+25</f>
        <v>86275</v>
      </c>
      <c r="AE58" s="19">
        <f>('AVIA25%'!AE58)+25</f>
        <v>86275</v>
      </c>
      <c r="AF58" s="19">
        <f>('AVIA25%'!AF58)+25</f>
        <v>86275</v>
      </c>
      <c r="AG58" s="19">
        <f>('AVIA25%'!AG58)+25</f>
        <v>86275</v>
      </c>
      <c r="AH58" s="19">
        <f>('AVIA25%'!AH58)+25</f>
        <v>86275</v>
      </c>
      <c r="AI58" s="19">
        <f>('AVIA25%'!AI58)+25</f>
        <v>86275</v>
      </c>
      <c r="AJ58" s="19">
        <f>('AVIA25%'!AJ58)+25</f>
        <v>86275</v>
      </c>
      <c r="AK58" s="19">
        <f>('AVIA25%'!AK58)+25</f>
        <v>86275</v>
      </c>
      <c r="AL58" s="19">
        <f>('AVIA25%'!AL58)+25</f>
        <v>86275</v>
      </c>
      <c r="AM58" s="19">
        <f>('AVIA25%'!AM58)+25</f>
        <v>86275</v>
      </c>
      <c r="AN58" s="19">
        <f>('AVIA25%'!AN58)+25</f>
        <v>86275</v>
      </c>
      <c r="AO58" s="19">
        <f>('AVIA25%'!AO58)+25</f>
        <v>86275</v>
      </c>
      <c r="AP58" s="19">
        <f>('AVIA25%'!AP58)+25</f>
        <v>86275</v>
      </c>
      <c r="AQ58" s="19">
        <f>('AVIA25%'!AQ58)+25</f>
        <v>86275</v>
      </c>
      <c r="AR58" s="19">
        <f>('AVIA25%'!AR58)+25</f>
        <v>86275</v>
      </c>
      <c r="AS58" s="19">
        <f>('AVIA25%'!AS58)+25</f>
        <v>86275</v>
      </c>
      <c r="AT58" s="19">
        <f>('AVIA25%'!AT58)+25</f>
        <v>86275</v>
      </c>
      <c r="AU58" s="19">
        <f>('AVIA25%'!AU58)+25</f>
        <v>71275</v>
      </c>
      <c r="AV58" s="19">
        <f>('AVIA25%'!AV58)+25</f>
        <v>71275</v>
      </c>
      <c r="AW58" s="19">
        <f>('AVIA25%'!AW58)+25</f>
        <v>71275</v>
      </c>
      <c r="AX58" s="19">
        <f>('AVIA25%'!AX58)+25</f>
        <v>71275</v>
      </c>
      <c r="AY58" s="19">
        <f>('AVIA25%'!AY58)+25</f>
        <v>71275</v>
      </c>
      <c r="AZ58" s="19">
        <f>('AVIA25%'!AZ58)+25</f>
        <v>71275</v>
      </c>
      <c r="BA58" s="19">
        <f>('AVIA25%'!BA58)+25</f>
        <v>71275</v>
      </c>
      <c r="BB58" s="19">
        <f>('AVIA25%'!BB58)+25</f>
        <v>71275</v>
      </c>
      <c r="BC58" s="19">
        <f>('AVIA25%'!BC58)+25</f>
        <v>71275</v>
      </c>
    </row>
    <row r="59" spans="1:55" s="36" customFormat="1" ht="12" hidden="1" customHeight="1" x14ac:dyDescent="0.2">
      <c r="A59" s="89"/>
    </row>
    <row r="60" spans="1:55" s="36" customFormat="1" ht="12" hidden="1" customHeight="1" x14ac:dyDescent="0.2">
      <c r="A60" s="89"/>
    </row>
    <row r="61" spans="1:55" s="36" customFormat="1" ht="12" hidden="1" customHeight="1" x14ac:dyDescent="0.2">
      <c r="A61" s="89"/>
    </row>
    <row r="62" spans="1:55" s="36" customFormat="1" ht="12" hidden="1" customHeight="1" x14ac:dyDescent="0.2">
      <c r="A62" s="89"/>
    </row>
    <row r="63" spans="1:55" s="36" customFormat="1" ht="12" hidden="1" customHeight="1" x14ac:dyDescent="0.2">
      <c r="A63" s="89"/>
    </row>
    <row r="64" spans="1:55" s="36" customFormat="1" ht="12" hidden="1" customHeight="1" x14ac:dyDescent="0.2">
      <c r="A64" s="89"/>
    </row>
    <row r="65" spans="1:1" s="36" customFormat="1" ht="12" hidden="1" customHeight="1" x14ac:dyDescent="0.2">
      <c r="A65" s="89"/>
    </row>
    <row r="66" spans="1:1" s="36" customFormat="1" ht="12" hidden="1" customHeight="1" x14ac:dyDescent="0.2">
      <c r="A66" s="89"/>
    </row>
    <row r="67" spans="1:1" s="36" customFormat="1" ht="12" hidden="1" customHeight="1" x14ac:dyDescent="0.2">
      <c r="A67" s="89"/>
    </row>
    <row r="68" spans="1:1" s="36" customFormat="1" ht="12" hidden="1" customHeight="1" x14ac:dyDescent="0.2">
      <c r="A68" s="89"/>
    </row>
    <row r="69" spans="1:1" s="36" customFormat="1" ht="12" hidden="1" customHeight="1" x14ac:dyDescent="0.2">
      <c r="A69" s="89"/>
    </row>
    <row r="70" spans="1:1" s="36" customFormat="1" ht="12" customHeight="1" x14ac:dyDescent="0.2"/>
    <row r="71" spans="1:1" s="36" customFormat="1" ht="12" customHeight="1" x14ac:dyDescent="0.2">
      <c r="A71" s="371" t="s">
        <v>172</v>
      </c>
    </row>
    <row r="72" spans="1:1" s="36" customFormat="1" ht="12" customHeight="1" x14ac:dyDescent="0.2">
      <c r="A72" s="371"/>
    </row>
    <row r="74" spans="1:1" x14ac:dyDescent="0.2">
      <c r="A74" s="212" t="s">
        <v>83</v>
      </c>
    </row>
    <row r="75" spans="1:1" ht="24.75" customHeight="1" x14ac:dyDescent="0.2">
      <c r="A75" s="220" t="s">
        <v>444</v>
      </c>
    </row>
    <row r="76" spans="1:1" ht="70.5" customHeight="1" x14ac:dyDescent="0.2">
      <c r="A76" s="220" t="s">
        <v>445</v>
      </c>
    </row>
    <row r="77" spans="1:1" x14ac:dyDescent="0.2">
      <c r="A77" s="36"/>
    </row>
    <row r="78" spans="1:1" s="6" customFormat="1" ht="12.75" customHeight="1" x14ac:dyDescent="0.2">
      <c r="A78" s="174" t="s">
        <v>74</v>
      </c>
    </row>
    <row r="79" spans="1:1" s="6" customFormat="1" ht="12.75" customHeight="1" x14ac:dyDescent="0.2">
      <c r="A79" s="172" t="s">
        <v>75</v>
      </c>
    </row>
    <row r="80" spans="1:1" s="6" customFormat="1" ht="24" customHeight="1" x14ac:dyDescent="0.2">
      <c r="A80" s="173" t="s">
        <v>76</v>
      </c>
    </row>
    <row r="81" spans="1:1" s="6" customFormat="1" ht="26.25" customHeight="1" x14ac:dyDescent="0.2">
      <c r="A81" s="173" t="s">
        <v>77</v>
      </c>
    </row>
    <row r="82" spans="1:1" s="6" customFormat="1" ht="21" customHeight="1" x14ac:dyDescent="0.2">
      <c r="A82" s="173" t="s">
        <v>78</v>
      </c>
    </row>
    <row r="83" spans="1:1" s="6" customFormat="1" ht="23.25" customHeight="1" x14ac:dyDescent="0.2">
      <c r="A83" s="173" t="s">
        <v>79</v>
      </c>
    </row>
    <row r="84" spans="1:1" s="6" customFormat="1" ht="22.5" customHeight="1" x14ac:dyDescent="0.2">
      <c r="A84" s="175" t="s">
        <v>187</v>
      </c>
    </row>
    <row r="85" spans="1:1" x14ac:dyDescent="0.2">
      <c r="A85" s="33"/>
    </row>
    <row r="86" spans="1:1" x14ac:dyDescent="0.2">
      <c r="A86" s="171" t="s">
        <v>81</v>
      </c>
    </row>
    <row r="87" spans="1:1" ht="96" x14ac:dyDescent="0.2">
      <c r="A87" s="176" t="s">
        <v>217</v>
      </c>
    </row>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row r="96" spans="1:1" s="33" customFormat="1" x14ac:dyDescent="0.2"/>
    <row r="97" s="33" customFormat="1" x14ac:dyDescent="0.2"/>
    <row r="98" s="33" customFormat="1" x14ac:dyDescent="0.2"/>
    <row r="99" s="33" customFormat="1" x14ac:dyDescent="0.2"/>
    <row r="100" s="33" customFormat="1" x14ac:dyDescent="0.2"/>
  </sheetData>
  <mergeCells count="1">
    <mergeCell ref="A71:A72"/>
  </mergeCells>
  <pageMargins left="0.75" right="0.75" top="1" bottom="1" header="0.5" footer="0.5"/>
  <pageSetup paperSize="9" orientation="portrait" horizontalDpi="4294967295" verticalDpi="4294967295"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C100"/>
  <sheetViews>
    <sheetView workbookViewId="0">
      <pane xSplit="1" topLeftCell="B1" activePane="topRight" state="frozen"/>
      <selection activeCell="A10" sqref="A10"/>
      <selection pane="topRight" activeCell="F22" sqref="F22"/>
    </sheetView>
  </sheetViews>
  <sheetFormatPr defaultColWidth="10" defaultRowHeight="12.75" x14ac:dyDescent="0.2"/>
  <cols>
    <col min="1" max="1" width="37.28515625" style="32" customWidth="1"/>
    <col min="2" max="16384" width="10" style="31"/>
  </cols>
  <sheetData>
    <row r="1" spans="1:3" ht="24" x14ac:dyDescent="0.2">
      <c r="A1" s="180" t="s">
        <v>61</v>
      </c>
    </row>
    <row r="2" spans="1:3" x14ac:dyDescent="0.2">
      <c r="A2" s="89"/>
    </row>
    <row r="3" spans="1:3" ht="24" x14ac:dyDescent="0.2">
      <c r="A3" s="167" t="s">
        <v>213</v>
      </c>
    </row>
    <row r="4" spans="1:3" x14ac:dyDescent="0.2">
      <c r="A4" s="167" t="s">
        <v>303</v>
      </c>
    </row>
    <row r="5" spans="1:3" s="154" customFormat="1" ht="21.75" customHeight="1" x14ac:dyDescent="0.2">
      <c r="A5" s="88" t="s">
        <v>62</v>
      </c>
      <c r="B5" s="115" t="e">
        <f>'Stay&amp;Get 4=3 | FIT18'!#REF!</f>
        <v>#REF!</v>
      </c>
      <c r="C5" s="115" t="e">
        <f>'Stay&amp;Get 4=3 | FIT18'!#REF!</f>
        <v>#REF!</v>
      </c>
    </row>
    <row r="6" spans="1:3" s="154" customFormat="1" ht="21.75" customHeight="1" x14ac:dyDescent="0.2">
      <c r="A6" s="104"/>
      <c r="B6" s="115" t="e">
        <f>'Stay&amp;Get 4=3 | FIT18'!#REF!</f>
        <v>#REF!</v>
      </c>
      <c r="C6" s="115" t="e">
        <f>'Stay&amp;Get 4=3 | FIT18'!#REF!</f>
        <v>#REF!</v>
      </c>
    </row>
    <row r="7" spans="1:3" s="154" customFormat="1" x14ac:dyDescent="0.2">
      <c r="A7" s="163" t="s">
        <v>63</v>
      </c>
    </row>
    <row r="8" spans="1:3" s="154" customFormat="1" x14ac:dyDescent="0.2">
      <c r="A8" s="163">
        <v>1</v>
      </c>
      <c r="B8" s="57" t="e">
        <f>'Stay&amp;Get 4=3 | FIT18+25'!#REF!</f>
        <v>#REF!</v>
      </c>
      <c r="C8" s="57" t="e">
        <f>'Stay&amp;Get 4=3 | FIT18+25'!#REF!</f>
        <v>#REF!</v>
      </c>
    </row>
    <row r="9" spans="1:3" s="154" customFormat="1" x14ac:dyDescent="0.2">
      <c r="A9" s="163">
        <v>2</v>
      </c>
      <c r="B9" s="57" t="e">
        <f>'Stay&amp;Get 4=3 | FIT18+25'!#REF!</f>
        <v>#REF!</v>
      </c>
      <c r="C9" s="57" t="e">
        <f>'Stay&amp;Get 4=3 | FIT18+25'!#REF!</f>
        <v>#REF!</v>
      </c>
    </row>
    <row r="10" spans="1:3" s="154" customFormat="1" x14ac:dyDescent="0.2">
      <c r="A10" s="163" t="s">
        <v>175</v>
      </c>
      <c r="B10" s="57"/>
      <c r="C10" s="57"/>
    </row>
    <row r="11" spans="1:3" s="154" customFormat="1" x14ac:dyDescent="0.2">
      <c r="A11" s="163">
        <v>1</v>
      </c>
      <c r="B11" s="57" t="e">
        <f>'Stay&amp;Get 4=3 | FIT18+25'!#REF!</f>
        <v>#REF!</v>
      </c>
      <c r="C11" s="57" t="e">
        <f>'Stay&amp;Get 4=3 | FIT18+25'!#REF!</f>
        <v>#REF!</v>
      </c>
    </row>
    <row r="12" spans="1:3" s="154" customFormat="1" x14ac:dyDescent="0.2">
      <c r="A12" s="163">
        <v>2</v>
      </c>
      <c r="B12" s="57" t="e">
        <f>'Stay&amp;Get 4=3 | FIT18+25'!#REF!</f>
        <v>#REF!</v>
      </c>
      <c r="C12" s="57" t="e">
        <f>'Stay&amp;Get 4=3 | FIT18+25'!#REF!</f>
        <v>#REF!</v>
      </c>
    </row>
    <row r="13" spans="1:3" s="154" customFormat="1" x14ac:dyDescent="0.2">
      <c r="A13" s="163" t="s">
        <v>176</v>
      </c>
      <c r="B13" s="57"/>
      <c r="C13" s="57"/>
    </row>
    <row r="14" spans="1:3" s="154" customFormat="1" x14ac:dyDescent="0.2">
      <c r="A14" s="163">
        <v>1</v>
      </c>
      <c r="B14" s="57" t="e">
        <f>'Stay&amp;Get 4=3 | FIT18+25'!#REF!</f>
        <v>#REF!</v>
      </c>
      <c r="C14" s="57" t="e">
        <f>'Stay&amp;Get 4=3 | FIT18+25'!#REF!</f>
        <v>#REF!</v>
      </c>
    </row>
    <row r="15" spans="1:3" s="154" customFormat="1" x14ac:dyDescent="0.2">
      <c r="A15" s="163">
        <v>2</v>
      </c>
      <c r="B15" s="57" t="e">
        <f>'Stay&amp;Get 4=3 | FIT18+25'!#REF!</f>
        <v>#REF!</v>
      </c>
      <c r="C15" s="57" t="e">
        <f>'Stay&amp;Get 4=3 | FIT18+25'!#REF!</f>
        <v>#REF!</v>
      </c>
    </row>
    <row r="16" spans="1:3" s="154" customFormat="1" x14ac:dyDescent="0.2">
      <c r="A16" s="193"/>
    </row>
    <row r="17" spans="1:1" x14ac:dyDescent="0.2">
      <c r="A17" s="371" t="s">
        <v>172</v>
      </c>
    </row>
    <row r="18" spans="1:1" x14ac:dyDescent="0.2">
      <c r="A18" s="371"/>
    </row>
    <row r="19" spans="1:1" s="154" customFormat="1" ht="12.75" customHeight="1" x14ac:dyDescent="0.2"/>
    <row r="20" spans="1:1" x14ac:dyDescent="0.2">
      <c r="A20" s="190" t="s">
        <v>83</v>
      </c>
    </row>
    <row r="21" spans="1:1" ht="25.5" customHeight="1" x14ac:dyDescent="0.2">
      <c r="A21" s="185" t="s">
        <v>383</v>
      </c>
    </row>
    <row r="22" spans="1:1" ht="24.75" customHeight="1" x14ac:dyDescent="0.2">
      <c r="A22" s="185" t="s">
        <v>384</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361</v>
      </c>
    </row>
    <row r="35" spans="1:1" x14ac:dyDescent="0.2">
      <c r="A35" s="31"/>
    </row>
    <row r="36" spans="1:1" x14ac:dyDescent="0.2">
      <c r="A36" s="171"/>
    </row>
    <row r="37" spans="1:1" ht="26.25" customHeight="1" x14ac:dyDescent="0.2">
      <c r="A37" s="179" t="s">
        <v>214</v>
      </c>
    </row>
    <row r="38" spans="1:1" x14ac:dyDescent="0.2">
      <c r="A38" s="171"/>
    </row>
    <row r="39" spans="1:1" ht="26.25" customHeight="1" x14ac:dyDescent="0.2">
      <c r="A39" s="179" t="s">
        <v>215</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sheetData>
  <mergeCells count="1">
    <mergeCell ref="A17:A18"/>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113"/>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8.5703125" style="32" customWidth="1"/>
    <col min="2" max="16384" width="10" style="31"/>
  </cols>
  <sheetData>
    <row r="1" spans="1:7" ht="24" x14ac:dyDescent="0.2">
      <c r="A1" s="180" t="s">
        <v>61</v>
      </c>
    </row>
    <row r="2" spans="1:7" ht="24" x14ac:dyDescent="0.2">
      <c r="A2" s="167" t="s">
        <v>213</v>
      </c>
    </row>
    <row r="3" spans="1:7" x14ac:dyDescent="0.2">
      <c r="A3" s="167" t="s">
        <v>192</v>
      </c>
    </row>
    <row r="4" spans="1:7" s="154" customFormat="1" ht="21.75" customHeight="1" x14ac:dyDescent="0.2">
      <c r="A4" s="88" t="s">
        <v>62</v>
      </c>
      <c r="B4" s="115" t="e">
        <f>'BAR BB| Open rates'!#REF!</f>
        <v>#REF!</v>
      </c>
      <c r="C4" s="115" t="e">
        <f>'BAR BB| Open rates'!#REF!</f>
        <v>#REF!</v>
      </c>
      <c r="D4" s="115" t="e">
        <f>'BAR BB| Open rates'!#REF!</f>
        <v>#REF!</v>
      </c>
      <c r="E4" s="115" t="e">
        <f>'BAR BB| Open rates'!#REF!</f>
        <v>#REF!</v>
      </c>
      <c r="F4" s="115" t="e">
        <f>'BAR BB| Open rates'!#REF!</f>
        <v>#REF!</v>
      </c>
      <c r="G4" s="115" t="e">
        <f>'BAR BB| Open rates'!#REF!</f>
        <v>#REF!</v>
      </c>
    </row>
    <row r="5" spans="1:7" s="154" customFormat="1" ht="21.75" customHeight="1" x14ac:dyDescent="0.2">
      <c r="A5" s="104"/>
      <c r="B5" s="115" t="e">
        <f>'BAR BB| Open rates'!#REF!</f>
        <v>#REF!</v>
      </c>
      <c r="C5" s="115" t="e">
        <f>'BAR BB| Open rates'!#REF!</f>
        <v>#REF!</v>
      </c>
      <c r="D5" s="115" t="e">
        <f>'BAR BB| Open rates'!#REF!</f>
        <v>#REF!</v>
      </c>
      <c r="E5" s="115" t="e">
        <f>'BAR BB| Open rates'!#REF!</f>
        <v>#REF!</v>
      </c>
      <c r="F5" s="115" t="e">
        <f>'BAR BB| Open rates'!#REF!</f>
        <v>#REF!</v>
      </c>
      <c r="G5" s="115" t="e">
        <f>'BAR BB| Open rates'!#REF!</f>
        <v>#REF!</v>
      </c>
    </row>
    <row r="6" spans="1:7" s="154" customFormat="1" x14ac:dyDescent="0.2">
      <c r="A6" s="145" t="s">
        <v>63</v>
      </c>
    </row>
    <row r="7" spans="1:7" s="154" customFormat="1" x14ac:dyDescent="0.2">
      <c r="A7" s="145">
        <v>1</v>
      </c>
      <c r="B7" s="57" t="e">
        <f>'BAR BB| Open rates'!#REF!*0.75</f>
        <v>#REF!</v>
      </c>
      <c r="C7" s="57" t="e">
        <f>'BAR BB| Open rates'!#REF!*0.75</f>
        <v>#REF!</v>
      </c>
      <c r="D7" s="57" t="e">
        <f>'BAR BB| Open rates'!#REF!*0.75</f>
        <v>#REF!</v>
      </c>
      <c r="E7" s="57" t="e">
        <f>'BAR BB| Open rates'!#REF!*0.75</f>
        <v>#REF!</v>
      </c>
      <c r="F7" s="57" t="e">
        <f>'BAR BB| Open rates'!#REF!*0.75</f>
        <v>#REF!</v>
      </c>
      <c r="G7" s="57" t="e">
        <f>'BAR BB| Open rates'!#REF!*0.75</f>
        <v>#REF!</v>
      </c>
    </row>
    <row r="8" spans="1:7" s="154" customFormat="1" x14ac:dyDescent="0.2">
      <c r="A8" s="145">
        <v>2</v>
      </c>
      <c r="B8" s="57" t="e">
        <f>'BAR BB| Open rates'!#REF!*0.75</f>
        <v>#REF!</v>
      </c>
      <c r="C8" s="57" t="e">
        <f>'BAR BB| Open rates'!#REF!*0.75</f>
        <v>#REF!</v>
      </c>
      <c r="D8" s="57" t="e">
        <f>'BAR BB| Open rates'!#REF!*0.75</f>
        <v>#REF!</v>
      </c>
      <c r="E8" s="57" t="e">
        <f>'BAR BB| Open rates'!#REF!*0.75</f>
        <v>#REF!</v>
      </c>
      <c r="F8" s="57" t="e">
        <f>'BAR BB| Open rates'!#REF!*0.75</f>
        <v>#REF!</v>
      </c>
      <c r="G8" s="57" t="e">
        <f>'BAR BB| Open rates'!#REF!*0.75</f>
        <v>#REF!</v>
      </c>
    </row>
    <row r="9" spans="1:7" s="154" customFormat="1" x14ac:dyDescent="0.2">
      <c r="A9" s="145" t="s">
        <v>175</v>
      </c>
      <c r="B9" s="57"/>
      <c r="C9" s="57"/>
      <c r="D9" s="57"/>
      <c r="E9" s="57"/>
      <c r="F9" s="57"/>
      <c r="G9" s="57"/>
    </row>
    <row r="10" spans="1:7" s="154" customFormat="1" x14ac:dyDescent="0.2">
      <c r="A10" s="145">
        <v>1</v>
      </c>
      <c r="B10" s="57" t="e">
        <f>'BAR BB| Open rates'!#REF!*0.75</f>
        <v>#REF!</v>
      </c>
      <c r="C10" s="57" t="e">
        <f>'BAR BB| Open rates'!#REF!*0.75</f>
        <v>#REF!</v>
      </c>
      <c r="D10" s="57" t="e">
        <f>'BAR BB| Open rates'!#REF!*0.75</f>
        <v>#REF!</v>
      </c>
      <c r="E10" s="57" t="e">
        <f>'BAR BB| Open rates'!#REF!*0.75</f>
        <v>#REF!</v>
      </c>
      <c r="F10" s="57" t="e">
        <f>'BAR BB| Open rates'!#REF!*0.75</f>
        <v>#REF!</v>
      </c>
      <c r="G10" s="57" t="e">
        <f>'BAR BB| Open rates'!#REF!*0.75</f>
        <v>#REF!</v>
      </c>
    </row>
    <row r="11" spans="1:7" s="154" customFormat="1" x14ac:dyDescent="0.2">
      <c r="A11" s="145">
        <v>2</v>
      </c>
      <c r="B11" s="57" t="e">
        <f>'BAR BB| Open rates'!#REF!*0.75</f>
        <v>#REF!</v>
      </c>
      <c r="C11" s="57" t="e">
        <f>'BAR BB| Open rates'!#REF!*0.75</f>
        <v>#REF!</v>
      </c>
      <c r="D11" s="57" t="e">
        <f>'BAR BB| Open rates'!#REF!*0.75</f>
        <v>#REF!</v>
      </c>
      <c r="E11" s="57" t="e">
        <f>'BAR BB| Open rates'!#REF!*0.75</f>
        <v>#REF!</v>
      </c>
      <c r="F11" s="57" t="e">
        <f>'BAR BB| Open rates'!#REF!*0.75</f>
        <v>#REF!</v>
      </c>
      <c r="G11" s="57" t="e">
        <f>'BAR BB| Open rates'!#REF!*0.75</f>
        <v>#REF!</v>
      </c>
    </row>
    <row r="12" spans="1:7" s="154" customFormat="1" x14ac:dyDescent="0.2">
      <c r="A12" s="145" t="s">
        <v>176</v>
      </c>
      <c r="B12" s="57"/>
      <c r="C12" s="57"/>
      <c r="D12" s="57"/>
      <c r="E12" s="57"/>
      <c r="F12" s="57"/>
      <c r="G12" s="57"/>
    </row>
    <row r="13" spans="1:7" s="154" customFormat="1" x14ac:dyDescent="0.2">
      <c r="A13" s="145">
        <v>1</v>
      </c>
      <c r="B13" s="57" t="e">
        <f>'BAR BB| Open rates'!#REF!*0.75</f>
        <v>#REF!</v>
      </c>
      <c r="C13" s="57" t="e">
        <f>'BAR BB| Open rates'!#REF!*0.75</f>
        <v>#REF!</v>
      </c>
      <c r="D13" s="57" t="e">
        <f>'BAR BB| Open rates'!#REF!*0.75</f>
        <v>#REF!</v>
      </c>
      <c r="E13" s="57" t="e">
        <f>'BAR BB| Open rates'!#REF!*0.75</f>
        <v>#REF!</v>
      </c>
      <c r="F13" s="57" t="e">
        <f>'BAR BB| Open rates'!#REF!*0.75</f>
        <v>#REF!</v>
      </c>
      <c r="G13" s="57" t="e">
        <f>'BAR BB| Open rates'!#REF!*0.75</f>
        <v>#REF!</v>
      </c>
    </row>
    <row r="14" spans="1:7" s="154" customFormat="1" x14ac:dyDescent="0.2">
      <c r="A14" s="145">
        <v>2</v>
      </c>
      <c r="B14" s="57" t="e">
        <f>'BAR BB| Open rates'!#REF!*0.75</f>
        <v>#REF!</v>
      </c>
      <c r="C14" s="57" t="e">
        <f>'BAR BB| Open rates'!#REF!*0.75</f>
        <v>#REF!</v>
      </c>
      <c r="D14" s="57" t="e">
        <f>'BAR BB| Open rates'!#REF!*0.75</f>
        <v>#REF!</v>
      </c>
      <c r="E14" s="57" t="e">
        <f>'BAR BB| Open rates'!#REF!*0.75</f>
        <v>#REF!</v>
      </c>
      <c r="F14" s="57" t="e">
        <f>'BAR BB| Open rates'!#REF!*0.75</f>
        <v>#REF!</v>
      </c>
      <c r="G14" s="57" t="e">
        <f>'BAR BB| Open rates'!#REF!*0.75</f>
        <v>#REF!</v>
      </c>
    </row>
    <row r="15" spans="1:7" x14ac:dyDescent="0.2">
      <c r="A15" s="89"/>
    </row>
    <row r="16" spans="1:7" x14ac:dyDescent="0.2">
      <c r="A16" s="168"/>
    </row>
    <row r="17" spans="1:1" ht="12.75" customHeight="1" x14ac:dyDescent="0.2">
      <c r="A17" s="371" t="s">
        <v>172</v>
      </c>
    </row>
    <row r="18" spans="1:1" x14ac:dyDescent="0.2">
      <c r="A18" s="371"/>
    </row>
    <row r="19" spans="1:1" s="154" customFormat="1" ht="12.75" customHeight="1" x14ac:dyDescent="0.2"/>
    <row r="20" spans="1:1" x14ac:dyDescent="0.2">
      <c r="A20" s="190" t="s">
        <v>83</v>
      </c>
    </row>
    <row r="21" spans="1:1" ht="25.5" customHeight="1" x14ac:dyDescent="0.2">
      <c r="A21" s="185" t="s">
        <v>420</v>
      </c>
    </row>
    <row r="22" spans="1:1" ht="24.75" customHeight="1" x14ac:dyDescent="0.2">
      <c r="A22" s="185" t="s">
        <v>421</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422</v>
      </c>
    </row>
    <row r="35" spans="1:1" x14ac:dyDescent="0.2">
      <c r="A35" s="31"/>
    </row>
    <row r="36" spans="1:1" x14ac:dyDescent="0.2">
      <c r="A36" s="171"/>
    </row>
    <row r="37" spans="1:1" ht="26.25" customHeight="1" x14ac:dyDescent="0.2">
      <c r="A37" s="179" t="s">
        <v>214</v>
      </c>
    </row>
    <row r="38" spans="1:1" x14ac:dyDescent="0.2">
      <c r="A38" s="171"/>
    </row>
    <row r="39" spans="1:1" ht="26.25" customHeight="1" x14ac:dyDescent="0.2">
      <c r="A39" s="179" t="s">
        <v>215</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sheetData>
  <mergeCells count="1">
    <mergeCell ref="A17:A18"/>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132"/>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7" style="32" customWidth="1"/>
    <col min="2" max="16384" width="10" style="31"/>
  </cols>
  <sheetData>
    <row r="1" spans="1:7" ht="24" x14ac:dyDescent="0.2">
      <c r="A1" s="180" t="s">
        <v>61</v>
      </c>
    </row>
    <row r="2" spans="1:7" ht="24" x14ac:dyDescent="0.2">
      <c r="A2" s="167" t="s">
        <v>213</v>
      </c>
    </row>
    <row r="3" spans="1:7" x14ac:dyDescent="0.2">
      <c r="A3" s="167" t="s">
        <v>274</v>
      </c>
    </row>
    <row r="4" spans="1:7" s="154" customFormat="1" ht="21.75" customHeight="1" x14ac:dyDescent="0.2">
      <c r="A4" s="88" t="s">
        <v>62</v>
      </c>
      <c r="B4" s="115" t="e">
        <f>'Stay&amp;Get 4=3 | COMISS'!B4</f>
        <v>#REF!</v>
      </c>
      <c r="C4" s="115" t="e">
        <f>'Stay&amp;Get 4=3 | COMISS'!C4</f>
        <v>#REF!</v>
      </c>
      <c r="D4" s="115" t="e">
        <f>'Stay&amp;Get 4=3 | COMISS'!D4</f>
        <v>#REF!</v>
      </c>
      <c r="E4" s="115" t="e">
        <f>'Stay&amp;Get 4=3 | COMISS'!E4</f>
        <v>#REF!</v>
      </c>
      <c r="F4" s="115" t="e">
        <f>'Stay&amp;Get 4=3 | COMISS'!F4</f>
        <v>#REF!</v>
      </c>
      <c r="G4" s="115" t="e">
        <f>'Stay&amp;Get 4=3 | COMISS'!G4</f>
        <v>#REF!</v>
      </c>
    </row>
    <row r="5" spans="1:7" s="154" customFormat="1" ht="21.75" customHeight="1" x14ac:dyDescent="0.2">
      <c r="A5" s="104"/>
      <c r="B5" s="115" t="e">
        <f>'Stay&amp;Get 4=3 | COMISS'!B5</f>
        <v>#REF!</v>
      </c>
      <c r="C5" s="115" t="e">
        <f>'Stay&amp;Get 4=3 | COMISS'!C5</f>
        <v>#REF!</v>
      </c>
      <c r="D5" s="115" t="e">
        <f>'Stay&amp;Get 4=3 | COMISS'!D5</f>
        <v>#REF!</v>
      </c>
      <c r="E5" s="115" t="e">
        <f>'Stay&amp;Get 4=3 | COMISS'!E5</f>
        <v>#REF!</v>
      </c>
      <c r="F5" s="115" t="e">
        <f>'Stay&amp;Get 4=3 | COMISS'!F5</f>
        <v>#REF!</v>
      </c>
      <c r="G5" s="115" t="e">
        <f>'Stay&amp;Get 4=3 | COMISS'!G5</f>
        <v>#REF!</v>
      </c>
    </row>
    <row r="6" spans="1:7" s="154" customFormat="1" x14ac:dyDescent="0.2">
      <c r="A6" s="163" t="s">
        <v>63</v>
      </c>
    </row>
    <row r="7" spans="1:7" s="154" customFormat="1" x14ac:dyDescent="0.2">
      <c r="A7" s="163">
        <v>1</v>
      </c>
      <c r="B7" s="57" t="e">
        <f>'BAR BB| Open rates'!#REF!*0.75*0.87</f>
        <v>#REF!</v>
      </c>
      <c r="C7" s="57" t="e">
        <f>'BAR BB| Open rates'!#REF!*0.75*0.87</f>
        <v>#REF!</v>
      </c>
      <c r="D7" s="57" t="e">
        <f>'BAR BB| Open rates'!#REF!*0.75*0.87</f>
        <v>#REF!</v>
      </c>
      <c r="E7" s="57" t="e">
        <f>'BAR BB| Open rates'!#REF!*0.75*0.87</f>
        <v>#REF!</v>
      </c>
      <c r="F7" s="57" t="e">
        <f>'BAR BB| Open rates'!#REF!*0.75*0.87</f>
        <v>#REF!</v>
      </c>
      <c r="G7" s="57" t="e">
        <f>'BAR BB| Open rates'!#REF!*0.75*0.87</f>
        <v>#REF!</v>
      </c>
    </row>
    <row r="8" spans="1:7" s="154" customFormat="1" x14ac:dyDescent="0.2">
      <c r="A8" s="163">
        <v>2</v>
      </c>
      <c r="B8" s="57" t="e">
        <f>'BAR BB| Open rates'!#REF!*0.75*0.87</f>
        <v>#REF!</v>
      </c>
      <c r="C8" s="57" t="e">
        <f>'BAR BB| Open rates'!#REF!*0.75*0.87</f>
        <v>#REF!</v>
      </c>
      <c r="D8" s="57" t="e">
        <f>'BAR BB| Open rates'!#REF!*0.75*0.87</f>
        <v>#REF!</v>
      </c>
      <c r="E8" s="57" t="e">
        <f>'BAR BB| Open rates'!#REF!*0.75*0.87</f>
        <v>#REF!</v>
      </c>
      <c r="F8" s="57" t="e">
        <f>'BAR BB| Open rates'!#REF!*0.75*0.87</f>
        <v>#REF!</v>
      </c>
      <c r="G8" s="57" t="e">
        <f>'BAR BB| Open rates'!#REF!*0.75*0.87</f>
        <v>#REF!</v>
      </c>
    </row>
    <row r="9" spans="1:7" s="154" customFormat="1" x14ac:dyDescent="0.2">
      <c r="A9" s="163" t="s">
        <v>175</v>
      </c>
      <c r="B9" s="57"/>
      <c r="C9" s="57"/>
      <c r="D9" s="57"/>
      <c r="E9" s="57"/>
      <c r="F9" s="57"/>
      <c r="G9" s="57"/>
    </row>
    <row r="10" spans="1:7" s="154" customFormat="1" x14ac:dyDescent="0.2">
      <c r="A10" s="163">
        <v>1</v>
      </c>
      <c r="B10" s="57" t="e">
        <f>'BAR BB| Open rates'!#REF!*0.75*0.87</f>
        <v>#REF!</v>
      </c>
      <c r="C10" s="57" t="e">
        <f>'BAR BB| Open rates'!#REF!*0.75*0.87</f>
        <v>#REF!</v>
      </c>
      <c r="D10" s="57" t="e">
        <f>'BAR BB| Open rates'!#REF!*0.75*0.87</f>
        <v>#REF!</v>
      </c>
      <c r="E10" s="57" t="e">
        <f>'BAR BB| Open rates'!#REF!*0.75*0.87</f>
        <v>#REF!</v>
      </c>
      <c r="F10" s="57" t="e">
        <f>'BAR BB| Open rates'!#REF!*0.75*0.87</f>
        <v>#REF!</v>
      </c>
      <c r="G10" s="57" t="e">
        <f>'BAR BB| Open rates'!#REF!*0.75*0.87</f>
        <v>#REF!</v>
      </c>
    </row>
    <row r="11" spans="1:7" s="154" customFormat="1" x14ac:dyDescent="0.2">
      <c r="A11" s="163">
        <v>2</v>
      </c>
      <c r="B11" s="57" t="e">
        <f>'BAR BB| Open rates'!#REF!*0.75*0.87</f>
        <v>#REF!</v>
      </c>
      <c r="C11" s="57" t="e">
        <f>'BAR BB| Open rates'!#REF!*0.75*0.87</f>
        <v>#REF!</v>
      </c>
      <c r="D11" s="57" t="e">
        <f>'BAR BB| Open rates'!#REF!*0.75*0.87</f>
        <v>#REF!</v>
      </c>
      <c r="E11" s="57" t="e">
        <f>'BAR BB| Open rates'!#REF!*0.75*0.87</f>
        <v>#REF!</v>
      </c>
      <c r="F11" s="57" t="e">
        <f>'BAR BB| Open rates'!#REF!*0.75*0.87</f>
        <v>#REF!</v>
      </c>
      <c r="G11" s="57" t="e">
        <f>'BAR BB| Open rates'!#REF!*0.75*0.87</f>
        <v>#REF!</v>
      </c>
    </row>
    <row r="12" spans="1:7" s="154" customFormat="1" x14ac:dyDescent="0.2">
      <c r="A12" s="163" t="s">
        <v>176</v>
      </c>
      <c r="B12" s="57"/>
      <c r="C12" s="57"/>
      <c r="D12" s="57"/>
      <c r="E12" s="57"/>
      <c r="F12" s="57"/>
      <c r="G12" s="57"/>
    </row>
    <row r="13" spans="1:7" s="154" customFormat="1" x14ac:dyDescent="0.2">
      <c r="A13" s="163">
        <v>1</v>
      </c>
      <c r="B13" s="57" t="e">
        <f>'BAR BB| Open rates'!#REF!*0.75*0.87</f>
        <v>#REF!</v>
      </c>
      <c r="C13" s="57" t="e">
        <f>'BAR BB| Open rates'!#REF!*0.75*0.87</f>
        <v>#REF!</v>
      </c>
      <c r="D13" s="57" t="e">
        <f>'BAR BB| Open rates'!#REF!*0.75*0.87</f>
        <v>#REF!</v>
      </c>
      <c r="E13" s="57" t="e">
        <f>'BAR BB| Open rates'!#REF!*0.75*0.87</f>
        <v>#REF!</v>
      </c>
      <c r="F13" s="57" t="e">
        <f>'BAR BB| Open rates'!#REF!*0.75*0.87</f>
        <v>#REF!</v>
      </c>
      <c r="G13" s="57" t="e">
        <f>'BAR BB| Open rates'!#REF!*0.75*0.87</f>
        <v>#REF!</v>
      </c>
    </row>
    <row r="14" spans="1:7" s="154" customFormat="1" x14ac:dyDescent="0.2">
      <c r="A14" s="163">
        <v>2</v>
      </c>
      <c r="B14" s="57" t="e">
        <f>'BAR BB| Open rates'!#REF!*0.75*0.87</f>
        <v>#REF!</v>
      </c>
      <c r="C14" s="57" t="e">
        <f>'BAR BB| Open rates'!#REF!*0.75*0.87</f>
        <v>#REF!</v>
      </c>
      <c r="D14" s="57" t="e">
        <f>'BAR BB| Open rates'!#REF!*0.75*0.87</f>
        <v>#REF!</v>
      </c>
      <c r="E14" s="57" t="e">
        <f>'BAR BB| Open rates'!#REF!*0.75*0.87</f>
        <v>#REF!</v>
      </c>
      <c r="F14" s="57" t="e">
        <f>'BAR BB| Open rates'!#REF!*0.75*0.87</f>
        <v>#REF!</v>
      </c>
      <c r="G14" s="57" t="e">
        <f>'BAR BB| Open rates'!#REF!*0.75*0.87</f>
        <v>#REF!</v>
      </c>
    </row>
    <row r="15" spans="1:7" s="154" customFormat="1" x14ac:dyDescent="0.2">
      <c r="A15" s="193"/>
    </row>
    <row r="16" spans="1:7" x14ac:dyDescent="0.2">
      <c r="A16" s="371" t="s">
        <v>172</v>
      </c>
    </row>
    <row r="17" spans="1:1" x14ac:dyDescent="0.2">
      <c r="A17" s="371"/>
    </row>
    <row r="18" spans="1:1" s="154" customFormat="1" ht="12.75" customHeight="1" x14ac:dyDescent="0.2"/>
    <row r="19" spans="1:1" x14ac:dyDescent="0.2">
      <c r="A19" s="190" t="s">
        <v>83</v>
      </c>
    </row>
    <row r="20" spans="1:1" ht="25.5" customHeight="1" x14ac:dyDescent="0.2">
      <c r="A20" s="185" t="s">
        <v>420</v>
      </c>
    </row>
    <row r="21" spans="1:1" ht="24.75" customHeight="1" x14ac:dyDescent="0.2">
      <c r="A21" s="185" t="s">
        <v>421</v>
      </c>
    </row>
    <row r="22" spans="1:1" x14ac:dyDescent="0.2">
      <c r="A22" s="33"/>
    </row>
    <row r="23" spans="1:1" x14ac:dyDescent="0.2">
      <c r="A23" s="174" t="s">
        <v>74</v>
      </c>
    </row>
    <row r="24" spans="1:1" x14ac:dyDescent="0.2">
      <c r="A24" s="178" t="s">
        <v>75</v>
      </c>
    </row>
    <row r="25" spans="1:1" ht="24" x14ac:dyDescent="0.2">
      <c r="A25" s="175" t="s">
        <v>76</v>
      </c>
    </row>
    <row r="26" spans="1:1" ht="24" x14ac:dyDescent="0.2">
      <c r="A26" s="175" t="s">
        <v>89</v>
      </c>
    </row>
    <row r="27" spans="1:1" ht="24" x14ac:dyDescent="0.2">
      <c r="A27" s="175" t="s">
        <v>78</v>
      </c>
    </row>
    <row r="28" spans="1:1" ht="36" x14ac:dyDescent="0.2">
      <c r="A28" s="175" t="s">
        <v>79</v>
      </c>
    </row>
    <row r="29" spans="1:1" ht="24" x14ac:dyDescent="0.2">
      <c r="A29" s="175" t="s">
        <v>187</v>
      </c>
    </row>
    <row r="30" spans="1:1" x14ac:dyDescent="0.2">
      <c r="A30" s="175"/>
    </row>
    <row r="31" spans="1:1" x14ac:dyDescent="0.2">
      <c r="A31" s="6"/>
    </row>
    <row r="32" spans="1:1" x14ac:dyDescent="0.2">
      <c r="A32" s="171" t="s">
        <v>81</v>
      </c>
    </row>
    <row r="33" spans="1:1" ht="135.75" customHeight="1" x14ac:dyDescent="0.2">
      <c r="A33" s="186" t="s">
        <v>422</v>
      </c>
    </row>
    <row r="34" spans="1:1" x14ac:dyDescent="0.2">
      <c r="A34" s="31"/>
    </row>
    <row r="35" spans="1:1" x14ac:dyDescent="0.2">
      <c r="A35" s="171"/>
    </row>
    <row r="36" spans="1:1" ht="26.25" customHeight="1" x14ac:dyDescent="0.2">
      <c r="A36" s="179" t="s">
        <v>214</v>
      </c>
    </row>
    <row r="37" spans="1:1" x14ac:dyDescent="0.2">
      <c r="A37" s="171"/>
    </row>
    <row r="38" spans="1:1" ht="26.25" customHeight="1" x14ac:dyDescent="0.2">
      <c r="A38" s="179" t="s">
        <v>215</v>
      </c>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sheetData>
  <mergeCells count="1">
    <mergeCell ref="A16:A17"/>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CFF"/>
  </sheetPr>
  <dimension ref="A1:BZ53"/>
  <sheetViews>
    <sheetView showGridLines="0" zoomScaleNormal="100" workbookViewId="0">
      <pane xSplit="1" ySplit="3" topLeftCell="B4" activePane="bottomRight" state="frozen"/>
      <selection pane="topRight" activeCell="B1" sqref="B1"/>
      <selection pane="bottomLeft" activeCell="A3" sqref="A3"/>
      <selection pane="bottomRight" activeCell="C14" sqref="C14"/>
    </sheetView>
  </sheetViews>
  <sheetFormatPr defaultColWidth="9.140625" defaultRowHeight="12.75" x14ac:dyDescent="0.2"/>
  <cols>
    <col min="1" max="1" width="58" style="32" customWidth="1"/>
    <col min="2" max="10" width="9.7109375" style="32" customWidth="1"/>
    <col min="11" max="11" width="10" style="32" customWidth="1"/>
    <col min="12" max="12" width="9.85546875" style="32" customWidth="1"/>
    <col min="13" max="13" width="9.7109375" style="32" customWidth="1"/>
    <col min="14" max="16" width="10" style="32" customWidth="1"/>
    <col min="17" max="17" width="10.5703125" style="32" customWidth="1"/>
    <col min="18" max="18" width="10.140625" style="32" customWidth="1"/>
    <col min="19" max="22" width="10" style="32" customWidth="1"/>
    <col min="23" max="78" width="9.7109375" style="32" customWidth="1"/>
    <col min="79" max="16384" width="9.140625" style="32"/>
  </cols>
  <sheetData>
    <row r="1" spans="1:78" ht="27" customHeight="1" x14ac:dyDescent="0.2">
      <c r="A1" s="180" t="str">
        <f>'BAR BB| Open rates'!A1</f>
        <v>Сочи Марриотт Красная Поляна 5*/ Sochi Marriott Krasnaya Polyana 5*</v>
      </c>
    </row>
    <row r="2" spans="1:78" x14ac:dyDescent="0.2">
      <c r="A2" s="11" t="s">
        <v>25</v>
      </c>
    </row>
    <row r="3" spans="1:78" s="33" customFormat="1" ht="26.25" customHeight="1" x14ac:dyDescent="0.2">
      <c r="A3" s="64" t="s">
        <v>62</v>
      </c>
      <c r="B3" s="108" t="e">
        <f>'BAR BB| Open rates'!#REF!</f>
        <v>#REF!</v>
      </c>
      <c r="C3" s="108" t="e">
        <f>'BAR BB| Open rates'!#REF!</f>
        <v>#REF!</v>
      </c>
      <c r="D3" s="108" t="e">
        <f>'BAR BB| Open rates'!#REF!</f>
        <v>#REF!</v>
      </c>
      <c r="E3" s="108" t="e">
        <f>'BAR BB| Open rates'!#REF!</f>
        <v>#REF!</v>
      </c>
      <c r="F3" s="108" t="e">
        <f>'BAR BB| Open rates'!#REF!</f>
        <v>#REF!</v>
      </c>
      <c r="G3" s="108" t="e">
        <f>'BAR BB| Open rates'!#REF!</f>
        <v>#REF!</v>
      </c>
      <c r="H3" s="108" t="e">
        <f>'BAR BB| Open rates'!#REF!</f>
        <v>#REF!</v>
      </c>
      <c r="I3" s="108" t="e">
        <f>'BAR BB| Open rates'!#REF!</f>
        <v>#REF!</v>
      </c>
      <c r="J3" s="108" t="e">
        <f>'BAR BB| Open rates'!#REF!</f>
        <v>#REF!</v>
      </c>
      <c r="K3" s="108" t="e">
        <f>'BAR BB| Open rates'!#REF!</f>
        <v>#REF!</v>
      </c>
      <c r="L3" s="108" t="e">
        <f>'BAR BB| Open rates'!#REF!</f>
        <v>#REF!</v>
      </c>
      <c r="M3" s="108" t="e">
        <f>'BAR BB| Open rates'!#REF!</f>
        <v>#REF!</v>
      </c>
      <c r="N3" s="108" t="e">
        <f>'BAR BB| Open rates'!#REF!</f>
        <v>#REF!</v>
      </c>
      <c r="O3" s="108" t="e">
        <f>'BAR BB| Open rates'!#REF!</f>
        <v>#REF!</v>
      </c>
      <c r="P3" s="108" t="e">
        <f>'BAR BB| Open rates'!#REF!</f>
        <v>#REF!</v>
      </c>
      <c r="Q3" s="108" t="e">
        <f>'BAR BB| Open rates'!#REF!</f>
        <v>#REF!</v>
      </c>
      <c r="R3" s="108" t="e">
        <f>'BAR BB| Open rates'!#REF!</f>
        <v>#REF!</v>
      </c>
      <c r="S3" s="108" t="e">
        <f>'BAR BB| Open rates'!#REF!</f>
        <v>#REF!</v>
      </c>
      <c r="T3" s="108" t="e">
        <f>'BAR BB| Open rates'!#REF!</f>
        <v>#REF!</v>
      </c>
      <c r="U3" s="108" t="e">
        <f>'BAR BB| Open rates'!#REF!</f>
        <v>#REF!</v>
      </c>
      <c r="V3" s="108" t="e">
        <f>'BAR BB| Open rates'!#REF!</f>
        <v>#REF!</v>
      </c>
      <c r="W3" s="108" t="e">
        <f>'BAR BB| Open rates'!#REF!</f>
        <v>#REF!</v>
      </c>
      <c r="X3" s="108" t="e">
        <f>'BAR BB| Open rates'!#REF!</f>
        <v>#REF!</v>
      </c>
      <c r="Y3" s="108" t="e">
        <f>'BAR BB| Open rates'!#REF!</f>
        <v>#REF!</v>
      </c>
      <c r="Z3" s="108" t="e">
        <f>'BAR BB| Open rates'!#REF!</f>
        <v>#REF!</v>
      </c>
      <c r="AA3" s="108" t="e">
        <f>'BAR BB| Open rates'!#REF!</f>
        <v>#REF!</v>
      </c>
      <c r="AB3" s="108" t="e">
        <f>'BAR BB| Open rates'!#REF!</f>
        <v>#REF!</v>
      </c>
      <c r="AC3" s="108" t="e">
        <f>'BAR BB| Open rates'!#REF!</f>
        <v>#REF!</v>
      </c>
      <c r="AD3" s="108" t="e">
        <f>'BAR BB| Open rates'!#REF!</f>
        <v>#REF!</v>
      </c>
      <c r="AE3" s="108" t="e">
        <f>'BAR BB| Open rates'!#REF!</f>
        <v>#REF!</v>
      </c>
      <c r="AF3" s="108" t="e">
        <f>'BAR BB| Open rates'!#REF!</f>
        <v>#REF!</v>
      </c>
      <c r="AG3" s="108" t="e">
        <f>'BAR BB| Open rates'!#REF!</f>
        <v>#REF!</v>
      </c>
      <c r="AH3" s="108" t="e">
        <f>'BAR BB| Open rates'!#REF!</f>
        <v>#REF!</v>
      </c>
      <c r="AI3" s="108" t="e">
        <f>'BAR BB| Open rates'!#REF!</f>
        <v>#REF!</v>
      </c>
      <c r="AJ3" s="108" t="e">
        <f>'BAR BB| Open rates'!#REF!</f>
        <v>#REF!</v>
      </c>
      <c r="AK3" s="108" t="e">
        <f>'BAR BB| Open rates'!#REF!</f>
        <v>#REF!</v>
      </c>
      <c r="AL3" s="108" t="e">
        <f>'BAR BB| Open rates'!#REF!</f>
        <v>#REF!</v>
      </c>
      <c r="AM3" s="108" t="e">
        <f>'BAR BB| Open rates'!#REF!</f>
        <v>#REF!</v>
      </c>
      <c r="AN3" s="108" t="e">
        <f>'BAR BB| Open rates'!#REF!</f>
        <v>#REF!</v>
      </c>
      <c r="AO3" s="108" t="e">
        <f>'BAR BB| Open rates'!#REF!</f>
        <v>#REF!</v>
      </c>
      <c r="AP3" s="108" t="e">
        <f>'BAR BB| Open rates'!#REF!</f>
        <v>#REF!</v>
      </c>
      <c r="AQ3" s="108" t="e">
        <f>'BAR BB| Open rates'!#REF!</f>
        <v>#REF!</v>
      </c>
      <c r="AR3" s="108" t="e">
        <f>'BAR BB| Open rates'!#REF!</f>
        <v>#REF!</v>
      </c>
      <c r="AS3" s="108" t="e">
        <f>'BAR BB| Open rates'!#REF!</f>
        <v>#REF!</v>
      </c>
      <c r="AT3" s="108" t="e">
        <f>'BAR BB| Open rates'!#REF!</f>
        <v>#REF!</v>
      </c>
      <c r="AU3" s="108" t="e">
        <f>'BAR BB| Open rates'!#REF!</f>
        <v>#REF!</v>
      </c>
      <c r="AV3" s="108" t="e">
        <f>'BAR BB| Open rates'!#REF!</f>
        <v>#REF!</v>
      </c>
      <c r="AW3" s="108" t="e">
        <f>'BAR BB| Open rates'!#REF!</f>
        <v>#REF!</v>
      </c>
      <c r="AX3" s="108" t="e">
        <f>'BAR BB| Open rates'!#REF!</f>
        <v>#REF!</v>
      </c>
      <c r="AY3" s="108" t="e">
        <f>'BAR BB| Open rates'!#REF!</f>
        <v>#REF!</v>
      </c>
      <c r="AZ3" s="108" t="e">
        <f>'BAR BB| Open rates'!#REF!</f>
        <v>#REF!</v>
      </c>
      <c r="BA3" s="108" t="e">
        <f>'BAR BB| Open rates'!#REF!</f>
        <v>#REF!</v>
      </c>
      <c r="BB3" s="108" t="e">
        <f>'BAR BB| Open rates'!#REF!</f>
        <v>#REF!</v>
      </c>
      <c r="BC3" s="108" t="e">
        <f>'BAR BB| Open rates'!#REF!</f>
        <v>#REF!</v>
      </c>
      <c r="BD3" s="108" t="e">
        <f>'BAR BB| Open rates'!#REF!</f>
        <v>#REF!</v>
      </c>
      <c r="BE3" s="108" t="e">
        <f>'BAR BB| Open rates'!#REF!</f>
        <v>#REF!</v>
      </c>
      <c r="BF3" s="108" t="e">
        <f>'BAR BB| Open rates'!#REF!</f>
        <v>#REF!</v>
      </c>
      <c r="BG3" s="108" t="e">
        <f>'BAR BB| Open rates'!#REF!</f>
        <v>#REF!</v>
      </c>
      <c r="BH3" s="108" t="e">
        <f>'BAR BB| Open rates'!#REF!</f>
        <v>#REF!</v>
      </c>
      <c r="BI3" s="108" t="e">
        <f>'BAR BB| Open rates'!#REF!</f>
        <v>#REF!</v>
      </c>
      <c r="BJ3" s="108" t="e">
        <f>'BAR BB| Open rates'!#REF!</f>
        <v>#REF!</v>
      </c>
      <c r="BK3" s="108" t="e">
        <f>'BAR BB| Open rates'!#REF!</f>
        <v>#REF!</v>
      </c>
      <c r="BL3" s="108" t="e">
        <f>'BAR BB| Open rates'!#REF!</f>
        <v>#REF!</v>
      </c>
      <c r="BM3" s="108" t="e">
        <f>'BAR BB| Open rates'!#REF!</f>
        <v>#REF!</v>
      </c>
      <c r="BN3" s="108" t="e">
        <f>'BAR BB| Open rates'!#REF!</f>
        <v>#REF!</v>
      </c>
      <c r="BO3" s="108" t="e">
        <f>'BAR BB| Open rates'!#REF!</f>
        <v>#REF!</v>
      </c>
      <c r="BP3" s="108" t="e">
        <f>'BAR BB| Open rates'!#REF!</f>
        <v>#REF!</v>
      </c>
      <c r="BQ3" s="108" t="e">
        <f>'BAR BB| Open rates'!#REF!</f>
        <v>#REF!</v>
      </c>
      <c r="BR3" s="108" t="e">
        <f>'BAR BB| Open rates'!#REF!</f>
        <v>#REF!</v>
      </c>
      <c r="BS3" s="108" t="e">
        <f>'BAR BB| Open rates'!#REF!</f>
        <v>#REF!</v>
      </c>
      <c r="BT3" s="108" t="e">
        <f>'BAR BB| Open rates'!#REF!</f>
        <v>#REF!</v>
      </c>
      <c r="BU3" s="108" t="e">
        <f>'BAR BB| Open rates'!#REF!</f>
        <v>#REF!</v>
      </c>
      <c r="BV3" s="108" t="e">
        <f>'BAR BB| Open rates'!#REF!</f>
        <v>#REF!</v>
      </c>
      <c r="BW3" s="108" t="e">
        <f>'BAR BB| Open rates'!#REF!</f>
        <v>#REF!</v>
      </c>
      <c r="BX3" s="108" t="e">
        <f>'BAR BB| Open rates'!#REF!</f>
        <v>#REF!</v>
      </c>
      <c r="BY3" s="108" t="e">
        <f>'BAR BB| Open rates'!#REF!</f>
        <v>#REF!</v>
      </c>
      <c r="BZ3" s="108" t="e">
        <f>'BAR BB| Open rates'!#REF!</f>
        <v>#REF!</v>
      </c>
    </row>
    <row r="4" spans="1:78" s="33" customFormat="1" ht="26.25" customHeight="1" x14ac:dyDescent="0.2">
      <c r="A4" s="49"/>
      <c r="B4" s="108" t="e">
        <f>'BAR BB| Open rates'!#REF!</f>
        <v>#REF!</v>
      </c>
      <c r="C4" s="108" t="e">
        <f>'BAR BB| Open rates'!#REF!</f>
        <v>#REF!</v>
      </c>
      <c r="D4" s="108" t="e">
        <f>'BAR BB| Open rates'!#REF!</f>
        <v>#REF!</v>
      </c>
      <c r="E4" s="108" t="e">
        <f>'BAR BB| Open rates'!#REF!</f>
        <v>#REF!</v>
      </c>
      <c r="F4" s="108" t="e">
        <f>'BAR BB| Open rates'!#REF!</f>
        <v>#REF!</v>
      </c>
      <c r="G4" s="108" t="e">
        <f>'BAR BB| Open rates'!#REF!</f>
        <v>#REF!</v>
      </c>
      <c r="H4" s="108" t="e">
        <f>'BAR BB| Open rates'!#REF!</f>
        <v>#REF!</v>
      </c>
      <c r="I4" s="108" t="e">
        <f>'BAR BB| Open rates'!#REF!</f>
        <v>#REF!</v>
      </c>
      <c r="J4" s="108" t="e">
        <f>'BAR BB| Open rates'!#REF!</f>
        <v>#REF!</v>
      </c>
      <c r="K4" s="108" t="e">
        <f>'BAR BB| Open rates'!#REF!</f>
        <v>#REF!</v>
      </c>
      <c r="L4" s="108" t="e">
        <f>'BAR BB| Open rates'!#REF!</f>
        <v>#REF!</v>
      </c>
      <c r="M4" s="108" t="e">
        <f>'BAR BB| Open rates'!#REF!</f>
        <v>#REF!</v>
      </c>
      <c r="N4" s="108" t="e">
        <f>'BAR BB| Open rates'!#REF!</f>
        <v>#REF!</v>
      </c>
      <c r="O4" s="108" t="e">
        <f>'BAR BB| Open rates'!#REF!</f>
        <v>#REF!</v>
      </c>
      <c r="P4" s="108" t="e">
        <f>'BAR BB| Open rates'!#REF!</f>
        <v>#REF!</v>
      </c>
      <c r="Q4" s="108" t="e">
        <f>'BAR BB| Open rates'!#REF!</f>
        <v>#REF!</v>
      </c>
      <c r="R4" s="108" t="e">
        <f>'BAR BB| Open rates'!#REF!</f>
        <v>#REF!</v>
      </c>
      <c r="S4" s="108" t="e">
        <f>'BAR BB| Open rates'!#REF!</f>
        <v>#REF!</v>
      </c>
      <c r="T4" s="108" t="e">
        <f>'BAR BB| Open rates'!#REF!</f>
        <v>#REF!</v>
      </c>
      <c r="U4" s="108" t="e">
        <f>'BAR BB| Open rates'!#REF!</f>
        <v>#REF!</v>
      </c>
      <c r="V4" s="108" t="e">
        <f>'BAR BB| Open rates'!#REF!</f>
        <v>#REF!</v>
      </c>
      <c r="W4" s="108" t="e">
        <f>'BAR BB| Open rates'!#REF!</f>
        <v>#REF!</v>
      </c>
      <c r="X4" s="108" t="e">
        <f>'BAR BB| Open rates'!#REF!</f>
        <v>#REF!</v>
      </c>
      <c r="Y4" s="108" t="e">
        <f>'BAR BB| Open rates'!#REF!</f>
        <v>#REF!</v>
      </c>
      <c r="Z4" s="108" t="e">
        <f>'BAR BB| Open rates'!#REF!</f>
        <v>#REF!</v>
      </c>
      <c r="AA4" s="108" t="e">
        <f>'BAR BB| Open rates'!#REF!</f>
        <v>#REF!</v>
      </c>
      <c r="AB4" s="108" t="e">
        <f>'BAR BB| Open rates'!#REF!</f>
        <v>#REF!</v>
      </c>
      <c r="AC4" s="108" t="e">
        <f>'BAR BB| Open rates'!#REF!</f>
        <v>#REF!</v>
      </c>
      <c r="AD4" s="108" t="e">
        <f>'BAR BB| Open rates'!#REF!</f>
        <v>#REF!</v>
      </c>
      <c r="AE4" s="108" t="e">
        <f>'BAR BB| Open rates'!#REF!</f>
        <v>#REF!</v>
      </c>
      <c r="AF4" s="108" t="e">
        <f>'BAR BB| Open rates'!#REF!</f>
        <v>#REF!</v>
      </c>
      <c r="AG4" s="108" t="e">
        <f>'BAR BB| Open rates'!#REF!</f>
        <v>#REF!</v>
      </c>
      <c r="AH4" s="108" t="e">
        <f>'BAR BB| Open rates'!#REF!</f>
        <v>#REF!</v>
      </c>
      <c r="AI4" s="108" t="e">
        <f>'BAR BB| Open rates'!#REF!</f>
        <v>#REF!</v>
      </c>
      <c r="AJ4" s="108" t="e">
        <f>'BAR BB| Open rates'!#REF!</f>
        <v>#REF!</v>
      </c>
      <c r="AK4" s="108" t="e">
        <f>'BAR BB| Open rates'!#REF!</f>
        <v>#REF!</v>
      </c>
      <c r="AL4" s="108" t="e">
        <f>'BAR BB| Open rates'!#REF!</f>
        <v>#REF!</v>
      </c>
      <c r="AM4" s="108" t="e">
        <f>'BAR BB| Open rates'!#REF!</f>
        <v>#REF!</v>
      </c>
      <c r="AN4" s="108" t="e">
        <f>'BAR BB| Open rates'!#REF!</f>
        <v>#REF!</v>
      </c>
      <c r="AO4" s="108" t="e">
        <f>'BAR BB| Open rates'!#REF!</f>
        <v>#REF!</v>
      </c>
      <c r="AP4" s="108" t="e">
        <f>'BAR BB| Open rates'!#REF!</f>
        <v>#REF!</v>
      </c>
      <c r="AQ4" s="108" t="e">
        <f>'BAR BB| Open rates'!#REF!</f>
        <v>#REF!</v>
      </c>
      <c r="AR4" s="108" t="e">
        <f>'BAR BB| Open rates'!#REF!</f>
        <v>#REF!</v>
      </c>
      <c r="AS4" s="108" t="e">
        <f>'BAR BB| Open rates'!#REF!</f>
        <v>#REF!</v>
      </c>
      <c r="AT4" s="108" t="e">
        <f>'BAR BB| Open rates'!#REF!</f>
        <v>#REF!</v>
      </c>
      <c r="AU4" s="108" t="e">
        <f>'BAR BB| Open rates'!#REF!</f>
        <v>#REF!</v>
      </c>
      <c r="AV4" s="108" t="e">
        <f>'BAR BB| Open rates'!#REF!</f>
        <v>#REF!</v>
      </c>
      <c r="AW4" s="108" t="e">
        <f>'BAR BB| Open rates'!#REF!</f>
        <v>#REF!</v>
      </c>
      <c r="AX4" s="108" t="e">
        <f>'BAR BB| Open rates'!#REF!</f>
        <v>#REF!</v>
      </c>
      <c r="AY4" s="108" t="e">
        <f>'BAR BB| Open rates'!#REF!</f>
        <v>#REF!</v>
      </c>
      <c r="AZ4" s="108" t="e">
        <f>'BAR BB| Open rates'!#REF!</f>
        <v>#REF!</v>
      </c>
      <c r="BA4" s="108" t="e">
        <f>'BAR BB| Open rates'!#REF!</f>
        <v>#REF!</v>
      </c>
      <c r="BB4" s="108" t="e">
        <f>'BAR BB| Open rates'!#REF!</f>
        <v>#REF!</v>
      </c>
      <c r="BC4" s="108" t="e">
        <f>'BAR BB| Open rates'!#REF!</f>
        <v>#REF!</v>
      </c>
      <c r="BD4" s="108" t="e">
        <f>'BAR BB| Open rates'!#REF!</f>
        <v>#REF!</v>
      </c>
      <c r="BE4" s="108" t="e">
        <f>'BAR BB| Open rates'!#REF!</f>
        <v>#REF!</v>
      </c>
      <c r="BF4" s="108" t="e">
        <f>'BAR BB| Open rates'!#REF!</f>
        <v>#REF!</v>
      </c>
      <c r="BG4" s="108" t="e">
        <f>'BAR BB| Open rates'!#REF!</f>
        <v>#REF!</v>
      </c>
      <c r="BH4" s="108" t="e">
        <f>'BAR BB| Open rates'!#REF!</f>
        <v>#REF!</v>
      </c>
      <c r="BI4" s="108" t="e">
        <f>'BAR BB| Open rates'!#REF!</f>
        <v>#REF!</v>
      </c>
      <c r="BJ4" s="108" t="e">
        <f>'BAR BB| Open rates'!#REF!</f>
        <v>#REF!</v>
      </c>
      <c r="BK4" s="108" t="e">
        <f>'BAR BB| Open rates'!#REF!</f>
        <v>#REF!</v>
      </c>
      <c r="BL4" s="108" t="e">
        <f>'BAR BB| Open rates'!#REF!</f>
        <v>#REF!</v>
      </c>
      <c r="BM4" s="108" t="e">
        <f>'BAR BB| Open rates'!#REF!</f>
        <v>#REF!</v>
      </c>
      <c r="BN4" s="108" t="e">
        <f>'BAR BB| Open rates'!#REF!</f>
        <v>#REF!</v>
      </c>
      <c r="BO4" s="108" t="e">
        <f>'BAR BB| Open rates'!#REF!</f>
        <v>#REF!</v>
      </c>
      <c r="BP4" s="108" t="e">
        <f>'BAR BB| Open rates'!#REF!</f>
        <v>#REF!</v>
      </c>
      <c r="BQ4" s="108" t="e">
        <f>'BAR BB| Open rates'!#REF!</f>
        <v>#REF!</v>
      </c>
      <c r="BR4" s="108" t="e">
        <f>'BAR BB| Open rates'!#REF!</f>
        <v>#REF!</v>
      </c>
      <c r="BS4" s="108" t="e">
        <f>'BAR BB| Open rates'!#REF!</f>
        <v>#REF!</v>
      </c>
      <c r="BT4" s="108" t="e">
        <f>'BAR BB| Open rates'!#REF!</f>
        <v>#REF!</v>
      </c>
      <c r="BU4" s="108" t="e">
        <f>'BAR BB| Open rates'!#REF!</f>
        <v>#REF!</v>
      </c>
      <c r="BV4" s="108" t="e">
        <f>'BAR BB| Open rates'!#REF!</f>
        <v>#REF!</v>
      </c>
      <c r="BW4" s="108" t="e">
        <f>'BAR BB| Open rates'!#REF!</f>
        <v>#REF!</v>
      </c>
      <c r="BX4" s="108" t="e">
        <f>'BAR BB| Open rates'!#REF!</f>
        <v>#REF!</v>
      </c>
      <c r="BY4" s="108" t="e">
        <f>'BAR BB| Open rates'!#REF!</f>
        <v>#REF!</v>
      </c>
      <c r="BZ4" s="108" t="e">
        <f>'BAR BB| Open rates'!#REF!</f>
        <v>#REF!</v>
      </c>
    </row>
    <row r="5" spans="1:78" s="36" customFormat="1" ht="12" customHeight="1" x14ac:dyDescent="0.2">
      <c r="A5" s="163" t="str">
        <f>'BAR BB| Open rates'!A5</f>
        <v>Делюкс/ Deluxe</v>
      </c>
    </row>
    <row r="6" spans="1:78" s="36" customFormat="1" ht="12" customHeight="1" x14ac:dyDescent="0.2">
      <c r="A6" s="52">
        <f>'BAR BB| Open rates'!A6</f>
        <v>1</v>
      </c>
      <c r="B6" s="43" t="e">
        <f>'BAR BB| Open rates'!#REF!*0.8</f>
        <v>#REF!</v>
      </c>
      <c r="C6" s="43" t="e">
        <f>'BAR BB| Open rates'!#REF!*0.8</f>
        <v>#REF!</v>
      </c>
      <c r="D6" s="43" t="e">
        <f>'BAR BB| Open rates'!#REF!*0.8</f>
        <v>#REF!</v>
      </c>
      <c r="E6" s="43" t="e">
        <f>'BAR BB| Open rates'!#REF!*0.8</f>
        <v>#REF!</v>
      </c>
      <c r="F6" s="43" t="e">
        <f>'BAR BB| Open rates'!#REF!*0.8</f>
        <v>#REF!</v>
      </c>
      <c r="G6" s="43" t="e">
        <f>'BAR BB| Open rates'!#REF!*0.8</f>
        <v>#REF!</v>
      </c>
      <c r="H6" s="43" t="e">
        <f>'BAR BB| Open rates'!#REF!*0.8</f>
        <v>#REF!</v>
      </c>
      <c r="I6" s="43" t="e">
        <f>'BAR BB| Open rates'!#REF!*0.8</f>
        <v>#REF!</v>
      </c>
      <c r="J6" s="43" t="e">
        <f>'BAR BB| Open rates'!#REF!*0.8</f>
        <v>#REF!</v>
      </c>
      <c r="K6" s="43" t="e">
        <f>'BAR BB| Open rates'!#REF!*0.8</f>
        <v>#REF!</v>
      </c>
      <c r="L6" s="43" t="e">
        <f>'BAR BB| Open rates'!#REF!*0.8</f>
        <v>#REF!</v>
      </c>
      <c r="M6" s="43" t="e">
        <f>'BAR BB| Open rates'!#REF!*0.8</f>
        <v>#REF!</v>
      </c>
      <c r="N6" s="43" t="e">
        <f>'BAR BB| Open rates'!#REF!*0.8</f>
        <v>#REF!</v>
      </c>
      <c r="O6" s="43" t="e">
        <f>'BAR BB| Open rates'!#REF!*0.8</f>
        <v>#REF!</v>
      </c>
      <c r="P6" s="43" t="e">
        <f>'BAR BB| Open rates'!#REF!*0.8</f>
        <v>#REF!</v>
      </c>
      <c r="Q6" s="43" t="e">
        <f>'BAR BB| Open rates'!#REF!*0.8</f>
        <v>#REF!</v>
      </c>
      <c r="R6" s="43" t="e">
        <f>'BAR BB| Open rates'!#REF!*0.8</f>
        <v>#REF!</v>
      </c>
      <c r="S6" s="43" t="e">
        <f>'BAR BB| Open rates'!#REF!*0.8</f>
        <v>#REF!</v>
      </c>
      <c r="T6" s="43" t="e">
        <f>'BAR BB| Open rates'!#REF!*0.8</f>
        <v>#REF!</v>
      </c>
      <c r="U6" s="43" t="e">
        <f>'BAR BB| Open rates'!#REF!*0.8</f>
        <v>#REF!</v>
      </c>
      <c r="V6" s="43" t="e">
        <f>'BAR BB| Open rates'!#REF!*0.8</f>
        <v>#REF!</v>
      </c>
      <c r="W6" s="43" t="e">
        <f>'BAR BB| Open rates'!#REF!*0.8</f>
        <v>#REF!</v>
      </c>
      <c r="X6" s="43" t="e">
        <f>'BAR BB| Open rates'!#REF!*0.8</f>
        <v>#REF!</v>
      </c>
      <c r="Y6" s="43" t="e">
        <f>'BAR BB| Open rates'!#REF!*0.8</f>
        <v>#REF!</v>
      </c>
      <c r="Z6" s="43" t="e">
        <f>'BAR BB| Open rates'!#REF!*0.8</f>
        <v>#REF!</v>
      </c>
      <c r="AA6" s="43" t="e">
        <f>'BAR BB| Open rates'!#REF!*0.8</f>
        <v>#REF!</v>
      </c>
      <c r="AB6" s="43" t="e">
        <f>'BAR BB| Open rates'!#REF!*0.8</f>
        <v>#REF!</v>
      </c>
      <c r="AC6" s="43" t="e">
        <f>'BAR BB| Open rates'!#REF!*0.8</f>
        <v>#REF!</v>
      </c>
      <c r="AD6" s="43" t="e">
        <f>'BAR BB| Open rates'!#REF!*0.8</f>
        <v>#REF!</v>
      </c>
      <c r="AE6" s="43" t="e">
        <f>'BAR BB| Open rates'!#REF!*0.8</f>
        <v>#REF!</v>
      </c>
      <c r="AF6" s="43" t="e">
        <f>'BAR BB| Open rates'!#REF!*0.8</f>
        <v>#REF!</v>
      </c>
      <c r="AG6" s="43" t="e">
        <f>'BAR BB| Open rates'!#REF!*0.8</f>
        <v>#REF!</v>
      </c>
      <c r="AH6" s="43" t="e">
        <f>'BAR BB| Open rates'!#REF!*0.8</f>
        <v>#REF!</v>
      </c>
      <c r="AI6" s="43" t="e">
        <f>'BAR BB| Open rates'!#REF!*0.8</f>
        <v>#REF!</v>
      </c>
      <c r="AJ6" s="43" t="e">
        <f>'BAR BB| Open rates'!#REF!*0.8</f>
        <v>#REF!</v>
      </c>
      <c r="AK6" s="43" t="e">
        <f>'BAR BB| Open rates'!#REF!*0.8</f>
        <v>#REF!</v>
      </c>
      <c r="AL6" s="43" t="e">
        <f>'BAR BB| Open rates'!#REF!*0.8</f>
        <v>#REF!</v>
      </c>
      <c r="AM6" s="43" t="e">
        <f>'BAR BB| Open rates'!#REF!*0.8</f>
        <v>#REF!</v>
      </c>
      <c r="AN6" s="43" t="e">
        <f>'BAR BB| Open rates'!#REF!*0.8</f>
        <v>#REF!</v>
      </c>
      <c r="AO6" s="43" t="e">
        <f>'BAR BB| Open rates'!#REF!*0.8</f>
        <v>#REF!</v>
      </c>
      <c r="AP6" s="43" t="e">
        <f>'BAR BB| Open rates'!#REF!*0.8</f>
        <v>#REF!</v>
      </c>
      <c r="AQ6" s="43" t="e">
        <f>'BAR BB| Open rates'!#REF!*0.8</f>
        <v>#REF!</v>
      </c>
      <c r="AR6" s="43" t="e">
        <f>'BAR BB| Open rates'!#REF!*0.8</f>
        <v>#REF!</v>
      </c>
      <c r="AS6" s="43" t="e">
        <f>'BAR BB| Open rates'!#REF!*0.8</f>
        <v>#REF!</v>
      </c>
      <c r="AT6" s="43" t="e">
        <f>'BAR BB| Open rates'!#REF!*0.8</f>
        <v>#REF!</v>
      </c>
      <c r="AU6" s="43" t="e">
        <f>'BAR BB| Open rates'!#REF!*0.8</f>
        <v>#REF!</v>
      </c>
      <c r="AV6" s="43" t="e">
        <f>'BAR BB| Open rates'!#REF!*0.8</f>
        <v>#REF!</v>
      </c>
      <c r="AW6" s="43" t="e">
        <f>'BAR BB| Open rates'!#REF!*0.8</f>
        <v>#REF!</v>
      </c>
      <c r="AX6" s="43" t="e">
        <f>'BAR BB| Open rates'!#REF!*0.8</f>
        <v>#REF!</v>
      </c>
      <c r="AY6" s="43" t="e">
        <f>'BAR BB| Open rates'!#REF!*0.8</f>
        <v>#REF!</v>
      </c>
      <c r="AZ6" s="43" t="e">
        <f>'BAR BB| Open rates'!#REF!*0.8</f>
        <v>#REF!</v>
      </c>
      <c r="BA6" s="43" t="e">
        <f>'BAR BB| Open rates'!#REF!*0.8</f>
        <v>#REF!</v>
      </c>
      <c r="BB6" s="43" t="e">
        <f>'BAR BB| Open rates'!#REF!*0.8</f>
        <v>#REF!</v>
      </c>
      <c r="BC6" s="43" t="e">
        <f>'BAR BB| Open rates'!#REF!*0.8</f>
        <v>#REF!</v>
      </c>
      <c r="BD6" s="43" t="e">
        <f>'BAR BB| Open rates'!#REF!*0.8</f>
        <v>#REF!</v>
      </c>
      <c r="BE6" s="43" t="e">
        <f>'BAR BB| Open rates'!#REF!*0.8</f>
        <v>#REF!</v>
      </c>
      <c r="BF6" s="43" t="e">
        <f>'BAR BB| Open rates'!#REF!*0.8</f>
        <v>#REF!</v>
      </c>
      <c r="BG6" s="43" t="e">
        <f>'BAR BB| Open rates'!#REF!*0.8</f>
        <v>#REF!</v>
      </c>
      <c r="BH6" s="43" t="e">
        <f>'BAR BB| Open rates'!#REF!*0.8</f>
        <v>#REF!</v>
      </c>
      <c r="BI6" s="43" t="e">
        <f>'BAR BB| Open rates'!#REF!*0.8</f>
        <v>#REF!</v>
      </c>
      <c r="BJ6" s="43" t="e">
        <f>'BAR BB| Open rates'!#REF!*0.8</f>
        <v>#REF!</v>
      </c>
      <c r="BK6" s="43" t="e">
        <f>'BAR BB| Open rates'!#REF!*0.8</f>
        <v>#REF!</v>
      </c>
      <c r="BL6" s="43" t="e">
        <f>'BAR BB| Open rates'!#REF!*0.8</f>
        <v>#REF!</v>
      </c>
      <c r="BM6" s="43" t="e">
        <f>'BAR BB| Open rates'!#REF!*0.8</f>
        <v>#REF!</v>
      </c>
      <c r="BN6" s="43" t="e">
        <f>'BAR BB| Open rates'!#REF!*0.8</f>
        <v>#REF!</v>
      </c>
      <c r="BO6" s="43" t="e">
        <f>'BAR BB| Open rates'!#REF!*0.8</f>
        <v>#REF!</v>
      </c>
      <c r="BP6" s="43" t="e">
        <f>'BAR BB| Open rates'!#REF!*0.8</f>
        <v>#REF!</v>
      </c>
      <c r="BQ6" s="43" t="e">
        <f>'BAR BB| Open rates'!#REF!*0.8</f>
        <v>#REF!</v>
      </c>
      <c r="BR6" s="43" t="e">
        <f>'BAR BB| Open rates'!#REF!*0.8</f>
        <v>#REF!</v>
      </c>
      <c r="BS6" s="43" t="e">
        <f>'BAR BB| Open rates'!#REF!*0.8</f>
        <v>#REF!</v>
      </c>
      <c r="BT6" s="43" t="e">
        <f>'BAR BB| Open rates'!#REF!*0.8</f>
        <v>#REF!</v>
      </c>
      <c r="BU6" s="43" t="e">
        <f>'BAR BB| Open rates'!#REF!*0.8</f>
        <v>#REF!</v>
      </c>
      <c r="BV6" s="43" t="e">
        <f>'BAR BB| Open rates'!#REF!*0.8</f>
        <v>#REF!</v>
      </c>
      <c r="BW6" s="43" t="e">
        <f>'BAR BB| Open rates'!#REF!*0.8</f>
        <v>#REF!</v>
      </c>
      <c r="BX6" s="43" t="e">
        <f>'BAR BB| Open rates'!#REF!*0.8</f>
        <v>#REF!</v>
      </c>
      <c r="BY6" s="43" t="e">
        <f>'BAR BB| Open rates'!#REF!*0.8</f>
        <v>#REF!</v>
      </c>
      <c r="BZ6" s="43" t="e">
        <f>'BAR BB| Open rates'!#REF!*0.8</f>
        <v>#REF!</v>
      </c>
    </row>
    <row r="7" spans="1:78" s="36" customFormat="1" ht="12" customHeight="1" x14ac:dyDescent="0.2">
      <c r="A7" s="52">
        <f>'BAR BB| Open rates'!A7</f>
        <v>2</v>
      </c>
      <c r="B7" s="43" t="e">
        <f>'BAR BB| Open rates'!#REF!*0.8</f>
        <v>#REF!</v>
      </c>
      <c r="C7" s="43" t="e">
        <f>'BAR BB| Open rates'!#REF!*0.8</f>
        <v>#REF!</v>
      </c>
      <c r="D7" s="43" t="e">
        <f>'BAR BB| Open rates'!#REF!*0.8</f>
        <v>#REF!</v>
      </c>
      <c r="E7" s="43" t="e">
        <f>'BAR BB| Open rates'!#REF!*0.8</f>
        <v>#REF!</v>
      </c>
      <c r="F7" s="43" t="e">
        <f>'BAR BB| Open rates'!#REF!*0.8</f>
        <v>#REF!</v>
      </c>
      <c r="G7" s="43" t="e">
        <f>'BAR BB| Open rates'!#REF!*0.8</f>
        <v>#REF!</v>
      </c>
      <c r="H7" s="43" t="e">
        <f>'BAR BB| Open rates'!#REF!*0.8</f>
        <v>#REF!</v>
      </c>
      <c r="I7" s="43" t="e">
        <f>'BAR BB| Open rates'!#REF!*0.8</f>
        <v>#REF!</v>
      </c>
      <c r="J7" s="43" t="e">
        <f>'BAR BB| Open rates'!#REF!*0.8</f>
        <v>#REF!</v>
      </c>
      <c r="K7" s="43" t="e">
        <f>'BAR BB| Open rates'!#REF!*0.8</f>
        <v>#REF!</v>
      </c>
      <c r="L7" s="43" t="e">
        <f>'BAR BB| Open rates'!#REF!*0.8</f>
        <v>#REF!</v>
      </c>
      <c r="M7" s="43" t="e">
        <f>'BAR BB| Open rates'!#REF!*0.8</f>
        <v>#REF!</v>
      </c>
      <c r="N7" s="43" t="e">
        <f>'BAR BB| Open rates'!#REF!*0.8</f>
        <v>#REF!</v>
      </c>
      <c r="O7" s="43" t="e">
        <f>'BAR BB| Open rates'!#REF!*0.8</f>
        <v>#REF!</v>
      </c>
      <c r="P7" s="43" t="e">
        <f>'BAR BB| Open rates'!#REF!*0.8</f>
        <v>#REF!</v>
      </c>
      <c r="Q7" s="43" t="e">
        <f>'BAR BB| Open rates'!#REF!*0.8</f>
        <v>#REF!</v>
      </c>
      <c r="R7" s="43" t="e">
        <f>'BAR BB| Open rates'!#REF!*0.8</f>
        <v>#REF!</v>
      </c>
      <c r="S7" s="43" t="e">
        <f>'BAR BB| Open rates'!#REF!*0.8</f>
        <v>#REF!</v>
      </c>
      <c r="T7" s="43" t="e">
        <f>'BAR BB| Open rates'!#REF!*0.8</f>
        <v>#REF!</v>
      </c>
      <c r="U7" s="43" t="e">
        <f>'BAR BB| Open rates'!#REF!*0.8</f>
        <v>#REF!</v>
      </c>
      <c r="V7" s="43" t="e">
        <f>'BAR BB| Open rates'!#REF!*0.8</f>
        <v>#REF!</v>
      </c>
      <c r="W7" s="43" t="e">
        <f>'BAR BB| Open rates'!#REF!*0.8</f>
        <v>#REF!</v>
      </c>
      <c r="X7" s="43" t="e">
        <f>'BAR BB| Open rates'!#REF!*0.8</f>
        <v>#REF!</v>
      </c>
      <c r="Y7" s="43" t="e">
        <f>'BAR BB| Open rates'!#REF!*0.8</f>
        <v>#REF!</v>
      </c>
      <c r="Z7" s="43" t="e">
        <f>'BAR BB| Open rates'!#REF!*0.8</f>
        <v>#REF!</v>
      </c>
      <c r="AA7" s="43" t="e">
        <f>'BAR BB| Open rates'!#REF!*0.8</f>
        <v>#REF!</v>
      </c>
      <c r="AB7" s="43" t="e">
        <f>'BAR BB| Open rates'!#REF!*0.8</f>
        <v>#REF!</v>
      </c>
      <c r="AC7" s="43" t="e">
        <f>'BAR BB| Open rates'!#REF!*0.8</f>
        <v>#REF!</v>
      </c>
      <c r="AD7" s="43" t="e">
        <f>'BAR BB| Open rates'!#REF!*0.8</f>
        <v>#REF!</v>
      </c>
      <c r="AE7" s="43" t="e">
        <f>'BAR BB| Open rates'!#REF!*0.8</f>
        <v>#REF!</v>
      </c>
      <c r="AF7" s="43" t="e">
        <f>'BAR BB| Open rates'!#REF!*0.8</f>
        <v>#REF!</v>
      </c>
      <c r="AG7" s="43" t="e">
        <f>'BAR BB| Open rates'!#REF!*0.8</f>
        <v>#REF!</v>
      </c>
      <c r="AH7" s="43" t="e">
        <f>'BAR BB| Open rates'!#REF!*0.8</f>
        <v>#REF!</v>
      </c>
      <c r="AI7" s="43" t="e">
        <f>'BAR BB| Open rates'!#REF!*0.8</f>
        <v>#REF!</v>
      </c>
      <c r="AJ7" s="43" t="e">
        <f>'BAR BB| Open rates'!#REF!*0.8</f>
        <v>#REF!</v>
      </c>
      <c r="AK7" s="43" t="e">
        <f>'BAR BB| Open rates'!#REF!*0.8</f>
        <v>#REF!</v>
      </c>
      <c r="AL7" s="43" t="e">
        <f>'BAR BB| Open rates'!#REF!*0.8</f>
        <v>#REF!</v>
      </c>
      <c r="AM7" s="43" t="e">
        <f>'BAR BB| Open rates'!#REF!*0.8</f>
        <v>#REF!</v>
      </c>
      <c r="AN7" s="43" t="e">
        <f>'BAR BB| Open rates'!#REF!*0.8</f>
        <v>#REF!</v>
      </c>
      <c r="AO7" s="43" t="e">
        <f>'BAR BB| Open rates'!#REF!*0.8</f>
        <v>#REF!</v>
      </c>
      <c r="AP7" s="43" t="e">
        <f>'BAR BB| Open rates'!#REF!*0.8</f>
        <v>#REF!</v>
      </c>
      <c r="AQ7" s="43" t="e">
        <f>'BAR BB| Open rates'!#REF!*0.8</f>
        <v>#REF!</v>
      </c>
      <c r="AR7" s="43" t="e">
        <f>'BAR BB| Open rates'!#REF!*0.8</f>
        <v>#REF!</v>
      </c>
      <c r="AS7" s="43" t="e">
        <f>'BAR BB| Open rates'!#REF!*0.8</f>
        <v>#REF!</v>
      </c>
      <c r="AT7" s="43" t="e">
        <f>'BAR BB| Open rates'!#REF!*0.8</f>
        <v>#REF!</v>
      </c>
      <c r="AU7" s="43" t="e">
        <f>'BAR BB| Open rates'!#REF!*0.8</f>
        <v>#REF!</v>
      </c>
      <c r="AV7" s="43" t="e">
        <f>'BAR BB| Open rates'!#REF!*0.8</f>
        <v>#REF!</v>
      </c>
      <c r="AW7" s="43" t="e">
        <f>'BAR BB| Open rates'!#REF!*0.8</f>
        <v>#REF!</v>
      </c>
      <c r="AX7" s="43" t="e">
        <f>'BAR BB| Open rates'!#REF!*0.8</f>
        <v>#REF!</v>
      </c>
      <c r="AY7" s="43" t="e">
        <f>'BAR BB| Open rates'!#REF!*0.8</f>
        <v>#REF!</v>
      </c>
      <c r="AZ7" s="43" t="e">
        <f>'BAR BB| Open rates'!#REF!*0.8</f>
        <v>#REF!</v>
      </c>
      <c r="BA7" s="43" t="e">
        <f>'BAR BB| Open rates'!#REF!*0.8</f>
        <v>#REF!</v>
      </c>
      <c r="BB7" s="43" t="e">
        <f>'BAR BB| Open rates'!#REF!*0.8</f>
        <v>#REF!</v>
      </c>
      <c r="BC7" s="43" t="e">
        <f>'BAR BB| Open rates'!#REF!*0.8</f>
        <v>#REF!</v>
      </c>
      <c r="BD7" s="43" t="e">
        <f>'BAR BB| Open rates'!#REF!*0.8</f>
        <v>#REF!</v>
      </c>
      <c r="BE7" s="43" t="e">
        <f>'BAR BB| Open rates'!#REF!*0.8</f>
        <v>#REF!</v>
      </c>
      <c r="BF7" s="43" t="e">
        <f>'BAR BB| Open rates'!#REF!*0.8</f>
        <v>#REF!</v>
      </c>
      <c r="BG7" s="43" t="e">
        <f>'BAR BB| Open rates'!#REF!*0.8</f>
        <v>#REF!</v>
      </c>
      <c r="BH7" s="43" t="e">
        <f>'BAR BB| Open rates'!#REF!*0.8</f>
        <v>#REF!</v>
      </c>
      <c r="BI7" s="43" t="e">
        <f>'BAR BB| Open rates'!#REF!*0.8</f>
        <v>#REF!</v>
      </c>
      <c r="BJ7" s="43" t="e">
        <f>'BAR BB| Open rates'!#REF!*0.8</f>
        <v>#REF!</v>
      </c>
      <c r="BK7" s="43" t="e">
        <f>'BAR BB| Open rates'!#REF!*0.8</f>
        <v>#REF!</v>
      </c>
      <c r="BL7" s="43" t="e">
        <f>'BAR BB| Open rates'!#REF!*0.8</f>
        <v>#REF!</v>
      </c>
      <c r="BM7" s="43" t="e">
        <f>'BAR BB| Open rates'!#REF!*0.8</f>
        <v>#REF!</v>
      </c>
      <c r="BN7" s="43" t="e">
        <f>'BAR BB| Open rates'!#REF!*0.8</f>
        <v>#REF!</v>
      </c>
      <c r="BO7" s="43" t="e">
        <f>'BAR BB| Open rates'!#REF!*0.8</f>
        <v>#REF!</v>
      </c>
      <c r="BP7" s="43" t="e">
        <f>'BAR BB| Open rates'!#REF!*0.8</f>
        <v>#REF!</v>
      </c>
      <c r="BQ7" s="43" t="e">
        <f>'BAR BB| Open rates'!#REF!*0.8</f>
        <v>#REF!</v>
      </c>
      <c r="BR7" s="43" t="e">
        <f>'BAR BB| Open rates'!#REF!*0.8</f>
        <v>#REF!</v>
      </c>
      <c r="BS7" s="43" t="e">
        <f>'BAR BB| Open rates'!#REF!*0.8</f>
        <v>#REF!</v>
      </c>
      <c r="BT7" s="43" t="e">
        <f>'BAR BB| Open rates'!#REF!*0.8</f>
        <v>#REF!</v>
      </c>
      <c r="BU7" s="43" t="e">
        <f>'BAR BB| Open rates'!#REF!*0.8</f>
        <v>#REF!</v>
      </c>
      <c r="BV7" s="43" t="e">
        <f>'BAR BB| Open rates'!#REF!*0.8</f>
        <v>#REF!</v>
      </c>
      <c r="BW7" s="43" t="e">
        <f>'BAR BB| Open rates'!#REF!*0.8</f>
        <v>#REF!</v>
      </c>
      <c r="BX7" s="43" t="e">
        <f>'BAR BB| Open rates'!#REF!*0.8</f>
        <v>#REF!</v>
      </c>
      <c r="BY7" s="43" t="e">
        <f>'BAR BB| Open rates'!#REF!*0.8</f>
        <v>#REF!</v>
      </c>
      <c r="BZ7" s="43" t="e">
        <f>'BAR BB| Open rates'!#REF!*0.8</f>
        <v>#REF!</v>
      </c>
    </row>
    <row r="8" spans="1:78" s="36" customFormat="1" ht="12" customHeight="1" x14ac:dyDescent="0.2">
      <c r="A8" s="145" t="str">
        <f>'BAR BB| Open rates'!A8</f>
        <v>Делюкс с видом на горы / Deluxe Mountain View</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row>
    <row r="9" spans="1:78" s="36" customFormat="1" ht="12" customHeight="1" x14ac:dyDescent="0.2">
      <c r="A9" s="52">
        <f>'BAR BB| Open rates'!A9</f>
        <v>1</v>
      </c>
      <c r="B9" s="43" t="e">
        <f>'BAR BB| Open rates'!#REF!*0.8</f>
        <v>#REF!</v>
      </c>
      <c r="C9" s="43" t="e">
        <f>'BAR BB| Open rates'!#REF!*0.8</f>
        <v>#REF!</v>
      </c>
      <c r="D9" s="43" t="e">
        <f>'BAR BB| Open rates'!#REF!*0.8</f>
        <v>#REF!</v>
      </c>
      <c r="E9" s="43" t="e">
        <f>'BAR BB| Open rates'!#REF!*0.8</f>
        <v>#REF!</v>
      </c>
      <c r="F9" s="43" t="e">
        <f>'BAR BB| Open rates'!#REF!*0.8</f>
        <v>#REF!</v>
      </c>
      <c r="G9" s="43" t="e">
        <f>'BAR BB| Open rates'!#REF!*0.8</f>
        <v>#REF!</v>
      </c>
      <c r="H9" s="43" t="e">
        <f>'BAR BB| Open rates'!#REF!*0.8</f>
        <v>#REF!</v>
      </c>
      <c r="I9" s="43" t="e">
        <f>'BAR BB| Open rates'!#REF!*0.8</f>
        <v>#REF!</v>
      </c>
      <c r="J9" s="43" t="e">
        <f>'BAR BB| Open rates'!#REF!*0.8</f>
        <v>#REF!</v>
      </c>
      <c r="K9" s="43" t="e">
        <f>'BAR BB| Open rates'!#REF!*0.8</f>
        <v>#REF!</v>
      </c>
      <c r="L9" s="43" t="e">
        <f>'BAR BB| Open rates'!#REF!*0.8</f>
        <v>#REF!</v>
      </c>
      <c r="M9" s="43" t="e">
        <f>'BAR BB| Open rates'!#REF!*0.8</f>
        <v>#REF!</v>
      </c>
      <c r="N9" s="43" t="e">
        <f>'BAR BB| Open rates'!#REF!*0.8</f>
        <v>#REF!</v>
      </c>
      <c r="O9" s="43" t="e">
        <f>'BAR BB| Open rates'!#REF!*0.8</f>
        <v>#REF!</v>
      </c>
      <c r="P9" s="43" t="e">
        <f>'BAR BB| Open rates'!#REF!*0.8</f>
        <v>#REF!</v>
      </c>
      <c r="Q9" s="43" t="e">
        <f>'BAR BB| Open rates'!#REF!*0.8</f>
        <v>#REF!</v>
      </c>
      <c r="R9" s="43" t="e">
        <f>'BAR BB| Open rates'!#REF!*0.8</f>
        <v>#REF!</v>
      </c>
      <c r="S9" s="43" t="e">
        <f>'BAR BB| Open rates'!#REF!*0.8</f>
        <v>#REF!</v>
      </c>
      <c r="T9" s="43" t="e">
        <f>'BAR BB| Open rates'!#REF!*0.8</f>
        <v>#REF!</v>
      </c>
      <c r="U9" s="43" t="e">
        <f>'BAR BB| Open rates'!#REF!*0.8</f>
        <v>#REF!</v>
      </c>
      <c r="V9" s="43" t="e">
        <f>'BAR BB| Open rates'!#REF!*0.8</f>
        <v>#REF!</v>
      </c>
      <c r="W9" s="43" t="e">
        <f>'BAR BB| Open rates'!#REF!*0.8</f>
        <v>#REF!</v>
      </c>
      <c r="X9" s="43" t="e">
        <f>'BAR BB| Open rates'!#REF!*0.8</f>
        <v>#REF!</v>
      </c>
      <c r="Y9" s="43" t="e">
        <f>'BAR BB| Open rates'!#REF!*0.8</f>
        <v>#REF!</v>
      </c>
      <c r="Z9" s="43" t="e">
        <f>'BAR BB| Open rates'!#REF!*0.8</f>
        <v>#REF!</v>
      </c>
      <c r="AA9" s="43" t="e">
        <f>'BAR BB| Open rates'!#REF!*0.8</f>
        <v>#REF!</v>
      </c>
      <c r="AB9" s="43" t="e">
        <f>'BAR BB| Open rates'!#REF!*0.8</f>
        <v>#REF!</v>
      </c>
      <c r="AC9" s="43" t="e">
        <f>'BAR BB| Open rates'!#REF!*0.8</f>
        <v>#REF!</v>
      </c>
      <c r="AD9" s="43" t="e">
        <f>'BAR BB| Open rates'!#REF!*0.8</f>
        <v>#REF!</v>
      </c>
      <c r="AE9" s="43" t="e">
        <f>'BAR BB| Open rates'!#REF!*0.8</f>
        <v>#REF!</v>
      </c>
      <c r="AF9" s="43" t="e">
        <f>'BAR BB| Open rates'!#REF!*0.8</f>
        <v>#REF!</v>
      </c>
      <c r="AG9" s="43" t="e">
        <f>'BAR BB| Open rates'!#REF!*0.8</f>
        <v>#REF!</v>
      </c>
      <c r="AH9" s="43" t="e">
        <f>'BAR BB| Open rates'!#REF!*0.8</f>
        <v>#REF!</v>
      </c>
      <c r="AI9" s="43" t="e">
        <f>'BAR BB| Open rates'!#REF!*0.8</f>
        <v>#REF!</v>
      </c>
      <c r="AJ9" s="43" t="e">
        <f>'BAR BB| Open rates'!#REF!*0.8</f>
        <v>#REF!</v>
      </c>
      <c r="AK9" s="43" t="e">
        <f>'BAR BB| Open rates'!#REF!*0.8</f>
        <v>#REF!</v>
      </c>
      <c r="AL9" s="43" t="e">
        <f>'BAR BB| Open rates'!#REF!*0.8</f>
        <v>#REF!</v>
      </c>
      <c r="AM9" s="43" t="e">
        <f>'BAR BB| Open rates'!#REF!*0.8</f>
        <v>#REF!</v>
      </c>
      <c r="AN9" s="43" t="e">
        <f>'BAR BB| Open rates'!#REF!*0.8</f>
        <v>#REF!</v>
      </c>
      <c r="AO9" s="43" t="e">
        <f>'BAR BB| Open rates'!#REF!*0.8</f>
        <v>#REF!</v>
      </c>
      <c r="AP9" s="43" t="e">
        <f>'BAR BB| Open rates'!#REF!*0.8</f>
        <v>#REF!</v>
      </c>
      <c r="AQ9" s="43" t="e">
        <f>'BAR BB| Open rates'!#REF!*0.8</f>
        <v>#REF!</v>
      </c>
      <c r="AR9" s="43" t="e">
        <f>'BAR BB| Open rates'!#REF!*0.8</f>
        <v>#REF!</v>
      </c>
      <c r="AS9" s="43" t="e">
        <f>'BAR BB| Open rates'!#REF!*0.8</f>
        <v>#REF!</v>
      </c>
      <c r="AT9" s="43" t="e">
        <f>'BAR BB| Open rates'!#REF!*0.8</f>
        <v>#REF!</v>
      </c>
      <c r="AU9" s="43" t="e">
        <f>'BAR BB| Open rates'!#REF!*0.8</f>
        <v>#REF!</v>
      </c>
      <c r="AV9" s="43" t="e">
        <f>'BAR BB| Open rates'!#REF!*0.8</f>
        <v>#REF!</v>
      </c>
      <c r="AW9" s="43" t="e">
        <f>'BAR BB| Open rates'!#REF!*0.8</f>
        <v>#REF!</v>
      </c>
      <c r="AX9" s="43" t="e">
        <f>'BAR BB| Open rates'!#REF!*0.8</f>
        <v>#REF!</v>
      </c>
      <c r="AY9" s="43" t="e">
        <f>'BAR BB| Open rates'!#REF!*0.8</f>
        <v>#REF!</v>
      </c>
      <c r="AZ9" s="43" t="e">
        <f>'BAR BB| Open rates'!#REF!*0.8</f>
        <v>#REF!</v>
      </c>
      <c r="BA9" s="43" t="e">
        <f>'BAR BB| Open rates'!#REF!*0.8</f>
        <v>#REF!</v>
      </c>
      <c r="BB9" s="43" t="e">
        <f>'BAR BB| Open rates'!#REF!*0.8</f>
        <v>#REF!</v>
      </c>
      <c r="BC9" s="43" t="e">
        <f>'BAR BB| Open rates'!#REF!*0.8</f>
        <v>#REF!</v>
      </c>
      <c r="BD9" s="43" t="e">
        <f>'BAR BB| Open rates'!#REF!*0.8</f>
        <v>#REF!</v>
      </c>
      <c r="BE9" s="43" t="e">
        <f>'BAR BB| Open rates'!#REF!*0.8</f>
        <v>#REF!</v>
      </c>
      <c r="BF9" s="43" t="e">
        <f>'BAR BB| Open rates'!#REF!*0.8</f>
        <v>#REF!</v>
      </c>
      <c r="BG9" s="43" t="e">
        <f>'BAR BB| Open rates'!#REF!*0.8</f>
        <v>#REF!</v>
      </c>
      <c r="BH9" s="43" t="e">
        <f>'BAR BB| Open rates'!#REF!*0.8</f>
        <v>#REF!</v>
      </c>
      <c r="BI9" s="43" t="e">
        <f>'BAR BB| Open rates'!#REF!*0.8</f>
        <v>#REF!</v>
      </c>
      <c r="BJ9" s="43" t="e">
        <f>'BAR BB| Open rates'!#REF!*0.8</f>
        <v>#REF!</v>
      </c>
      <c r="BK9" s="43" t="e">
        <f>'BAR BB| Open rates'!#REF!*0.8</f>
        <v>#REF!</v>
      </c>
      <c r="BL9" s="43" t="e">
        <f>'BAR BB| Open rates'!#REF!*0.8</f>
        <v>#REF!</v>
      </c>
      <c r="BM9" s="43" t="e">
        <f>'BAR BB| Open rates'!#REF!*0.8</f>
        <v>#REF!</v>
      </c>
      <c r="BN9" s="43" t="e">
        <f>'BAR BB| Open rates'!#REF!*0.8</f>
        <v>#REF!</v>
      </c>
      <c r="BO9" s="43" t="e">
        <f>'BAR BB| Open rates'!#REF!*0.8</f>
        <v>#REF!</v>
      </c>
      <c r="BP9" s="43" t="e">
        <f>'BAR BB| Open rates'!#REF!*0.8</f>
        <v>#REF!</v>
      </c>
      <c r="BQ9" s="43" t="e">
        <f>'BAR BB| Open rates'!#REF!*0.8</f>
        <v>#REF!</v>
      </c>
      <c r="BR9" s="43" t="e">
        <f>'BAR BB| Open rates'!#REF!*0.8</f>
        <v>#REF!</v>
      </c>
      <c r="BS9" s="43" t="e">
        <f>'BAR BB| Open rates'!#REF!*0.8</f>
        <v>#REF!</v>
      </c>
      <c r="BT9" s="43" t="e">
        <f>'BAR BB| Open rates'!#REF!*0.8</f>
        <v>#REF!</v>
      </c>
      <c r="BU9" s="43" t="e">
        <f>'BAR BB| Open rates'!#REF!*0.8</f>
        <v>#REF!</v>
      </c>
      <c r="BV9" s="43" t="e">
        <f>'BAR BB| Open rates'!#REF!*0.8</f>
        <v>#REF!</v>
      </c>
      <c r="BW9" s="43" t="e">
        <f>'BAR BB| Open rates'!#REF!*0.8</f>
        <v>#REF!</v>
      </c>
      <c r="BX9" s="43" t="e">
        <f>'BAR BB| Open rates'!#REF!*0.8</f>
        <v>#REF!</v>
      </c>
      <c r="BY9" s="43" t="e">
        <f>'BAR BB| Open rates'!#REF!*0.8</f>
        <v>#REF!</v>
      </c>
      <c r="BZ9" s="43" t="e">
        <f>'BAR BB| Open rates'!#REF!*0.8</f>
        <v>#REF!</v>
      </c>
    </row>
    <row r="10" spans="1:78" s="36" customFormat="1" ht="12" customHeight="1" x14ac:dyDescent="0.2">
      <c r="A10" s="52">
        <f>'BAR BB| Open rates'!A10</f>
        <v>2</v>
      </c>
      <c r="B10" s="43" t="e">
        <f>'BAR BB| Open rates'!#REF!*0.8</f>
        <v>#REF!</v>
      </c>
      <c r="C10" s="43" t="e">
        <f>'BAR BB| Open rates'!#REF!*0.8</f>
        <v>#REF!</v>
      </c>
      <c r="D10" s="43" t="e">
        <f>'BAR BB| Open rates'!#REF!*0.8</f>
        <v>#REF!</v>
      </c>
      <c r="E10" s="43" t="e">
        <f>'BAR BB| Open rates'!#REF!*0.8</f>
        <v>#REF!</v>
      </c>
      <c r="F10" s="43" t="e">
        <f>'BAR BB| Open rates'!#REF!*0.8</f>
        <v>#REF!</v>
      </c>
      <c r="G10" s="43" t="e">
        <f>'BAR BB| Open rates'!#REF!*0.8</f>
        <v>#REF!</v>
      </c>
      <c r="H10" s="43" t="e">
        <f>'BAR BB| Open rates'!#REF!*0.8</f>
        <v>#REF!</v>
      </c>
      <c r="I10" s="43" t="e">
        <f>'BAR BB| Open rates'!#REF!*0.8</f>
        <v>#REF!</v>
      </c>
      <c r="J10" s="43" t="e">
        <f>'BAR BB| Open rates'!#REF!*0.8</f>
        <v>#REF!</v>
      </c>
      <c r="K10" s="43" t="e">
        <f>'BAR BB| Open rates'!#REF!*0.8</f>
        <v>#REF!</v>
      </c>
      <c r="L10" s="43" t="e">
        <f>'BAR BB| Open rates'!#REF!*0.8</f>
        <v>#REF!</v>
      </c>
      <c r="M10" s="43" t="e">
        <f>'BAR BB| Open rates'!#REF!*0.8</f>
        <v>#REF!</v>
      </c>
      <c r="N10" s="43" t="e">
        <f>'BAR BB| Open rates'!#REF!*0.8</f>
        <v>#REF!</v>
      </c>
      <c r="O10" s="43" t="e">
        <f>'BAR BB| Open rates'!#REF!*0.8</f>
        <v>#REF!</v>
      </c>
      <c r="P10" s="43" t="e">
        <f>'BAR BB| Open rates'!#REF!*0.8</f>
        <v>#REF!</v>
      </c>
      <c r="Q10" s="43" t="e">
        <f>'BAR BB| Open rates'!#REF!*0.8</f>
        <v>#REF!</v>
      </c>
      <c r="R10" s="43" t="e">
        <f>'BAR BB| Open rates'!#REF!*0.8</f>
        <v>#REF!</v>
      </c>
      <c r="S10" s="43" t="e">
        <f>'BAR BB| Open rates'!#REF!*0.8</f>
        <v>#REF!</v>
      </c>
      <c r="T10" s="43" t="e">
        <f>'BAR BB| Open rates'!#REF!*0.8</f>
        <v>#REF!</v>
      </c>
      <c r="U10" s="43" t="e">
        <f>'BAR BB| Open rates'!#REF!*0.8</f>
        <v>#REF!</v>
      </c>
      <c r="V10" s="43" t="e">
        <f>'BAR BB| Open rates'!#REF!*0.8</f>
        <v>#REF!</v>
      </c>
      <c r="W10" s="43" t="e">
        <f>'BAR BB| Open rates'!#REF!*0.8</f>
        <v>#REF!</v>
      </c>
      <c r="X10" s="43" t="e">
        <f>'BAR BB| Open rates'!#REF!*0.8</f>
        <v>#REF!</v>
      </c>
      <c r="Y10" s="43" t="e">
        <f>'BAR BB| Open rates'!#REF!*0.8</f>
        <v>#REF!</v>
      </c>
      <c r="Z10" s="43" t="e">
        <f>'BAR BB| Open rates'!#REF!*0.8</f>
        <v>#REF!</v>
      </c>
      <c r="AA10" s="43" t="e">
        <f>'BAR BB| Open rates'!#REF!*0.8</f>
        <v>#REF!</v>
      </c>
      <c r="AB10" s="43" t="e">
        <f>'BAR BB| Open rates'!#REF!*0.8</f>
        <v>#REF!</v>
      </c>
      <c r="AC10" s="43" t="e">
        <f>'BAR BB| Open rates'!#REF!*0.8</f>
        <v>#REF!</v>
      </c>
      <c r="AD10" s="43" t="e">
        <f>'BAR BB| Open rates'!#REF!*0.8</f>
        <v>#REF!</v>
      </c>
      <c r="AE10" s="43" t="e">
        <f>'BAR BB| Open rates'!#REF!*0.8</f>
        <v>#REF!</v>
      </c>
      <c r="AF10" s="43" t="e">
        <f>'BAR BB| Open rates'!#REF!*0.8</f>
        <v>#REF!</v>
      </c>
      <c r="AG10" s="43" t="e">
        <f>'BAR BB| Open rates'!#REF!*0.8</f>
        <v>#REF!</v>
      </c>
      <c r="AH10" s="43" t="e">
        <f>'BAR BB| Open rates'!#REF!*0.8</f>
        <v>#REF!</v>
      </c>
      <c r="AI10" s="43" t="e">
        <f>'BAR BB| Open rates'!#REF!*0.8</f>
        <v>#REF!</v>
      </c>
      <c r="AJ10" s="43" t="e">
        <f>'BAR BB| Open rates'!#REF!*0.8</f>
        <v>#REF!</v>
      </c>
      <c r="AK10" s="43" t="e">
        <f>'BAR BB| Open rates'!#REF!*0.8</f>
        <v>#REF!</v>
      </c>
      <c r="AL10" s="43" t="e">
        <f>'BAR BB| Open rates'!#REF!*0.8</f>
        <v>#REF!</v>
      </c>
      <c r="AM10" s="43" t="e">
        <f>'BAR BB| Open rates'!#REF!*0.8</f>
        <v>#REF!</v>
      </c>
      <c r="AN10" s="43" t="e">
        <f>'BAR BB| Open rates'!#REF!*0.8</f>
        <v>#REF!</v>
      </c>
      <c r="AO10" s="43" t="e">
        <f>'BAR BB| Open rates'!#REF!*0.8</f>
        <v>#REF!</v>
      </c>
      <c r="AP10" s="43" t="e">
        <f>'BAR BB| Open rates'!#REF!*0.8</f>
        <v>#REF!</v>
      </c>
      <c r="AQ10" s="43" t="e">
        <f>'BAR BB| Open rates'!#REF!*0.8</f>
        <v>#REF!</v>
      </c>
      <c r="AR10" s="43" t="e">
        <f>'BAR BB| Open rates'!#REF!*0.8</f>
        <v>#REF!</v>
      </c>
      <c r="AS10" s="43" t="e">
        <f>'BAR BB| Open rates'!#REF!*0.8</f>
        <v>#REF!</v>
      </c>
      <c r="AT10" s="43" t="e">
        <f>'BAR BB| Open rates'!#REF!*0.8</f>
        <v>#REF!</v>
      </c>
      <c r="AU10" s="43" t="e">
        <f>'BAR BB| Open rates'!#REF!*0.8</f>
        <v>#REF!</v>
      </c>
      <c r="AV10" s="43" t="e">
        <f>'BAR BB| Open rates'!#REF!*0.8</f>
        <v>#REF!</v>
      </c>
      <c r="AW10" s="43" t="e">
        <f>'BAR BB| Open rates'!#REF!*0.8</f>
        <v>#REF!</v>
      </c>
      <c r="AX10" s="43" t="e">
        <f>'BAR BB| Open rates'!#REF!*0.8</f>
        <v>#REF!</v>
      </c>
      <c r="AY10" s="43" t="e">
        <f>'BAR BB| Open rates'!#REF!*0.8</f>
        <v>#REF!</v>
      </c>
      <c r="AZ10" s="43" t="e">
        <f>'BAR BB| Open rates'!#REF!*0.8</f>
        <v>#REF!</v>
      </c>
      <c r="BA10" s="43" t="e">
        <f>'BAR BB| Open rates'!#REF!*0.8</f>
        <v>#REF!</v>
      </c>
      <c r="BB10" s="43" t="e">
        <f>'BAR BB| Open rates'!#REF!*0.8</f>
        <v>#REF!</v>
      </c>
      <c r="BC10" s="43" t="e">
        <f>'BAR BB| Open rates'!#REF!*0.8</f>
        <v>#REF!</v>
      </c>
      <c r="BD10" s="43" t="e">
        <f>'BAR BB| Open rates'!#REF!*0.8</f>
        <v>#REF!</v>
      </c>
      <c r="BE10" s="43" t="e">
        <f>'BAR BB| Open rates'!#REF!*0.8</f>
        <v>#REF!</v>
      </c>
      <c r="BF10" s="43" t="e">
        <f>'BAR BB| Open rates'!#REF!*0.8</f>
        <v>#REF!</v>
      </c>
      <c r="BG10" s="43" t="e">
        <f>'BAR BB| Open rates'!#REF!*0.8</f>
        <v>#REF!</v>
      </c>
      <c r="BH10" s="43" t="e">
        <f>'BAR BB| Open rates'!#REF!*0.8</f>
        <v>#REF!</v>
      </c>
      <c r="BI10" s="43" t="e">
        <f>'BAR BB| Open rates'!#REF!*0.8</f>
        <v>#REF!</v>
      </c>
      <c r="BJ10" s="43" t="e">
        <f>'BAR BB| Open rates'!#REF!*0.8</f>
        <v>#REF!</v>
      </c>
      <c r="BK10" s="43" t="e">
        <f>'BAR BB| Open rates'!#REF!*0.8</f>
        <v>#REF!</v>
      </c>
      <c r="BL10" s="43" t="e">
        <f>'BAR BB| Open rates'!#REF!*0.8</f>
        <v>#REF!</v>
      </c>
      <c r="BM10" s="43" t="e">
        <f>'BAR BB| Open rates'!#REF!*0.8</f>
        <v>#REF!</v>
      </c>
      <c r="BN10" s="43" t="e">
        <f>'BAR BB| Open rates'!#REF!*0.8</f>
        <v>#REF!</v>
      </c>
      <c r="BO10" s="43" t="e">
        <f>'BAR BB| Open rates'!#REF!*0.8</f>
        <v>#REF!</v>
      </c>
      <c r="BP10" s="43" t="e">
        <f>'BAR BB| Open rates'!#REF!*0.8</f>
        <v>#REF!</v>
      </c>
      <c r="BQ10" s="43" t="e">
        <f>'BAR BB| Open rates'!#REF!*0.8</f>
        <v>#REF!</v>
      </c>
      <c r="BR10" s="43" t="e">
        <f>'BAR BB| Open rates'!#REF!*0.8</f>
        <v>#REF!</v>
      </c>
      <c r="BS10" s="43" t="e">
        <f>'BAR BB| Open rates'!#REF!*0.8</f>
        <v>#REF!</v>
      </c>
      <c r="BT10" s="43" t="e">
        <f>'BAR BB| Open rates'!#REF!*0.8</f>
        <v>#REF!</v>
      </c>
      <c r="BU10" s="43" t="e">
        <f>'BAR BB| Open rates'!#REF!*0.8</f>
        <v>#REF!</v>
      </c>
      <c r="BV10" s="43" t="e">
        <f>'BAR BB| Open rates'!#REF!*0.8</f>
        <v>#REF!</v>
      </c>
      <c r="BW10" s="43" t="e">
        <f>'BAR BB| Open rates'!#REF!*0.8</f>
        <v>#REF!</v>
      </c>
      <c r="BX10" s="43" t="e">
        <f>'BAR BB| Open rates'!#REF!*0.8</f>
        <v>#REF!</v>
      </c>
      <c r="BY10" s="43" t="e">
        <f>'BAR BB| Open rates'!#REF!*0.8</f>
        <v>#REF!</v>
      </c>
      <c r="BZ10" s="43" t="e">
        <f>'BAR BB| Open rates'!#REF!*0.8</f>
        <v>#REF!</v>
      </c>
    </row>
    <row r="11" spans="1:78" s="36" customFormat="1" ht="12" customHeight="1" x14ac:dyDescent="0.2">
      <c r="A11" s="145" t="str">
        <f>'BAR BB| Open rates'!A11</f>
        <v>Люкс/ Suite</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row>
    <row r="12" spans="1:78" s="36" customFormat="1" ht="12" customHeight="1" x14ac:dyDescent="0.2">
      <c r="A12" s="52">
        <f>'BAR BB| Open rates'!A12</f>
        <v>1</v>
      </c>
      <c r="B12" s="43" t="e">
        <f>'BAR BB| Open rates'!#REF!*0.8</f>
        <v>#REF!</v>
      </c>
      <c r="C12" s="43" t="e">
        <f>'BAR BB| Open rates'!#REF!*0.8</f>
        <v>#REF!</v>
      </c>
      <c r="D12" s="43" t="e">
        <f>'BAR BB| Open rates'!#REF!*0.8</f>
        <v>#REF!</v>
      </c>
      <c r="E12" s="43" t="e">
        <f>'BAR BB| Open rates'!#REF!*0.8</f>
        <v>#REF!</v>
      </c>
      <c r="F12" s="43" t="e">
        <f>'BAR BB| Open rates'!#REF!*0.8</f>
        <v>#REF!</v>
      </c>
      <c r="G12" s="43" t="e">
        <f>'BAR BB| Open rates'!#REF!*0.8</f>
        <v>#REF!</v>
      </c>
      <c r="H12" s="43" t="e">
        <f>'BAR BB| Open rates'!#REF!*0.8</f>
        <v>#REF!</v>
      </c>
      <c r="I12" s="43" t="e">
        <f>'BAR BB| Open rates'!#REF!*0.8</f>
        <v>#REF!</v>
      </c>
      <c r="J12" s="43" t="e">
        <f>'BAR BB| Open rates'!#REF!*0.8</f>
        <v>#REF!</v>
      </c>
      <c r="K12" s="43" t="e">
        <f>'BAR BB| Open rates'!#REF!*0.8</f>
        <v>#REF!</v>
      </c>
      <c r="L12" s="43" t="e">
        <f>'BAR BB| Open rates'!#REF!*0.8</f>
        <v>#REF!</v>
      </c>
      <c r="M12" s="43" t="e">
        <f>'BAR BB| Open rates'!#REF!*0.8</f>
        <v>#REF!</v>
      </c>
      <c r="N12" s="43" t="e">
        <f>'BAR BB| Open rates'!#REF!*0.8</f>
        <v>#REF!</v>
      </c>
      <c r="O12" s="43" t="e">
        <f>'BAR BB| Open rates'!#REF!*0.8</f>
        <v>#REF!</v>
      </c>
      <c r="P12" s="43" t="e">
        <f>'BAR BB| Open rates'!#REF!*0.8</f>
        <v>#REF!</v>
      </c>
      <c r="Q12" s="43" t="e">
        <f>'BAR BB| Open rates'!#REF!*0.8</f>
        <v>#REF!</v>
      </c>
      <c r="R12" s="43" t="e">
        <f>'BAR BB| Open rates'!#REF!*0.8</f>
        <v>#REF!</v>
      </c>
      <c r="S12" s="43" t="e">
        <f>'BAR BB| Open rates'!#REF!*0.8</f>
        <v>#REF!</v>
      </c>
      <c r="T12" s="43" t="e">
        <f>'BAR BB| Open rates'!#REF!*0.8</f>
        <v>#REF!</v>
      </c>
      <c r="U12" s="43" t="e">
        <f>'BAR BB| Open rates'!#REF!*0.8</f>
        <v>#REF!</v>
      </c>
      <c r="V12" s="43" t="e">
        <f>'BAR BB| Open rates'!#REF!*0.8</f>
        <v>#REF!</v>
      </c>
      <c r="W12" s="43" t="e">
        <f>'BAR BB| Open rates'!#REF!*0.8</f>
        <v>#REF!</v>
      </c>
      <c r="X12" s="43" t="e">
        <f>'BAR BB| Open rates'!#REF!*0.8</f>
        <v>#REF!</v>
      </c>
      <c r="Y12" s="43" t="e">
        <f>'BAR BB| Open rates'!#REF!*0.8</f>
        <v>#REF!</v>
      </c>
      <c r="Z12" s="43" t="e">
        <f>'BAR BB| Open rates'!#REF!*0.8</f>
        <v>#REF!</v>
      </c>
      <c r="AA12" s="43" t="e">
        <f>'BAR BB| Open rates'!#REF!*0.8</f>
        <v>#REF!</v>
      </c>
      <c r="AB12" s="43" t="e">
        <f>'BAR BB| Open rates'!#REF!*0.8</f>
        <v>#REF!</v>
      </c>
      <c r="AC12" s="43" t="e">
        <f>'BAR BB| Open rates'!#REF!*0.8</f>
        <v>#REF!</v>
      </c>
      <c r="AD12" s="43" t="e">
        <f>'BAR BB| Open rates'!#REF!*0.8</f>
        <v>#REF!</v>
      </c>
      <c r="AE12" s="43" t="e">
        <f>'BAR BB| Open rates'!#REF!*0.8</f>
        <v>#REF!</v>
      </c>
      <c r="AF12" s="43" t="e">
        <f>'BAR BB| Open rates'!#REF!*0.8</f>
        <v>#REF!</v>
      </c>
      <c r="AG12" s="43" t="e">
        <f>'BAR BB| Open rates'!#REF!*0.8</f>
        <v>#REF!</v>
      </c>
      <c r="AH12" s="43" t="e">
        <f>'BAR BB| Open rates'!#REF!*0.8</f>
        <v>#REF!</v>
      </c>
      <c r="AI12" s="43" t="e">
        <f>'BAR BB| Open rates'!#REF!*0.8</f>
        <v>#REF!</v>
      </c>
      <c r="AJ12" s="43" t="e">
        <f>'BAR BB| Open rates'!#REF!*0.8</f>
        <v>#REF!</v>
      </c>
      <c r="AK12" s="43" t="e">
        <f>'BAR BB| Open rates'!#REF!*0.8</f>
        <v>#REF!</v>
      </c>
      <c r="AL12" s="43" t="e">
        <f>'BAR BB| Open rates'!#REF!*0.8</f>
        <v>#REF!</v>
      </c>
      <c r="AM12" s="43" t="e">
        <f>'BAR BB| Open rates'!#REF!*0.8</f>
        <v>#REF!</v>
      </c>
      <c r="AN12" s="43" t="e">
        <f>'BAR BB| Open rates'!#REF!*0.8</f>
        <v>#REF!</v>
      </c>
      <c r="AO12" s="43" t="e">
        <f>'BAR BB| Open rates'!#REF!*0.8</f>
        <v>#REF!</v>
      </c>
      <c r="AP12" s="43" t="e">
        <f>'BAR BB| Open rates'!#REF!*0.8</f>
        <v>#REF!</v>
      </c>
      <c r="AQ12" s="43" t="e">
        <f>'BAR BB| Open rates'!#REF!*0.8</f>
        <v>#REF!</v>
      </c>
      <c r="AR12" s="43" t="e">
        <f>'BAR BB| Open rates'!#REF!*0.8</f>
        <v>#REF!</v>
      </c>
      <c r="AS12" s="43" t="e">
        <f>'BAR BB| Open rates'!#REF!*0.8</f>
        <v>#REF!</v>
      </c>
      <c r="AT12" s="43" t="e">
        <f>'BAR BB| Open rates'!#REF!*0.8</f>
        <v>#REF!</v>
      </c>
      <c r="AU12" s="43" t="e">
        <f>'BAR BB| Open rates'!#REF!*0.8</f>
        <v>#REF!</v>
      </c>
      <c r="AV12" s="43" t="e">
        <f>'BAR BB| Open rates'!#REF!*0.8</f>
        <v>#REF!</v>
      </c>
      <c r="AW12" s="43" t="e">
        <f>'BAR BB| Open rates'!#REF!*0.8</f>
        <v>#REF!</v>
      </c>
      <c r="AX12" s="43" t="e">
        <f>'BAR BB| Open rates'!#REF!*0.8</f>
        <v>#REF!</v>
      </c>
      <c r="AY12" s="43" t="e">
        <f>'BAR BB| Open rates'!#REF!*0.8</f>
        <v>#REF!</v>
      </c>
      <c r="AZ12" s="43" t="e">
        <f>'BAR BB| Open rates'!#REF!*0.8</f>
        <v>#REF!</v>
      </c>
      <c r="BA12" s="43" t="e">
        <f>'BAR BB| Open rates'!#REF!*0.8</f>
        <v>#REF!</v>
      </c>
      <c r="BB12" s="43" t="e">
        <f>'BAR BB| Open rates'!#REF!*0.8</f>
        <v>#REF!</v>
      </c>
      <c r="BC12" s="43" t="e">
        <f>'BAR BB| Open rates'!#REF!*0.8</f>
        <v>#REF!</v>
      </c>
      <c r="BD12" s="43" t="e">
        <f>'BAR BB| Open rates'!#REF!*0.8</f>
        <v>#REF!</v>
      </c>
      <c r="BE12" s="43" t="e">
        <f>'BAR BB| Open rates'!#REF!*0.8</f>
        <v>#REF!</v>
      </c>
      <c r="BF12" s="43" t="e">
        <f>'BAR BB| Open rates'!#REF!*0.8</f>
        <v>#REF!</v>
      </c>
      <c r="BG12" s="43" t="e">
        <f>'BAR BB| Open rates'!#REF!*0.8</f>
        <v>#REF!</v>
      </c>
      <c r="BH12" s="43" t="e">
        <f>'BAR BB| Open rates'!#REF!*0.8</f>
        <v>#REF!</v>
      </c>
      <c r="BI12" s="43" t="e">
        <f>'BAR BB| Open rates'!#REF!*0.8</f>
        <v>#REF!</v>
      </c>
      <c r="BJ12" s="43" t="e">
        <f>'BAR BB| Open rates'!#REF!*0.8</f>
        <v>#REF!</v>
      </c>
      <c r="BK12" s="43" t="e">
        <f>'BAR BB| Open rates'!#REF!*0.8</f>
        <v>#REF!</v>
      </c>
      <c r="BL12" s="43" t="e">
        <f>'BAR BB| Open rates'!#REF!*0.8</f>
        <v>#REF!</v>
      </c>
      <c r="BM12" s="43" t="e">
        <f>'BAR BB| Open rates'!#REF!*0.8</f>
        <v>#REF!</v>
      </c>
      <c r="BN12" s="43" t="e">
        <f>'BAR BB| Open rates'!#REF!*0.8</f>
        <v>#REF!</v>
      </c>
      <c r="BO12" s="43" t="e">
        <f>'BAR BB| Open rates'!#REF!*0.8</f>
        <v>#REF!</v>
      </c>
      <c r="BP12" s="43" t="e">
        <f>'BAR BB| Open rates'!#REF!*0.8</f>
        <v>#REF!</v>
      </c>
      <c r="BQ12" s="43" t="e">
        <f>'BAR BB| Open rates'!#REF!*0.8</f>
        <v>#REF!</v>
      </c>
      <c r="BR12" s="43" t="e">
        <f>'BAR BB| Open rates'!#REF!*0.8</f>
        <v>#REF!</v>
      </c>
      <c r="BS12" s="43" t="e">
        <f>'BAR BB| Open rates'!#REF!*0.8</f>
        <v>#REF!</v>
      </c>
      <c r="BT12" s="43" t="e">
        <f>'BAR BB| Open rates'!#REF!*0.8</f>
        <v>#REF!</v>
      </c>
      <c r="BU12" s="43" t="e">
        <f>'BAR BB| Open rates'!#REF!*0.8</f>
        <v>#REF!</v>
      </c>
      <c r="BV12" s="43" t="e">
        <f>'BAR BB| Open rates'!#REF!*0.8</f>
        <v>#REF!</v>
      </c>
      <c r="BW12" s="43" t="e">
        <f>'BAR BB| Open rates'!#REF!*0.8</f>
        <v>#REF!</v>
      </c>
      <c r="BX12" s="43" t="e">
        <f>'BAR BB| Open rates'!#REF!*0.8</f>
        <v>#REF!</v>
      </c>
      <c r="BY12" s="43" t="e">
        <f>'BAR BB| Open rates'!#REF!*0.8</f>
        <v>#REF!</v>
      </c>
      <c r="BZ12" s="43" t="e">
        <f>'BAR BB| Open rates'!#REF!*0.8</f>
        <v>#REF!</v>
      </c>
    </row>
    <row r="13" spans="1:78" s="36" customFormat="1" ht="12" customHeight="1" x14ac:dyDescent="0.2">
      <c r="A13" s="52">
        <f>'BAR BB| Open rates'!A13</f>
        <v>2</v>
      </c>
      <c r="B13" s="43" t="e">
        <f>'BAR BB| Open rates'!#REF!*0.8</f>
        <v>#REF!</v>
      </c>
      <c r="C13" s="43" t="e">
        <f>'BAR BB| Open rates'!#REF!*0.8</f>
        <v>#REF!</v>
      </c>
      <c r="D13" s="43" t="e">
        <f>'BAR BB| Open rates'!#REF!*0.8</f>
        <v>#REF!</v>
      </c>
      <c r="E13" s="43" t="e">
        <f>'BAR BB| Open rates'!#REF!*0.8</f>
        <v>#REF!</v>
      </c>
      <c r="F13" s="43" t="e">
        <f>'BAR BB| Open rates'!#REF!*0.8</f>
        <v>#REF!</v>
      </c>
      <c r="G13" s="43" t="e">
        <f>'BAR BB| Open rates'!#REF!*0.8</f>
        <v>#REF!</v>
      </c>
      <c r="H13" s="43" t="e">
        <f>'BAR BB| Open rates'!#REF!*0.8</f>
        <v>#REF!</v>
      </c>
      <c r="I13" s="43" t="e">
        <f>'BAR BB| Open rates'!#REF!*0.8</f>
        <v>#REF!</v>
      </c>
      <c r="J13" s="43" t="e">
        <f>'BAR BB| Open rates'!#REF!*0.8</f>
        <v>#REF!</v>
      </c>
      <c r="K13" s="43" t="e">
        <f>'BAR BB| Open rates'!#REF!*0.8</f>
        <v>#REF!</v>
      </c>
      <c r="L13" s="43" t="e">
        <f>'BAR BB| Open rates'!#REF!*0.8</f>
        <v>#REF!</v>
      </c>
      <c r="M13" s="43" t="e">
        <f>'BAR BB| Open rates'!#REF!*0.8</f>
        <v>#REF!</v>
      </c>
      <c r="N13" s="43" t="e">
        <f>'BAR BB| Open rates'!#REF!*0.8</f>
        <v>#REF!</v>
      </c>
      <c r="O13" s="43" t="e">
        <f>'BAR BB| Open rates'!#REF!*0.8</f>
        <v>#REF!</v>
      </c>
      <c r="P13" s="43" t="e">
        <f>'BAR BB| Open rates'!#REF!*0.8</f>
        <v>#REF!</v>
      </c>
      <c r="Q13" s="43" t="e">
        <f>'BAR BB| Open rates'!#REF!*0.8</f>
        <v>#REF!</v>
      </c>
      <c r="R13" s="43" t="e">
        <f>'BAR BB| Open rates'!#REF!*0.8</f>
        <v>#REF!</v>
      </c>
      <c r="S13" s="43" t="e">
        <f>'BAR BB| Open rates'!#REF!*0.8</f>
        <v>#REF!</v>
      </c>
      <c r="T13" s="43" t="e">
        <f>'BAR BB| Open rates'!#REF!*0.8</f>
        <v>#REF!</v>
      </c>
      <c r="U13" s="43" t="e">
        <f>'BAR BB| Open rates'!#REF!*0.8</f>
        <v>#REF!</v>
      </c>
      <c r="V13" s="43" t="e">
        <f>'BAR BB| Open rates'!#REF!*0.8</f>
        <v>#REF!</v>
      </c>
      <c r="W13" s="43" t="e">
        <f>'BAR BB| Open rates'!#REF!*0.8</f>
        <v>#REF!</v>
      </c>
      <c r="X13" s="43" t="e">
        <f>'BAR BB| Open rates'!#REF!*0.8</f>
        <v>#REF!</v>
      </c>
      <c r="Y13" s="43" t="e">
        <f>'BAR BB| Open rates'!#REF!*0.8</f>
        <v>#REF!</v>
      </c>
      <c r="Z13" s="43" t="e">
        <f>'BAR BB| Open rates'!#REF!*0.8</f>
        <v>#REF!</v>
      </c>
      <c r="AA13" s="43" t="e">
        <f>'BAR BB| Open rates'!#REF!*0.8</f>
        <v>#REF!</v>
      </c>
      <c r="AB13" s="43" t="e">
        <f>'BAR BB| Open rates'!#REF!*0.8</f>
        <v>#REF!</v>
      </c>
      <c r="AC13" s="43" t="e">
        <f>'BAR BB| Open rates'!#REF!*0.8</f>
        <v>#REF!</v>
      </c>
      <c r="AD13" s="43" t="e">
        <f>'BAR BB| Open rates'!#REF!*0.8</f>
        <v>#REF!</v>
      </c>
      <c r="AE13" s="43" t="e">
        <f>'BAR BB| Open rates'!#REF!*0.8</f>
        <v>#REF!</v>
      </c>
      <c r="AF13" s="43" t="e">
        <f>'BAR BB| Open rates'!#REF!*0.8</f>
        <v>#REF!</v>
      </c>
      <c r="AG13" s="43" t="e">
        <f>'BAR BB| Open rates'!#REF!*0.8</f>
        <v>#REF!</v>
      </c>
      <c r="AH13" s="43" t="e">
        <f>'BAR BB| Open rates'!#REF!*0.8</f>
        <v>#REF!</v>
      </c>
      <c r="AI13" s="43" t="e">
        <f>'BAR BB| Open rates'!#REF!*0.8</f>
        <v>#REF!</v>
      </c>
      <c r="AJ13" s="43" t="e">
        <f>'BAR BB| Open rates'!#REF!*0.8</f>
        <v>#REF!</v>
      </c>
      <c r="AK13" s="43" t="e">
        <f>'BAR BB| Open rates'!#REF!*0.8</f>
        <v>#REF!</v>
      </c>
      <c r="AL13" s="43" t="e">
        <f>'BAR BB| Open rates'!#REF!*0.8</f>
        <v>#REF!</v>
      </c>
      <c r="AM13" s="43" t="e">
        <f>'BAR BB| Open rates'!#REF!*0.8</f>
        <v>#REF!</v>
      </c>
      <c r="AN13" s="43" t="e">
        <f>'BAR BB| Open rates'!#REF!*0.8</f>
        <v>#REF!</v>
      </c>
      <c r="AO13" s="43" t="e">
        <f>'BAR BB| Open rates'!#REF!*0.8</f>
        <v>#REF!</v>
      </c>
      <c r="AP13" s="43" t="e">
        <f>'BAR BB| Open rates'!#REF!*0.8</f>
        <v>#REF!</v>
      </c>
      <c r="AQ13" s="43" t="e">
        <f>'BAR BB| Open rates'!#REF!*0.8</f>
        <v>#REF!</v>
      </c>
      <c r="AR13" s="43" t="e">
        <f>'BAR BB| Open rates'!#REF!*0.8</f>
        <v>#REF!</v>
      </c>
      <c r="AS13" s="43" t="e">
        <f>'BAR BB| Open rates'!#REF!*0.8</f>
        <v>#REF!</v>
      </c>
      <c r="AT13" s="43" t="e">
        <f>'BAR BB| Open rates'!#REF!*0.8</f>
        <v>#REF!</v>
      </c>
      <c r="AU13" s="43" t="e">
        <f>'BAR BB| Open rates'!#REF!*0.8</f>
        <v>#REF!</v>
      </c>
      <c r="AV13" s="43" t="e">
        <f>'BAR BB| Open rates'!#REF!*0.8</f>
        <v>#REF!</v>
      </c>
      <c r="AW13" s="43" t="e">
        <f>'BAR BB| Open rates'!#REF!*0.8</f>
        <v>#REF!</v>
      </c>
      <c r="AX13" s="43" t="e">
        <f>'BAR BB| Open rates'!#REF!*0.8</f>
        <v>#REF!</v>
      </c>
      <c r="AY13" s="43" t="e">
        <f>'BAR BB| Open rates'!#REF!*0.8</f>
        <v>#REF!</v>
      </c>
      <c r="AZ13" s="43" t="e">
        <f>'BAR BB| Open rates'!#REF!*0.8</f>
        <v>#REF!</v>
      </c>
      <c r="BA13" s="43" t="e">
        <f>'BAR BB| Open rates'!#REF!*0.8</f>
        <v>#REF!</v>
      </c>
      <c r="BB13" s="43" t="e">
        <f>'BAR BB| Open rates'!#REF!*0.8</f>
        <v>#REF!</v>
      </c>
      <c r="BC13" s="43" t="e">
        <f>'BAR BB| Open rates'!#REF!*0.8</f>
        <v>#REF!</v>
      </c>
      <c r="BD13" s="43" t="e">
        <f>'BAR BB| Open rates'!#REF!*0.8</f>
        <v>#REF!</v>
      </c>
      <c r="BE13" s="43" t="e">
        <f>'BAR BB| Open rates'!#REF!*0.8</f>
        <v>#REF!</v>
      </c>
      <c r="BF13" s="43" t="e">
        <f>'BAR BB| Open rates'!#REF!*0.8</f>
        <v>#REF!</v>
      </c>
      <c r="BG13" s="43" t="e">
        <f>'BAR BB| Open rates'!#REF!*0.8</f>
        <v>#REF!</v>
      </c>
      <c r="BH13" s="43" t="e">
        <f>'BAR BB| Open rates'!#REF!*0.8</f>
        <v>#REF!</v>
      </c>
      <c r="BI13" s="43" t="e">
        <f>'BAR BB| Open rates'!#REF!*0.8</f>
        <v>#REF!</v>
      </c>
      <c r="BJ13" s="43" t="e">
        <f>'BAR BB| Open rates'!#REF!*0.8</f>
        <v>#REF!</v>
      </c>
      <c r="BK13" s="43" t="e">
        <f>'BAR BB| Open rates'!#REF!*0.8</f>
        <v>#REF!</v>
      </c>
      <c r="BL13" s="43" t="e">
        <f>'BAR BB| Open rates'!#REF!*0.8</f>
        <v>#REF!</v>
      </c>
      <c r="BM13" s="43" t="e">
        <f>'BAR BB| Open rates'!#REF!*0.8</f>
        <v>#REF!</v>
      </c>
      <c r="BN13" s="43" t="e">
        <f>'BAR BB| Open rates'!#REF!*0.8</f>
        <v>#REF!</v>
      </c>
      <c r="BO13" s="43" t="e">
        <f>'BAR BB| Open rates'!#REF!*0.8</f>
        <v>#REF!</v>
      </c>
      <c r="BP13" s="43" t="e">
        <f>'BAR BB| Open rates'!#REF!*0.8</f>
        <v>#REF!</v>
      </c>
      <c r="BQ13" s="43" t="e">
        <f>'BAR BB| Open rates'!#REF!*0.8</f>
        <v>#REF!</v>
      </c>
      <c r="BR13" s="43" t="e">
        <f>'BAR BB| Open rates'!#REF!*0.8</f>
        <v>#REF!</v>
      </c>
      <c r="BS13" s="43" t="e">
        <f>'BAR BB| Open rates'!#REF!*0.8</f>
        <v>#REF!</v>
      </c>
      <c r="BT13" s="43" t="e">
        <f>'BAR BB| Open rates'!#REF!*0.8</f>
        <v>#REF!</v>
      </c>
      <c r="BU13" s="43" t="e">
        <f>'BAR BB| Open rates'!#REF!*0.8</f>
        <v>#REF!</v>
      </c>
      <c r="BV13" s="43" t="e">
        <f>'BAR BB| Open rates'!#REF!*0.8</f>
        <v>#REF!</v>
      </c>
      <c r="BW13" s="43" t="e">
        <f>'BAR BB| Open rates'!#REF!*0.8</f>
        <v>#REF!</v>
      </c>
      <c r="BX13" s="43" t="e">
        <f>'BAR BB| Open rates'!#REF!*0.8</f>
        <v>#REF!</v>
      </c>
      <c r="BY13" s="43" t="e">
        <f>'BAR BB| Open rates'!#REF!*0.8</f>
        <v>#REF!</v>
      </c>
      <c r="BZ13" s="43" t="e">
        <f>'BAR BB| Open rates'!#REF!*0.8</f>
        <v>#REF!</v>
      </c>
    </row>
    <row r="14" spans="1:78" s="36" customFormat="1" ht="12" customHeight="1" x14ac:dyDescent="0.2">
      <c r="A14" s="145" t="str">
        <f>'BAR BB| Open rates'!A14</f>
        <v>Представительский люкс с видом на горы / Executive Suite Mountain View</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row>
    <row r="15" spans="1:78" s="36" customFormat="1" ht="12" customHeight="1" x14ac:dyDescent="0.2">
      <c r="A15" s="52">
        <f>'BAR BB| Open rates'!A15</f>
        <v>1</v>
      </c>
      <c r="B15" s="43" t="e">
        <f>'BAR BB| Open rates'!#REF!*0.8</f>
        <v>#REF!</v>
      </c>
      <c r="C15" s="43" t="e">
        <f>'BAR BB| Open rates'!#REF!*0.8</f>
        <v>#REF!</v>
      </c>
      <c r="D15" s="43" t="e">
        <f>'BAR BB| Open rates'!#REF!*0.8</f>
        <v>#REF!</v>
      </c>
      <c r="E15" s="43" t="e">
        <f>'BAR BB| Open rates'!#REF!*0.8</f>
        <v>#REF!</v>
      </c>
      <c r="F15" s="43" t="e">
        <f>'BAR BB| Open rates'!#REF!*0.8</f>
        <v>#REF!</v>
      </c>
      <c r="G15" s="43" t="e">
        <f>'BAR BB| Open rates'!#REF!*0.8</f>
        <v>#REF!</v>
      </c>
      <c r="H15" s="43" t="e">
        <f>'BAR BB| Open rates'!#REF!*0.8</f>
        <v>#REF!</v>
      </c>
      <c r="I15" s="43" t="e">
        <f>'BAR BB| Open rates'!#REF!*0.8</f>
        <v>#REF!</v>
      </c>
      <c r="J15" s="43" t="e">
        <f>'BAR BB| Open rates'!#REF!*0.8</f>
        <v>#REF!</v>
      </c>
      <c r="K15" s="43" t="e">
        <f>'BAR BB| Open rates'!#REF!*0.8</f>
        <v>#REF!</v>
      </c>
      <c r="L15" s="43" t="e">
        <f>'BAR BB| Open rates'!#REF!*0.8</f>
        <v>#REF!</v>
      </c>
      <c r="M15" s="43" t="e">
        <f>'BAR BB| Open rates'!#REF!*0.8</f>
        <v>#REF!</v>
      </c>
      <c r="N15" s="43" t="e">
        <f>'BAR BB| Open rates'!#REF!*0.8</f>
        <v>#REF!</v>
      </c>
      <c r="O15" s="43" t="e">
        <f>'BAR BB| Open rates'!#REF!*0.8</f>
        <v>#REF!</v>
      </c>
      <c r="P15" s="43" t="e">
        <f>'BAR BB| Open rates'!#REF!*0.8</f>
        <v>#REF!</v>
      </c>
      <c r="Q15" s="43" t="e">
        <f>'BAR BB| Open rates'!#REF!*0.8</f>
        <v>#REF!</v>
      </c>
      <c r="R15" s="43" t="e">
        <f>'BAR BB| Open rates'!#REF!*0.8</f>
        <v>#REF!</v>
      </c>
      <c r="S15" s="43" t="e">
        <f>'BAR BB| Open rates'!#REF!*0.8</f>
        <v>#REF!</v>
      </c>
      <c r="T15" s="43" t="e">
        <f>'BAR BB| Open rates'!#REF!*0.8</f>
        <v>#REF!</v>
      </c>
      <c r="U15" s="43" t="e">
        <f>'BAR BB| Open rates'!#REF!*0.8</f>
        <v>#REF!</v>
      </c>
      <c r="V15" s="43" t="e">
        <f>'BAR BB| Open rates'!#REF!*0.8</f>
        <v>#REF!</v>
      </c>
      <c r="W15" s="43" t="e">
        <f>'BAR BB| Open rates'!#REF!*0.8</f>
        <v>#REF!</v>
      </c>
      <c r="X15" s="43" t="e">
        <f>'BAR BB| Open rates'!#REF!*0.8</f>
        <v>#REF!</v>
      </c>
      <c r="Y15" s="43" t="e">
        <f>'BAR BB| Open rates'!#REF!*0.8</f>
        <v>#REF!</v>
      </c>
      <c r="Z15" s="43" t="e">
        <f>'BAR BB| Open rates'!#REF!*0.8</f>
        <v>#REF!</v>
      </c>
      <c r="AA15" s="43" t="e">
        <f>'BAR BB| Open rates'!#REF!*0.8</f>
        <v>#REF!</v>
      </c>
      <c r="AB15" s="43" t="e">
        <f>'BAR BB| Open rates'!#REF!*0.8</f>
        <v>#REF!</v>
      </c>
      <c r="AC15" s="43" t="e">
        <f>'BAR BB| Open rates'!#REF!*0.8</f>
        <v>#REF!</v>
      </c>
      <c r="AD15" s="43" t="e">
        <f>'BAR BB| Open rates'!#REF!*0.8</f>
        <v>#REF!</v>
      </c>
      <c r="AE15" s="43" t="e">
        <f>'BAR BB| Open rates'!#REF!*0.8</f>
        <v>#REF!</v>
      </c>
      <c r="AF15" s="43" t="e">
        <f>'BAR BB| Open rates'!#REF!*0.8</f>
        <v>#REF!</v>
      </c>
      <c r="AG15" s="43" t="e">
        <f>'BAR BB| Open rates'!#REF!*0.8</f>
        <v>#REF!</v>
      </c>
      <c r="AH15" s="43" t="e">
        <f>'BAR BB| Open rates'!#REF!*0.8</f>
        <v>#REF!</v>
      </c>
      <c r="AI15" s="43" t="e">
        <f>'BAR BB| Open rates'!#REF!*0.8</f>
        <v>#REF!</v>
      </c>
      <c r="AJ15" s="43" t="e">
        <f>'BAR BB| Open rates'!#REF!*0.8</f>
        <v>#REF!</v>
      </c>
      <c r="AK15" s="43" t="e">
        <f>'BAR BB| Open rates'!#REF!*0.8</f>
        <v>#REF!</v>
      </c>
      <c r="AL15" s="43" t="e">
        <f>'BAR BB| Open rates'!#REF!*0.8</f>
        <v>#REF!</v>
      </c>
      <c r="AM15" s="43" t="e">
        <f>'BAR BB| Open rates'!#REF!*0.8</f>
        <v>#REF!</v>
      </c>
      <c r="AN15" s="43" t="e">
        <f>'BAR BB| Open rates'!#REF!*0.8</f>
        <v>#REF!</v>
      </c>
      <c r="AO15" s="43" t="e">
        <f>'BAR BB| Open rates'!#REF!*0.8</f>
        <v>#REF!</v>
      </c>
      <c r="AP15" s="43" t="e">
        <f>'BAR BB| Open rates'!#REF!*0.8</f>
        <v>#REF!</v>
      </c>
      <c r="AQ15" s="43" t="e">
        <f>'BAR BB| Open rates'!#REF!*0.8</f>
        <v>#REF!</v>
      </c>
      <c r="AR15" s="43" t="e">
        <f>'BAR BB| Open rates'!#REF!*0.8</f>
        <v>#REF!</v>
      </c>
      <c r="AS15" s="43" t="e">
        <f>'BAR BB| Open rates'!#REF!*0.8</f>
        <v>#REF!</v>
      </c>
      <c r="AT15" s="43" t="e">
        <f>'BAR BB| Open rates'!#REF!*0.8</f>
        <v>#REF!</v>
      </c>
      <c r="AU15" s="43" t="e">
        <f>'BAR BB| Open rates'!#REF!*0.8</f>
        <v>#REF!</v>
      </c>
      <c r="AV15" s="43" t="e">
        <f>'BAR BB| Open rates'!#REF!*0.8</f>
        <v>#REF!</v>
      </c>
      <c r="AW15" s="43" t="e">
        <f>'BAR BB| Open rates'!#REF!*0.8</f>
        <v>#REF!</v>
      </c>
      <c r="AX15" s="43" t="e">
        <f>'BAR BB| Open rates'!#REF!*0.8</f>
        <v>#REF!</v>
      </c>
      <c r="AY15" s="43" t="e">
        <f>'BAR BB| Open rates'!#REF!*0.8</f>
        <v>#REF!</v>
      </c>
      <c r="AZ15" s="43" t="e">
        <f>'BAR BB| Open rates'!#REF!*0.8</f>
        <v>#REF!</v>
      </c>
      <c r="BA15" s="43" t="e">
        <f>'BAR BB| Open rates'!#REF!*0.8</f>
        <v>#REF!</v>
      </c>
      <c r="BB15" s="43" t="e">
        <f>'BAR BB| Open rates'!#REF!*0.8</f>
        <v>#REF!</v>
      </c>
      <c r="BC15" s="43" t="e">
        <f>'BAR BB| Open rates'!#REF!*0.8</f>
        <v>#REF!</v>
      </c>
      <c r="BD15" s="43" t="e">
        <f>'BAR BB| Open rates'!#REF!*0.8</f>
        <v>#REF!</v>
      </c>
      <c r="BE15" s="43" t="e">
        <f>'BAR BB| Open rates'!#REF!*0.8</f>
        <v>#REF!</v>
      </c>
      <c r="BF15" s="43" t="e">
        <f>'BAR BB| Open rates'!#REF!*0.8</f>
        <v>#REF!</v>
      </c>
      <c r="BG15" s="43" t="e">
        <f>'BAR BB| Open rates'!#REF!*0.8</f>
        <v>#REF!</v>
      </c>
      <c r="BH15" s="43" t="e">
        <f>'BAR BB| Open rates'!#REF!*0.8</f>
        <v>#REF!</v>
      </c>
      <c r="BI15" s="43" t="e">
        <f>'BAR BB| Open rates'!#REF!*0.8</f>
        <v>#REF!</v>
      </c>
      <c r="BJ15" s="43" t="e">
        <f>'BAR BB| Open rates'!#REF!*0.8</f>
        <v>#REF!</v>
      </c>
      <c r="BK15" s="43" t="e">
        <f>'BAR BB| Open rates'!#REF!*0.8</f>
        <v>#REF!</v>
      </c>
      <c r="BL15" s="43" t="e">
        <f>'BAR BB| Open rates'!#REF!*0.8</f>
        <v>#REF!</v>
      </c>
      <c r="BM15" s="43" t="e">
        <f>'BAR BB| Open rates'!#REF!*0.8</f>
        <v>#REF!</v>
      </c>
      <c r="BN15" s="43" t="e">
        <f>'BAR BB| Open rates'!#REF!*0.8</f>
        <v>#REF!</v>
      </c>
      <c r="BO15" s="43" t="e">
        <f>'BAR BB| Open rates'!#REF!*0.8</f>
        <v>#REF!</v>
      </c>
      <c r="BP15" s="43" t="e">
        <f>'BAR BB| Open rates'!#REF!*0.8</f>
        <v>#REF!</v>
      </c>
      <c r="BQ15" s="43" t="e">
        <f>'BAR BB| Open rates'!#REF!*0.8</f>
        <v>#REF!</v>
      </c>
      <c r="BR15" s="43" t="e">
        <f>'BAR BB| Open rates'!#REF!*0.8</f>
        <v>#REF!</v>
      </c>
      <c r="BS15" s="43" t="e">
        <f>'BAR BB| Open rates'!#REF!*0.8</f>
        <v>#REF!</v>
      </c>
      <c r="BT15" s="43" t="e">
        <f>'BAR BB| Open rates'!#REF!*0.8</f>
        <v>#REF!</v>
      </c>
      <c r="BU15" s="43" t="e">
        <f>'BAR BB| Open rates'!#REF!*0.8</f>
        <v>#REF!</v>
      </c>
      <c r="BV15" s="43" t="e">
        <f>'BAR BB| Open rates'!#REF!*0.8</f>
        <v>#REF!</v>
      </c>
      <c r="BW15" s="43" t="e">
        <f>'BAR BB| Open rates'!#REF!*0.8</f>
        <v>#REF!</v>
      </c>
      <c r="BX15" s="43" t="e">
        <f>'BAR BB| Open rates'!#REF!*0.8</f>
        <v>#REF!</v>
      </c>
      <c r="BY15" s="43" t="e">
        <f>'BAR BB| Open rates'!#REF!*0.8</f>
        <v>#REF!</v>
      </c>
      <c r="BZ15" s="43" t="e">
        <f>'BAR BB| Open rates'!#REF!*0.8</f>
        <v>#REF!</v>
      </c>
    </row>
    <row r="16" spans="1:78" s="36" customFormat="1" ht="12" customHeight="1" x14ac:dyDescent="0.2">
      <c r="A16" s="52">
        <f>'BAR BB| Open rates'!A16</f>
        <v>2</v>
      </c>
      <c r="B16" s="43" t="e">
        <f>'BAR BB| Open rates'!#REF!*0.8</f>
        <v>#REF!</v>
      </c>
      <c r="C16" s="43" t="e">
        <f>'BAR BB| Open rates'!#REF!*0.8</f>
        <v>#REF!</v>
      </c>
      <c r="D16" s="43" t="e">
        <f>'BAR BB| Open rates'!#REF!*0.8</f>
        <v>#REF!</v>
      </c>
      <c r="E16" s="43" t="e">
        <f>'BAR BB| Open rates'!#REF!*0.8</f>
        <v>#REF!</v>
      </c>
      <c r="F16" s="43" t="e">
        <f>'BAR BB| Open rates'!#REF!*0.8</f>
        <v>#REF!</v>
      </c>
      <c r="G16" s="43" t="e">
        <f>'BAR BB| Open rates'!#REF!*0.8</f>
        <v>#REF!</v>
      </c>
      <c r="H16" s="43" t="e">
        <f>'BAR BB| Open rates'!#REF!*0.8</f>
        <v>#REF!</v>
      </c>
      <c r="I16" s="43" t="e">
        <f>'BAR BB| Open rates'!#REF!*0.8</f>
        <v>#REF!</v>
      </c>
      <c r="J16" s="43" t="e">
        <f>'BAR BB| Open rates'!#REF!*0.8</f>
        <v>#REF!</v>
      </c>
      <c r="K16" s="43" t="e">
        <f>'BAR BB| Open rates'!#REF!*0.8</f>
        <v>#REF!</v>
      </c>
      <c r="L16" s="43" t="e">
        <f>'BAR BB| Open rates'!#REF!*0.8</f>
        <v>#REF!</v>
      </c>
      <c r="M16" s="43" t="e">
        <f>'BAR BB| Open rates'!#REF!*0.8</f>
        <v>#REF!</v>
      </c>
      <c r="N16" s="43" t="e">
        <f>'BAR BB| Open rates'!#REF!*0.8</f>
        <v>#REF!</v>
      </c>
      <c r="O16" s="43" t="e">
        <f>'BAR BB| Open rates'!#REF!*0.8</f>
        <v>#REF!</v>
      </c>
      <c r="P16" s="43" t="e">
        <f>'BAR BB| Open rates'!#REF!*0.8</f>
        <v>#REF!</v>
      </c>
      <c r="Q16" s="43" t="e">
        <f>'BAR BB| Open rates'!#REF!*0.8</f>
        <v>#REF!</v>
      </c>
      <c r="R16" s="43" t="e">
        <f>'BAR BB| Open rates'!#REF!*0.8</f>
        <v>#REF!</v>
      </c>
      <c r="S16" s="43" t="e">
        <f>'BAR BB| Open rates'!#REF!*0.8</f>
        <v>#REF!</v>
      </c>
      <c r="T16" s="43" t="e">
        <f>'BAR BB| Open rates'!#REF!*0.8</f>
        <v>#REF!</v>
      </c>
      <c r="U16" s="43" t="e">
        <f>'BAR BB| Open rates'!#REF!*0.8</f>
        <v>#REF!</v>
      </c>
      <c r="V16" s="43" t="e">
        <f>'BAR BB| Open rates'!#REF!*0.8</f>
        <v>#REF!</v>
      </c>
      <c r="W16" s="43" t="e">
        <f>'BAR BB| Open rates'!#REF!*0.8</f>
        <v>#REF!</v>
      </c>
      <c r="X16" s="43" t="e">
        <f>'BAR BB| Open rates'!#REF!*0.8</f>
        <v>#REF!</v>
      </c>
      <c r="Y16" s="43" t="e">
        <f>'BAR BB| Open rates'!#REF!*0.8</f>
        <v>#REF!</v>
      </c>
      <c r="Z16" s="43" t="e">
        <f>'BAR BB| Open rates'!#REF!*0.8</f>
        <v>#REF!</v>
      </c>
      <c r="AA16" s="43" t="e">
        <f>'BAR BB| Open rates'!#REF!*0.8</f>
        <v>#REF!</v>
      </c>
      <c r="AB16" s="43" t="e">
        <f>'BAR BB| Open rates'!#REF!*0.8</f>
        <v>#REF!</v>
      </c>
      <c r="AC16" s="43" t="e">
        <f>'BAR BB| Open rates'!#REF!*0.8</f>
        <v>#REF!</v>
      </c>
      <c r="AD16" s="43" t="e">
        <f>'BAR BB| Open rates'!#REF!*0.8</f>
        <v>#REF!</v>
      </c>
      <c r="AE16" s="43" t="e">
        <f>'BAR BB| Open rates'!#REF!*0.8</f>
        <v>#REF!</v>
      </c>
      <c r="AF16" s="43" t="e">
        <f>'BAR BB| Open rates'!#REF!*0.8</f>
        <v>#REF!</v>
      </c>
      <c r="AG16" s="43" t="e">
        <f>'BAR BB| Open rates'!#REF!*0.8</f>
        <v>#REF!</v>
      </c>
      <c r="AH16" s="43" t="e">
        <f>'BAR BB| Open rates'!#REF!*0.8</f>
        <v>#REF!</v>
      </c>
      <c r="AI16" s="43" t="e">
        <f>'BAR BB| Open rates'!#REF!*0.8</f>
        <v>#REF!</v>
      </c>
      <c r="AJ16" s="43" t="e">
        <f>'BAR BB| Open rates'!#REF!*0.8</f>
        <v>#REF!</v>
      </c>
      <c r="AK16" s="43" t="e">
        <f>'BAR BB| Open rates'!#REF!*0.8</f>
        <v>#REF!</v>
      </c>
      <c r="AL16" s="43" t="e">
        <f>'BAR BB| Open rates'!#REF!*0.8</f>
        <v>#REF!</v>
      </c>
      <c r="AM16" s="43" t="e">
        <f>'BAR BB| Open rates'!#REF!*0.8</f>
        <v>#REF!</v>
      </c>
      <c r="AN16" s="43" t="e">
        <f>'BAR BB| Open rates'!#REF!*0.8</f>
        <v>#REF!</v>
      </c>
      <c r="AO16" s="43" t="e">
        <f>'BAR BB| Open rates'!#REF!*0.8</f>
        <v>#REF!</v>
      </c>
      <c r="AP16" s="43" t="e">
        <f>'BAR BB| Open rates'!#REF!*0.8</f>
        <v>#REF!</v>
      </c>
      <c r="AQ16" s="43" t="e">
        <f>'BAR BB| Open rates'!#REF!*0.8</f>
        <v>#REF!</v>
      </c>
      <c r="AR16" s="43" t="e">
        <f>'BAR BB| Open rates'!#REF!*0.8</f>
        <v>#REF!</v>
      </c>
      <c r="AS16" s="43" t="e">
        <f>'BAR BB| Open rates'!#REF!*0.8</f>
        <v>#REF!</v>
      </c>
      <c r="AT16" s="43" t="e">
        <f>'BAR BB| Open rates'!#REF!*0.8</f>
        <v>#REF!</v>
      </c>
      <c r="AU16" s="43" t="e">
        <f>'BAR BB| Open rates'!#REF!*0.8</f>
        <v>#REF!</v>
      </c>
      <c r="AV16" s="43" t="e">
        <f>'BAR BB| Open rates'!#REF!*0.8</f>
        <v>#REF!</v>
      </c>
      <c r="AW16" s="43" t="e">
        <f>'BAR BB| Open rates'!#REF!*0.8</f>
        <v>#REF!</v>
      </c>
      <c r="AX16" s="43" t="e">
        <f>'BAR BB| Open rates'!#REF!*0.8</f>
        <v>#REF!</v>
      </c>
      <c r="AY16" s="43" t="e">
        <f>'BAR BB| Open rates'!#REF!*0.8</f>
        <v>#REF!</v>
      </c>
      <c r="AZ16" s="43" t="e">
        <f>'BAR BB| Open rates'!#REF!*0.8</f>
        <v>#REF!</v>
      </c>
      <c r="BA16" s="43" t="e">
        <f>'BAR BB| Open rates'!#REF!*0.8</f>
        <v>#REF!</v>
      </c>
      <c r="BB16" s="43" t="e">
        <f>'BAR BB| Open rates'!#REF!*0.8</f>
        <v>#REF!</v>
      </c>
      <c r="BC16" s="43" t="e">
        <f>'BAR BB| Open rates'!#REF!*0.8</f>
        <v>#REF!</v>
      </c>
      <c r="BD16" s="43" t="e">
        <f>'BAR BB| Open rates'!#REF!*0.8</f>
        <v>#REF!</v>
      </c>
      <c r="BE16" s="43" t="e">
        <f>'BAR BB| Open rates'!#REF!*0.8</f>
        <v>#REF!</v>
      </c>
      <c r="BF16" s="43" t="e">
        <f>'BAR BB| Open rates'!#REF!*0.8</f>
        <v>#REF!</v>
      </c>
      <c r="BG16" s="43" t="e">
        <f>'BAR BB| Open rates'!#REF!*0.8</f>
        <v>#REF!</v>
      </c>
      <c r="BH16" s="43" t="e">
        <f>'BAR BB| Open rates'!#REF!*0.8</f>
        <v>#REF!</v>
      </c>
      <c r="BI16" s="43" t="e">
        <f>'BAR BB| Open rates'!#REF!*0.8</f>
        <v>#REF!</v>
      </c>
      <c r="BJ16" s="43" t="e">
        <f>'BAR BB| Open rates'!#REF!*0.8</f>
        <v>#REF!</v>
      </c>
      <c r="BK16" s="43" t="e">
        <f>'BAR BB| Open rates'!#REF!*0.8</f>
        <v>#REF!</v>
      </c>
      <c r="BL16" s="43" t="e">
        <f>'BAR BB| Open rates'!#REF!*0.8</f>
        <v>#REF!</v>
      </c>
      <c r="BM16" s="43" t="e">
        <f>'BAR BB| Open rates'!#REF!*0.8</f>
        <v>#REF!</v>
      </c>
      <c r="BN16" s="43" t="e">
        <f>'BAR BB| Open rates'!#REF!*0.8</f>
        <v>#REF!</v>
      </c>
      <c r="BO16" s="43" t="e">
        <f>'BAR BB| Open rates'!#REF!*0.8</f>
        <v>#REF!</v>
      </c>
      <c r="BP16" s="43" t="e">
        <f>'BAR BB| Open rates'!#REF!*0.8</f>
        <v>#REF!</v>
      </c>
      <c r="BQ16" s="43" t="e">
        <f>'BAR BB| Open rates'!#REF!*0.8</f>
        <v>#REF!</v>
      </c>
      <c r="BR16" s="43" t="e">
        <f>'BAR BB| Open rates'!#REF!*0.8</f>
        <v>#REF!</v>
      </c>
      <c r="BS16" s="43" t="e">
        <f>'BAR BB| Open rates'!#REF!*0.8</f>
        <v>#REF!</v>
      </c>
      <c r="BT16" s="43" t="e">
        <f>'BAR BB| Open rates'!#REF!*0.8</f>
        <v>#REF!</v>
      </c>
      <c r="BU16" s="43" t="e">
        <f>'BAR BB| Open rates'!#REF!*0.8</f>
        <v>#REF!</v>
      </c>
      <c r="BV16" s="43" t="e">
        <f>'BAR BB| Open rates'!#REF!*0.8</f>
        <v>#REF!</v>
      </c>
      <c r="BW16" s="43" t="e">
        <f>'BAR BB| Open rates'!#REF!*0.8</f>
        <v>#REF!</v>
      </c>
      <c r="BX16" s="43" t="e">
        <f>'BAR BB| Open rates'!#REF!*0.8</f>
        <v>#REF!</v>
      </c>
      <c r="BY16" s="43" t="e">
        <f>'BAR BB| Open rates'!#REF!*0.8</f>
        <v>#REF!</v>
      </c>
      <c r="BZ16" s="43" t="e">
        <f>'BAR BB| Open rates'!#REF!*0.8</f>
        <v>#REF!</v>
      </c>
    </row>
    <row r="17" spans="1:78" s="36" customFormat="1" ht="12" customHeight="1" x14ac:dyDescent="0.2">
      <c r="A17" s="145" t="str">
        <f>'BAR BB| Open rates'!A17</f>
        <v xml:space="preserve">Апартаменты с одной спальней / 1 Bedroom Apartments </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row>
    <row r="18" spans="1:78" s="36" customFormat="1" ht="12" customHeight="1" x14ac:dyDescent="0.2">
      <c r="A18" s="52">
        <f>'BAR BB| Open rates'!A18</f>
        <v>1</v>
      </c>
      <c r="B18" s="43" t="e">
        <f>'BAR BB| Open rates'!#REF!*0.8</f>
        <v>#REF!</v>
      </c>
      <c r="C18" s="43" t="e">
        <f>'BAR BB| Open rates'!#REF!*0.8</f>
        <v>#REF!</v>
      </c>
      <c r="D18" s="43" t="e">
        <f>'BAR BB| Open rates'!#REF!*0.8</f>
        <v>#REF!</v>
      </c>
      <c r="E18" s="43" t="e">
        <f>'BAR BB| Open rates'!#REF!*0.8</f>
        <v>#REF!</v>
      </c>
      <c r="F18" s="43" t="e">
        <f>'BAR BB| Open rates'!#REF!*0.8</f>
        <v>#REF!</v>
      </c>
      <c r="G18" s="43" t="e">
        <f>'BAR BB| Open rates'!#REF!*0.8</f>
        <v>#REF!</v>
      </c>
      <c r="H18" s="43" t="e">
        <f>'BAR BB| Open rates'!#REF!*0.8</f>
        <v>#REF!</v>
      </c>
      <c r="I18" s="43" t="e">
        <f>'BAR BB| Open rates'!#REF!*0.8</f>
        <v>#REF!</v>
      </c>
      <c r="J18" s="43" t="e">
        <f>'BAR BB| Open rates'!#REF!*0.8</f>
        <v>#REF!</v>
      </c>
      <c r="K18" s="43" t="e">
        <f>'BAR BB| Open rates'!#REF!*0.8</f>
        <v>#REF!</v>
      </c>
      <c r="L18" s="43" t="e">
        <f>'BAR BB| Open rates'!#REF!*0.8</f>
        <v>#REF!</v>
      </c>
      <c r="M18" s="43" t="e">
        <f>'BAR BB| Open rates'!#REF!*0.8</f>
        <v>#REF!</v>
      </c>
      <c r="N18" s="43" t="e">
        <f>'BAR BB| Open rates'!#REF!*0.8</f>
        <v>#REF!</v>
      </c>
      <c r="O18" s="43" t="e">
        <f>'BAR BB| Open rates'!#REF!*0.8</f>
        <v>#REF!</v>
      </c>
      <c r="P18" s="43" t="e">
        <f>'BAR BB| Open rates'!#REF!*0.8</f>
        <v>#REF!</v>
      </c>
      <c r="Q18" s="43" t="e">
        <f>'BAR BB| Open rates'!#REF!*0.8</f>
        <v>#REF!</v>
      </c>
      <c r="R18" s="43" t="e">
        <f>'BAR BB| Open rates'!#REF!*0.8</f>
        <v>#REF!</v>
      </c>
      <c r="S18" s="43" t="e">
        <f>'BAR BB| Open rates'!#REF!*0.8</f>
        <v>#REF!</v>
      </c>
      <c r="T18" s="43" t="e">
        <f>'BAR BB| Open rates'!#REF!*0.8</f>
        <v>#REF!</v>
      </c>
      <c r="U18" s="43" t="e">
        <f>'BAR BB| Open rates'!#REF!*0.8</f>
        <v>#REF!</v>
      </c>
      <c r="V18" s="43" t="e">
        <f>'BAR BB| Open rates'!#REF!*0.8</f>
        <v>#REF!</v>
      </c>
      <c r="W18" s="43" t="e">
        <f>'BAR BB| Open rates'!#REF!*0.8</f>
        <v>#REF!</v>
      </c>
      <c r="X18" s="43" t="e">
        <f>'BAR BB| Open rates'!#REF!*0.8</f>
        <v>#REF!</v>
      </c>
      <c r="Y18" s="43" t="e">
        <f>'BAR BB| Open rates'!#REF!*0.8</f>
        <v>#REF!</v>
      </c>
      <c r="Z18" s="43" t="e">
        <f>'BAR BB| Open rates'!#REF!*0.8</f>
        <v>#REF!</v>
      </c>
      <c r="AA18" s="43" t="e">
        <f>'BAR BB| Open rates'!#REF!*0.8</f>
        <v>#REF!</v>
      </c>
      <c r="AB18" s="43" t="e">
        <f>'BAR BB| Open rates'!#REF!*0.8</f>
        <v>#REF!</v>
      </c>
      <c r="AC18" s="43" t="e">
        <f>'BAR BB| Open rates'!#REF!*0.8</f>
        <v>#REF!</v>
      </c>
      <c r="AD18" s="43" t="e">
        <f>'BAR BB| Open rates'!#REF!*0.8</f>
        <v>#REF!</v>
      </c>
      <c r="AE18" s="43" t="e">
        <f>'BAR BB| Open rates'!#REF!*0.8</f>
        <v>#REF!</v>
      </c>
      <c r="AF18" s="43" t="e">
        <f>'BAR BB| Open rates'!#REF!*0.8</f>
        <v>#REF!</v>
      </c>
      <c r="AG18" s="43" t="e">
        <f>'BAR BB| Open rates'!#REF!*0.8</f>
        <v>#REF!</v>
      </c>
      <c r="AH18" s="43" t="e">
        <f>'BAR BB| Open rates'!#REF!*0.8</f>
        <v>#REF!</v>
      </c>
      <c r="AI18" s="43" t="e">
        <f>'BAR BB| Open rates'!#REF!*0.8</f>
        <v>#REF!</v>
      </c>
      <c r="AJ18" s="43" t="e">
        <f>'BAR BB| Open rates'!#REF!*0.8</f>
        <v>#REF!</v>
      </c>
      <c r="AK18" s="43" t="e">
        <f>'BAR BB| Open rates'!#REF!*0.8</f>
        <v>#REF!</v>
      </c>
      <c r="AL18" s="43" t="e">
        <f>'BAR BB| Open rates'!#REF!*0.8</f>
        <v>#REF!</v>
      </c>
      <c r="AM18" s="43" t="e">
        <f>'BAR BB| Open rates'!#REF!*0.8</f>
        <v>#REF!</v>
      </c>
      <c r="AN18" s="43" t="e">
        <f>'BAR BB| Open rates'!#REF!*0.8</f>
        <v>#REF!</v>
      </c>
      <c r="AO18" s="43" t="e">
        <f>'BAR BB| Open rates'!#REF!*0.8</f>
        <v>#REF!</v>
      </c>
      <c r="AP18" s="43" t="e">
        <f>'BAR BB| Open rates'!#REF!*0.8</f>
        <v>#REF!</v>
      </c>
      <c r="AQ18" s="43" t="e">
        <f>'BAR BB| Open rates'!#REF!*0.8</f>
        <v>#REF!</v>
      </c>
      <c r="AR18" s="43" t="e">
        <f>'BAR BB| Open rates'!#REF!*0.8</f>
        <v>#REF!</v>
      </c>
      <c r="AS18" s="43" t="e">
        <f>'BAR BB| Open rates'!#REF!*0.8</f>
        <v>#REF!</v>
      </c>
      <c r="AT18" s="43" t="e">
        <f>'BAR BB| Open rates'!#REF!*0.8</f>
        <v>#REF!</v>
      </c>
      <c r="AU18" s="43" t="e">
        <f>'BAR BB| Open rates'!#REF!*0.8</f>
        <v>#REF!</v>
      </c>
      <c r="AV18" s="43" t="e">
        <f>'BAR BB| Open rates'!#REF!*0.8</f>
        <v>#REF!</v>
      </c>
      <c r="AW18" s="43" t="e">
        <f>'BAR BB| Open rates'!#REF!*0.8</f>
        <v>#REF!</v>
      </c>
      <c r="AX18" s="43" t="e">
        <f>'BAR BB| Open rates'!#REF!*0.8</f>
        <v>#REF!</v>
      </c>
      <c r="AY18" s="43" t="e">
        <f>'BAR BB| Open rates'!#REF!*0.8</f>
        <v>#REF!</v>
      </c>
      <c r="AZ18" s="43" t="e">
        <f>'BAR BB| Open rates'!#REF!*0.8</f>
        <v>#REF!</v>
      </c>
      <c r="BA18" s="43" t="e">
        <f>'BAR BB| Open rates'!#REF!*0.8</f>
        <v>#REF!</v>
      </c>
      <c r="BB18" s="43" t="e">
        <f>'BAR BB| Open rates'!#REF!*0.8</f>
        <v>#REF!</v>
      </c>
      <c r="BC18" s="43" t="e">
        <f>'BAR BB| Open rates'!#REF!*0.8</f>
        <v>#REF!</v>
      </c>
      <c r="BD18" s="43" t="e">
        <f>'BAR BB| Open rates'!#REF!*0.8</f>
        <v>#REF!</v>
      </c>
      <c r="BE18" s="43" t="e">
        <f>'BAR BB| Open rates'!#REF!*0.8</f>
        <v>#REF!</v>
      </c>
      <c r="BF18" s="43" t="e">
        <f>'BAR BB| Open rates'!#REF!*0.8</f>
        <v>#REF!</v>
      </c>
      <c r="BG18" s="43" t="e">
        <f>'BAR BB| Open rates'!#REF!*0.8</f>
        <v>#REF!</v>
      </c>
      <c r="BH18" s="43" t="e">
        <f>'BAR BB| Open rates'!#REF!*0.8</f>
        <v>#REF!</v>
      </c>
      <c r="BI18" s="43" t="e">
        <f>'BAR BB| Open rates'!#REF!*0.8</f>
        <v>#REF!</v>
      </c>
      <c r="BJ18" s="43" t="e">
        <f>'BAR BB| Open rates'!#REF!*0.8</f>
        <v>#REF!</v>
      </c>
      <c r="BK18" s="43" t="e">
        <f>'BAR BB| Open rates'!#REF!*0.8</f>
        <v>#REF!</v>
      </c>
      <c r="BL18" s="43" t="e">
        <f>'BAR BB| Open rates'!#REF!*0.8</f>
        <v>#REF!</v>
      </c>
      <c r="BM18" s="43" t="e">
        <f>'BAR BB| Open rates'!#REF!*0.8</f>
        <v>#REF!</v>
      </c>
      <c r="BN18" s="43" t="e">
        <f>'BAR BB| Open rates'!#REF!*0.8</f>
        <v>#REF!</v>
      </c>
      <c r="BO18" s="43" t="e">
        <f>'BAR BB| Open rates'!#REF!*0.8</f>
        <v>#REF!</v>
      </c>
      <c r="BP18" s="43" t="e">
        <f>'BAR BB| Open rates'!#REF!*0.8</f>
        <v>#REF!</v>
      </c>
      <c r="BQ18" s="43" t="e">
        <f>'BAR BB| Open rates'!#REF!*0.8</f>
        <v>#REF!</v>
      </c>
      <c r="BR18" s="43" t="e">
        <f>'BAR BB| Open rates'!#REF!*0.8</f>
        <v>#REF!</v>
      </c>
      <c r="BS18" s="43" t="e">
        <f>'BAR BB| Open rates'!#REF!*0.8</f>
        <v>#REF!</v>
      </c>
      <c r="BT18" s="43" t="e">
        <f>'BAR BB| Open rates'!#REF!*0.8</f>
        <v>#REF!</v>
      </c>
      <c r="BU18" s="43" t="e">
        <f>'BAR BB| Open rates'!#REF!*0.8</f>
        <v>#REF!</v>
      </c>
      <c r="BV18" s="43" t="e">
        <f>'BAR BB| Open rates'!#REF!*0.8</f>
        <v>#REF!</v>
      </c>
      <c r="BW18" s="43" t="e">
        <f>'BAR BB| Open rates'!#REF!*0.8</f>
        <v>#REF!</v>
      </c>
      <c r="BX18" s="43" t="e">
        <f>'BAR BB| Open rates'!#REF!*0.8</f>
        <v>#REF!</v>
      </c>
      <c r="BY18" s="43" t="e">
        <f>'BAR BB| Open rates'!#REF!*0.8</f>
        <v>#REF!</v>
      </c>
      <c r="BZ18" s="43" t="e">
        <f>'BAR BB| Open rates'!#REF!*0.8</f>
        <v>#REF!</v>
      </c>
    </row>
    <row r="19" spans="1:78" s="36" customFormat="1" ht="12" customHeight="1" x14ac:dyDescent="0.2">
      <c r="A19" s="145" t="str">
        <f>'BAR BB| Open rates'!A20</f>
        <v xml:space="preserve">Улучшенные апартаменты с одной спальней / 1 Bedroom Superior Apartments </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row>
    <row r="20" spans="1:78" s="36" customFormat="1" ht="12" customHeight="1" x14ac:dyDescent="0.2">
      <c r="A20" s="52">
        <f>'BAR BB| Open rates'!A21</f>
        <v>1</v>
      </c>
      <c r="B20" s="43" t="e">
        <f>'BAR BB| Open rates'!#REF!*0.8</f>
        <v>#REF!</v>
      </c>
      <c r="C20" s="43" t="e">
        <f>'BAR BB| Open rates'!#REF!*0.8</f>
        <v>#REF!</v>
      </c>
      <c r="D20" s="43" t="e">
        <f>'BAR BB| Open rates'!#REF!*0.8</f>
        <v>#REF!</v>
      </c>
      <c r="E20" s="43" t="e">
        <f>'BAR BB| Open rates'!#REF!*0.8</f>
        <v>#REF!</v>
      </c>
      <c r="F20" s="43" t="e">
        <f>'BAR BB| Open rates'!#REF!*0.8</f>
        <v>#REF!</v>
      </c>
      <c r="G20" s="43" t="e">
        <f>'BAR BB| Open rates'!#REF!*0.8</f>
        <v>#REF!</v>
      </c>
      <c r="H20" s="43" t="e">
        <f>'BAR BB| Open rates'!#REF!*0.8</f>
        <v>#REF!</v>
      </c>
      <c r="I20" s="43" t="e">
        <f>'BAR BB| Open rates'!#REF!*0.8</f>
        <v>#REF!</v>
      </c>
      <c r="J20" s="43" t="e">
        <f>'BAR BB| Open rates'!#REF!*0.8</f>
        <v>#REF!</v>
      </c>
      <c r="K20" s="43" t="e">
        <f>'BAR BB| Open rates'!#REF!*0.8</f>
        <v>#REF!</v>
      </c>
      <c r="L20" s="43" t="e">
        <f>'BAR BB| Open rates'!#REF!*0.8</f>
        <v>#REF!</v>
      </c>
      <c r="M20" s="43" t="e">
        <f>'BAR BB| Open rates'!#REF!*0.8</f>
        <v>#REF!</v>
      </c>
      <c r="N20" s="43" t="e">
        <f>'BAR BB| Open rates'!#REF!*0.8</f>
        <v>#REF!</v>
      </c>
      <c r="O20" s="43" t="e">
        <f>'BAR BB| Open rates'!#REF!*0.8</f>
        <v>#REF!</v>
      </c>
      <c r="P20" s="43" t="e">
        <f>'BAR BB| Open rates'!#REF!*0.8</f>
        <v>#REF!</v>
      </c>
      <c r="Q20" s="43" t="e">
        <f>'BAR BB| Open rates'!#REF!*0.8</f>
        <v>#REF!</v>
      </c>
      <c r="R20" s="43" t="e">
        <f>'BAR BB| Open rates'!#REF!*0.8</f>
        <v>#REF!</v>
      </c>
      <c r="S20" s="43" t="e">
        <f>'BAR BB| Open rates'!#REF!*0.8</f>
        <v>#REF!</v>
      </c>
      <c r="T20" s="43" t="e">
        <f>'BAR BB| Open rates'!#REF!*0.8</f>
        <v>#REF!</v>
      </c>
      <c r="U20" s="43" t="e">
        <f>'BAR BB| Open rates'!#REF!*0.8</f>
        <v>#REF!</v>
      </c>
      <c r="V20" s="43" t="e">
        <f>'BAR BB| Open rates'!#REF!*0.8</f>
        <v>#REF!</v>
      </c>
      <c r="W20" s="43" t="e">
        <f>'BAR BB| Open rates'!#REF!*0.8</f>
        <v>#REF!</v>
      </c>
      <c r="X20" s="43" t="e">
        <f>'BAR BB| Open rates'!#REF!*0.8</f>
        <v>#REF!</v>
      </c>
      <c r="Y20" s="43" t="e">
        <f>'BAR BB| Open rates'!#REF!*0.8</f>
        <v>#REF!</v>
      </c>
      <c r="Z20" s="43" t="e">
        <f>'BAR BB| Open rates'!#REF!*0.8</f>
        <v>#REF!</v>
      </c>
      <c r="AA20" s="43" t="e">
        <f>'BAR BB| Open rates'!#REF!*0.8</f>
        <v>#REF!</v>
      </c>
      <c r="AB20" s="43" t="e">
        <f>'BAR BB| Open rates'!#REF!*0.8</f>
        <v>#REF!</v>
      </c>
      <c r="AC20" s="43" t="e">
        <f>'BAR BB| Open rates'!#REF!*0.8</f>
        <v>#REF!</v>
      </c>
      <c r="AD20" s="43" t="e">
        <f>'BAR BB| Open rates'!#REF!*0.8</f>
        <v>#REF!</v>
      </c>
      <c r="AE20" s="43" t="e">
        <f>'BAR BB| Open rates'!#REF!*0.8</f>
        <v>#REF!</v>
      </c>
      <c r="AF20" s="43" t="e">
        <f>'BAR BB| Open rates'!#REF!*0.8</f>
        <v>#REF!</v>
      </c>
      <c r="AG20" s="43" t="e">
        <f>'BAR BB| Open rates'!#REF!*0.8</f>
        <v>#REF!</v>
      </c>
      <c r="AH20" s="43" t="e">
        <f>'BAR BB| Open rates'!#REF!*0.8</f>
        <v>#REF!</v>
      </c>
      <c r="AI20" s="43" t="e">
        <f>'BAR BB| Open rates'!#REF!*0.8</f>
        <v>#REF!</v>
      </c>
      <c r="AJ20" s="43" t="e">
        <f>'BAR BB| Open rates'!#REF!*0.8</f>
        <v>#REF!</v>
      </c>
      <c r="AK20" s="43" t="e">
        <f>'BAR BB| Open rates'!#REF!*0.8</f>
        <v>#REF!</v>
      </c>
      <c r="AL20" s="43" t="e">
        <f>'BAR BB| Open rates'!#REF!*0.8</f>
        <v>#REF!</v>
      </c>
      <c r="AM20" s="43" t="e">
        <f>'BAR BB| Open rates'!#REF!*0.8</f>
        <v>#REF!</v>
      </c>
      <c r="AN20" s="43" t="e">
        <f>'BAR BB| Open rates'!#REF!*0.8</f>
        <v>#REF!</v>
      </c>
      <c r="AO20" s="43" t="e">
        <f>'BAR BB| Open rates'!#REF!*0.8</f>
        <v>#REF!</v>
      </c>
      <c r="AP20" s="43" t="e">
        <f>'BAR BB| Open rates'!#REF!*0.8</f>
        <v>#REF!</v>
      </c>
      <c r="AQ20" s="43" t="e">
        <f>'BAR BB| Open rates'!#REF!*0.8</f>
        <v>#REF!</v>
      </c>
      <c r="AR20" s="43" t="e">
        <f>'BAR BB| Open rates'!#REF!*0.8</f>
        <v>#REF!</v>
      </c>
      <c r="AS20" s="43" t="e">
        <f>'BAR BB| Open rates'!#REF!*0.8</f>
        <v>#REF!</v>
      </c>
      <c r="AT20" s="43" t="e">
        <f>'BAR BB| Open rates'!#REF!*0.8</f>
        <v>#REF!</v>
      </c>
      <c r="AU20" s="43" t="e">
        <f>'BAR BB| Open rates'!#REF!*0.8</f>
        <v>#REF!</v>
      </c>
      <c r="AV20" s="43" t="e">
        <f>'BAR BB| Open rates'!#REF!*0.8</f>
        <v>#REF!</v>
      </c>
      <c r="AW20" s="43" t="e">
        <f>'BAR BB| Open rates'!#REF!*0.8</f>
        <v>#REF!</v>
      </c>
      <c r="AX20" s="43" t="e">
        <f>'BAR BB| Open rates'!#REF!*0.8</f>
        <v>#REF!</v>
      </c>
      <c r="AY20" s="43" t="e">
        <f>'BAR BB| Open rates'!#REF!*0.8</f>
        <v>#REF!</v>
      </c>
      <c r="AZ20" s="43" t="e">
        <f>'BAR BB| Open rates'!#REF!*0.8</f>
        <v>#REF!</v>
      </c>
      <c r="BA20" s="43" t="e">
        <f>'BAR BB| Open rates'!#REF!*0.8</f>
        <v>#REF!</v>
      </c>
      <c r="BB20" s="43" t="e">
        <f>'BAR BB| Open rates'!#REF!*0.8</f>
        <v>#REF!</v>
      </c>
      <c r="BC20" s="43" t="e">
        <f>'BAR BB| Open rates'!#REF!*0.8</f>
        <v>#REF!</v>
      </c>
      <c r="BD20" s="43" t="e">
        <f>'BAR BB| Open rates'!#REF!*0.8</f>
        <v>#REF!</v>
      </c>
      <c r="BE20" s="43" t="e">
        <f>'BAR BB| Open rates'!#REF!*0.8</f>
        <v>#REF!</v>
      </c>
      <c r="BF20" s="43" t="e">
        <f>'BAR BB| Open rates'!#REF!*0.8</f>
        <v>#REF!</v>
      </c>
      <c r="BG20" s="43" t="e">
        <f>'BAR BB| Open rates'!#REF!*0.8</f>
        <v>#REF!</v>
      </c>
      <c r="BH20" s="43" t="e">
        <f>'BAR BB| Open rates'!#REF!*0.8</f>
        <v>#REF!</v>
      </c>
      <c r="BI20" s="43" t="e">
        <f>'BAR BB| Open rates'!#REF!*0.8</f>
        <v>#REF!</v>
      </c>
      <c r="BJ20" s="43" t="e">
        <f>'BAR BB| Open rates'!#REF!*0.8</f>
        <v>#REF!</v>
      </c>
      <c r="BK20" s="43" t="e">
        <f>'BAR BB| Open rates'!#REF!*0.8</f>
        <v>#REF!</v>
      </c>
      <c r="BL20" s="43" t="e">
        <f>'BAR BB| Open rates'!#REF!*0.8</f>
        <v>#REF!</v>
      </c>
      <c r="BM20" s="43" t="e">
        <f>'BAR BB| Open rates'!#REF!*0.8</f>
        <v>#REF!</v>
      </c>
      <c r="BN20" s="43" t="e">
        <f>'BAR BB| Open rates'!#REF!*0.8</f>
        <v>#REF!</v>
      </c>
      <c r="BO20" s="43" t="e">
        <f>'BAR BB| Open rates'!#REF!*0.8</f>
        <v>#REF!</v>
      </c>
      <c r="BP20" s="43" t="e">
        <f>'BAR BB| Open rates'!#REF!*0.8</f>
        <v>#REF!</v>
      </c>
      <c r="BQ20" s="43" t="e">
        <f>'BAR BB| Open rates'!#REF!*0.8</f>
        <v>#REF!</v>
      </c>
      <c r="BR20" s="43" t="e">
        <f>'BAR BB| Open rates'!#REF!*0.8</f>
        <v>#REF!</v>
      </c>
      <c r="BS20" s="43" t="e">
        <f>'BAR BB| Open rates'!#REF!*0.8</f>
        <v>#REF!</v>
      </c>
      <c r="BT20" s="43" t="e">
        <f>'BAR BB| Open rates'!#REF!*0.8</f>
        <v>#REF!</v>
      </c>
      <c r="BU20" s="43" t="e">
        <f>'BAR BB| Open rates'!#REF!*0.8</f>
        <v>#REF!</v>
      </c>
      <c r="BV20" s="43" t="e">
        <f>'BAR BB| Open rates'!#REF!*0.8</f>
        <v>#REF!</v>
      </c>
      <c r="BW20" s="43" t="e">
        <f>'BAR BB| Open rates'!#REF!*0.8</f>
        <v>#REF!</v>
      </c>
      <c r="BX20" s="43" t="e">
        <f>'BAR BB| Open rates'!#REF!*0.8</f>
        <v>#REF!</v>
      </c>
      <c r="BY20" s="43" t="e">
        <f>'BAR BB| Open rates'!#REF!*0.8</f>
        <v>#REF!</v>
      </c>
      <c r="BZ20" s="43" t="e">
        <f>'BAR BB| Open rates'!#REF!*0.8</f>
        <v>#REF!</v>
      </c>
    </row>
    <row r="21" spans="1:78" s="36" customFormat="1" ht="12" customHeight="1" x14ac:dyDescent="0.2">
      <c r="A21" s="145" t="str">
        <f>'BAR BB| Open rates'!A23</f>
        <v xml:space="preserve">Апартаменты с двумя спальнями / 2 Bedroom Apartments </v>
      </c>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row>
    <row r="22" spans="1:78" s="36" customFormat="1" ht="12" customHeight="1" x14ac:dyDescent="0.2">
      <c r="A22" s="52">
        <f>'BAR BB| Open rates'!A24</f>
        <v>1</v>
      </c>
      <c r="B22" s="43" t="e">
        <f>'BAR BB| Open rates'!#REF!*0.8</f>
        <v>#REF!</v>
      </c>
      <c r="C22" s="43" t="e">
        <f>'BAR BB| Open rates'!#REF!*0.8</f>
        <v>#REF!</v>
      </c>
      <c r="D22" s="43" t="e">
        <f>'BAR BB| Open rates'!#REF!*0.8</f>
        <v>#REF!</v>
      </c>
      <c r="E22" s="43" t="e">
        <f>'BAR BB| Open rates'!#REF!*0.8</f>
        <v>#REF!</v>
      </c>
      <c r="F22" s="43" t="e">
        <f>'BAR BB| Open rates'!#REF!*0.8</f>
        <v>#REF!</v>
      </c>
      <c r="G22" s="43" t="e">
        <f>'BAR BB| Open rates'!#REF!*0.8</f>
        <v>#REF!</v>
      </c>
      <c r="H22" s="43" t="e">
        <f>'BAR BB| Open rates'!#REF!*0.8</f>
        <v>#REF!</v>
      </c>
      <c r="I22" s="43" t="e">
        <f>'BAR BB| Open rates'!#REF!*0.8</f>
        <v>#REF!</v>
      </c>
      <c r="J22" s="43" t="e">
        <f>'BAR BB| Open rates'!#REF!*0.8</f>
        <v>#REF!</v>
      </c>
      <c r="K22" s="43" t="e">
        <f>'BAR BB| Open rates'!#REF!*0.8</f>
        <v>#REF!</v>
      </c>
      <c r="L22" s="43" t="e">
        <f>'BAR BB| Open rates'!#REF!*0.8</f>
        <v>#REF!</v>
      </c>
      <c r="M22" s="43" t="e">
        <f>'BAR BB| Open rates'!#REF!*0.8</f>
        <v>#REF!</v>
      </c>
      <c r="N22" s="43" t="e">
        <f>'BAR BB| Open rates'!#REF!*0.8</f>
        <v>#REF!</v>
      </c>
      <c r="O22" s="43" t="e">
        <f>'BAR BB| Open rates'!#REF!*0.8</f>
        <v>#REF!</v>
      </c>
      <c r="P22" s="43" t="e">
        <f>'BAR BB| Open rates'!#REF!*0.8</f>
        <v>#REF!</v>
      </c>
      <c r="Q22" s="43" t="e">
        <f>'BAR BB| Open rates'!#REF!*0.8</f>
        <v>#REF!</v>
      </c>
      <c r="R22" s="43" t="e">
        <f>'BAR BB| Open rates'!#REF!*0.8</f>
        <v>#REF!</v>
      </c>
      <c r="S22" s="43" t="e">
        <f>'BAR BB| Open rates'!#REF!*0.8</f>
        <v>#REF!</v>
      </c>
      <c r="T22" s="43" t="e">
        <f>'BAR BB| Open rates'!#REF!*0.8</f>
        <v>#REF!</v>
      </c>
      <c r="U22" s="43" t="e">
        <f>'BAR BB| Open rates'!#REF!*0.8</f>
        <v>#REF!</v>
      </c>
      <c r="V22" s="43" t="e">
        <f>'BAR BB| Open rates'!#REF!*0.8</f>
        <v>#REF!</v>
      </c>
      <c r="W22" s="43" t="e">
        <f>'BAR BB| Open rates'!#REF!*0.8</f>
        <v>#REF!</v>
      </c>
      <c r="X22" s="43" t="e">
        <f>'BAR BB| Open rates'!#REF!*0.8</f>
        <v>#REF!</v>
      </c>
      <c r="Y22" s="43" t="e">
        <f>'BAR BB| Open rates'!#REF!*0.8</f>
        <v>#REF!</v>
      </c>
      <c r="Z22" s="43" t="e">
        <f>'BAR BB| Open rates'!#REF!*0.8</f>
        <v>#REF!</v>
      </c>
      <c r="AA22" s="43" t="e">
        <f>'BAR BB| Open rates'!#REF!*0.8</f>
        <v>#REF!</v>
      </c>
      <c r="AB22" s="43" t="e">
        <f>'BAR BB| Open rates'!#REF!*0.8</f>
        <v>#REF!</v>
      </c>
      <c r="AC22" s="43" t="e">
        <f>'BAR BB| Open rates'!#REF!*0.8</f>
        <v>#REF!</v>
      </c>
      <c r="AD22" s="43" t="e">
        <f>'BAR BB| Open rates'!#REF!*0.8</f>
        <v>#REF!</v>
      </c>
      <c r="AE22" s="43" t="e">
        <f>'BAR BB| Open rates'!#REF!*0.8</f>
        <v>#REF!</v>
      </c>
      <c r="AF22" s="43" t="e">
        <f>'BAR BB| Open rates'!#REF!*0.8</f>
        <v>#REF!</v>
      </c>
      <c r="AG22" s="43" t="e">
        <f>'BAR BB| Open rates'!#REF!*0.8</f>
        <v>#REF!</v>
      </c>
      <c r="AH22" s="43" t="e">
        <f>'BAR BB| Open rates'!#REF!*0.8</f>
        <v>#REF!</v>
      </c>
      <c r="AI22" s="43" t="e">
        <f>'BAR BB| Open rates'!#REF!*0.8</f>
        <v>#REF!</v>
      </c>
      <c r="AJ22" s="43" t="e">
        <f>'BAR BB| Open rates'!#REF!*0.8</f>
        <v>#REF!</v>
      </c>
      <c r="AK22" s="43" t="e">
        <f>'BAR BB| Open rates'!#REF!*0.8</f>
        <v>#REF!</v>
      </c>
      <c r="AL22" s="43" t="e">
        <f>'BAR BB| Open rates'!#REF!*0.8</f>
        <v>#REF!</v>
      </c>
      <c r="AM22" s="43" t="e">
        <f>'BAR BB| Open rates'!#REF!*0.8</f>
        <v>#REF!</v>
      </c>
      <c r="AN22" s="43" t="e">
        <f>'BAR BB| Open rates'!#REF!*0.8</f>
        <v>#REF!</v>
      </c>
      <c r="AO22" s="43" t="e">
        <f>'BAR BB| Open rates'!#REF!*0.8</f>
        <v>#REF!</v>
      </c>
      <c r="AP22" s="43" t="e">
        <f>'BAR BB| Open rates'!#REF!*0.8</f>
        <v>#REF!</v>
      </c>
      <c r="AQ22" s="43" t="e">
        <f>'BAR BB| Open rates'!#REF!*0.8</f>
        <v>#REF!</v>
      </c>
      <c r="AR22" s="43" t="e">
        <f>'BAR BB| Open rates'!#REF!*0.8</f>
        <v>#REF!</v>
      </c>
      <c r="AS22" s="43" t="e">
        <f>'BAR BB| Open rates'!#REF!*0.8</f>
        <v>#REF!</v>
      </c>
      <c r="AT22" s="43" t="e">
        <f>'BAR BB| Open rates'!#REF!*0.8</f>
        <v>#REF!</v>
      </c>
      <c r="AU22" s="43" t="e">
        <f>'BAR BB| Open rates'!#REF!*0.8</f>
        <v>#REF!</v>
      </c>
      <c r="AV22" s="43" t="e">
        <f>'BAR BB| Open rates'!#REF!*0.8</f>
        <v>#REF!</v>
      </c>
      <c r="AW22" s="43" t="e">
        <f>'BAR BB| Open rates'!#REF!*0.8</f>
        <v>#REF!</v>
      </c>
      <c r="AX22" s="43" t="e">
        <f>'BAR BB| Open rates'!#REF!*0.8</f>
        <v>#REF!</v>
      </c>
      <c r="AY22" s="43" t="e">
        <f>'BAR BB| Open rates'!#REF!*0.8</f>
        <v>#REF!</v>
      </c>
      <c r="AZ22" s="43" t="e">
        <f>'BAR BB| Open rates'!#REF!*0.8</f>
        <v>#REF!</v>
      </c>
      <c r="BA22" s="43" t="e">
        <f>'BAR BB| Open rates'!#REF!*0.8</f>
        <v>#REF!</v>
      </c>
      <c r="BB22" s="43" t="e">
        <f>'BAR BB| Open rates'!#REF!*0.8</f>
        <v>#REF!</v>
      </c>
      <c r="BC22" s="43" t="e">
        <f>'BAR BB| Open rates'!#REF!*0.8</f>
        <v>#REF!</v>
      </c>
      <c r="BD22" s="43" t="e">
        <f>'BAR BB| Open rates'!#REF!*0.8</f>
        <v>#REF!</v>
      </c>
      <c r="BE22" s="43" t="e">
        <f>'BAR BB| Open rates'!#REF!*0.8</f>
        <v>#REF!</v>
      </c>
      <c r="BF22" s="43" t="e">
        <f>'BAR BB| Open rates'!#REF!*0.8</f>
        <v>#REF!</v>
      </c>
      <c r="BG22" s="43" t="e">
        <f>'BAR BB| Open rates'!#REF!*0.8</f>
        <v>#REF!</v>
      </c>
      <c r="BH22" s="43" t="e">
        <f>'BAR BB| Open rates'!#REF!*0.8</f>
        <v>#REF!</v>
      </c>
      <c r="BI22" s="43" t="e">
        <f>'BAR BB| Open rates'!#REF!*0.8</f>
        <v>#REF!</v>
      </c>
      <c r="BJ22" s="43" t="e">
        <f>'BAR BB| Open rates'!#REF!*0.8</f>
        <v>#REF!</v>
      </c>
      <c r="BK22" s="43" t="e">
        <f>'BAR BB| Open rates'!#REF!*0.8</f>
        <v>#REF!</v>
      </c>
      <c r="BL22" s="43" t="e">
        <f>'BAR BB| Open rates'!#REF!*0.8</f>
        <v>#REF!</v>
      </c>
      <c r="BM22" s="43" t="e">
        <f>'BAR BB| Open rates'!#REF!*0.8</f>
        <v>#REF!</v>
      </c>
      <c r="BN22" s="43" t="e">
        <f>'BAR BB| Open rates'!#REF!*0.8</f>
        <v>#REF!</v>
      </c>
      <c r="BO22" s="43" t="e">
        <f>'BAR BB| Open rates'!#REF!*0.8</f>
        <v>#REF!</v>
      </c>
      <c r="BP22" s="43" t="e">
        <f>'BAR BB| Open rates'!#REF!*0.8</f>
        <v>#REF!</v>
      </c>
      <c r="BQ22" s="43" t="e">
        <f>'BAR BB| Open rates'!#REF!*0.8</f>
        <v>#REF!</v>
      </c>
      <c r="BR22" s="43" t="e">
        <f>'BAR BB| Open rates'!#REF!*0.8</f>
        <v>#REF!</v>
      </c>
      <c r="BS22" s="43" t="e">
        <f>'BAR BB| Open rates'!#REF!*0.8</f>
        <v>#REF!</v>
      </c>
      <c r="BT22" s="43" t="e">
        <f>'BAR BB| Open rates'!#REF!*0.8</f>
        <v>#REF!</v>
      </c>
      <c r="BU22" s="43" t="e">
        <f>'BAR BB| Open rates'!#REF!*0.8</f>
        <v>#REF!</v>
      </c>
      <c r="BV22" s="43" t="e">
        <f>'BAR BB| Open rates'!#REF!*0.8</f>
        <v>#REF!</v>
      </c>
      <c r="BW22" s="43" t="e">
        <f>'BAR BB| Open rates'!#REF!*0.8</f>
        <v>#REF!</v>
      </c>
      <c r="BX22" s="43" t="e">
        <f>'BAR BB| Open rates'!#REF!*0.8</f>
        <v>#REF!</v>
      </c>
      <c r="BY22" s="43" t="e">
        <f>'BAR BB| Open rates'!#REF!*0.8</f>
        <v>#REF!</v>
      </c>
      <c r="BZ22" s="43" t="e">
        <f>'BAR BB| Open rates'!#REF!*0.8</f>
        <v>#REF!</v>
      </c>
    </row>
    <row r="23" spans="1:78" s="36" customFormat="1" ht="12" customHeight="1" x14ac:dyDescent="0.2">
      <c r="A23" s="145" t="str">
        <f>'BAR BB| Open rates'!A28</f>
        <v xml:space="preserve">Улучшенные апартаменты с двумя спальнями / 2 Bedroom Superior Apartments </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row>
    <row r="24" spans="1:78" s="36" customFormat="1" ht="12" customHeight="1" x14ac:dyDescent="0.2">
      <c r="A24" s="52">
        <f>'BAR BB| Open rates'!A29</f>
        <v>1</v>
      </c>
      <c r="B24" s="43" t="e">
        <f>'BAR BB| Open rates'!#REF!*0.8</f>
        <v>#REF!</v>
      </c>
      <c r="C24" s="43" t="e">
        <f>'BAR BB| Open rates'!#REF!*0.8</f>
        <v>#REF!</v>
      </c>
      <c r="D24" s="43" t="e">
        <f>'BAR BB| Open rates'!#REF!*0.8</f>
        <v>#REF!</v>
      </c>
      <c r="E24" s="43" t="e">
        <f>'BAR BB| Open rates'!#REF!*0.8</f>
        <v>#REF!</v>
      </c>
      <c r="F24" s="43" t="e">
        <f>'BAR BB| Open rates'!#REF!*0.8</f>
        <v>#REF!</v>
      </c>
      <c r="G24" s="43" t="e">
        <f>'BAR BB| Open rates'!#REF!*0.8</f>
        <v>#REF!</v>
      </c>
      <c r="H24" s="43" t="e">
        <f>'BAR BB| Open rates'!#REF!*0.8</f>
        <v>#REF!</v>
      </c>
      <c r="I24" s="43" t="e">
        <f>'BAR BB| Open rates'!#REF!*0.8</f>
        <v>#REF!</v>
      </c>
      <c r="J24" s="43" t="e">
        <f>'BAR BB| Open rates'!#REF!*0.8</f>
        <v>#REF!</v>
      </c>
      <c r="K24" s="43" t="e">
        <f>'BAR BB| Open rates'!#REF!*0.8</f>
        <v>#REF!</v>
      </c>
      <c r="L24" s="43" t="e">
        <f>'BAR BB| Open rates'!#REF!*0.8</f>
        <v>#REF!</v>
      </c>
      <c r="M24" s="43" t="e">
        <f>'BAR BB| Open rates'!#REF!*0.8</f>
        <v>#REF!</v>
      </c>
      <c r="N24" s="43" t="e">
        <f>'BAR BB| Open rates'!#REF!*0.8</f>
        <v>#REF!</v>
      </c>
      <c r="O24" s="43" t="e">
        <f>'BAR BB| Open rates'!#REF!*0.8</f>
        <v>#REF!</v>
      </c>
      <c r="P24" s="43" t="e">
        <f>'BAR BB| Open rates'!#REF!*0.8</f>
        <v>#REF!</v>
      </c>
      <c r="Q24" s="43" t="e">
        <f>'BAR BB| Open rates'!#REF!*0.8</f>
        <v>#REF!</v>
      </c>
      <c r="R24" s="43" t="e">
        <f>'BAR BB| Open rates'!#REF!*0.8</f>
        <v>#REF!</v>
      </c>
      <c r="S24" s="43" t="e">
        <f>'BAR BB| Open rates'!#REF!*0.8</f>
        <v>#REF!</v>
      </c>
      <c r="T24" s="43" t="e">
        <f>'BAR BB| Open rates'!#REF!*0.8</f>
        <v>#REF!</v>
      </c>
      <c r="U24" s="43" t="e">
        <f>'BAR BB| Open rates'!#REF!*0.8</f>
        <v>#REF!</v>
      </c>
      <c r="V24" s="43" t="e">
        <f>'BAR BB| Open rates'!#REF!*0.8</f>
        <v>#REF!</v>
      </c>
      <c r="W24" s="43" t="e">
        <f>'BAR BB| Open rates'!#REF!*0.8</f>
        <v>#REF!</v>
      </c>
      <c r="X24" s="43" t="e">
        <f>'BAR BB| Open rates'!#REF!*0.8</f>
        <v>#REF!</v>
      </c>
      <c r="Y24" s="43" t="e">
        <f>'BAR BB| Open rates'!#REF!*0.8</f>
        <v>#REF!</v>
      </c>
      <c r="Z24" s="43" t="e">
        <f>'BAR BB| Open rates'!#REF!*0.8</f>
        <v>#REF!</v>
      </c>
      <c r="AA24" s="43" t="e">
        <f>'BAR BB| Open rates'!#REF!*0.8</f>
        <v>#REF!</v>
      </c>
      <c r="AB24" s="43" t="e">
        <f>'BAR BB| Open rates'!#REF!*0.8</f>
        <v>#REF!</v>
      </c>
      <c r="AC24" s="43" t="e">
        <f>'BAR BB| Open rates'!#REF!*0.8</f>
        <v>#REF!</v>
      </c>
      <c r="AD24" s="43" t="e">
        <f>'BAR BB| Open rates'!#REF!*0.8</f>
        <v>#REF!</v>
      </c>
      <c r="AE24" s="43" t="e">
        <f>'BAR BB| Open rates'!#REF!*0.8</f>
        <v>#REF!</v>
      </c>
      <c r="AF24" s="43" t="e">
        <f>'BAR BB| Open rates'!#REF!*0.8</f>
        <v>#REF!</v>
      </c>
      <c r="AG24" s="43" t="e">
        <f>'BAR BB| Open rates'!#REF!*0.8</f>
        <v>#REF!</v>
      </c>
      <c r="AH24" s="43" t="e">
        <f>'BAR BB| Open rates'!#REF!*0.8</f>
        <v>#REF!</v>
      </c>
      <c r="AI24" s="43" t="e">
        <f>'BAR BB| Open rates'!#REF!*0.8</f>
        <v>#REF!</v>
      </c>
      <c r="AJ24" s="43" t="e">
        <f>'BAR BB| Open rates'!#REF!*0.8</f>
        <v>#REF!</v>
      </c>
      <c r="AK24" s="43" t="e">
        <f>'BAR BB| Open rates'!#REF!*0.8</f>
        <v>#REF!</v>
      </c>
      <c r="AL24" s="43" t="e">
        <f>'BAR BB| Open rates'!#REF!*0.8</f>
        <v>#REF!</v>
      </c>
      <c r="AM24" s="43" t="e">
        <f>'BAR BB| Open rates'!#REF!*0.8</f>
        <v>#REF!</v>
      </c>
      <c r="AN24" s="43" t="e">
        <f>'BAR BB| Open rates'!#REF!*0.8</f>
        <v>#REF!</v>
      </c>
      <c r="AO24" s="43" t="e">
        <f>'BAR BB| Open rates'!#REF!*0.8</f>
        <v>#REF!</v>
      </c>
      <c r="AP24" s="43" t="e">
        <f>'BAR BB| Open rates'!#REF!*0.8</f>
        <v>#REF!</v>
      </c>
      <c r="AQ24" s="43" t="e">
        <f>'BAR BB| Open rates'!#REF!*0.8</f>
        <v>#REF!</v>
      </c>
      <c r="AR24" s="43" t="e">
        <f>'BAR BB| Open rates'!#REF!*0.8</f>
        <v>#REF!</v>
      </c>
      <c r="AS24" s="43" t="e">
        <f>'BAR BB| Open rates'!#REF!*0.8</f>
        <v>#REF!</v>
      </c>
      <c r="AT24" s="43" t="e">
        <f>'BAR BB| Open rates'!#REF!*0.8</f>
        <v>#REF!</v>
      </c>
      <c r="AU24" s="43" t="e">
        <f>'BAR BB| Open rates'!#REF!*0.8</f>
        <v>#REF!</v>
      </c>
      <c r="AV24" s="43" t="e">
        <f>'BAR BB| Open rates'!#REF!*0.8</f>
        <v>#REF!</v>
      </c>
      <c r="AW24" s="43" t="e">
        <f>'BAR BB| Open rates'!#REF!*0.8</f>
        <v>#REF!</v>
      </c>
      <c r="AX24" s="43" t="e">
        <f>'BAR BB| Open rates'!#REF!*0.8</f>
        <v>#REF!</v>
      </c>
      <c r="AY24" s="43" t="e">
        <f>'BAR BB| Open rates'!#REF!*0.8</f>
        <v>#REF!</v>
      </c>
      <c r="AZ24" s="43" t="e">
        <f>'BAR BB| Open rates'!#REF!*0.8</f>
        <v>#REF!</v>
      </c>
      <c r="BA24" s="43" t="e">
        <f>'BAR BB| Open rates'!#REF!*0.8</f>
        <v>#REF!</v>
      </c>
      <c r="BB24" s="43" t="e">
        <f>'BAR BB| Open rates'!#REF!*0.8</f>
        <v>#REF!</v>
      </c>
      <c r="BC24" s="43" t="e">
        <f>'BAR BB| Open rates'!#REF!*0.8</f>
        <v>#REF!</v>
      </c>
      <c r="BD24" s="43" t="e">
        <f>'BAR BB| Open rates'!#REF!*0.8</f>
        <v>#REF!</v>
      </c>
      <c r="BE24" s="43" t="e">
        <f>'BAR BB| Open rates'!#REF!*0.8</f>
        <v>#REF!</v>
      </c>
      <c r="BF24" s="43" t="e">
        <f>'BAR BB| Open rates'!#REF!*0.8</f>
        <v>#REF!</v>
      </c>
      <c r="BG24" s="43" t="e">
        <f>'BAR BB| Open rates'!#REF!*0.8</f>
        <v>#REF!</v>
      </c>
      <c r="BH24" s="43" t="e">
        <f>'BAR BB| Open rates'!#REF!*0.8</f>
        <v>#REF!</v>
      </c>
      <c r="BI24" s="43" t="e">
        <f>'BAR BB| Open rates'!#REF!*0.8</f>
        <v>#REF!</v>
      </c>
      <c r="BJ24" s="43" t="e">
        <f>'BAR BB| Open rates'!#REF!*0.8</f>
        <v>#REF!</v>
      </c>
      <c r="BK24" s="43" t="e">
        <f>'BAR BB| Open rates'!#REF!*0.8</f>
        <v>#REF!</v>
      </c>
      <c r="BL24" s="43" t="e">
        <f>'BAR BB| Open rates'!#REF!*0.8</f>
        <v>#REF!</v>
      </c>
      <c r="BM24" s="43" t="e">
        <f>'BAR BB| Open rates'!#REF!*0.8</f>
        <v>#REF!</v>
      </c>
      <c r="BN24" s="43" t="e">
        <f>'BAR BB| Open rates'!#REF!*0.8</f>
        <v>#REF!</v>
      </c>
      <c r="BO24" s="43" t="e">
        <f>'BAR BB| Open rates'!#REF!*0.8</f>
        <v>#REF!</v>
      </c>
      <c r="BP24" s="43" t="e">
        <f>'BAR BB| Open rates'!#REF!*0.8</f>
        <v>#REF!</v>
      </c>
      <c r="BQ24" s="43" t="e">
        <f>'BAR BB| Open rates'!#REF!*0.8</f>
        <v>#REF!</v>
      </c>
      <c r="BR24" s="43" t="e">
        <f>'BAR BB| Open rates'!#REF!*0.8</f>
        <v>#REF!</v>
      </c>
      <c r="BS24" s="43" t="e">
        <f>'BAR BB| Open rates'!#REF!*0.8</f>
        <v>#REF!</v>
      </c>
      <c r="BT24" s="43" t="e">
        <f>'BAR BB| Open rates'!#REF!*0.8</f>
        <v>#REF!</v>
      </c>
      <c r="BU24" s="43" t="e">
        <f>'BAR BB| Open rates'!#REF!*0.8</f>
        <v>#REF!</v>
      </c>
      <c r="BV24" s="43" t="e">
        <f>'BAR BB| Open rates'!#REF!*0.8</f>
        <v>#REF!</v>
      </c>
      <c r="BW24" s="43" t="e">
        <f>'BAR BB| Open rates'!#REF!*0.8</f>
        <v>#REF!</v>
      </c>
      <c r="BX24" s="43" t="e">
        <f>'BAR BB| Open rates'!#REF!*0.8</f>
        <v>#REF!</v>
      </c>
      <c r="BY24" s="43" t="e">
        <f>'BAR BB| Open rates'!#REF!*0.8</f>
        <v>#REF!</v>
      </c>
      <c r="BZ24" s="43" t="e">
        <f>'BAR BB| Open rates'!#REF!*0.8</f>
        <v>#REF!</v>
      </c>
    </row>
    <row r="25" spans="1:78" s="36" customFormat="1" ht="12" customHeight="1" x14ac:dyDescent="0.2">
      <c r="A25" s="145" t="str">
        <f>'BAR BB| Open rates'!A33</f>
        <v xml:space="preserve">Апартаменты с тремя спальнями / 3 Bedroom Apartments </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row>
    <row r="26" spans="1:78" s="36" customFormat="1" ht="12" customHeight="1" x14ac:dyDescent="0.2">
      <c r="A26" s="52">
        <f>'BAR BB| Open rates'!A34</f>
        <v>1</v>
      </c>
      <c r="B26" s="43" t="e">
        <f>'BAR BB| Open rates'!#REF!*0.8</f>
        <v>#REF!</v>
      </c>
      <c r="C26" s="43" t="e">
        <f>'BAR BB| Open rates'!#REF!*0.8</f>
        <v>#REF!</v>
      </c>
      <c r="D26" s="43" t="e">
        <f>'BAR BB| Open rates'!#REF!*0.8</f>
        <v>#REF!</v>
      </c>
      <c r="E26" s="43" t="e">
        <f>'BAR BB| Open rates'!#REF!*0.8</f>
        <v>#REF!</v>
      </c>
      <c r="F26" s="43" t="e">
        <f>'BAR BB| Open rates'!#REF!*0.8</f>
        <v>#REF!</v>
      </c>
      <c r="G26" s="43" t="e">
        <f>'BAR BB| Open rates'!#REF!*0.8</f>
        <v>#REF!</v>
      </c>
      <c r="H26" s="43" t="e">
        <f>'BAR BB| Open rates'!#REF!*0.8</f>
        <v>#REF!</v>
      </c>
      <c r="I26" s="43" t="e">
        <f>'BAR BB| Open rates'!#REF!*0.8</f>
        <v>#REF!</v>
      </c>
      <c r="J26" s="43" t="e">
        <f>'BAR BB| Open rates'!#REF!*0.8</f>
        <v>#REF!</v>
      </c>
      <c r="K26" s="43" t="e">
        <f>'BAR BB| Open rates'!#REF!*0.8</f>
        <v>#REF!</v>
      </c>
      <c r="L26" s="43" t="e">
        <f>'BAR BB| Open rates'!#REF!*0.8</f>
        <v>#REF!</v>
      </c>
      <c r="M26" s="43" t="e">
        <f>'BAR BB| Open rates'!#REF!*0.8</f>
        <v>#REF!</v>
      </c>
      <c r="N26" s="43" t="e">
        <f>'BAR BB| Open rates'!#REF!*0.8</f>
        <v>#REF!</v>
      </c>
      <c r="O26" s="43" t="e">
        <f>'BAR BB| Open rates'!#REF!*0.8</f>
        <v>#REF!</v>
      </c>
      <c r="P26" s="43" t="e">
        <f>'BAR BB| Open rates'!#REF!*0.8</f>
        <v>#REF!</v>
      </c>
      <c r="Q26" s="43" t="e">
        <f>'BAR BB| Open rates'!#REF!*0.8</f>
        <v>#REF!</v>
      </c>
      <c r="R26" s="43" t="e">
        <f>'BAR BB| Open rates'!#REF!*0.8</f>
        <v>#REF!</v>
      </c>
      <c r="S26" s="43" t="e">
        <f>'BAR BB| Open rates'!#REF!*0.8</f>
        <v>#REF!</v>
      </c>
      <c r="T26" s="43" t="e">
        <f>'BAR BB| Open rates'!#REF!*0.8</f>
        <v>#REF!</v>
      </c>
      <c r="U26" s="43" t="e">
        <f>'BAR BB| Open rates'!#REF!*0.8</f>
        <v>#REF!</v>
      </c>
      <c r="V26" s="43" t="e">
        <f>'BAR BB| Open rates'!#REF!*0.8</f>
        <v>#REF!</v>
      </c>
      <c r="W26" s="43" t="e">
        <f>'BAR BB| Open rates'!#REF!*0.8</f>
        <v>#REF!</v>
      </c>
      <c r="X26" s="43" t="e">
        <f>'BAR BB| Open rates'!#REF!*0.8</f>
        <v>#REF!</v>
      </c>
      <c r="Y26" s="43" t="e">
        <f>'BAR BB| Open rates'!#REF!*0.8</f>
        <v>#REF!</v>
      </c>
      <c r="Z26" s="43" t="e">
        <f>'BAR BB| Open rates'!#REF!*0.8</f>
        <v>#REF!</v>
      </c>
      <c r="AA26" s="43" t="e">
        <f>'BAR BB| Open rates'!#REF!*0.8</f>
        <v>#REF!</v>
      </c>
      <c r="AB26" s="43" t="e">
        <f>'BAR BB| Open rates'!#REF!*0.8</f>
        <v>#REF!</v>
      </c>
      <c r="AC26" s="43" t="e">
        <f>'BAR BB| Open rates'!#REF!*0.8</f>
        <v>#REF!</v>
      </c>
      <c r="AD26" s="43" t="e">
        <f>'BAR BB| Open rates'!#REF!*0.8</f>
        <v>#REF!</v>
      </c>
      <c r="AE26" s="43" t="e">
        <f>'BAR BB| Open rates'!#REF!*0.8</f>
        <v>#REF!</v>
      </c>
      <c r="AF26" s="43" t="e">
        <f>'BAR BB| Open rates'!#REF!*0.8</f>
        <v>#REF!</v>
      </c>
      <c r="AG26" s="43" t="e">
        <f>'BAR BB| Open rates'!#REF!*0.8</f>
        <v>#REF!</v>
      </c>
      <c r="AH26" s="43" t="e">
        <f>'BAR BB| Open rates'!#REF!*0.8</f>
        <v>#REF!</v>
      </c>
      <c r="AI26" s="43" t="e">
        <f>'BAR BB| Open rates'!#REF!*0.8</f>
        <v>#REF!</v>
      </c>
      <c r="AJ26" s="43" t="e">
        <f>'BAR BB| Open rates'!#REF!*0.8</f>
        <v>#REF!</v>
      </c>
      <c r="AK26" s="43" t="e">
        <f>'BAR BB| Open rates'!#REF!*0.8</f>
        <v>#REF!</v>
      </c>
      <c r="AL26" s="43" t="e">
        <f>'BAR BB| Open rates'!#REF!*0.8</f>
        <v>#REF!</v>
      </c>
      <c r="AM26" s="43" t="e">
        <f>'BAR BB| Open rates'!#REF!*0.8</f>
        <v>#REF!</v>
      </c>
      <c r="AN26" s="43" t="e">
        <f>'BAR BB| Open rates'!#REF!*0.8</f>
        <v>#REF!</v>
      </c>
      <c r="AO26" s="43" t="e">
        <f>'BAR BB| Open rates'!#REF!*0.8</f>
        <v>#REF!</v>
      </c>
      <c r="AP26" s="43" t="e">
        <f>'BAR BB| Open rates'!#REF!*0.8</f>
        <v>#REF!</v>
      </c>
      <c r="AQ26" s="43" t="e">
        <f>'BAR BB| Open rates'!#REF!*0.8</f>
        <v>#REF!</v>
      </c>
      <c r="AR26" s="43" t="e">
        <f>'BAR BB| Open rates'!#REF!*0.8</f>
        <v>#REF!</v>
      </c>
      <c r="AS26" s="43" t="e">
        <f>'BAR BB| Open rates'!#REF!*0.8</f>
        <v>#REF!</v>
      </c>
      <c r="AT26" s="43" t="e">
        <f>'BAR BB| Open rates'!#REF!*0.8</f>
        <v>#REF!</v>
      </c>
      <c r="AU26" s="43" t="e">
        <f>'BAR BB| Open rates'!#REF!*0.8</f>
        <v>#REF!</v>
      </c>
      <c r="AV26" s="43" t="e">
        <f>'BAR BB| Open rates'!#REF!*0.8</f>
        <v>#REF!</v>
      </c>
      <c r="AW26" s="43" t="e">
        <f>'BAR BB| Open rates'!#REF!*0.8</f>
        <v>#REF!</v>
      </c>
      <c r="AX26" s="43" t="e">
        <f>'BAR BB| Open rates'!#REF!*0.8</f>
        <v>#REF!</v>
      </c>
      <c r="AY26" s="43" t="e">
        <f>'BAR BB| Open rates'!#REF!*0.8</f>
        <v>#REF!</v>
      </c>
      <c r="AZ26" s="43" t="e">
        <f>'BAR BB| Open rates'!#REF!*0.8</f>
        <v>#REF!</v>
      </c>
      <c r="BA26" s="43" t="e">
        <f>'BAR BB| Open rates'!#REF!*0.8</f>
        <v>#REF!</v>
      </c>
      <c r="BB26" s="43" t="e">
        <f>'BAR BB| Open rates'!#REF!*0.8</f>
        <v>#REF!</v>
      </c>
      <c r="BC26" s="43" t="e">
        <f>'BAR BB| Open rates'!#REF!*0.8</f>
        <v>#REF!</v>
      </c>
      <c r="BD26" s="43" t="e">
        <f>'BAR BB| Open rates'!#REF!*0.8</f>
        <v>#REF!</v>
      </c>
      <c r="BE26" s="43" t="e">
        <f>'BAR BB| Open rates'!#REF!*0.8</f>
        <v>#REF!</v>
      </c>
      <c r="BF26" s="43" t="e">
        <f>'BAR BB| Open rates'!#REF!*0.8</f>
        <v>#REF!</v>
      </c>
      <c r="BG26" s="43" t="e">
        <f>'BAR BB| Open rates'!#REF!*0.8</f>
        <v>#REF!</v>
      </c>
      <c r="BH26" s="43" t="e">
        <f>'BAR BB| Open rates'!#REF!*0.8</f>
        <v>#REF!</v>
      </c>
      <c r="BI26" s="43" t="e">
        <f>'BAR BB| Open rates'!#REF!*0.8</f>
        <v>#REF!</v>
      </c>
      <c r="BJ26" s="43" t="e">
        <f>'BAR BB| Open rates'!#REF!*0.8</f>
        <v>#REF!</v>
      </c>
      <c r="BK26" s="43" t="e">
        <f>'BAR BB| Open rates'!#REF!*0.8</f>
        <v>#REF!</v>
      </c>
      <c r="BL26" s="43" t="e">
        <f>'BAR BB| Open rates'!#REF!*0.8</f>
        <v>#REF!</v>
      </c>
      <c r="BM26" s="43" t="e">
        <f>'BAR BB| Open rates'!#REF!*0.8</f>
        <v>#REF!</v>
      </c>
      <c r="BN26" s="43" t="e">
        <f>'BAR BB| Open rates'!#REF!*0.8</f>
        <v>#REF!</v>
      </c>
      <c r="BO26" s="43" t="e">
        <f>'BAR BB| Open rates'!#REF!*0.8</f>
        <v>#REF!</v>
      </c>
      <c r="BP26" s="43" t="e">
        <f>'BAR BB| Open rates'!#REF!*0.8</f>
        <v>#REF!</v>
      </c>
      <c r="BQ26" s="43" t="e">
        <f>'BAR BB| Open rates'!#REF!*0.8</f>
        <v>#REF!</v>
      </c>
      <c r="BR26" s="43" t="e">
        <f>'BAR BB| Open rates'!#REF!*0.8</f>
        <v>#REF!</v>
      </c>
      <c r="BS26" s="43" t="e">
        <f>'BAR BB| Open rates'!#REF!*0.8</f>
        <v>#REF!</v>
      </c>
      <c r="BT26" s="43" t="e">
        <f>'BAR BB| Open rates'!#REF!*0.8</f>
        <v>#REF!</v>
      </c>
      <c r="BU26" s="43" t="e">
        <f>'BAR BB| Open rates'!#REF!*0.8</f>
        <v>#REF!</v>
      </c>
      <c r="BV26" s="43" t="e">
        <f>'BAR BB| Open rates'!#REF!*0.8</f>
        <v>#REF!</v>
      </c>
      <c r="BW26" s="43" t="e">
        <f>'BAR BB| Open rates'!#REF!*0.8</f>
        <v>#REF!</v>
      </c>
      <c r="BX26" s="43" t="e">
        <f>'BAR BB| Open rates'!#REF!*0.8</f>
        <v>#REF!</v>
      </c>
      <c r="BY26" s="43" t="e">
        <f>'BAR BB| Open rates'!#REF!*0.8</f>
        <v>#REF!</v>
      </c>
      <c r="BZ26" s="43" t="e">
        <f>'BAR BB| Open rates'!#REF!*0.8</f>
        <v>#REF!</v>
      </c>
    </row>
    <row r="27" spans="1:78" s="36" customFormat="1" ht="12" customHeight="1" x14ac:dyDescent="0.2">
      <c r="A27" s="145" t="str">
        <f>'BAR BB| Open rates'!A40</f>
        <v xml:space="preserve">Апартаменты с четырьмя  спальнями / 4 Bedroom Apartments </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row>
    <row r="28" spans="1:78" s="36" customFormat="1" ht="12" customHeight="1" x14ac:dyDescent="0.2">
      <c r="A28" s="52" t="str">
        <f>'BAR BB| Open rates'!A41</f>
        <v>от 1 до 8</v>
      </c>
      <c r="B28" s="43" t="e">
        <f>'BAR BB| Open rates'!#REF!*0.8</f>
        <v>#REF!</v>
      </c>
      <c r="C28" s="43" t="e">
        <f>'BAR BB| Open rates'!#REF!*0.8</f>
        <v>#REF!</v>
      </c>
      <c r="D28" s="43" t="e">
        <f>'BAR BB| Open rates'!#REF!*0.8</f>
        <v>#REF!</v>
      </c>
      <c r="E28" s="43" t="e">
        <f>'BAR BB| Open rates'!#REF!*0.8</f>
        <v>#REF!</v>
      </c>
      <c r="F28" s="43" t="e">
        <f>'BAR BB| Open rates'!#REF!*0.8</f>
        <v>#REF!</v>
      </c>
      <c r="G28" s="43" t="e">
        <f>'BAR BB| Open rates'!#REF!*0.8</f>
        <v>#REF!</v>
      </c>
      <c r="H28" s="43" t="e">
        <f>'BAR BB| Open rates'!#REF!*0.8</f>
        <v>#REF!</v>
      </c>
      <c r="I28" s="43" t="e">
        <f>'BAR BB| Open rates'!#REF!*0.8</f>
        <v>#REF!</v>
      </c>
      <c r="J28" s="43" t="e">
        <f>'BAR BB| Open rates'!#REF!*0.8</f>
        <v>#REF!</v>
      </c>
      <c r="K28" s="43" t="e">
        <f>'BAR BB| Open rates'!#REF!*0.8</f>
        <v>#REF!</v>
      </c>
      <c r="L28" s="43" t="e">
        <f>'BAR BB| Open rates'!#REF!*0.8</f>
        <v>#REF!</v>
      </c>
      <c r="M28" s="43" t="e">
        <f>'BAR BB| Open rates'!#REF!*0.8</f>
        <v>#REF!</v>
      </c>
      <c r="N28" s="43" t="e">
        <f>'BAR BB| Open rates'!#REF!*0.8</f>
        <v>#REF!</v>
      </c>
      <c r="O28" s="43" t="e">
        <f>'BAR BB| Open rates'!#REF!*0.8</f>
        <v>#REF!</v>
      </c>
      <c r="P28" s="43" t="e">
        <f>'BAR BB| Open rates'!#REF!*0.8</f>
        <v>#REF!</v>
      </c>
      <c r="Q28" s="43" t="e">
        <f>'BAR BB| Open rates'!#REF!*0.8</f>
        <v>#REF!</v>
      </c>
      <c r="R28" s="43" t="e">
        <f>'BAR BB| Open rates'!#REF!*0.8</f>
        <v>#REF!</v>
      </c>
      <c r="S28" s="43" t="e">
        <f>'BAR BB| Open rates'!#REF!*0.8</f>
        <v>#REF!</v>
      </c>
      <c r="T28" s="43" t="e">
        <f>'BAR BB| Open rates'!#REF!*0.8</f>
        <v>#REF!</v>
      </c>
      <c r="U28" s="43" t="e">
        <f>'BAR BB| Open rates'!#REF!*0.8</f>
        <v>#REF!</v>
      </c>
      <c r="V28" s="43" t="e">
        <f>'BAR BB| Open rates'!#REF!*0.8</f>
        <v>#REF!</v>
      </c>
      <c r="W28" s="43" t="e">
        <f>'BAR BB| Open rates'!#REF!*0.8</f>
        <v>#REF!</v>
      </c>
      <c r="X28" s="43" t="e">
        <f>'BAR BB| Open rates'!#REF!*0.8</f>
        <v>#REF!</v>
      </c>
      <c r="Y28" s="43" t="e">
        <f>'BAR BB| Open rates'!#REF!*0.8</f>
        <v>#REF!</v>
      </c>
      <c r="Z28" s="43" t="e">
        <f>'BAR BB| Open rates'!#REF!*0.8</f>
        <v>#REF!</v>
      </c>
      <c r="AA28" s="43" t="e">
        <f>'BAR BB| Open rates'!#REF!*0.8</f>
        <v>#REF!</v>
      </c>
      <c r="AB28" s="43" t="e">
        <f>'BAR BB| Open rates'!#REF!*0.8</f>
        <v>#REF!</v>
      </c>
      <c r="AC28" s="43" t="e">
        <f>'BAR BB| Open rates'!#REF!*0.8</f>
        <v>#REF!</v>
      </c>
      <c r="AD28" s="43" t="e">
        <f>'BAR BB| Open rates'!#REF!*0.8</f>
        <v>#REF!</v>
      </c>
      <c r="AE28" s="43" t="e">
        <f>'BAR BB| Open rates'!#REF!*0.8</f>
        <v>#REF!</v>
      </c>
      <c r="AF28" s="43" t="e">
        <f>'BAR BB| Open rates'!#REF!*0.8</f>
        <v>#REF!</v>
      </c>
      <c r="AG28" s="43" t="e">
        <f>'BAR BB| Open rates'!#REF!*0.8</f>
        <v>#REF!</v>
      </c>
      <c r="AH28" s="43" t="e">
        <f>'BAR BB| Open rates'!#REF!*0.8</f>
        <v>#REF!</v>
      </c>
      <c r="AI28" s="43" t="e">
        <f>'BAR BB| Open rates'!#REF!*0.8</f>
        <v>#REF!</v>
      </c>
      <c r="AJ28" s="43" t="e">
        <f>'BAR BB| Open rates'!#REF!*0.8</f>
        <v>#REF!</v>
      </c>
      <c r="AK28" s="43" t="e">
        <f>'BAR BB| Open rates'!#REF!*0.8</f>
        <v>#REF!</v>
      </c>
      <c r="AL28" s="43" t="e">
        <f>'BAR BB| Open rates'!#REF!*0.8</f>
        <v>#REF!</v>
      </c>
      <c r="AM28" s="43" t="e">
        <f>'BAR BB| Open rates'!#REF!*0.8</f>
        <v>#REF!</v>
      </c>
      <c r="AN28" s="43" t="e">
        <f>'BAR BB| Open rates'!#REF!*0.8</f>
        <v>#REF!</v>
      </c>
      <c r="AO28" s="43" t="e">
        <f>'BAR BB| Open rates'!#REF!*0.8</f>
        <v>#REF!</v>
      </c>
      <c r="AP28" s="43" t="e">
        <f>'BAR BB| Open rates'!#REF!*0.8</f>
        <v>#REF!</v>
      </c>
      <c r="AQ28" s="43" t="e">
        <f>'BAR BB| Open rates'!#REF!*0.8</f>
        <v>#REF!</v>
      </c>
      <c r="AR28" s="43" t="e">
        <f>'BAR BB| Open rates'!#REF!*0.8</f>
        <v>#REF!</v>
      </c>
      <c r="AS28" s="43" t="e">
        <f>'BAR BB| Open rates'!#REF!*0.8</f>
        <v>#REF!</v>
      </c>
      <c r="AT28" s="43" t="e">
        <f>'BAR BB| Open rates'!#REF!*0.8</f>
        <v>#REF!</v>
      </c>
      <c r="AU28" s="43" t="e">
        <f>'BAR BB| Open rates'!#REF!*0.8</f>
        <v>#REF!</v>
      </c>
      <c r="AV28" s="43" t="e">
        <f>'BAR BB| Open rates'!#REF!*0.8</f>
        <v>#REF!</v>
      </c>
      <c r="AW28" s="43" t="e">
        <f>'BAR BB| Open rates'!#REF!*0.8</f>
        <v>#REF!</v>
      </c>
      <c r="AX28" s="43" t="e">
        <f>'BAR BB| Open rates'!#REF!*0.8</f>
        <v>#REF!</v>
      </c>
      <c r="AY28" s="43" t="e">
        <f>'BAR BB| Open rates'!#REF!*0.8</f>
        <v>#REF!</v>
      </c>
      <c r="AZ28" s="43" t="e">
        <f>'BAR BB| Open rates'!#REF!*0.8</f>
        <v>#REF!</v>
      </c>
      <c r="BA28" s="43" t="e">
        <f>'BAR BB| Open rates'!#REF!*0.8</f>
        <v>#REF!</v>
      </c>
      <c r="BB28" s="43" t="e">
        <f>'BAR BB| Open rates'!#REF!*0.8</f>
        <v>#REF!</v>
      </c>
      <c r="BC28" s="43" t="e">
        <f>'BAR BB| Open rates'!#REF!*0.8</f>
        <v>#REF!</v>
      </c>
      <c r="BD28" s="43" t="e">
        <f>'BAR BB| Open rates'!#REF!*0.8</f>
        <v>#REF!</v>
      </c>
      <c r="BE28" s="43" t="e">
        <f>'BAR BB| Open rates'!#REF!*0.8</f>
        <v>#REF!</v>
      </c>
      <c r="BF28" s="43" t="e">
        <f>'BAR BB| Open rates'!#REF!*0.8</f>
        <v>#REF!</v>
      </c>
      <c r="BG28" s="43" t="e">
        <f>'BAR BB| Open rates'!#REF!*0.8</f>
        <v>#REF!</v>
      </c>
      <c r="BH28" s="43" t="e">
        <f>'BAR BB| Open rates'!#REF!*0.8</f>
        <v>#REF!</v>
      </c>
      <c r="BI28" s="43" t="e">
        <f>'BAR BB| Open rates'!#REF!*0.8</f>
        <v>#REF!</v>
      </c>
      <c r="BJ28" s="43" t="e">
        <f>'BAR BB| Open rates'!#REF!*0.8</f>
        <v>#REF!</v>
      </c>
      <c r="BK28" s="43" t="e">
        <f>'BAR BB| Open rates'!#REF!*0.8</f>
        <v>#REF!</v>
      </c>
      <c r="BL28" s="43" t="e">
        <f>'BAR BB| Open rates'!#REF!*0.8</f>
        <v>#REF!</v>
      </c>
      <c r="BM28" s="43" t="e">
        <f>'BAR BB| Open rates'!#REF!*0.8</f>
        <v>#REF!</v>
      </c>
      <c r="BN28" s="43" t="e">
        <f>'BAR BB| Open rates'!#REF!*0.8</f>
        <v>#REF!</v>
      </c>
      <c r="BO28" s="43" t="e">
        <f>'BAR BB| Open rates'!#REF!*0.8</f>
        <v>#REF!</v>
      </c>
      <c r="BP28" s="43" t="e">
        <f>'BAR BB| Open rates'!#REF!*0.8</f>
        <v>#REF!</v>
      </c>
      <c r="BQ28" s="43" t="e">
        <f>'BAR BB| Open rates'!#REF!*0.8</f>
        <v>#REF!</v>
      </c>
      <c r="BR28" s="43" t="e">
        <f>'BAR BB| Open rates'!#REF!*0.8</f>
        <v>#REF!</v>
      </c>
      <c r="BS28" s="43" t="e">
        <f>'BAR BB| Open rates'!#REF!*0.8</f>
        <v>#REF!</v>
      </c>
      <c r="BT28" s="43" t="e">
        <f>'BAR BB| Open rates'!#REF!*0.8</f>
        <v>#REF!</v>
      </c>
      <c r="BU28" s="43" t="e">
        <f>'BAR BB| Open rates'!#REF!*0.8</f>
        <v>#REF!</v>
      </c>
      <c r="BV28" s="43" t="e">
        <f>'BAR BB| Open rates'!#REF!*0.8</f>
        <v>#REF!</v>
      </c>
      <c r="BW28" s="43" t="e">
        <f>'BAR BB| Open rates'!#REF!*0.8</f>
        <v>#REF!</v>
      </c>
      <c r="BX28" s="43" t="e">
        <f>'BAR BB| Open rates'!#REF!*0.8</f>
        <v>#REF!</v>
      </c>
      <c r="BY28" s="43" t="e">
        <f>'BAR BB| Open rates'!#REF!*0.8</f>
        <v>#REF!</v>
      </c>
      <c r="BZ28" s="43" t="e">
        <f>'BAR BB| Open rates'!#REF!*0.8</f>
        <v>#REF!</v>
      </c>
    </row>
    <row r="29" spans="1:78" s="36" customFormat="1" ht="12" customHeight="1" x14ac:dyDescent="0.2">
      <c r="A29" s="43" t="str">
        <f>'BAR BB| Open rates'!A49</f>
        <v>Президентский Люкс/ Presidential Suite</v>
      </c>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row>
    <row r="30" spans="1:78" s="36" customFormat="1" ht="12" customHeight="1" x14ac:dyDescent="0.2">
      <c r="A30" s="52">
        <f>'BAR BB| Open rates'!A50</f>
        <v>1</v>
      </c>
      <c r="B30" s="43" t="e">
        <f>'BAR BB| Open rates'!#REF!*0.8</f>
        <v>#REF!</v>
      </c>
      <c r="C30" s="43" t="e">
        <f>'BAR BB| Open rates'!#REF!*0.8</f>
        <v>#REF!</v>
      </c>
      <c r="D30" s="43" t="e">
        <f>'BAR BB| Open rates'!#REF!*0.8</f>
        <v>#REF!</v>
      </c>
      <c r="E30" s="43" t="e">
        <f>'BAR BB| Open rates'!#REF!*0.8</f>
        <v>#REF!</v>
      </c>
      <c r="F30" s="43" t="e">
        <f>'BAR BB| Open rates'!#REF!*0.8</f>
        <v>#REF!</v>
      </c>
      <c r="G30" s="43" t="e">
        <f>'BAR BB| Open rates'!#REF!*0.8</f>
        <v>#REF!</v>
      </c>
      <c r="H30" s="43" t="e">
        <f>'BAR BB| Open rates'!#REF!*0.8</f>
        <v>#REF!</v>
      </c>
      <c r="I30" s="43" t="e">
        <f>'BAR BB| Open rates'!#REF!*0.8</f>
        <v>#REF!</v>
      </c>
      <c r="J30" s="43" t="e">
        <f>'BAR BB| Open rates'!#REF!*0.8</f>
        <v>#REF!</v>
      </c>
      <c r="K30" s="43" t="e">
        <f>'BAR BB| Open rates'!#REF!*0.8</f>
        <v>#REF!</v>
      </c>
      <c r="L30" s="43" t="e">
        <f>'BAR BB| Open rates'!#REF!*0.8</f>
        <v>#REF!</v>
      </c>
      <c r="M30" s="43" t="e">
        <f>'BAR BB| Open rates'!#REF!*0.8</f>
        <v>#REF!</v>
      </c>
      <c r="N30" s="43" t="e">
        <f>'BAR BB| Open rates'!#REF!*0.8</f>
        <v>#REF!</v>
      </c>
      <c r="O30" s="43" t="e">
        <f>'BAR BB| Open rates'!#REF!*0.8</f>
        <v>#REF!</v>
      </c>
      <c r="P30" s="43" t="e">
        <f>'BAR BB| Open rates'!#REF!*0.8</f>
        <v>#REF!</v>
      </c>
      <c r="Q30" s="43" t="e">
        <f>'BAR BB| Open rates'!#REF!*0.8</f>
        <v>#REF!</v>
      </c>
      <c r="R30" s="43" t="e">
        <f>'BAR BB| Open rates'!#REF!*0.8</f>
        <v>#REF!</v>
      </c>
      <c r="S30" s="43" t="e">
        <f>'BAR BB| Open rates'!#REF!*0.8</f>
        <v>#REF!</v>
      </c>
      <c r="T30" s="43" t="e">
        <f>'BAR BB| Open rates'!#REF!*0.8</f>
        <v>#REF!</v>
      </c>
      <c r="U30" s="43" t="e">
        <f>'BAR BB| Open rates'!#REF!*0.8</f>
        <v>#REF!</v>
      </c>
      <c r="V30" s="43" t="e">
        <f>'BAR BB| Open rates'!#REF!*0.8</f>
        <v>#REF!</v>
      </c>
      <c r="W30" s="43" t="e">
        <f>'BAR BB| Open rates'!#REF!*0.8</f>
        <v>#REF!</v>
      </c>
      <c r="X30" s="43" t="e">
        <f>'BAR BB| Open rates'!#REF!*0.8</f>
        <v>#REF!</v>
      </c>
      <c r="Y30" s="43" t="e">
        <f>'BAR BB| Open rates'!#REF!*0.8</f>
        <v>#REF!</v>
      </c>
      <c r="Z30" s="43" t="e">
        <f>'BAR BB| Open rates'!#REF!*0.8</f>
        <v>#REF!</v>
      </c>
      <c r="AA30" s="43" t="e">
        <f>'BAR BB| Open rates'!#REF!*0.8</f>
        <v>#REF!</v>
      </c>
      <c r="AB30" s="43" t="e">
        <f>'BAR BB| Open rates'!#REF!*0.8</f>
        <v>#REF!</v>
      </c>
      <c r="AC30" s="43" t="e">
        <f>'BAR BB| Open rates'!#REF!*0.8</f>
        <v>#REF!</v>
      </c>
      <c r="AD30" s="43" t="e">
        <f>'BAR BB| Open rates'!#REF!*0.8</f>
        <v>#REF!</v>
      </c>
      <c r="AE30" s="43" t="e">
        <f>'BAR BB| Open rates'!#REF!*0.8</f>
        <v>#REF!</v>
      </c>
      <c r="AF30" s="43" t="e">
        <f>'BAR BB| Open rates'!#REF!*0.8</f>
        <v>#REF!</v>
      </c>
      <c r="AG30" s="43" t="e">
        <f>'BAR BB| Open rates'!#REF!*0.8</f>
        <v>#REF!</v>
      </c>
      <c r="AH30" s="43" t="e">
        <f>'BAR BB| Open rates'!#REF!*0.8</f>
        <v>#REF!</v>
      </c>
      <c r="AI30" s="43" t="e">
        <f>'BAR BB| Open rates'!#REF!*0.8</f>
        <v>#REF!</v>
      </c>
      <c r="AJ30" s="43" t="e">
        <f>'BAR BB| Open rates'!#REF!*0.8</f>
        <v>#REF!</v>
      </c>
      <c r="AK30" s="43" t="e">
        <f>'BAR BB| Open rates'!#REF!*0.8</f>
        <v>#REF!</v>
      </c>
      <c r="AL30" s="43" t="e">
        <f>'BAR BB| Open rates'!#REF!*0.8</f>
        <v>#REF!</v>
      </c>
      <c r="AM30" s="43" t="e">
        <f>'BAR BB| Open rates'!#REF!*0.8</f>
        <v>#REF!</v>
      </c>
      <c r="AN30" s="43" t="e">
        <f>'BAR BB| Open rates'!#REF!*0.8</f>
        <v>#REF!</v>
      </c>
      <c r="AO30" s="43" t="e">
        <f>'BAR BB| Open rates'!#REF!*0.8</f>
        <v>#REF!</v>
      </c>
      <c r="AP30" s="43" t="e">
        <f>'BAR BB| Open rates'!#REF!*0.8</f>
        <v>#REF!</v>
      </c>
      <c r="AQ30" s="43" t="e">
        <f>'BAR BB| Open rates'!#REF!*0.8</f>
        <v>#REF!</v>
      </c>
      <c r="AR30" s="43" t="e">
        <f>'BAR BB| Open rates'!#REF!*0.8</f>
        <v>#REF!</v>
      </c>
      <c r="AS30" s="43" t="e">
        <f>'BAR BB| Open rates'!#REF!*0.8</f>
        <v>#REF!</v>
      </c>
      <c r="AT30" s="43" t="e">
        <f>'BAR BB| Open rates'!#REF!*0.8</f>
        <v>#REF!</v>
      </c>
      <c r="AU30" s="43" t="e">
        <f>'BAR BB| Open rates'!#REF!*0.8</f>
        <v>#REF!</v>
      </c>
      <c r="AV30" s="43" t="e">
        <f>'BAR BB| Open rates'!#REF!*0.8</f>
        <v>#REF!</v>
      </c>
      <c r="AW30" s="43" t="e">
        <f>'BAR BB| Open rates'!#REF!*0.8</f>
        <v>#REF!</v>
      </c>
      <c r="AX30" s="43" t="e">
        <f>'BAR BB| Open rates'!#REF!*0.8</f>
        <v>#REF!</v>
      </c>
      <c r="AY30" s="43" t="e">
        <f>'BAR BB| Open rates'!#REF!*0.8</f>
        <v>#REF!</v>
      </c>
      <c r="AZ30" s="43" t="e">
        <f>'BAR BB| Open rates'!#REF!*0.8</f>
        <v>#REF!</v>
      </c>
      <c r="BA30" s="43" t="e">
        <f>'BAR BB| Open rates'!#REF!*0.8</f>
        <v>#REF!</v>
      </c>
      <c r="BB30" s="43" t="e">
        <f>'BAR BB| Open rates'!#REF!*0.8</f>
        <v>#REF!</v>
      </c>
      <c r="BC30" s="43" t="e">
        <f>'BAR BB| Open rates'!#REF!*0.8</f>
        <v>#REF!</v>
      </c>
      <c r="BD30" s="43" t="e">
        <f>'BAR BB| Open rates'!#REF!*0.8</f>
        <v>#REF!</v>
      </c>
      <c r="BE30" s="43" t="e">
        <f>'BAR BB| Open rates'!#REF!*0.8</f>
        <v>#REF!</v>
      </c>
      <c r="BF30" s="43" t="e">
        <f>'BAR BB| Open rates'!#REF!*0.8</f>
        <v>#REF!</v>
      </c>
      <c r="BG30" s="43" t="e">
        <f>'BAR BB| Open rates'!#REF!*0.8</f>
        <v>#REF!</v>
      </c>
      <c r="BH30" s="43" t="e">
        <f>'BAR BB| Open rates'!#REF!*0.8</f>
        <v>#REF!</v>
      </c>
      <c r="BI30" s="43" t="e">
        <f>'BAR BB| Open rates'!#REF!*0.8</f>
        <v>#REF!</v>
      </c>
      <c r="BJ30" s="43" t="e">
        <f>'BAR BB| Open rates'!#REF!*0.8</f>
        <v>#REF!</v>
      </c>
      <c r="BK30" s="43" t="e">
        <f>'BAR BB| Open rates'!#REF!*0.8</f>
        <v>#REF!</v>
      </c>
      <c r="BL30" s="43" t="e">
        <f>'BAR BB| Open rates'!#REF!*0.8</f>
        <v>#REF!</v>
      </c>
      <c r="BM30" s="43" t="e">
        <f>'BAR BB| Open rates'!#REF!*0.8</f>
        <v>#REF!</v>
      </c>
      <c r="BN30" s="43" t="e">
        <f>'BAR BB| Open rates'!#REF!*0.8</f>
        <v>#REF!</v>
      </c>
      <c r="BO30" s="43" t="e">
        <f>'BAR BB| Open rates'!#REF!*0.8</f>
        <v>#REF!</v>
      </c>
      <c r="BP30" s="43" t="e">
        <f>'BAR BB| Open rates'!#REF!*0.8</f>
        <v>#REF!</v>
      </c>
      <c r="BQ30" s="43" t="e">
        <f>'BAR BB| Open rates'!#REF!*0.8</f>
        <v>#REF!</v>
      </c>
      <c r="BR30" s="43" t="e">
        <f>'BAR BB| Open rates'!#REF!*0.8</f>
        <v>#REF!</v>
      </c>
      <c r="BS30" s="43" t="e">
        <f>'BAR BB| Open rates'!#REF!*0.8</f>
        <v>#REF!</v>
      </c>
      <c r="BT30" s="43" t="e">
        <f>'BAR BB| Open rates'!#REF!*0.8</f>
        <v>#REF!</v>
      </c>
      <c r="BU30" s="43" t="e">
        <f>'BAR BB| Open rates'!#REF!*0.8</f>
        <v>#REF!</v>
      </c>
      <c r="BV30" s="43" t="e">
        <f>'BAR BB| Open rates'!#REF!*0.8</f>
        <v>#REF!</v>
      </c>
      <c r="BW30" s="43" t="e">
        <f>'BAR BB| Open rates'!#REF!*0.8</f>
        <v>#REF!</v>
      </c>
      <c r="BX30" s="43" t="e">
        <f>'BAR BB| Open rates'!#REF!*0.8</f>
        <v>#REF!</v>
      </c>
      <c r="BY30" s="43" t="e">
        <f>'BAR BB| Open rates'!#REF!*0.8</f>
        <v>#REF!</v>
      </c>
      <c r="BZ30" s="43" t="e">
        <f>'BAR BB| Open rates'!#REF!*0.8</f>
        <v>#REF!</v>
      </c>
    </row>
    <row r="31" spans="1:78" s="36" customFormat="1" ht="12" customHeight="1" x14ac:dyDescent="0.2">
      <c r="A31" s="145" t="str">
        <f>'BAR BB| Open rates'!A52</f>
        <v>Пентхаус с тремя спальнями / Penthouse 3 bedrooms</v>
      </c>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row>
    <row r="32" spans="1:78" s="36" customFormat="1" ht="12" customHeight="1" x14ac:dyDescent="0.2">
      <c r="A32" s="52">
        <f>'BAR BB| Open rates'!A53</f>
        <v>1</v>
      </c>
      <c r="B32" s="43" t="e">
        <f>'BAR BB| Open rates'!#REF!*0.8</f>
        <v>#REF!</v>
      </c>
      <c r="C32" s="43" t="e">
        <f>'BAR BB| Open rates'!#REF!*0.8</f>
        <v>#REF!</v>
      </c>
      <c r="D32" s="43" t="e">
        <f>'BAR BB| Open rates'!#REF!*0.8</f>
        <v>#REF!</v>
      </c>
      <c r="E32" s="43" t="e">
        <f>'BAR BB| Open rates'!#REF!*0.8</f>
        <v>#REF!</v>
      </c>
      <c r="F32" s="43" t="e">
        <f>'BAR BB| Open rates'!#REF!*0.8</f>
        <v>#REF!</v>
      </c>
      <c r="G32" s="43" t="e">
        <f>'BAR BB| Open rates'!#REF!*0.8</f>
        <v>#REF!</v>
      </c>
      <c r="H32" s="43" t="e">
        <f>'BAR BB| Open rates'!#REF!*0.8</f>
        <v>#REF!</v>
      </c>
      <c r="I32" s="43" t="e">
        <f>'BAR BB| Open rates'!#REF!*0.8</f>
        <v>#REF!</v>
      </c>
      <c r="J32" s="43" t="e">
        <f>'BAR BB| Open rates'!#REF!*0.8</f>
        <v>#REF!</v>
      </c>
      <c r="K32" s="43" t="e">
        <f>'BAR BB| Open rates'!#REF!*0.8</f>
        <v>#REF!</v>
      </c>
      <c r="L32" s="43" t="e">
        <f>'BAR BB| Open rates'!#REF!*0.8</f>
        <v>#REF!</v>
      </c>
      <c r="M32" s="43" t="e">
        <f>'BAR BB| Open rates'!#REF!*0.8</f>
        <v>#REF!</v>
      </c>
      <c r="N32" s="43" t="e">
        <f>'BAR BB| Open rates'!#REF!*0.8</f>
        <v>#REF!</v>
      </c>
      <c r="O32" s="43" t="e">
        <f>'BAR BB| Open rates'!#REF!*0.8</f>
        <v>#REF!</v>
      </c>
      <c r="P32" s="43" t="e">
        <f>'BAR BB| Open rates'!#REF!*0.8</f>
        <v>#REF!</v>
      </c>
      <c r="Q32" s="43" t="e">
        <f>'BAR BB| Open rates'!#REF!*0.8</f>
        <v>#REF!</v>
      </c>
      <c r="R32" s="43" t="e">
        <f>'BAR BB| Open rates'!#REF!*0.8</f>
        <v>#REF!</v>
      </c>
      <c r="S32" s="43" t="e">
        <f>'BAR BB| Open rates'!#REF!*0.8</f>
        <v>#REF!</v>
      </c>
      <c r="T32" s="43" t="e">
        <f>'BAR BB| Open rates'!#REF!*0.8</f>
        <v>#REF!</v>
      </c>
      <c r="U32" s="43" t="e">
        <f>'BAR BB| Open rates'!#REF!*0.8</f>
        <v>#REF!</v>
      </c>
      <c r="V32" s="43" t="e">
        <f>'BAR BB| Open rates'!#REF!*0.8</f>
        <v>#REF!</v>
      </c>
      <c r="W32" s="43" t="e">
        <f>'BAR BB| Open rates'!#REF!*0.8</f>
        <v>#REF!</v>
      </c>
      <c r="X32" s="43" t="e">
        <f>'BAR BB| Open rates'!#REF!*0.8</f>
        <v>#REF!</v>
      </c>
      <c r="Y32" s="43" t="e">
        <f>'BAR BB| Open rates'!#REF!*0.8</f>
        <v>#REF!</v>
      </c>
      <c r="Z32" s="43" t="e">
        <f>'BAR BB| Open rates'!#REF!*0.8</f>
        <v>#REF!</v>
      </c>
      <c r="AA32" s="43" t="e">
        <f>'BAR BB| Open rates'!#REF!*0.8</f>
        <v>#REF!</v>
      </c>
      <c r="AB32" s="43" t="e">
        <f>'BAR BB| Open rates'!#REF!*0.8</f>
        <v>#REF!</v>
      </c>
      <c r="AC32" s="43" t="e">
        <f>'BAR BB| Open rates'!#REF!*0.8</f>
        <v>#REF!</v>
      </c>
      <c r="AD32" s="43" t="e">
        <f>'BAR BB| Open rates'!#REF!*0.8</f>
        <v>#REF!</v>
      </c>
      <c r="AE32" s="43" t="e">
        <f>'BAR BB| Open rates'!#REF!*0.8</f>
        <v>#REF!</v>
      </c>
      <c r="AF32" s="43" t="e">
        <f>'BAR BB| Open rates'!#REF!*0.8</f>
        <v>#REF!</v>
      </c>
      <c r="AG32" s="43" t="e">
        <f>'BAR BB| Open rates'!#REF!*0.8</f>
        <v>#REF!</v>
      </c>
      <c r="AH32" s="43" t="e">
        <f>'BAR BB| Open rates'!#REF!*0.8</f>
        <v>#REF!</v>
      </c>
      <c r="AI32" s="43" t="e">
        <f>'BAR BB| Open rates'!#REF!*0.8</f>
        <v>#REF!</v>
      </c>
      <c r="AJ32" s="43" t="e">
        <f>'BAR BB| Open rates'!#REF!*0.8</f>
        <v>#REF!</v>
      </c>
      <c r="AK32" s="43" t="e">
        <f>'BAR BB| Open rates'!#REF!*0.8</f>
        <v>#REF!</v>
      </c>
      <c r="AL32" s="43" t="e">
        <f>'BAR BB| Open rates'!#REF!*0.8</f>
        <v>#REF!</v>
      </c>
      <c r="AM32" s="43" t="e">
        <f>'BAR BB| Open rates'!#REF!*0.8</f>
        <v>#REF!</v>
      </c>
      <c r="AN32" s="43" t="e">
        <f>'BAR BB| Open rates'!#REF!*0.8</f>
        <v>#REF!</v>
      </c>
      <c r="AO32" s="43" t="e">
        <f>'BAR BB| Open rates'!#REF!*0.8</f>
        <v>#REF!</v>
      </c>
      <c r="AP32" s="43" t="e">
        <f>'BAR BB| Open rates'!#REF!*0.8</f>
        <v>#REF!</v>
      </c>
      <c r="AQ32" s="43" t="e">
        <f>'BAR BB| Open rates'!#REF!*0.8</f>
        <v>#REF!</v>
      </c>
      <c r="AR32" s="43" t="e">
        <f>'BAR BB| Open rates'!#REF!*0.8</f>
        <v>#REF!</v>
      </c>
      <c r="AS32" s="43" t="e">
        <f>'BAR BB| Open rates'!#REF!*0.8</f>
        <v>#REF!</v>
      </c>
      <c r="AT32" s="43" t="e">
        <f>'BAR BB| Open rates'!#REF!*0.8</f>
        <v>#REF!</v>
      </c>
      <c r="AU32" s="43" t="e">
        <f>'BAR BB| Open rates'!#REF!*0.8</f>
        <v>#REF!</v>
      </c>
      <c r="AV32" s="43" t="e">
        <f>'BAR BB| Open rates'!#REF!*0.8</f>
        <v>#REF!</v>
      </c>
      <c r="AW32" s="43" t="e">
        <f>'BAR BB| Open rates'!#REF!*0.8</f>
        <v>#REF!</v>
      </c>
      <c r="AX32" s="43" t="e">
        <f>'BAR BB| Open rates'!#REF!*0.8</f>
        <v>#REF!</v>
      </c>
      <c r="AY32" s="43" t="e">
        <f>'BAR BB| Open rates'!#REF!*0.8</f>
        <v>#REF!</v>
      </c>
      <c r="AZ32" s="43" t="e">
        <f>'BAR BB| Open rates'!#REF!*0.8</f>
        <v>#REF!</v>
      </c>
      <c r="BA32" s="43" t="e">
        <f>'BAR BB| Open rates'!#REF!*0.8</f>
        <v>#REF!</v>
      </c>
      <c r="BB32" s="43" t="e">
        <f>'BAR BB| Open rates'!#REF!*0.8</f>
        <v>#REF!</v>
      </c>
      <c r="BC32" s="43" t="e">
        <f>'BAR BB| Open rates'!#REF!*0.8</f>
        <v>#REF!</v>
      </c>
      <c r="BD32" s="43" t="e">
        <f>'BAR BB| Open rates'!#REF!*0.8</f>
        <v>#REF!</v>
      </c>
      <c r="BE32" s="43" t="e">
        <f>'BAR BB| Open rates'!#REF!*0.8</f>
        <v>#REF!</v>
      </c>
      <c r="BF32" s="43" t="e">
        <f>'BAR BB| Open rates'!#REF!*0.8</f>
        <v>#REF!</v>
      </c>
      <c r="BG32" s="43" t="e">
        <f>'BAR BB| Open rates'!#REF!*0.8</f>
        <v>#REF!</v>
      </c>
      <c r="BH32" s="43" t="e">
        <f>'BAR BB| Open rates'!#REF!*0.8</f>
        <v>#REF!</v>
      </c>
      <c r="BI32" s="43" t="e">
        <f>'BAR BB| Open rates'!#REF!*0.8</f>
        <v>#REF!</v>
      </c>
      <c r="BJ32" s="43" t="e">
        <f>'BAR BB| Open rates'!#REF!*0.8</f>
        <v>#REF!</v>
      </c>
      <c r="BK32" s="43" t="e">
        <f>'BAR BB| Open rates'!#REF!*0.8</f>
        <v>#REF!</v>
      </c>
      <c r="BL32" s="43" t="e">
        <f>'BAR BB| Open rates'!#REF!*0.8</f>
        <v>#REF!</v>
      </c>
      <c r="BM32" s="43" t="e">
        <f>'BAR BB| Open rates'!#REF!*0.8</f>
        <v>#REF!</v>
      </c>
      <c r="BN32" s="43" t="e">
        <f>'BAR BB| Open rates'!#REF!*0.8</f>
        <v>#REF!</v>
      </c>
      <c r="BO32" s="43" t="e">
        <f>'BAR BB| Open rates'!#REF!*0.8</f>
        <v>#REF!</v>
      </c>
      <c r="BP32" s="43" t="e">
        <f>'BAR BB| Open rates'!#REF!*0.8</f>
        <v>#REF!</v>
      </c>
      <c r="BQ32" s="43" t="e">
        <f>'BAR BB| Open rates'!#REF!*0.8</f>
        <v>#REF!</v>
      </c>
      <c r="BR32" s="43" t="e">
        <f>'BAR BB| Open rates'!#REF!*0.8</f>
        <v>#REF!</v>
      </c>
      <c r="BS32" s="43" t="e">
        <f>'BAR BB| Open rates'!#REF!*0.8</f>
        <v>#REF!</v>
      </c>
      <c r="BT32" s="43" t="e">
        <f>'BAR BB| Open rates'!#REF!*0.8</f>
        <v>#REF!</v>
      </c>
      <c r="BU32" s="43" t="e">
        <f>'BAR BB| Open rates'!#REF!*0.8</f>
        <v>#REF!</v>
      </c>
      <c r="BV32" s="43" t="e">
        <f>'BAR BB| Open rates'!#REF!*0.8</f>
        <v>#REF!</v>
      </c>
      <c r="BW32" s="43" t="e">
        <f>'BAR BB| Open rates'!#REF!*0.8</f>
        <v>#REF!</v>
      </c>
      <c r="BX32" s="43" t="e">
        <f>'BAR BB| Open rates'!#REF!*0.8</f>
        <v>#REF!</v>
      </c>
      <c r="BY32" s="43" t="e">
        <f>'BAR BB| Open rates'!#REF!*0.8</f>
        <v>#REF!</v>
      </c>
      <c r="BZ32" s="43" t="e">
        <f>'BAR BB| Open rates'!#REF!*0.8</f>
        <v>#REF!</v>
      </c>
    </row>
    <row r="33" spans="1:1" s="36" customFormat="1" ht="12" customHeight="1" x14ac:dyDescent="0.2">
      <c r="A33" s="89"/>
    </row>
    <row r="34" spans="1:1" s="36" customFormat="1" ht="12" customHeight="1" x14ac:dyDescent="0.2">
      <c r="A34" s="371" t="s">
        <v>172</v>
      </c>
    </row>
    <row r="35" spans="1:1" s="36" customFormat="1" ht="12" customHeight="1" x14ac:dyDescent="0.2">
      <c r="A35" s="371"/>
    </row>
    <row r="36" spans="1:1" s="36" customFormat="1" ht="12" customHeight="1" x14ac:dyDescent="0.2"/>
    <row r="37" spans="1:1" s="6" customFormat="1" ht="12.75" customHeight="1" x14ac:dyDescent="0.2">
      <c r="A37" s="171" t="s">
        <v>74</v>
      </c>
    </row>
    <row r="38" spans="1:1" s="6" customFormat="1" ht="21.75" customHeight="1" x14ac:dyDescent="0.2">
      <c r="A38" s="172" t="s">
        <v>75</v>
      </c>
    </row>
    <row r="39" spans="1:1" s="6" customFormat="1" ht="21.75" customHeight="1" x14ac:dyDescent="0.2">
      <c r="A39" s="173" t="s">
        <v>76</v>
      </c>
    </row>
    <row r="40" spans="1:1" s="6" customFormat="1" ht="21.75" customHeight="1" x14ac:dyDescent="0.2">
      <c r="A40" s="173" t="s">
        <v>77</v>
      </c>
    </row>
    <row r="41" spans="1:1" s="6" customFormat="1" ht="21.75" customHeight="1" x14ac:dyDescent="0.2">
      <c r="A41" s="173" t="s">
        <v>78</v>
      </c>
    </row>
    <row r="42" spans="1:1" s="6" customFormat="1" ht="21.75" customHeight="1" x14ac:dyDescent="0.2">
      <c r="A42" s="175" t="s">
        <v>79</v>
      </c>
    </row>
    <row r="43" spans="1:1" s="6" customFormat="1" ht="21.75" customHeight="1" x14ac:dyDescent="0.2">
      <c r="A43" s="175" t="s">
        <v>187</v>
      </c>
    </row>
    <row r="45" spans="1:1" x14ac:dyDescent="0.2">
      <c r="A45" s="95" t="s">
        <v>81</v>
      </c>
    </row>
    <row r="46" spans="1:1" ht="93" customHeight="1" x14ac:dyDescent="0.2">
      <c r="A46" s="372" t="s">
        <v>271</v>
      </c>
    </row>
    <row r="47" spans="1:1" x14ac:dyDescent="0.2">
      <c r="A47" s="373"/>
    </row>
    <row r="48" spans="1:1" x14ac:dyDescent="0.2">
      <c r="A48" s="373"/>
    </row>
    <row r="49" spans="1:1" x14ac:dyDescent="0.2">
      <c r="A49" s="373"/>
    </row>
    <row r="50" spans="1:1" x14ac:dyDescent="0.2">
      <c r="A50" s="373"/>
    </row>
    <row r="51" spans="1:1" ht="36" customHeight="1" x14ac:dyDescent="0.2">
      <c r="A51" s="373"/>
    </row>
    <row r="52" spans="1:1" x14ac:dyDescent="0.2">
      <c r="A52" s="373"/>
    </row>
    <row r="53" spans="1:1" x14ac:dyDescent="0.2">
      <c r="A53" s="373"/>
    </row>
  </sheetData>
  <mergeCells count="2">
    <mergeCell ref="A34:A35"/>
    <mergeCell ref="A46:A53"/>
  </mergeCells>
  <pageMargins left="0.75" right="0.75" top="1" bottom="1" header="0.5" footer="0.5"/>
  <pageSetup paperSize="9" orientation="portrait" horizontalDpi="4294967295" verticalDpi="4294967295"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G100"/>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6.85546875" style="32" customWidth="1"/>
    <col min="2" max="16384" width="10" style="31"/>
  </cols>
  <sheetData>
    <row r="1" spans="1:7" ht="24" x14ac:dyDescent="0.2">
      <c r="A1" s="180" t="s">
        <v>61</v>
      </c>
    </row>
    <row r="2" spans="1:7" x14ac:dyDescent="0.2">
      <c r="A2" s="89"/>
    </row>
    <row r="3" spans="1:7" ht="24" x14ac:dyDescent="0.2">
      <c r="A3" s="167" t="s">
        <v>213</v>
      </c>
    </row>
    <row r="4" spans="1:7" x14ac:dyDescent="0.2">
      <c r="A4" s="167" t="s">
        <v>303</v>
      </c>
    </row>
    <row r="5" spans="1:7" s="154" customFormat="1" ht="21.75" customHeight="1" x14ac:dyDescent="0.2">
      <c r="A5" s="88" t="s">
        <v>62</v>
      </c>
      <c r="B5" s="115" t="e">
        <f>'Stay&amp;Get 4=3 | FIT18'!B4</f>
        <v>#REF!</v>
      </c>
      <c r="C5" s="115" t="e">
        <f>'Stay&amp;Get 4=3 | FIT18'!C4</f>
        <v>#REF!</v>
      </c>
      <c r="D5" s="115" t="e">
        <f>'Stay&amp;Get 4=3 | FIT18'!D4</f>
        <v>#REF!</v>
      </c>
      <c r="E5" s="115" t="e">
        <f>'Stay&amp;Get 4=3 | FIT18'!E4</f>
        <v>#REF!</v>
      </c>
      <c r="F5" s="115" t="e">
        <f>'Stay&amp;Get 4=3 | FIT18'!F4</f>
        <v>#REF!</v>
      </c>
      <c r="G5" s="115" t="e">
        <f>'Stay&amp;Get 4=3 | FIT18'!G4</f>
        <v>#REF!</v>
      </c>
    </row>
    <row r="6" spans="1:7" s="154" customFormat="1" ht="21.75" customHeight="1" x14ac:dyDescent="0.2">
      <c r="A6" s="104"/>
      <c r="B6" s="115" t="e">
        <f>'Stay&amp;Get 4=3 | FIT18'!B5</f>
        <v>#REF!</v>
      </c>
      <c r="C6" s="115" t="e">
        <f>'Stay&amp;Get 4=3 | FIT18'!C5</f>
        <v>#REF!</v>
      </c>
      <c r="D6" s="115" t="e">
        <f>'Stay&amp;Get 4=3 | FIT18'!D5</f>
        <v>#REF!</v>
      </c>
      <c r="E6" s="115" t="e">
        <f>'Stay&amp;Get 4=3 | FIT18'!E5</f>
        <v>#REF!</v>
      </c>
      <c r="F6" s="115" t="e">
        <f>'Stay&amp;Get 4=3 | FIT18'!F5</f>
        <v>#REF!</v>
      </c>
      <c r="G6" s="115" t="e">
        <f>'Stay&amp;Get 4=3 | FIT18'!G5</f>
        <v>#REF!</v>
      </c>
    </row>
    <row r="7" spans="1:7" s="154" customFormat="1" x14ac:dyDescent="0.2">
      <c r="A7" s="163" t="s">
        <v>63</v>
      </c>
    </row>
    <row r="8" spans="1:7" s="154" customFormat="1" x14ac:dyDescent="0.2">
      <c r="A8" s="163">
        <v>1</v>
      </c>
      <c r="B8" s="57" t="e">
        <f>'Stay&amp;Get 4=3 | FIT18'!B7+25</f>
        <v>#REF!</v>
      </c>
      <c r="C8" s="57" t="e">
        <f>'Stay&amp;Get 4=3 | FIT18'!C7+25</f>
        <v>#REF!</v>
      </c>
      <c r="D8" s="57" t="e">
        <f>'Stay&amp;Get 4=3 | FIT18'!D7+25</f>
        <v>#REF!</v>
      </c>
      <c r="E8" s="57" t="e">
        <f>'Stay&amp;Get 4=3 | FIT18'!E7+25</f>
        <v>#REF!</v>
      </c>
      <c r="F8" s="57" t="e">
        <f>'Stay&amp;Get 4=3 | FIT18'!F7+25</f>
        <v>#REF!</v>
      </c>
      <c r="G8" s="57" t="e">
        <f>'Stay&amp;Get 4=3 | FIT18'!G7+25</f>
        <v>#REF!</v>
      </c>
    </row>
    <row r="9" spans="1:7" s="154" customFormat="1" x14ac:dyDescent="0.2">
      <c r="A9" s="163">
        <v>2</v>
      </c>
      <c r="B9" s="57" t="e">
        <f>'Stay&amp;Get 4=3 | FIT18'!B8+25</f>
        <v>#REF!</v>
      </c>
      <c r="C9" s="57" t="e">
        <f>'Stay&amp;Get 4=3 | FIT18'!C8+25</f>
        <v>#REF!</v>
      </c>
      <c r="D9" s="57" t="e">
        <f>'Stay&amp;Get 4=3 | FIT18'!D8+25</f>
        <v>#REF!</v>
      </c>
      <c r="E9" s="57" t="e">
        <f>'Stay&amp;Get 4=3 | FIT18'!E8+25</f>
        <v>#REF!</v>
      </c>
      <c r="F9" s="57" t="e">
        <f>'Stay&amp;Get 4=3 | FIT18'!F8+25</f>
        <v>#REF!</v>
      </c>
      <c r="G9" s="57" t="e">
        <f>'Stay&amp;Get 4=3 | FIT18'!G8+25</f>
        <v>#REF!</v>
      </c>
    </row>
    <row r="10" spans="1:7" s="154" customFormat="1" x14ac:dyDescent="0.2">
      <c r="A10" s="163" t="s">
        <v>175</v>
      </c>
      <c r="B10" s="57"/>
      <c r="C10" s="57"/>
      <c r="D10" s="57"/>
      <c r="E10" s="57"/>
      <c r="F10" s="57"/>
      <c r="G10" s="57"/>
    </row>
    <row r="11" spans="1:7" s="154" customFormat="1" x14ac:dyDescent="0.2">
      <c r="A11" s="163">
        <v>1</v>
      </c>
      <c r="B11" s="57" t="e">
        <f>'Stay&amp;Get 4=3 | FIT18'!B10+25</f>
        <v>#REF!</v>
      </c>
      <c r="C11" s="57" t="e">
        <f>'Stay&amp;Get 4=3 | FIT18'!C10+25</f>
        <v>#REF!</v>
      </c>
      <c r="D11" s="57" t="e">
        <f>'Stay&amp;Get 4=3 | FIT18'!D10+25</f>
        <v>#REF!</v>
      </c>
      <c r="E11" s="57" t="e">
        <f>'Stay&amp;Get 4=3 | FIT18'!E10+25</f>
        <v>#REF!</v>
      </c>
      <c r="F11" s="57" t="e">
        <f>'Stay&amp;Get 4=3 | FIT18'!F10+25</f>
        <v>#REF!</v>
      </c>
      <c r="G11" s="57" t="e">
        <f>'Stay&amp;Get 4=3 | FIT18'!G10+25</f>
        <v>#REF!</v>
      </c>
    </row>
    <row r="12" spans="1:7" s="154" customFormat="1" x14ac:dyDescent="0.2">
      <c r="A12" s="163">
        <v>2</v>
      </c>
      <c r="B12" s="57" t="e">
        <f>'Stay&amp;Get 4=3 | FIT18'!B11+25</f>
        <v>#REF!</v>
      </c>
      <c r="C12" s="57" t="e">
        <f>'Stay&amp;Get 4=3 | FIT18'!C11+25</f>
        <v>#REF!</v>
      </c>
      <c r="D12" s="57" t="e">
        <f>'Stay&amp;Get 4=3 | FIT18'!D11+25</f>
        <v>#REF!</v>
      </c>
      <c r="E12" s="57" t="e">
        <f>'Stay&amp;Get 4=3 | FIT18'!E11+25</f>
        <v>#REF!</v>
      </c>
      <c r="F12" s="57" t="e">
        <f>'Stay&amp;Get 4=3 | FIT18'!F11+25</f>
        <v>#REF!</v>
      </c>
      <c r="G12" s="57" t="e">
        <f>'Stay&amp;Get 4=3 | FIT18'!G11+25</f>
        <v>#REF!</v>
      </c>
    </row>
    <row r="13" spans="1:7" s="154" customFormat="1" x14ac:dyDescent="0.2">
      <c r="A13" s="163" t="s">
        <v>176</v>
      </c>
      <c r="B13" s="57"/>
      <c r="C13" s="57"/>
      <c r="D13" s="57"/>
      <c r="E13" s="57"/>
      <c r="F13" s="57"/>
      <c r="G13" s="57"/>
    </row>
    <row r="14" spans="1:7" s="154" customFormat="1" x14ac:dyDescent="0.2">
      <c r="A14" s="163">
        <v>1</v>
      </c>
      <c r="B14" s="57" t="e">
        <f>'Stay&amp;Get 4=3 | FIT18'!B13+25</f>
        <v>#REF!</v>
      </c>
      <c r="C14" s="57" t="e">
        <f>'Stay&amp;Get 4=3 | FIT18'!C13+25</f>
        <v>#REF!</v>
      </c>
      <c r="D14" s="57" t="e">
        <f>'Stay&amp;Get 4=3 | FIT18'!D13+25</f>
        <v>#REF!</v>
      </c>
      <c r="E14" s="57" t="e">
        <f>'Stay&amp;Get 4=3 | FIT18'!E13+25</f>
        <v>#REF!</v>
      </c>
      <c r="F14" s="57" t="e">
        <f>'Stay&amp;Get 4=3 | FIT18'!F13+25</f>
        <v>#REF!</v>
      </c>
      <c r="G14" s="57" t="e">
        <f>'Stay&amp;Get 4=3 | FIT18'!G13+25</f>
        <v>#REF!</v>
      </c>
    </row>
    <row r="15" spans="1:7" s="154" customFormat="1" x14ac:dyDescent="0.2">
      <c r="A15" s="163">
        <v>2</v>
      </c>
      <c r="B15" s="57" t="e">
        <f>'Stay&amp;Get 4=3 | FIT18'!B14+25</f>
        <v>#REF!</v>
      </c>
      <c r="C15" s="57" t="e">
        <f>'Stay&amp;Get 4=3 | FIT18'!C14+25</f>
        <v>#REF!</v>
      </c>
      <c r="D15" s="57" t="e">
        <f>'Stay&amp;Get 4=3 | FIT18'!D14+25</f>
        <v>#REF!</v>
      </c>
      <c r="E15" s="57" t="e">
        <f>'Stay&amp;Get 4=3 | FIT18'!E14+25</f>
        <v>#REF!</v>
      </c>
      <c r="F15" s="57" t="e">
        <f>'Stay&amp;Get 4=3 | FIT18'!F14+25</f>
        <v>#REF!</v>
      </c>
      <c r="G15" s="57" t="e">
        <f>'Stay&amp;Get 4=3 | FIT18'!G14+25</f>
        <v>#REF!</v>
      </c>
    </row>
    <row r="16" spans="1:7" s="154" customFormat="1" x14ac:dyDescent="0.2">
      <c r="A16" s="193"/>
    </row>
    <row r="17" spans="1:1" ht="12.75" customHeight="1" x14ac:dyDescent="0.2">
      <c r="A17" s="371" t="s">
        <v>172</v>
      </c>
    </row>
    <row r="18" spans="1:1" x14ac:dyDescent="0.2">
      <c r="A18" s="371"/>
    </row>
    <row r="19" spans="1:1" s="154" customFormat="1" ht="12.75" customHeight="1" x14ac:dyDescent="0.2"/>
    <row r="20" spans="1:1" x14ac:dyDescent="0.2">
      <c r="A20" s="190" t="s">
        <v>83</v>
      </c>
    </row>
    <row r="21" spans="1:1" ht="25.5" customHeight="1" x14ac:dyDescent="0.2">
      <c r="A21" s="185" t="s">
        <v>420</v>
      </c>
    </row>
    <row r="22" spans="1:1" ht="24.75" customHeight="1" x14ac:dyDescent="0.2">
      <c r="A22" s="185" t="s">
        <v>421</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422</v>
      </c>
    </row>
    <row r="35" spans="1:1" x14ac:dyDescent="0.2">
      <c r="A35" s="31"/>
    </row>
    <row r="36" spans="1:1" x14ac:dyDescent="0.2">
      <c r="A36" s="171"/>
    </row>
    <row r="37" spans="1:1" ht="26.25" customHeight="1" x14ac:dyDescent="0.2">
      <c r="A37" s="179" t="s">
        <v>214</v>
      </c>
    </row>
    <row r="38" spans="1:1" x14ac:dyDescent="0.2">
      <c r="A38" s="171"/>
    </row>
    <row r="39" spans="1:1" ht="26.25" customHeight="1" x14ac:dyDescent="0.2">
      <c r="A39" s="179" t="s">
        <v>215</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sheetData>
  <mergeCells count="1">
    <mergeCell ref="A17:A18"/>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75"/>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7.42578125" style="32" customWidth="1"/>
    <col min="2" max="16384" width="10" style="31"/>
  </cols>
  <sheetData>
    <row r="1" spans="1:7" ht="24" x14ac:dyDescent="0.2">
      <c r="A1" s="180" t="s">
        <v>61</v>
      </c>
    </row>
    <row r="2" spans="1:7" ht="24" x14ac:dyDescent="0.2">
      <c r="A2" s="167" t="s">
        <v>213</v>
      </c>
    </row>
    <row r="3" spans="1:7" x14ac:dyDescent="0.2">
      <c r="A3" s="167" t="s">
        <v>198</v>
      </c>
    </row>
    <row r="4" spans="1:7" s="154" customFormat="1" ht="21.75" customHeight="1" x14ac:dyDescent="0.2">
      <c r="A4" s="88" t="s">
        <v>62</v>
      </c>
      <c r="B4" s="115" t="e">
        <f>'Stay&amp;Get 4=3 | COMISS'!B4</f>
        <v>#REF!</v>
      </c>
      <c r="C4" s="115" t="e">
        <f>'Stay&amp;Get 4=3 | COMISS'!C4</f>
        <v>#REF!</v>
      </c>
      <c r="D4" s="115" t="e">
        <f>'Stay&amp;Get 4=3 | COMISS'!D4</f>
        <v>#REF!</v>
      </c>
      <c r="E4" s="115" t="e">
        <f>'Stay&amp;Get 4=3 | COMISS'!E4</f>
        <v>#REF!</v>
      </c>
      <c r="F4" s="115" t="e">
        <f>'Stay&amp;Get 4=3 | COMISS'!F4</f>
        <v>#REF!</v>
      </c>
      <c r="G4" s="115" t="e">
        <f>'Stay&amp;Get 4=3 | COMISS'!G4</f>
        <v>#REF!</v>
      </c>
    </row>
    <row r="5" spans="1:7" s="154" customFormat="1" ht="21.75" customHeight="1" x14ac:dyDescent="0.2">
      <c r="A5" s="104"/>
      <c r="B5" s="115" t="e">
        <f>'Stay&amp;Get 4=3 | COMISS'!B5</f>
        <v>#REF!</v>
      </c>
      <c r="C5" s="115" t="e">
        <f>'Stay&amp;Get 4=3 | COMISS'!C5</f>
        <v>#REF!</v>
      </c>
      <c r="D5" s="115" t="e">
        <f>'Stay&amp;Get 4=3 | COMISS'!D5</f>
        <v>#REF!</v>
      </c>
      <c r="E5" s="115" t="e">
        <f>'Stay&amp;Get 4=3 | COMISS'!E5</f>
        <v>#REF!</v>
      </c>
      <c r="F5" s="115" t="e">
        <f>'Stay&amp;Get 4=3 | COMISS'!F5</f>
        <v>#REF!</v>
      </c>
      <c r="G5" s="115" t="e">
        <f>'Stay&amp;Get 4=3 | COMISS'!G5</f>
        <v>#REF!</v>
      </c>
    </row>
    <row r="6" spans="1:7" s="154" customFormat="1" x14ac:dyDescent="0.2">
      <c r="A6" s="163" t="s">
        <v>63</v>
      </c>
    </row>
    <row r="7" spans="1:7" s="154" customFormat="1" x14ac:dyDescent="0.2">
      <c r="A7" s="163">
        <v>1</v>
      </c>
      <c r="B7" s="57" t="e">
        <f>'BAR BB| Open rates'!#REF!*0.75*0.9</f>
        <v>#REF!</v>
      </c>
      <c r="C7" s="57" t="e">
        <f>'BAR BB| Open rates'!#REF!*0.75*0.9</f>
        <v>#REF!</v>
      </c>
      <c r="D7" s="57" t="e">
        <f>'BAR BB| Open rates'!#REF!*0.75*0.9</f>
        <v>#REF!</v>
      </c>
      <c r="E7" s="57" t="e">
        <f>'BAR BB| Open rates'!#REF!*0.75*0.9</f>
        <v>#REF!</v>
      </c>
      <c r="F7" s="57" t="e">
        <f>'BAR BB| Open rates'!#REF!*0.75*0.9</f>
        <v>#REF!</v>
      </c>
      <c r="G7" s="57" t="e">
        <f>'BAR BB| Open rates'!#REF!*0.75*0.9</f>
        <v>#REF!</v>
      </c>
    </row>
    <row r="8" spans="1:7" s="154" customFormat="1" x14ac:dyDescent="0.2">
      <c r="A8" s="163">
        <v>2</v>
      </c>
      <c r="B8" s="57" t="e">
        <f>'BAR BB| Open rates'!#REF!*0.75*0.9</f>
        <v>#REF!</v>
      </c>
      <c r="C8" s="57" t="e">
        <f>'BAR BB| Open rates'!#REF!*0.75*0.9</f>
        <v>#REF!</v>
      </c>
      <c r="D8" s="57" t="e">
        <f>'BAR BB| Open rates'!#REF!*0.75*0.9</f>
        <v>#REF!</v>
      </c>
      <c r="E8" s="57" t="e">
        <f>'BAR BB| Open rates'!#REF!*0.75*0.9</f>
        <v>#REF!</v>
      </c>
      <c r="F8" s="57" t="e">
        <f>'BAR BB| Open rates'!#REF!*0.75*0.9</f>
        <v>#REF!</v>
      </c>
      <c r="G8" s="57" t="e">
        <f>'BAR BB| Open rates'!#REF!*0.75*0.9</f>
        <v>#REF!</v>
      </c>
    </row>
    <row r="9" spans="1:7" s="154" customFormat="1" x14ac:dyDescent="0.2">
      <c r="A9" s="163" t="s">
        <v>175</v>
      </c>
      <c r="B9" s="57"/>
      <c r="C9" s="57"/>
      <c r="D9" s="57"/>
      <c r="E9" s="57"/>
      <c r="F9" s="57"/>
      <c r="G9" s="57"/>
    </row>
    <row r="10" spans="1:7" s="154" customFormat="1" x14ac:dyDescent="0.2">
      <c r="A10" s="163">
        <v>1</v>
      </c>
      <c r="B10" s="57" t="e">
        <f>'BAR BB| Open rates'!#REF!*0.75*0.9</f>
        <v>#REF!</v>
      </c>
      <c r="C10" s="57" t="e">
        <f>'BAR BB| Open rates'!#REF!*0.75*0.9</f>
        <v>#REF!</v>
      </c>
      <c r="D10" s="57" t="e">
        <f>'BAR BB| Open rates'!#REF!*0.75*0.9</f>
        <v>#REF!</v>
      </c>
      <c r="E10" s="57" t="e">
        <f>'BAR BB| Open rates'!#REF!*0.75*0.9</f>
        <v>#REF!</v>
      </c>
      <c r="F10" s="57" t="e">
        <f>'BAR BB| Open rates'!#REF!*0.75*0.9</f>
        <v>#REF!</v>
      </c>
      <c r="G10" s="57" t="e">
        <f>'BAR BB| Open rates'!#REF!*0.75*0.9</f>
        <v>#REF!</v>
      </c>
    </row>
    <row r="11" spans="1:7" s="154" customFormat="1" x14ac:dyDescent="0.2">
      <c r="A11" s="163">
        <v>2</v>
      </c>
      <c r="B11" s="57" t="e">
        <f>'BAR BB| Open rates'!#REF!*0.75*0.9</f>
        <v>#REF!</v>
      </c>
      <c r="C11" s="57" t="e">
        <f>'BAR BB| Open rates'!#REF!*0.75*0.9</f>
        <v>#REF!</v>
      </c>
      <c r="D11" s="57" t="e">
        <f>'BAR BB| Open rates'!#REF!*0.75*0.9</f>
        <v>#REF!</v>
      </c>
      <c r="E11" s="57" t="e">
        <f>'BAR BB| Open rates'!#REF!*0.75*0.9</f>
        <v>#REF!</v>
      </c>
      <c r="F11" s="57" t="e">
        <f>'BAR BB| Open rates'!#REF!*0.75*0.9</f>
        <v>#REF!</v>
      </c>
      <c r="G11" s="57" t="e">
        <f>'BAR BB| Open rates'!#REF!*0.75*0.9</f>
        <v>#REF!</v>
      </c>
    </row>
    <row r="12" spans="1:7" s="154" customFormat="1" x14ac:dyDescent="0.2">
      <c r="A12" s="163" t="s">
        <v>176</v>
      </c>
      <c r="B12" s="57"/>
      <c r="C12" s="57"/>
      <c r="D12" s="57"/>
      <c r="E12" s="57"/>
      <c r="F12" s="57"/>
      <c r="G12" s="57"/>
    </row>
    <row r="13" spans="1:7" s="154" customFormat="1" x14ac:dyDescent="0.2">
      <c r="A13" s="163">
        <v>1</v>
      </c>
      <c r="B13" s="57" t="e">
        <f>'BAR BB| Open rates'!#REF!*0.75*0.9</f>
        <v>#REF!</v>
      </c>
      <c r="C13" s="57" t="e">
        <f>'BAR BB| Open rates'!#REF!*0.75*0.9</f>
        <v>#REF!</v>
      </c>
      <c r="D13" s="57" t="e">
        <f>'BAR BB| Open rates'!#REF!*0.75*0.9</f>
        <v>#REF!</v>
      </c>
      <c r="E13" s="57" t="e">
        <f>'BAR BB| Open rates'!#REF!*0.75*0.9</f>
        <v>#REF!</v>
      </c>
      <c r="F13" s="57" t="e">
        <f>'BAR BB| Open rates'!#REF!*0.75*0.9</f>
        <v>#REF!</v>
      </c>
      <c r="G13" s="57" t="e">
        <f>'BAR BB| Open rates'!#REF!*0.75*0.9</f>
        <v>#REF!</v>
      </c>
    </row>
    <row r="14" spans="1:7" s="154" customFormat="1" x14ac:dyDescent="0.2">
      <c r="A14" s="163">
        <v>2</v>
      </c>
      <c r="B14" s="57" t="e">
        <f>'BAR BB| Open rates'!#REF!*0.75*0.9</f>
        <v>#REF!</v>
      </c>
      <c r="C14" s="57" t="e">
        <f>'BAR BB| Open rates'!#REF!*0.75*0.9</f>
        <v>#REF!</v>
      </c>
      <c r="D14" s="57" t="e">
        <f>'BAR BB| Open rates'!#REF!*0.75*0.9</f>
        <v>#REF!</v>
      </c>
      <c r="E14" s="57" t="e">
        <f>'BAR BB| Open rates'!#REF!*0.75*0.9</f>
        <v>#REF!</v>
      </c>
      <c r="F14" s="57" t="e">
        <f>'BAR BB| Open rates'!#REF!*0.75*0.9</f>
        <v>#REF!</v>
      </c>
      <c r="G14" s="57" t="e">
        <f>'BAR BB| Open rates'!#REF!*0.75*0.9</f>
        <v>#REF!</v>
      </c>
    </row>
    <row r="15" spans="1:7" x14ac:dyDescent="0.2">
      <c r="A15" s="89"/>
    </row>
    <row r="16" spans="1:7" ht="12.75" customHeight="1" x14ac:dyDescent="0.2">
      <c r="A16" s="371" t="s">
        <v>172</v>
      </c>
    </row>
    <row r="17" spans="1:1" x14ac:dyDescent="0.2">
      <c r="A17" s="371"/>
    </row>
    <row r="18" spans="1:1" s="154" customFormat="1" ht="12.75" customHeight="1" x14ac:dyDescent="0.2"/>
    <row r="19" spans="1:1" x14ac:dyDescent="0.2">
      <c r="A19" s="190" t="s">
        <v>83</v>
      </c>
    </row>
    <row r="20" spans="1:1" ht="25.5" customHeight="1" x14ac:dyDescent="0.2">
      <c r="A20" s="185" t="s">
        <v>420</v>
      </c>
    </row>
    <row r="21" spans="1:1" ht="24.75" customHeight="1" x14ac:dyDescent="0.2">
      <c r="A21" s="185" t="s">
        <v>421</v>
      </c>
    </row>
    <row r="22" spans="1:1" x14ac:dyDescent="0.2">
      <c r="A22" s="33"/>
    </row>
    <row r="23" spans="1:1" x14ac:dyDescent="0.2">
      <c r="A23" s="174" t="s">
        <v>74</v>
      </c>
    </row>
    <row r="24" spans="1:1" x14ac:dyDescent="0.2">
      <c r="A24" s="178" t="s">
        <v>75</v>
      </c>
    </row>
    <row r="25" spans="1:1" ht="24" x14ac:dyDescent="0.2">
      <c r="A25" s="175" t="s">
        <v>76</v>
      </c>
    </row>
    <row r="26" spans="1:1" ht="24" x14ac:dyDescent="0.2">
      <c r="A26" s="175" t="s">
        <v>89</v>
      </c>
    </row>
    <row r="27" spans="1:1" ht="24" x14ac:dyDescent="0.2">
      <c r="A27" s="175" t="s">
        <v>78</v>
      </c>
    </row>
    <row r="28" spans="1:1" ht="36" x14ac:dyDescent="0.2">
      <c r="A28" s="175" t="s">
        <v>79</v>
      </c>
    </row>
    <row r="29" spans="1:1" ht="24" x14ac:dyDescent="0.2">
      <c r="A29" s="175" t="s">
        <v>187</v>
      </c>
    </row>
    <row r="30" spans="1:1" x14ac:dyDescent="0.2">
      <c r="A30" s="175"/>
    </row>
    <row r="31" spans="1:1" x14ac:dyDescent="0.2">
      <c r="A31" s="6"/>
    </row>
    <row r="32" spans="1:1" x14ac:dyDescent="0.2">
      <c r="A32" s="171" t="s">
        <v>81</v>
      </c>
    </row>
    <row r="33" spans="1:1" ht="130.5" customHeight="1" x14ac:dyDescent="0.2">
      <c r="A33" s="186" t="s">
        <v>422</v>
      </c>
    </row>
    <row r="34" spans="1:1" x14ac:dyDescent="0.2">
      <c r="A34" s="31"/>
    </row>
    <row r="35" spans="1:1" x14ac:dyDescent="0.2">
      <c r="A35" s="171"/>
    </row>
    <row r="36" spans="1:1" ht="26.25" customHeight="1" x14ac:dyDescent="0.2">
      <c r="A36" s="179" t="s">
        <v>214</v>
      </c>
    </row>
    <row r="37" spans="1:1" x14ac:dyDescent="0.2">
      <c r="A37" s="171"/>
    </row>
    <row r="38" spans="1:1" ht="26.25" customHeight="1" x14ac:dyDescent="0.2">
      <c r="A38" s="179" t="s">
        <v>215</v>
      </c>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sheetData>
  <mergeCells count="1">
    <mergeCell ref="A16:A17"/>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G93"/>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7.5703125" style="32" customWidth="1"/>
    <col min="2" max="16384" width="10" style="31"/>
  </cols>
  <sheetData>
    <row r="1" spans="1:7" ht="24" x14ac:dyDescent="0.2">
      <c r="A1" s="180" t="s">
        <v>61</v>
      </c>
    </row>
    <row r="2" spans="1:7" x14ac:dyDescent="0.2">
      <c r="A2" s="89"/>
    </row>
    <row r="3" spans="1:7" ht="24" x14ac:dyDescent="0.2">
      <c r="A3" s="167" t="s">
        <v>213</v>
      </c>
    </row>
    <row r="4" spans="1:7" x14ac:dyDescent="0.2">
      <c r="A4" s="167" t="s">
        <v>362</v>
      </c>
    </row>
    <row r="5" spans="1:7" s="154" customFormat="1" ht="21.75" customHeight="1" x14ac:dyDescent="0.2">
      <c r="A5" s="88" t="s">
        <v>62</v>
      </c>
      <c r="B5" s="115" t="e">
        <f>'Stay&amp;Get 4=3 | FIT18+25'!B5</f>
        <v>#REF!</v>
      </c>
      <c r="C5" s="115" t="e">
        <f>'Stay&amp;Get 4=3 | FIT18+25'!C5</f>
        <v>#REF!</v>
      </c>
      <c r="D5" s="115" t="e">
        <f>'Stay&amp;Get 4=3 | FIT18+25'!D5</f>
        <v>#REF!</v>
      </c>
      <c r="E5" s="115" t="e">
        <f>'Stay&amp;Get 4=3 | FIT18+25'!E5</f>
        <v>#REF!</v>
      </c>
      <c r="F5" s="115" t="e">
        <f>'Stay&amp;Get 4=3 | FIT18+25'!F5</f>
        <v>#REF!</v>
      </c>
      <c r="G5" s="115" t="e">
        <f>'Stay&amp;Get 4=3 | FIT18+25'!G5</f>
        <v>#REF!</v>
      </c>
    </row>
    <row r="6" spans="1:7" s="154" customFormat="1" ht="21.75" customHeight="1" x14ac:dyDescent="0.2">
      <c r="A6" s="104"/>
      <c r="B6" s="115" t="e">
        <f>'Stay&amp;Get 4=3 | FIT18+25'!B6</f>
        <v>#REF!</v>
      </c>
      <c r="C6" s="115" t="e">
        <f>'Stay&amp;Get 4=3 | FIT18+25'!C6</f>
        <v>#REF!</v>
      </c>
      <c r="D6" s="115" t="e">
        <f>'Stay&amp;Get 4=3 | FIT18+25'!D6</f>
        <v>#REF!</v>
      </c>
      <c r="E6" s="115" t="e">
        <f>'Stay&amp;Get 4=3 | FIT18+25'!E6</f>
        <v>#REF!</v>
      </c>
      <c r="F6" s="115" t="e">
        <f>'Stay&amp;Get 4=3 | FIT18+25'!F6</f>
        <v>#REF!</v>
      </c>
      <c r="G6" s="115" t="e">
        <f>'Stay&amp;Get 4=3 | FIT18+25'!G6</f>
        <v>#REF!</v>
      </c>
    </row>
    <row r="7" spans="1:7" s="154" customFormat="1" x14ac:dyDescent="0.2">
      <c r="A7" s="163" t="s">
        <v>63</v>
      </c>
    </row>
    <row r="8" spans="1:7" s="154" customFormat="1" x14ac:dyDescent="0.2">
      <c r="A8" s="163">
        <v>1</v>
      </c>
      <c r="B8" s="57" t="e">
        <f>'BAR BB| Open rates'!#REF!*0.75*0.85</f>
        <v>#REF!</v>
      </c>
      <c r="C8" s="57" t="e">
        <f>'BAR BB| Open rates'!#REF!*0.75*0.85</f>
        <v>#REF!</v>
      </c>
      <c r="D8" s="57" t="e">
        <f>'BAR BB| Open rates'!#REF!*0.75*0.85</f>
        <v>#REF!</v>
      </c>
      <c r="E8" s="57" t="e">
        <f>'BAR BB| Open rates'!#REF!*0.75*0.85</f>
        <v>#REF!</v>
      </c>
      <c r="F8" s="57" t="e">
        <f>'BAR BB| Open rates'!#REF!*0.75*0.85</f>
        <v>#REF!</v>
      </c>
      <c r="G8" s="57" t="e">
        <f>'BAR BB| Open rates'!#REF!*0.75*0.85</f>
        <v>#REF!</v>
      </c>
    </row>
    <row r="9" spans="1:7" s="154" customFormat="1" x14ac:dyDescent="0.2">
      <c r="A9" s="163">
        <v>2</v>
      </c>
      <c r="B9" s="57" t="e">
        <f>'BAR BB| Open rates'!#REF!*0.75*0.85</f>
        <v>#REF!</v>
      </c>
      <c r="C9" s="57" t="e">
        <f>'BAR BB| Open rates'!#REF!*0.75*0.85</f>
        <v>#REF!</v>
      </c>
      <c r="D9" s="57" t="e">
        <f>'BAR BB| Open rates'!#REF!*0.75*0.85</f>
        <v>#REF!</v>
      </c>
      <c r="E9" s="57" t="e">
        <f>'BAR BB| Open rates'!#REF!*0.75*0.85</f>
        <v>#REF!</v>
      </c>
      <c r="F9" s="57" t="e">
        <f>'BAR BB| Open rates'!#REF!*0.75*0.85</f>
        <v>#REF!</v>
      </c>
      <c r="G9" s="57" t="e">
        <f>'BAR BB| Open rates'!#REF!*0.75*0.85</f>
        <v>#REF!</v>
      </c>
    </row>
    <row r="10" spans="1:7" s="154" customFormat="1" x14ac:dyDescent="0.2">
      <c r="A10" s="163" t="s">
        <v>175</v>
      </c>
      <c r="B10" s="57"/>
      <c r="C10" s="57"/>
      <c r="D10" s="57"/>
      <c r="E10" s="57"/>
      <c r="F10" s="57"/>
      <c r="G10" s="57"/>
    </row>
    <row r="11" spans="1:7" s="154" customFormat="1" x14ac:dyDescent="0.2">
      <c r="A11" s="163">
        <v>1</v>
      </c>
      <c r="B11" s="57" t="e">
        <f>'BAR BB| Open rates'!#REF!*0.75*0.85</f>
        <v>#REF!</v>
      </c>
      <c r="C11" s="57" t="e">
        <f>'BAR BB| Open rates'!#REF!*0.75*0.85</f>
        <v>#REF!</v>
      </c>
      <c r="D11" s="57" t="e">
        <f>'BAR BB| Open rates'!#REF!*0.75*0.85</f>
        <v>#REF!</v>
      </c>
      <c r="E11" s="57" t="e">
        <f>'BAR BB| Open rates'!#REF!*0.75*0.85</f>
        <v>#REF!</v>
      </c>
      <c r="F11" s="57" t="e">
        <f>'BAR BB| Open rates'!#REF!*0.75*0.85</f>
        <v>#REF!</v>
      </c>
      <c r="G11" s="57" t="e">
        <f>'BAR BB| Open rates'!#REF!*0.75*0.85</f>
        <v>#REF!</v>
      </c>
    </row>
    <row r="12" spans="1:7" s="154" customFormat="1" x14ac:dyDescent="0.2">
      <c r="A12" s="163">
        <v>2</v>
      </c>
      <c r="B12" s="57" t="e">
        <f>'BAR BB| Open rates'!#REF!*0.75*0.85</f>
        <v>#REF!</v>
      </c>
      <c r="C12" s="57" t="e">
        <f>'BAR BB| Open rates'!#REF!*0.75*0.85</f>
        <v>#REF!</v>
      </c>
      <c r="D12" s="57" t="e">
        <f>'BAR BB| Open rates'!#REF!*0.75*0.85</f>
        <v>#REF!</v>
      </c>
      <c r="E12" s="57" t="e">
        <f>'BAR BB| Open rates'!#REF!*0.75*0.85</f>
        <v>#REF!</v>
      </c>
      <c r="F12" s="57" t="e">
        <f>'BAR BB| Open rates'!#REF!*0.75*0.85</f>
        <v>#REF!</v>
      </c>
      <c r="G12" s="57" t="e">
        <f>'BAR BB| Open rates'!#REF!*0.75*0.85</f>
        <v>#REF!</v>
      </c>
    </row>
    <row r="13" spans="1:7" s="154" customFormat="1" x14ac:dyDescent="0.2">
      <c r="A13" s="163" t="s">
        <v>176</v>
      </c>
      <c r="B13" s="57"/>
      <c r="C13" s="57"/>
      <c r="D13" s="57"/>
      <c r="E13" s="57"/>
      <c r="F13" s="57"/>
      <c r="G13" s="57"/>
    </row>
    <row r="14" spans="1:7" s="154" customFormat="1" x14ac:dyDescent="0.2">
      <c r="A14" s="163">
        <v>1</v>
      </c>
      <c r="B14" s="57" t="e">
        <f>'BAR BB| Open rates'!#REF!*0.75*0.85</f>
        <v>#REF!</v>
      </c>
      <c r="C14" s="57" t="e">
        <f>'BAR BB| Open rates'!#REF!*0.75*0.85</f>
        <v>#REF!</v>
      </c>
      <c r="D14" s="57" t="e">
        <f>'BAR BB| Open rates'!#REF!*0.75*0.85</f>
        <v>#REF!</v>
      </c>
      <c r="E14" s="57" t="e">
        <f>'BAR BB| Open rates'!#REF!*0.75*0.85</f>
        <v>#REF!</v>
      </c>
      <c r="F14" s="57" t="e">
        <f>'BAR BB| Open rates'!#REF!*0.75*0.85</f>
        <v>#REF!</v>
      </c>
      <c r="G14" s="57" t="e">
        <f>'BAR BB| Open rates'!#REF!*0.75*0.85</f>
        <v>#REF!</v>
      </c>
    </row>
    <row r="15" spans="1:7" s="154" customFormat="1" x14ac:dyDescent="0.2">
      <c r="A15" s="163">
        <v>2</v>
      </c>
      <c r="B15" s="57" t="e">
        <f>'BAR BB| Open rates'!#REF!*0.75*0.85</f>
        <v>#REF!</v>
      </c>
      <c r="C15" s="57" t="e">
        <f>'BAR BB| Open rates'!#REF!*0.75*0.85</f>
        <v>#REF!</v>
      </c>
      <c r="D15" s="57" t="e">
        <f>'BAR BB| Open rates'!#REF!*0.75*0.85</f>
        <v>#REF!</v>
      </c>
      <c r="E15" s="57" t="e">
        <f>'BAR BB| Open rates'!#REF!*0.75*0.85</f>
        <v>#REF!</v>
      </c>
      <c r="F15" s="57" t="e">
        <f>'BAR BB| Open rates'!#REF!*0.75*0.85</f>
        <v>#REF!</v>
      </c>
      <c r="G15" s="57" t="e">
        <f>'BAR BB| Open rates'!#REF!*0.75*0.85</f>
        <v>#REF!</v>
      </c>
    </row>
    <row r="16" spans="1:7" s="154" customFormat="1" x14ac:dyDescent="0.2">
      <c r="A16" s="193"/>
    </row>
    <row r="17" spans="1:1" ht="12.75" customHeight="1" x14ac:dyDescent="0.2">
      <c r="A17" s="371" t="s">
        <v>172</v>
      </c>
    </row>
    <row r="18" spans="1:1" x14ac:dyDescent="0.2">
      <c r="A18" s="371"/>
    </row>
    <row r="19" spans="1:1" s="154" customFormat="1" ht="12.75" customHeight="1" x14ac:dyDescent="0.2"/>
    <row r="20" spans="1:1" x14ac:dyDescent="0.2">
      <c r="A20" s="190" t="s">
        <v>83</v>
      </c>
    </row>
    <row r="21" spans="1:1" ht="25.5" customHeight="1" x14ac:dyDescent="0.2">
      <c r="A21" s="185" t="s">
        <v>420</v>
      </c>
    </row>
    <row r="22" spans="1:1" ht="24.75" customHeight="1" x14ac:dyDescent="0.2">
      <c r="A22" s="185" t="s">
        <v>421</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422</v>
      </c>
    </row>
    <row r="35" spans="1:1" x14ac:dyDescent="0.2">
      <c r="A35" s="31"/>
    </row>
    <row r="36" spans="1:1" x14ac:dyDescent="0.2">
      <c r="A36" s="171"/>
    </row>
    <row r="37" spans="1:1" ht="26.25" customHeight="1" x14ac:dyDescent="0.2">
      <c r="A37" s="179" t="s">
        <v>214</v>
      </c>
    </row>
    <row r="38" spans="1:1" x14ac:dyDescent="0.2">
      <c r="A38" s="171"/>
    </row>
    <row r="39" spans="1:1" ht="26.25" customHeight="1" x14ac:dyDescent="0.2">
      <c r="A39" s="179" t="s">
        <v>215</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sheetData>
  <mergeCells count="1">
    <mergeCell ref="A17:A18"/>
  </mergeCells>
  <pageMargins left="0.7" right="0.7" top="0.75" bottom="0.75" header="0.3" footer="0.3"/>
  <pageSetup paperSize="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654"/>
  <sheetViews>
    <sheetView workbookViewId="0">
      <pane xSplit="1" ySplit="5" topLeftCell="B6" activePane="bottomRight" state="frozen"/>
      <selection pane="topRight" activeCell="B1" sqref="B1"/>
      <selection pane="bottomLeft" activeCell="A5" sqref="A5"/>
      <selection pane="bottomRight" activeCell="B1" sqref="B1:B1048576"/>
    </sheetView>
  </sheetViews>
  <sheetFormatPr defaultColWidth="9.85546875" defaultRowHeight="12.75" x14ac:dyDescent="0.2"/>
  <cols>
    <col min="1" max="1" width="36.85546875" style="32" customWidth="1"/>
    <col min="2" max="16384" width="9.85546875" style="32"/>
  </cols>
  <sheetData>
    <row r="1" spans="1:2" x14ac:dyDescent="0.2">
      <c r="A1" s="63" t="s">
        <v>61</v>
      </c>
    </row>
    <row r="2" spans="1:2" x14ac:dyDescent="0.2">
      <c r="A2" s="11" t="s">
        <v>410</v>
      </c>
    </row>
    <row r="3" spans="1:2" x14ac:dyDescent="0.2">
      <c r="A3" s="11" t="s">
        <v>192</v>
      </c>
    </row>
    <row r="4" spans="1:2" s="33" customFormat="1" ht="24.75" customHeight="1" x14ac:dyDescent="0.2">
      <c r="A4" s="88" t="s">
        <v>62</v>
      </c>
      <c r="B4" s="113" t="e">
        <f>'BAR BB| Open rates'!#REF!</f>
        <v>#REF!</v>
      </c>
    </row>
    <row r="5" spans="1:2" s="33" customFormat="1" ht="24.75" customHeight="1" x14ac:dyDescent="0.2">
      <c r="A5" s="104"/>
      <c r="B5" s="113" t="e">
        <f>'BAR BB| Open rates'!#REF!</f>
        <v>#REF!</v>
      </c>
    </row>
    <row r="6" spans="1:2" s="33" customFormat="1" ht="12" customHeight="1" x14ac:dyDescent="0.2">
      <c r="A6" s="236" t="s">
        <v>63</v>
      </c>
      <c r="B6" s="115"/>
    </row>
    <row r="7" spans="1:2" s="33" customFormat="1" ht="12.75" customHeight="1" x14ac:dyDescent="0.2">
      <c r="A7" s="237">
        <v>1</v>
      </c>
      <c r="B7" s="43" t="e">
        <f>'BAR BB| Open rates'!#REF!*0.8</f>
        <v>#REF!</v>
      </c>
    </row>
    <row r="8" spans="1:2" s="33" customFormat="1" ht="15.75" customHeight="1" x14ac:dyDescent="0.2">
      <c r="A8" s="237">
        <v>2</v>
      </c>
      <c r="B8" s="43" t="e">
        <f>'BAR BB| Open rates'!#REF!*0.8</f>
        <v>#REF!</v>
      </c>
    </row>
    <row r="9" spans="1:2" s="33" customFormat="1" ht="12.75" customHeight="1" x14ac:dyDescent="0.2">
      <c r="A9" s="236" t="s">
        <v>175</v>
      </c>
      <c r="B9" s="43"/>
    </row>
    <row r="10" spans="1:2" s="33" customFormat="1" ht="16.5" customHeight="1" x14ac:dyDescent="0.2">
      <c r="A10" s="237">
        <v>1</v>
      </c>
      <c r="B10" s="43" t="e">
        <f>'BAR BB| Open rates'!#REF!*0.8</f>
        <v>#REF!</v>
      </c>
    </row>
    <row r="11" spans="1:2" s="33" customFormat="1" ht="11.25" customHeight="1" x14ac:dyDescent="0.2">
      <c r="A11" s="237">
        <v>2</v>
      </c>
      <c r="B11" s="43" t="e">
        <f>'BAR BB| Open rates'!#REF!*0.8</f>
        <v>#REF!</v>
      </c>
    </row>
    <row r="12" spans="1:2" s="36" customFormat="1" ht="12" customHeight="1" x14ac:dyDescent="0.2">
      <c r="A12" s="236" t="s">
        <v>178</v>
      </c>
      <c r="B12" s="43"/>
    </row>
    <row r="13" spans="1:2" s="36" customFormat="1" ht="12" customHeight="1" x14ac:dyDescent="0.2">
      <c r="A13" s="237">
        <v>1</v>
      </c>
      <c r="B13" s="43" t="e">
        <f>'BAR BB| Open rates'!#REF!*0.8</f>
        <v>#REF!</v>
      </c>
    </row>
    <row r="14" spans="1:2" s="36" customFormat="1" ht="12" customHeight="1" x14ac:dyDescent="0.2">
      <c r="A14" s="237">
        <v>2</v>
      </c>
      <c r="B14" s="43" t="e">
        <f>'BAR BB| Open rates'!#REF!*0.8</f>
        <v>#REF!</v>
      </c>
    </row>
    <row r="15" spans="1:2" s="36" customFormat="1" ht="12" customHeight="1" x14ac:dyDescent="0.2">
      <c r="A15" s="236" t="s">
        <v>179</v>
      </c>
      <c r="B15" s="43"/>
    </row>
    <row r="16" spans="1:2" s="36" customFormat="1" ht="12" customHeight="1" x14ac:dyDescent="0.2">
      <c r="A16" s="237">
        <v>1</v>
      </c>
      <c r="B16" s="43" t="e">
        <f>'BAR BB| Open rates'!#REF!*0.8</f>
        <v>#REF!</v>
      </c>
    </row>
    <row r="17" spans="1:2" s="36" customFormat="1" ht="12" customHeight="1" x14ac:dyDescent="0.2">
      <c r="A17" s="237">
        <v>2</v>
      </c>
      <c r="B17" s="43" t="e">
        <f>'BAR BB| Open rates'!#REF!*0.8</f>
        <v>#REF!</v>
      </c>
    </row>
    <row r="18" spans="1:2" s="36" customFormat="1" ht="12" customHeight="1" x14ac:dyDescent="0.2">
      <c r="A18" s="236" t="s">
        <v>180</v>
      </c>
      <c r="B18" s="43"/>
    </row>
    <row r="19" spans="1:2" s="36" customFormat="1" ht="12" customHeight="1" x14ac:dyDescent="0.2">
      <c r="A19" s="237">
        <v>1</v>
      </c>
      <c r="B19" s="43" t="e">
        <f>'BAR BB| Open rates'!#REF!*0.8</f>
        <v>#REF!</v>
      </c>
    </row>
    <row r="20" spans="1:2" s="36" customFormat="1" ht="12" customHeight="1" x14ac:dyDescent="0.2">
      <c r="A20" s="237">
        <v>2</v>
      </c>
      <c r="B20" s="43" t="e">
        <f>'BAR BB| Open rates'!#REF!*0.8</f>
        <v>#REF!</v>
      </c>
    </row>
    <row r="21" spans="1:2" s="36" customFormat="1" ht="12" customHeight="1" x14ac:dyDescent="0.2">
      <c r="A21" s="237">
        <v>3</v>
      </c>
      <c r="B21" s="43" t="e">
        <f>'BAR BB| Open rates'!#REF!*0.8</f>
        <v>#REF!</v>
      </c>
    </row>
    <row r="22" spans="1:2" s="36" customFormat="1" ht="12" customHeight="1" x14ac:dyDescent="0.2">
      <c r="A22" s="237">
        <v>4</v>
      </c>
      <c r="B22" s="43" t="e">
        <f>'BAR BB| Open rates'!#REF!*0.8</f>
        <v>#REF!</v>
      </c>
    </row>
    <row r="23" spans="1:2" s="36" customFormat="1" ht="12" customHeight="1" x14ac:dyDescent="0.2">
      <c r="A23" s="236" t="s">
        <v>181</v>
      </c>
      <c r="B23" s="43"/>
    </row>
    <row r="24" spans="1:2" s="36" customFormat="1" ht="12" customHeight="1" x14ac:dyDescent="0.2">
      <c r="A24" s="237">
        <v>1</v>
      </c>
      <c r="B24" s="43" t="e">
        <f>'BAR BB| Open rates'!#REF!*0.8</f>
        <v>#REF!</v>
      </c>
    </row>
    <row r="25" spans="1:2" s="36" customFormat="1" ht="12" customHeight="1" x14ac:dyDescent="0.2">
      <c r="A25" s="237">
        <v>2</v>
      </c>
      <c r="B25" s="43" t="e">
        <f>'BAR BB| Open rates'!#REF!*0.8</f>
        <v>#REF!</v>
      </c>
    </row>
    <row r="26" spans="1:2" s="36" customFormat="1" ht="12" customHeight="1" x14ac:dyDescent="0.2">
      <c r="A26" s="237">
        <v>3</v>
      </c>
      <c r="B26" s="43" t="e">
        <f>'BAR BB| Open rates'!#REF!*0.8</f>
        <v>#REF!</v>
      </c>
    </row>
    <row r="27" spans="1:2" s="36" customFormat="1" ht="12" customHeight="1" x14ac:dyDescent="0.2">
      <c r="A27" s="237">
        <v>4</v>
      </c>
      <c r="B27" s="43" t="e">
        <f>'BAR BB| Open rates'!#REF!*0.8</f>
        <v>#REF!</v>
      </c>
    </row>
    <row r="28" spans="1:2" s="36" customFormat="1" ht="12" hidden="1" customHeight="1" x14ac:dyDescent="0.2">
      <c r="A28" s="236" t="s">
        <v>183</v>
      </c>
    </row>
    <row r="29" spans="1:2" s="36" customFormat="1" ht="12" hidden="1" customHeight="1" x14ac:dyDescent="0.2">
      <c r="A29" s="237">
        <v>1</v>
      </c>
    </row>
    <row r="30" spans="1:2" s="36" customFormat="1" ht="12" hidden="1" customHeight="1" x14ac:dyDescent="0.2">
      <c r="A30" s="237">
        <v>2</v>
      </c>
    </row>
    <row r="31" spans="1:2" s="36" customFormat="1" ht="12" hidden="1" customHeight="1" x14ac:dyDescent="0.2">
      <c r="A31" s="237">
        <v>3</v>
      </c>
    </row>
    <row r="32" spans="1:2" s="36" customFormat="1" ht="12" hidden="1" customHeight="1" x14ac:dyDescent="0.2">
      <c r="A32" s="237">
        <v>4</v>
      </c>
    </row>
    <row r="33" spans="1:1" s="36" customFormat="1" ht="12" hidden="1" customHeight="1" x14ac:dyDescent="0.2">
      <c r="A33" s="237">
        <v>5</v>
      </c>
    </row>
    <row r="34" spans="1:1" s="36" customFormat="1" ht="12" hidden="1" customHeight="1" x14ac:dyDescent="0.2">
      <c r="A34" s="237">
        <v>6</v>
      </c>
    </row>
    <row r="35" spans="1:1" s="36" customFormat="1" ht="12" hidden="1" customHeight="1" x14ac:dyDescent="0.2">
      <c r="A35" s="237">
        <v>7</v>
      </c>
    </row>
    <row r="36" spans="1:1" s="36" customFormat="1" ht="12" hidden="1" customHeight="1" x14ac:dyDescent="0.2">
      <c r="A36" s="237">
        <v>8</v>
      </c>
    </row>
    <row r="37" spans="1:1" s="36" customFormat="1" ht="12" hidden="1" customHeight="1" x14ac:dyDescent="0.2">
      <c r="A37" s="236" t="s">
        <v>72</v>
      </c>
    </row>
    <row r="38" spans="1:1" s="36" customFormat="1" ht="12" hidden="1" customHeight="1" x14ac:dyDescent="0.2">
      <c r="A38" s="237">
        <v>1</v>
      </c>
    </row>
    <row r="39" spans="1:1" s="36" customFormat="1" ht="12" hidden="1" customHeight="1" x14ac:dyDescent="0.2">
      <c r="A39" s="237">
        <v>2</v>
      </c>
    </row>
    <row r="40" spans="1:1" s="36" customFormat="1" ht="12" hidden="1" customHeight="1" x14ac:dyDescent="0.2">
      <c r="A40" s="236" t="s">
        <v>184</v>
      </c>
    </row>
    <row r="41" spans="1:1" s="36" customFormat="1" ht="12" hidden="1" customHeight="1" x14ac:dyDescent="0.2">
      <c r="A41" s="237">
        <v>1</v>
      </c>
    </row>
    <row r="42" spans="1:1" s="36" customFormat="1" ht="12" hidden="1" customHeight="1" x14ac:dyDescent="0.2">
      <c r="A42" s="237">
        <v>2</v>
      </c>
    </row>
    <row r="43" spans="1:1" s="36" customFormat="1" ht="12" hidden="1" customHeight="1" x14ac:dyDescent="0.2">
      <c r="A43" s="237">
        <v>3</v>
      </c>
    </row>
    <row r="44" spans="1:1" s="36" customFormat="1" ht="12" hidden="1" customHeight="1" x14ac:dyDescent="0.2">
      <c r="A44" s="237">
        <v>4</v>
      </c>
    </row>
    <row r="45" spans="1:1" s="36" customFormat="1" ht="12" hidden="1" customHeight="1" x14ac:dyDescent="0.2">
      <c r="A45" s="237">
        <v>5</v>
      </c>
    </row>
    <row r="46" spans="1:1" s="36" customFormat="1" ht="12" hidden="1" customHeight="1" x14ac:dyDescent="0.2">
      <c r="A46" s="237">
        <v>6</v>
      </c>
    </row>
    <row r="47" spans="1:1" s="36" customFormat="1" ht="12" hidden="1" customHeight="1" x14ac:dyDescent="0.2">
      <c r="A47" s="251"/>
    </row>
    <row r="48" spans="1:1" s="33" customFormat="1" x14ac:dyDescent="0.2">
      <c r="A48" s="89"/>
    </row>
    <row r="49" spans="1:1" s="33" customFormat="1" x14ac:dyDescent="0.2">
      <c r="A49" s="371" t="s">
        <v>172</v>
      </c>
    </row>
    <row r="50" spans="1:1" s="33" customFormat="1" x14ac:dyDescent="0.2">
      <c r="A50" s="371"/>
    </row>
    <row r="51" spans="1:1" s="31" customFormat="1" ht="13.5" customHeight="1" x14ac:dyDescent="0.2"/>
    <row r="52" spans="1:1" s="6" customFormat="1" ht="12.75" customHeight="1" x14ac:dyDescent="0.2">
      <c r="A52" s="174" t="s">
        <v>74</v>
      </c>
    </row>
    <row r="53" spans="1:1" s="6" customFormat="1" ht="12.75" customHeight="1" x14ac:dyDescent="0.2">
      <c r="A53" s="172" t="s">
        <v>75</v>
      </c>
    </row>
    <row r="54" spans="1:1" s="6" customFormat="1" ht="24" customHeight="1" x14ac:dyDescent="0.2">
      <c r="A54" s="172" t="s">
        <v>385</v>
      </c>
    </row>
    <row r="55" spans="1:1" s="6" customFormat="1" ht="24.75" customHeight="1" x14ac:dyDescent="0.2">
      <c r="A55" s="172" t="s">
        <v>76</v>
      </c>
    </row>
    <row r="56" spans="1:1" s="6" customFormat="1" ht="28.5" customHeight="1" x14ac:dyDescent="0.2">
      <c r="A56" s="172" t="s">
        <v>77</v>
      </c>
    </row>
    <row r="57" spans="1:1" s="6" customFormat="1" ht="21.75" customHeight="1" x14ac:dyDescent="0.2">
      <c r="A57" s="172" t="s">
        <v>78</v>
      </c>
    </row>
    <row r="58" spans="1:1" s="36" customFormat="1" ht="23.25"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58" t="s">
        <v>386</v>
      </c>
    </row>
    <row r="63" spans="1:1" s="33" customFormat="1" x14ac:dyDescent="0.2"/>
    <row r="64" spans="1:1" s="33" customFormat="1" x14ac:dyDescent="0.2">
      <c r="A64" s="171" t="s">
        <v>83</v>
      </c>
    </row>
    <row r="65" spans="1:1" s="33" customFormat="1" ht="30" customHeight="1" x14ac:dyDescent="0.2">
      <c r="A65" s="261" t="s">
        <v>387</v>
      </c>
    </row>
    <row r="66" spans="1:1" s="33" customFormat="1" ht="24" x14ac:dyDescent="0.2">
      <c r="A66" s="213" t="s">
        <v>388</v>
      </c>
    </row>
    <row r="67" spans="1:1" s="33" customFormat="1" x14ac:dyDescent="0.2"/>
    <row r="68" spans="1:1" s="33" customFormat="1" ht="24" x14ac:dyDescent="0.2">
      <c r="A68" s="273" t="s">
        <v>391</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B654"/>
  <sheetViews>
    <sheetView workbookViewId="0">
      <pane xSplit="1" ySplit="5" topLeftCell="B6" activePane="bottomRight" state="frozen"/>
      <selection pane="topRight" activeCell="B1" sqref="B1"/>
      <selection pane="bottomLeft" activeCell="A5" sqref="A5"/>
      <selection pane="bottomRight" activeCell="B1" sqref="B1:B1048576"/>
    </sheetView>
  </sheetViews>
  <sheetFormatPr defaultColWidth="9.85546875" defaultRowHeight="12.75" x14ac:dyDescent="0.2"/>
  <cols>
    <col min="1" max="1" width="36.85546875" style="32" customWidth="1"/>
    <col min="2" max="16384" width="9.85546875" style="32"/>
  </cols>
  <sheetData>
    <row r="1" spans="1:2" x14ac:dyDescent="0.2">
      <c r="A1" s="63" t="s">
        <v>61</v>
      </c>
    </row>
    <row r="2" spans="1:2" x14ac:dyDescent="0.2">
      <c r="A2" s="11" t="s">
        <v>410</v>
      </c>
    </row>
    <row r="3" spans="1:2" x14ac:dyDescent="0.2">
      <c r="A3" s="11" t="s">
        <v>274</v>
      </c>
    </row>
    <row r="4" spans="1:2" s="33" customFormat="1" ht="24.75" customHeight="1" x14ac:dyDescent="0.2">
      <c r="A4" s="88" t="s">
        <v>62</v>
      </c>
      <c r="B4" s="113" t="e">
        <f>'BAR BB| Open rates'!#REF!</f>
        <v>#REF!</v>
      </c>
    </row>
    <row r="5" spans="1:2" s="33" customFormat="1" ht="24.75" customHeight="1" x14ac:dyDescent="0.2">
      <c r="A5" s="104"/>
      <c r="B5" s="113" t="e">
        <f>'BAR BB| Open rates'!#REF!</f>
        <v>#REF!</v>
      </c>
    </row>
    <row r="6" spans="1:2" s="33" customFormat="1" ht="11.25" customHeight="1" x14ac:dyDescent="0.2">
      <c r="A6" s="236" t="s">
        <v>63</v>
      </c>
      <c r="B6" s="115"/>
    </row>
    <row r="7" spans="1:2" s="33" customFormat="1" ht="12.75" customHeight="1" x14ac:dyDescent="0.2">
      <c r="A7" s="237">
        <v>1</v>
      </c>
      <c r="B7" s="57" t="e">
        <f>'BAR BB| Open rates'!#REF!*0.8*0.87</f>
        <v>#REF!</v>
      </c>
    </row>
    <row r="8" spans="1:2" s="33" customFormat="1" ht="12.75" customHeight="1" x14ac:dyDescent="0.2">
      <c r="A8" s="237">
        <v>2</v>
      </c>
      <c r="B8" s="57" t="e">
        <f>'BAR BB| Open rates'!#REF!*0.8*0.87</f>
        <v>#REF!</v>
      </c>
    </row>
    <row r="9" spans="1:2" s="33" customFormat="1" ht="15.75" customHeight="1" x14ac:dyDescent="0.2">
      <c r="A9" s="236" t="s">
        <v>175</v>
      </c>
      <c r="B9" s="57"/>
    </row>
    <row r="10" spans="1:2" s="33" customFormat="1" ht="16.5" customHeight="1" x14ac:dyDescent="0.2">
      <c r="A10" s="237">
        <v>1</v>
      </c>
      <c r="B10" s="57" t="e">
        <f>'BAR BB| Open rates'!#REF!*0.8*0.87</f>
        <v>#REF!</v>
      </c>
    </row>
    <row r="11" spans="1:2" s="33" customFormat="1" ht="13.5" customHeight="1" x14ac:dyDescent="0.2">
      <c r="A11" s="237">
        <v>2</v>
      </c>
      <c r="B11" s="57" t="e">
        <f>'BAR BB| Open rates'!#REF!*0.8*0.87</f>
        <v>#REF!</v>
      </c>
    </row>
    <row r="12" spans="1:2" s="36" customFormat="1" ht="12" customHeight="1" x14ac:dyDescent="0.2">
      <c r="A12" s="236" t="s">
        <v>178</v>
      </c>
      <c r="B12" s="43"/>
    </row>
    <row r="13" spans="1:2" s="36" customFormat="1" ht="12" customHeight="1" x14ac:dyDescent="0.2">
      <c r="A13" s="237">
        <v>1</v>
      </c>
      <c r="B13" s="57" t="e">
        <f>'BAR BB| Open rates'!#REF!*0.8*0.87</f>
        <v>#REF!</v>
      </c>
    </row>
    <row r="14" spans="1:2" s="36" customFormat="1" ht="12" customHeight="1" x14ac:dyDescent="0.2">
      <c r="A14" s="237">
        <v>2</v>
      </c>
      <c r="B14" s="57" t="e">
        <f>'BAR BB| Open rates'!#REF!*0.8*0.87</f>
        <v>#REF!</v>
      </c>
    </row>
    <row r="15" spans="1:2" s="36" customFormat="1" ht="12" customHeight="1" x14ac:dyDescent="0.2">
      <c r="A15" s="236" t="s">
        <v>179</v>
      </c>
      <c r="B15" s="57"/>
    </row>
    <row r="16" spans="1:2" s="36" customFormat="1" ht="12" customHeight="1" x14ac:dyDescent="0.2">
      <c r="A16" s="237">
        <v>1</v>
      </c>
      <c r="B16" s="57" t="e">
        <f>'BAR BB| Open rates'!#REF!*0.8*0.87</f>
        <v>#REF!</v>
      </c>
    </row>
    <row r="17" spans="1:2" s="36" customFormat="1" ht="12" customHeight="1" x14ac:dyDescent="0.2">
      <c r="A17" s="237">
        <v>2</v>
      </c>
      <c r="B17" s="57" t="e">
        <f>'BAR BB| Open rates'!#REF!*0.8*0.87</f>
        <v>#REF!</v>
      </c>
    </row>
    <row r="18" spans="1:2" s="36" customFormat="1" ht="12" customHeight="1" x14ac:dyDescent="0.2">
      <c r="A18" s="236" t="s">
        <v>180</v>
      </c>
      <c r="B18" s="57"/>
    </row>
    <row r="19" spans="1:2" s="36" customFormat="1" ht="12" customHeight="1" x14ac:dyDescent="0.2">
      <c r="A19" s="237">
        <v>1</v>
      </c>
      <c r="B19" s="57" t="e">
        <f>'BAR BB| Open rates'!#REF!*0.8*0.87</f>
        <v>#REF!</v>
      </c>
    </row>
    <row r="20" spans="1:2" s="36" customFormat="1" ht="12" customHeight="1" x14ac:dyDescent="0.2">
      <c r="A20" s="237">
        <v>2</v>
      </c>
      <c r="B20" s="57" t="e">
        <f>'BAR BB| Open rates'!#REF!*0.8*0.87</f>
        <v>#REF!</v>
      </c>
    </row>
    <row r="21" spans="1:2" s="36" customFormat="1" ht="12" customHeight="1" x14ac:dyDescent="0.2">
      <c r="A21" s="237">
        <v>3</v>
      </c>
      <c r="B21" s="57" t="e">
        <f>'BAR BB| Open rates'!#REF!*0.8*0.87</f>
        <v>#REF!</v>
      </c>
    </row>
    <row r="22" spans="1:2" s="36" customFormat="1" ht="12" customHeight="1" x14ac:dyDescent="0.2">
      <c r="A22" s="237">
        <v>4</v>
      </c>
      <c r="B22" s="57" t="e">
        <f>'BAR BB| Open rates'!#REF!*0.8*0.87</f>
        <v>#REF!</v>
      </c>
    </row>
    <row r="23" spans="1:2" s="36" customFormat="1" ht="12" customHeight="1" x14ac:dyDescent="0.2">
      <c r="A23" s="236" t="s">
        <v>181</v>
      </c>
      <c r="B23" s="57"/>
    </row>
    <row r="24" spans="1:2" s="36" customFormat="1" ht="12" customHeight="1" x14ac:dyDescent="0.2">
      <c r="A24" s="237">
        <v>1</v>
      </c>
      <c r="B24" s="57" t="e">
        <f>'BAR BB| Open rates'!#REF!*0.8*0.87</f>
        <v>#REF!</v>
      </c>
    </row>
    <row r="25" spans="1:2" s="36" customFormat="1" ht="12" customHeight="1" x14ac:dyDescent="0.2">
      <c r="A25" s="237">
        <v>2</v>
      </c>
      <c r="B25" s="57" t="e">
        <f>'BAR BB| Open rates'!#REF!*0.8*0.87</f>
        <v>#REF!</v>
      </c>
    </row>
    <row r="26" spans="1:2" s="36" customFormat="1" ht="12" customHeight="1" x14ac:dyDescent="0.2">
      <c r="A26" s="237">
        <v>3</v>
      </c>
      <c r="B26" s="57" t="e">
        <f>'BAR BB| Open rates'!#REF!*0.8*0.87</f>
        <v>#REF!</v>
      </c>
    </row>
    <row r="27" spans="1:2" s="36" customFormat="1" ht="12" customHeight="1" x14ac:dyDescent="0.2">
      <c r="A27" s="237">
        <v>4</v>
      </c>
      <c r="B27" s="57" t="e">
        <f>'BAR BB| Open rates'!#REF!*0.8*0.87</f>
        <v>#REF!</v>
      </c>
    </row>
    <row r="28" spans="1:2" s="36" customFormat="1" ht="12" hidden="1" customHeight="1" x14ac:dyDescent="0.2">
      <c r="A28" s="236" t="s">
        <v>183</v>
      </c>
    </row>
    <row r="29" spans="1:2" s="36" customFormat="1" ht="12" hidden="1" customHeight="1" x14ac:dyDescent="0.2">
      <c r="A29" s="237">
        <v>1</v>
      </c>
    </row>
    <row r="30" spans="1:2" s="36" customFormat="1" ht="12" hidden="1" customHeight="1" x14ac:dyDescent="0.2">
      <c r="A30" s="237">
        <v>2</v>
      </c>
    </row>
    <row r="31" spans="1:2" s="36" customFormat="1" ht="12" hidden="1" customHeight="1" x14ac:dyDescent="0.2">
      <c r="A31" s="237">
        <v>3</v>
      </c>
    </row>
    <row r="32" spans="1:2" s="36" customFormat="1" ht="12" hidden="1" customHeight="1" x14ac:dyDescent="0.2">
      <c r="A32" s="237">
        <v>4</v>
      </c>
    </row>
    <row r="33" spans="1:1" s="36" customFormat="1" ht="12" hidden="1" customHeight="1" x14ac:dyDescent="0.2">
      <c r="A33" s="237">
        <v>5</v>
      </c>
    </row>
    <row r="34" spans="1:1" s="36" customFormat="1" ht="12" hidden="1" customHeight="1" x14ac:dyDescent="0.2">
      <c r="A34" s="237">
        <v>6</v>
      </c>
    </row>
    <row r="35" spans="1:1" s="36" customFormat="1" ht="12" hidden="1" customHeight="1" x14ac:dyDescent="0.2">
      <c r="A35" s="237">
        <v>7</v>
      </c>
    </row>
    <row r="36" spans="1:1" s="36" customFormat="1" ht="12" hidden="1" customHeight="1" x14ac:dyDescent="0.2">
      <c r="A36" s="237">
        <v>8</v>
      </c>
    </row>
    <row r="37" spans="1:1" s="36" customFormat="1" ht="12" hidden="1" customHeight="1" x14ac:dyDescent="0.2">
      <c r="A37" s="236" t="s">
        <v>72</v>
      </c>
    </row>
    <row r="38" spans="1:1" s="36" customFormat="1" ht="12" hidden="1" customHeight="1" x14ac:dyDescent="0.2">
      <c r="A38" s="237">
        <v>1</v>
      </c>
    </row>
    <row r="39" spans="1:1" s="36" customFormat="1" ht="12" hidden="1" customHeight="1" x14ac:dyDescent="0.2">
      <c r="A39" s="237">
        <v>2</v>
      </c>
    </row>
    <row r="40" spans="1:1" s="36" customFormat="1" ht="12" hidden="1" customHeight="1" x14ac:dyDescent="0.2">
      <c r="A40" s="236" t="s">
        <v>184</v>
      </c>
    </row>
    <row r="41" spans="1:1" s="36" customFormat="1" ht="12" hidden="1" customHeight="1" x14ac:dyDescent="0.2">
      <c r="A41" s="237">
        <v>1</v>
      </c>
    </row>
    <row r="42" spans="1:1" s="36" customFormat="1" ht="12" hidden="1" customHeight="1" x14ac:dyDescent="0.2">
      <c r="A42" s="237">
        <v>2</v>
      </c>
    </row>
    <row r="43" spans="1:1" s="36" customFormat="1" ht="12" hidden="1" customHeight="1" x14ac:dyDescent="0.2">
      <c r="A43" s="237">
        <v>3</v>
      </c>
    </row>
    <row r="44" spans="1:1" s="36" customFormat="1" ht="12" hidden="1" customHeight="1" x14ac:dyDescent="0.2">
      <c r="A44" s="237">
        <v>4</v>
      </c>
    </row>
    <row r="45" spans="1:1" s="36" customFormat="1" ht="12" hidden="1" customHeight="1" x14ac:dyDescent="0.2">
      <c r="A45" s="237">
        <v>5</v>
      </c>
    </row>
    <row r="46" spans="1:1" s="36" customFormat="1" ht="12" hidden="1" customHeight="1" x14ac:dyDescent="0.2">
      <c r="A46" s="237">
        <v>6</v>
      </c>
    </row>
    <row r="47" spans="1:1" s="36" customFormat="1" ht="12" hidden="1" customHeight="1" x14ac:dyDescent="0.2">
      <c r="A47" s="251"/>
    </row>
    <row r="48" spans="1:1" s="33" customFormat="1" x14ac:dyDescent="0.2">
      <c r="A48" s="89"/>
    </row>
    <row r="49" spans="1:1" s="33" customFormat="1" ht="12.75" customHeight="1" x14ac:dyDescent="0.2">
      <c r="A49" s="371" t="s">
        <v>172</v>
      </c>
    </row>
    <row r="50" spans="1:1" s="33" customFormat="1" x14ac:dyDescent="0.2">
      <c r="A50" s="371"/>
    </row>
    <row r="51" spans="1:1" s="31" customFormat="1" ht="13.5" customHeight="1" x14ac:dyDescent="0.2"/>
    <row r="52" spans="1:1" s="6" customFormat="1" ht="12.75" customHeight="1" x14ac:dyDescent="0.2">
      <c r="A52" s="174" t="s">
        <v>74</v>
      </c>
    </row>
    <row r="53" spans="1:1" s="6" customFormat="1" ht="12.75" customHeight="1" x14ac:dyDescent="0.2">
      <c r="A53" s="172" t="s">
        <v>75</v>
      </c>
    </row>
    <row r="54" spans="1:1" s="6" customFormat="1" ht="12.75" customHeight="1" x14ac:dyDescent="0.2">
      <c r="A54" s="172" t="s">
        <v>385</v>
      </c>
    </row>
    <row r="55" spans="1:1" s="6" customFormat="1" ht="26.25" customHeight="1" x14ac:dyDescent="0.2">
      <c r="A55" s="172" t="s">
        <v>76</v>
      </c>
    </row>
    <row r="56" spans="1:1" s="6" customFormat="1" ht="24" customHeight="1" x14ac:dyDescent="0.2">
      <c r="A56" s="172" t="s">
        <v>77</v>
      </c>
    </row>
    <row r="57" spans="1:1" s="6" customFormat="1" ht="27.75" customHeight="1" x14ac:dyDescent="0.2">
      <c r="A57" s="172" t="s">
        <v>78</v>
      </c>
    </row>
    <row r="58" spans="1:1" s="36" customFormat="1" ht="23.25"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58" t="s">
        <v>386</v>
      </c>
    </row>
    <row r="63" spans="1:1" s="33" customFormat="1" x14ac:dyDescent="0.2"/>
    <row r="64" spans="1:1" s="33" customFormat="1" x14ac:dyDescent="0.2">
      <c r="A64" s="171" t="s">
        <v>83</v>
      </c>
    </row>
    <row r="65" spans="1:1" s="33" customFormat="1" ht="30" customHeight="1" x14ac:dyDescent="0.2">
      <c r="A65" s="261" t="s">
        <v>387</v>
      </c>
    </row>
    <row r="66" spans="1:1" s="33" customFormat="1" ht="24" x14ac:dyDescent="0.2">
      <c r="A66" s="213" t="s">
        <v>388</v>
      </c>
    </row>
    <row r="67" spans="1:1" s="33" customFormat="1" x14ac:dyDescent="0.2"/>
    <row r="68" spans="1:1" s="33" customFormat="1" ht="24" x14ac:dyDescent="0.2">
      <c r="A68" s="273" t="s">
        <v>391</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B654"/>
  <sheetViews>
    <sheetView workbookViewId="0">
      <pane xSplit="1" ySplit="5" topLeftCell="B6" activePane="bottomRight" state="frozen"/>
      <selection pane="topRight" activeCell="B1" sqref="B1"/>
      <selection pane="bottomLeft" activeCell="A5" sqref="A5"/>
      <selection pane="bottomRight" activeCell="B7" sqref="B7"/>
    </sheetView>
  </sheetViews>
  <sheetFormatPr defaultColWidth="9.85546875" defaultRowHeight="12.75" x14ac:dyDescent="0.2"/>
  <cols>
    <col min="1" max="1" width="36.85546875" style="32" customWidth="1"/>
    <col min="2" max="16384" width="9.85546875" style="32"/>
  </cols>
  <sheetData>
    <row r="1" spans="1:2" x14ac:dyDescent="0.2">
      <c r="A1" s="63" t="s">
        <v>61</v>
      </c>
    </row>
    <row r="2" spans="1:2" x14ac:dyDescent="0.2">
      <c r="A2" s="11" t="s">
        <v>410</v>
      </c>
    </row>
    <row r="3" spans="1:2" x14ac:dyDescent="0.2">
      <c r="A3" s="11" t="s">
        <v>296</v>
      </c>
    </row>
    <row r="4" spans="1:2" s="33" customFormat="1" ht="24.75" customHeight="1" x14ac:dyDescent="0.2">
      <c r="A4" s="88" t="s">
        <v>62</v>
      </c>
      <c r="B4" s="113" t="e">
        <f>'BAR BB| Open rates'!#REF!</f>
        <v>#REF!</v>
      </c>
    </row>
    <row r="5" spans="1:2" s="33" customFormat="1" ht="24.75" customHeight="1" x14ac:dyDescent="0.2">
      <c r="A5" s="104"/>
      <c r="B5" s="113" t="e">
        <f>'BAR BB| Open rates'!#REF!</f>
        <v>#REF!</v>
      </c>
    </row>
    <row r="6" spans="1:2" s="33" customFormat="1" ht="14.25" customHeight="1" x14ac:dyDescent="0.2">
      <c r="A6" s="236" t="s">
        <v>63</v>
      </c>
      <c r="B6" s="115"/>
    </row>
    <row r="7" spans="1:2" s="33" customFormat="1" ht="14.25" customHeight="1" x14ac:dyDescent="0.2">
      <c r="A7" s="237">
        <v>1</v>
      </c>
      <c r="B7" s="57" t="e">
        <f>'BAR BB| Open rates'!#REF!*0.8*0.87+25</f>
        <v>#REF!</v>
      </c>
    </row>
    <row r="8" spans="1:2" s="33" customFormat="1" ht="13.5" customHeight="1" x14ac:dyDescent="0.2">
      <c r="A8" s="237">
        <v>2</v>
      </c>
      <c r="B8" s="57" t="e">
        <f>'BAR BB| Open rates'!#REF!*0.8*0.87+25</f>
        <v>#REF!</v>
      </c>
    </row>
    <row r="9" spans="1:2" s="33" customFormat="1" ht="13.5" customHeight="1" x14ac:dyDescent="0.2">
      <c r="A9" s="236" t="s">
        <v>175</v>
      </c>
      <c r="B9" s="57"/>
    </row>
    <row r="10" spans="1:2" s="33" customFormat="1" ht="11.25" customHeight="1" x14ac:dyDescent="0.2">
      <c r="A10" s="237">
        <v>1</v>
      </c>
      <c r="B10" s="57" t="e">
        <f>'BAR BB| Open rates'!#REF!*0.8*0.87+25</f>
        <v>#REF!</v>
      </c>
    </row>
    <row r="11" spans="1:2" s="33" customFormat="1" ht="17.25" customHeight="1" x14ac:dyDescent="0.2">
      <c r="A11" s="237">
        <v>2</v>
      </c>
      <c r="B11" s="57" t="e">
        <f>'BAR BB| Open rates'!#REF!*0.8*0.87+25</f>
        <v>#REF!</v>
      </c>
    </row>
    <row r="12" spans="1:2" s="36" customFormat="1" ht="12" customHeight="1" x14ac:dyDescent="0.2">
      <c r="A12" s="236" t="s">
        <v>178</v>
      </c>
      <c r="B12" s="43"/>
    </row>
    <row r="13" spans="1:2" s="36" customFormat="1" ht="12" customHeight="1" x14ac:dyDescent="0.2">
      <c r="A13" s="237">
        <v>1</v>
      </c>
      <c r="B13" s="57" t="e">
        <f>'BAR BB| Open rates'!#REF!*0.8*0.87+25</f>
        <v>#REF!</v>
      </c>
    </row>
    <row r="14" spans="1:2" s="36" customFormat="1" ht="12" customHeight="1" x14ac:dyDescent="0.2">
      <c r="A14" s="237">
        <v>2</v>
      </c>
      <c r="B14" s="57" t="e">
        <f>'BAR BB| Open rates'!#REF!*0.8*0.87+25</f>
        <v>#REF!</v>
      </c>
    </row>
    <row r="15" spans="1:2" s="36" customFormat="1" ht="12" customHeight="1" x14ac:dyDescent="0.2">
      <c r="A15" s="236" t="s">
        <v>179</v>
      </c>
      <c r="B15" s="57"/>
    </row>
    <row r="16" spans="1:2" s="36" customFormat="1" ht="12" customHeight="1" x14ac:dyDescent="0.2">
      <c r="A16" s="237">
        <v>1</v>
      </c>
      <c r="B16" s="57" t="e">
        <f>'BAR BB| Open rates'!#REF!*0.8*0.87+25</f>
        <v>#REF!</v>
      </c>
    </row>
    <row r="17" spans="1:2" s="36" customFormat="1" ht="12" customHeight="1" x14ac:dyDescent="0.2">
      <c r="A17" s="237">
        <v>2</v>
      </c>
      <c r="B17" s="57" t="e">
        <f>'BAR BB| Open rates'!#REF!*0.8*0.87+25</f>
        <v>#REF!</v>
      </c>
    </row>
    <row r="18" spans="1:2" s="36" customFormat="1" ht="12" customHeight="1" x14ac:dyDescent="0.2">
      <c r="A18" s="236" t="s">
        <v>180</v>
      </c>
      <c r="B18" s="57"/>
    </row>
    <row r="19" spans="1:2" s="36" customFormat="1" ht="12" customHeight="1" x14ac:dyDescent="0.2">
      <c r="A19" s="237">
        <v>1</v>
      </c>
      <c r="B19" s="57" t="e">
        <f>'BAR BB| Open rates'!#REF!*0.8*0.87+25</f>
        <v>#REF!</v>
      </c>
    </row>
    <row r="20" spans="1:2" s="36" customFormat="1" ht="12" customHeight="1" x14ac:dyDescent="0.2">
      <c r="A20" s="237">
        <v>2</v>
      </c>
      <c r="B20" s="57" t="e">
        <f>'BAR BB| Open rates'!#REF!*0.8*0.87+25</f>
        <v>#REF!</v>
      </c>
    </row>
    <row r="21" spans="1:2" s="36" customFormat="1" ht="12" customHeight="1" x14ac:dyDescent="0.2">
      <c r="A21" s="237">
        <v>3</v>
      </c>
      <c r="B21" s="57" t="e">
        <f>'BAR BB| Open rates'!#REF!*0.8*0.87+25</f>
        <v>#REF!</v>
      </c>
    </row>
    <row r="22" spans="1:2" s="36" customFormat="1" ht="12" customHeight="1" x14ac:dyDescent="0.2">
      <c r="A22" s="237">
        <v>4</v>
      </c>
      <c r="B22" s="57" t="e">
        <f>'BAR BB| Open rates'!#REF!*0.8*0.87+25</f>
        <v>#REF!</v>
      </c>
    </row>
    <row r="23" spans="1:2" s="36" customFormat="1" ht="12" customHeight="1" x14ac:dyDescent="0.2">
      <c r="A23" s="236" t="s">
        <v>181</v>
      </c>
      <c r="B23" s="57"/>
    </row>
    <row r="24" spans="1:2" s="36" customFormat="1" ht="12" customHeight="1" x14ac:dyDescent="0.2">
      <c r="A24" s="237">
        <v>1</v>
      </c>
      <c r="B24" s="57" t="e">
        <f>'BAR BB| Open rates'!#REF!*0.8*0.87+25</f>
        <v>#REF!</v>
      </c>
    </row>
    <row r="25" spans="1:2" s="36" customFormat="1" ht="12" customHeight="1" x14ac:dyDescent="0.2">
      <c r="A25" s="237">
        <v>2</v>
      </c>
      <c r="B25" s="57" t="e">
        <f>'BAR BB| Open rates'!#REF!*0.8*0.87+25</f>
        <v>#REF!</v>
      </c>
    </row>
    <row r="26" spans="1:2" s="36" customFormat="1" ht="12" customHeight="1" x14ac:dyDescent="0.2">
      <c r="A26" s="237">
        <v>3</v>
      </c>
      <c r="B26" s="57" t="e">
        <f>'BAR BB| Open rates'!#REF!*0.8*0.87+25</f>
        <v>#REF!</v>
      </c>
    </row>
    <row r="27" spans="1:2" s="36" customFormat="1" ht="12" customHeight="1" x14ac:dyDescent="0.2">
      <c r="A27" s="237">
        <v>4</v>
      </c>
      <c r="B27" s="57" t="e">
        <f>'BAR BB| Open rates'!#REF!*0.8*0.87+25</f>
        <v>#REF!</v>
      </c>
    </row>
    <row r="28" spans="1:2" s="36" customFormat="1" ht="12" hidden="1" customHeight="1" x14ac:dyDescent="0.2">
      <c r="A28" s="236" t="s">
        <v>183</v>
      </c>
    </row>
    <row r="29" spans="1:2" s="36" customFormat="1" ht="12" hidden="1" customHeight="1" x14ac:dyDescent="0.2">
      <c r="A29" s="237">
        <v>1</v>
      </c>
    </row>
    <row r="30" spans="1:2" s="36" customFormat="1" ht="12" hidden="1" customHeight="1" x14ac:dyDescent="0.2">
      <c r="A30" s="237">
        <v>2</v>
      </c>
    </row>
    <row r="31" spans="1:2" s="36" customFormat="1" ht="12" hidden="1" customHeight="1" x14ac:dyDescent="0.2">
      <c r="A31" s="237">
        <v>3</v>
      </c>
    </row>
    <row r="32" spans="1:2" s="36" customFormat="1" ht="12" hidden="1" customHeight="1" x14ac:dyDescent="0.2">
      <c r="A32" s="237">
        <v>4</v>
      </c>
    </row>
    <row r="33" spans="1:1" s="36" customFormat="1" ht="12" hidden="1" customHeight="1" x14ac:dyDescent="0.2">
      <c r="A33" s="237">
        <v>5</v>
      </c>
    </row>
    <row r="34" spans="1:1" s="36" customFormat="1" ht="12" hidden="1" customHeight="1" x14ac:dyDescent="0.2">
      <c r="A34" s="237">
        <v>6</v>
      </c>
    </row>
    <row r="35" spans="1:1" s="36" customFormat="1" ht="12" hidden="1" customHeight="1" x14ac:dyDescent="0.2">
      <c r="A35" s="237">
        <v>7</v>
      </c>
    </row>
    <row r="36" spans="1:1" s="36" customFormat="1" ht="12" hidden="1" customHeight="1" x14ac:dyDescent="0.2">
      <c r="A36" s="237">
        <v>8</v>
      </c>
    </row>
    <row r="37" spans="1:1" s="36" customFormat="1" ht="12" hidden="1" customHeight="1" x14ac:dyDescent="0.2">
      <c r="A37" s="236" t="s">
        <v>72</v>
      </c>
    </row>
    <row r="38" spans="1:1" s="36" customFormat="1" ht="12" hidden="1" customHeight="1" x14ac:dyDescent="0.2">
      <c r="A38" s="237">
        <v>1</v>
      </c>
    </row>
    <row r="39" spans="1:1" s="36" customFormat="1" ht="12" hidden="1" customHeight="1" x14ac:dyDescent="0.2">
      <c r="A39" s="237">
        <v>2</v>
      </c>
    </row>
    <row r="40" spans="1:1" s="36" customFormat="1" ht="12" hidden="1" customHeight="1" x14ac:dyDescent="0.2">
      <c r="A40" s="236" t="s">
        <v>184</v>
      </c>
    </row>
    <row r="41" spans="1:1" s="36" customFormat="1" ht="12" hidden="1" customHeight="1" x14ac:dyDescent="0.2">
      <c r="A41" s="237">
        <v>1</v>
      </c>
    </row>
    <row r="42" spans="1:1" s="36" customFormat="1" ht="12" hidden="1" customHeight="1" x14ac:dyDescent="0.2">
      <c r="A42" s="237">
        <v>2</v>
      </c>
    </row>
    <row r="43" spans="1:1" s="36" customFormat="1" ht="12" hidden="1" customHeight="1" x14ac:dyDescent="0.2">
      <c r="A43" s="237">
        <v>3</v>
      </c>
    </row>
    <row r="44" spans="1:1" s="36" customFormat="1" ht="12" hidden="1" customHeight="1" x14ac:dyDescent="0.2">
      <c r="A44" s="237">
        <v>4</v>
      </c>
    </row>
    <row r="45" spans="1:1" s="36" customFormat="1" ht="12" hidden="1" customHeight="1" x14ac:dyDescent="0.2">
      <c r="A45" s="237">
        <v>5</v>
      </c>
    </row>
    <row r="46" spans="1:1" s="36" customFormat="1" ht="12" hidden="1" customHeight="1" x14ac:dyDescent="0.2">
      <c r="A46" s="237">
        <v>6</v>
      </c>
    </row>
    <row r="47" spans="1:1" s="36" customFormat="1" ht="10.5" customHeight="1" x14ac:dyDescent="0.2">
      <c r="A47" s="251"/>
    </row>
    <row r="48" spans="1:1" s="33" customFormat="1" x14ac:dyDescent="0.2">
      <c r="A48" s="89"/>
    </row>
    <row r="49" spans="1:1" s="33" customFormat="1" ht="12.75" customHeight="1" x14ac:dyDescent="0.2">
      <c r="A49" s="371" t="s">
        <v>172</v>
      </c>
    </row>
    <row r="50" spans="1:1" s="33" customFormat="1" x14ac:dyDescent="0.2">
      <c r="A50" s="371"/>
    </row>
    <row r="51" spans="1:1" s="31" customFormat="1" ht="22.5" customHeight="1" x14ac:dyDescent="0.2"/>
    <row r="52" spans="1:1" s="6" customFormat="1" ht="26.25" customHeight="1" x14ac:dyDescent="0.2">
      <c r="A52" s="174" t="s">
        <v>74</v>
      </c>
    </row>
    <row r="53" spans="1:1" s="6" customFormat="1" ht="21" customHeight="1" x14ac:dyDescent="0.2">
      <c r="A53" s="172" t="s">
        <v>75</v>
      </c>
    </row>
    <row r="54" spans="1:1" s="6" customFormat="1" ht="27" customHeight="1" x14ac:dyDescent="0.2">
      <c r="A54" s="172" t="s">
        <v>385</v>
      </c>
    </row>
    <row r="55" spans="1:1" s="6" customFormat="1" ht="39.75" customHeight="1" x14ac:dyDescent="0.2">
      <c r="A55" s="172" t="s">
        <v>76</v>
      </c>
    </row>
    <row r="56" spans="1:1" s="6" customFormat="1" ht="22.5" customHeight="1" x14ac:dyDescent="0.2">
      <c r="A56" s="172" t="s">
        <v>77</v>
      </c>
    </row>
    <row r="57" spans="1:1" s="6" customFormat="1" ht="12.75" customHeight="1" x14ac:dyDescent="0.2">
      <c r="A57" s="172" t="s">
        <v>78</v>
      </c>
    </row>
    <row r="58" spans="1:1" s="36" customFormat="1" ht="37.5"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58" t="s">
        <v>386</v>
      </c>
    </row>
    <row r="63" spans="1:1" s="33" customFormat="1" x14ac:dyDescent="0.2"/>
    <row r="64" spans="1:1" s="33" customFormat="1" x14ac:dyDescent="0.2">
      <c r="A64" s="171" t="s">
        <v>83</v>
      </c>
    </row>
    <row r="65" spans="1:1" s="33" customFormat="1" ht="30" customHeight="1" x14ac:dyDescent="0.2">
      <c r="A65" s="261" t="s">
        <v>387</v>
      </c>
    </row>
    <row r="66" spans="1:1" s="33" customFormat="1" ht="24" x14ac:dyDescent="0.2">
      <c r="A66" s="213" t="s">
        <v>388</v>
      </c>
    </row>
    <row r="67" spans="1:1" s="33" customFormat="1" x14ac:dyDescent="0.2"/>
    <row r="68" spans="1:1" s="33" customFormat="1" ht="24" x14ac:dyDescent="0.2">
      <c r="A68" s="273" t="s">
        <v>391</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B654"/>
  <sheetViews>
    <sheetView workbookViewId="0">
      <pane xSplit="1" ySplit="5" topLeftCell="B6" activePane="bottomRight" state="frozen"/>
      <selection pane="topRight" activeCell="B1" sqref="B1"/>
      <selection pane="bottomLeft" activeCell="A5" sqref="A5"/>
      <selection pane="bottomRight" activeCell="B1" sqref="B1:B1048576"/>
    </sheetView>
  </sheetViews>
  <sheetFormatPr defaultColWidth="9.85546875" defaultRowHeight="12.75" x14ac:dyDescent="0.2"/>
  <cols>
    <col min="1" max="1" width="36.85546875" style="32" customWidth="1"/>
    <col min="2" max="16384" width="9.85546875" style="32"/>
  </cols>
  <sheetData>
    <row r="1" spans="1:2" x14ac:dyDescent="0.2">
      <c r="A1" s="63" t="s">
        <v>61</v>
      </c>
    </row>
    <row r="2" spans="1:2" x14ac:dyDescent="0.2">
      <c r="A2" s="11" t="s">
        <v>410</v>
      </c>
    </row>
    <row r="3" spans="1:2" x14ac:dyDescent="0.2">
      <c r="A3" s="11" t="s">
        <v>173</v>
      </c>
    </row>
    <row r="4" spans="1:2" s="33" customFormat="1" ht="24.75" customHeight="1" x14ac:dyDescent="0.2">
      <c r="A4" s="88" t="s">
        <v>62</v>
      </c>
      <c r="B4" s="113" t="e">
        <f>'BAR BB| Open rates'!#REF!</f>
        <v>#REF!</v>
      </c>
    </row>
    <row r="5" spans="1:2" s="33" customFormat="1" ht="24.75" customHeight="1" x14ac:dyDescent="0.2">
      <c r="A5" s="104"/>
      <c r="B5" s="113" t="e">
        <f>'BAR BB| Open rates'!#REF!</f>
        <v>#REF!</v>
      </c>
    </row>
    <row r="6" spans="1:2" s="33" customFormat="1" ht="16.5" customHeight="1" x14ac:dyDescent="0.2">
      <c r="A6" s="236" t="s">
        <v>63</v>
      </c>
      <c r="B6" s="115"/>
    </row>
    <row r="7" spans="1:2" s="33" customFormat="1" ht="15" customHeight="1" x14ac:dyDescent="0.2">
      <c r="A7" s="237">
        <v>1</v>
      </c>
      <c r="B7" s="57" t="e">
        <f>'BAR BB| Open rates'!#REF!*0.8*0.9</f>
        <v>#REF!</v>
      </c>
    </row>
    <row r="8" spans="1:2" s="33" customFormat="1" ht="15" customHeight="1" x14ac:dyDescent="0.2">
      <c r="A8" s="237">
        <v>2</v>
      </c>
      <c r="B8" s="57" t="e">
        <f>'BAR BB| Open rates'!#REF!*0.8*0.9</f>
        <v>#REF!</v>
      </c>
    </row>
    <row r="9" spans="1:2" s="33" customFormat="1" ht="13.5" customHeight="1" x14ac:dyDescent="0.2">
      <c r="A9" s="236" t="s">
        <v>175</v>
      </c>
      <c r="B9" s="57"/>
    </row>
    <row r="10" spans="1:2" s="33" customFormat="1" ht="13.5" customHeight="1" x14ac:dyDescent="0.2">
      <c r="A10" s="237">
        <v>1</v>
      </c>
      <c r="B10" s="57" t="e">
        <f>'BAR BB| Open rates'!#REF!*0.8*0.9</f>
        <v>#REF!</v>
      </c>
    </row>
    <row r="11" spans="1:2" s="33" customFormat="1" ht="13.5" customHeight="1" x14ac:dyDescent="0.2">
      <c r="A11" s="237">
        <v>2</v>
      </c>
      <c r="B11" s="57" t="e">
        <f>'BAR BB| Open rates'!#REF!*0.8*0.9</f>
        <v>#REF!</v>
      </c>
    </row>
    <row r="12" spans="1:2" s="36" customFormat="1" ht="12" customHeight="1" x14ac:dyDescent="0.2">
      <c r="A12" s="236" t="s">
        <v>178</v>
      </c>
      <c r="B12" s="43"/>
    </row>
    <row r="13" spans="1:2" s="36" customFormat="1" ht="12" customHeight="1" x14ac:dyDescent="0.2">
      <c r="A13" s="237">
        <v>1</v>
      </c>
      <c r="B13" s="57" t="e">
        <f>'BAR BB| Open rates'!#REF!*0.8*0.9</f>
        <v>#REF!</v>
      </c>
    </row>
    <row r="14" spans="1:2" s="36" customFormat="1" ht="12" customHeight="1" x14ac:dyDescent="0.2">
      <c r="A14" s="237">
        <v>2</v>
      </c>
      <c r="B14" s="57" t="e">
        <f>'BAR BB| Open rates'!#REF!*0.8*0.9</f>
        <v>#REF!</v>
      </c>
    </row>
    <row r="15" spans="1:2" s="36" customFormat="1" ht="12" customHeight="1" x14ac:dyDescent="0.2">
      <c r="A15" s="236" t="s">
        <v>179</v>
      </c>
      <c r="B15" s="57"/>
    </row>
    <row r="16" spans="1:2" s="36" customFormat="1" ht="12" customHeight="1" x14ac:dyDescent="0.2">
      <c r="A16" s="237">
        <v>1</v>
      </c>
      <c r="B16" s="57" t="e">
        <f>'BAR BB| Open rates'!#REF!*0.8*0.9</f>
        <v>#REF!</v>
      </c>
    </row>
    <row r="17" spans="1:2" s="36" customFormat="1" ht="12" customHeight="1" x14ac:dyDescent="0.2">
      <c r="A17" s="237">
        <v>2</v>
      </c>
      <c r="B17" s="57" t="e">
        <f>'BAR BB| Open rates'!#REF!*0.8*0.9</f>
        <v>#REF!</v>
      </c>
    </row>
    <row r="18" spans="1:2" s="36" customFormat="1" ht="12" customHeight="1" x14ac:dyDescent="0.2">
      <c r="A18" s="236" t="s">
        <v>180</v>
      </c>
      <c r="B18" s="57"/>
    </row>
    <row r="19" spans="1:2" s="36" customFormat="1" ht="12" customHeight="1" x14ac:dyDescent="0.2">
      <c r="A19" s="237">
        <v>1</v>
      </c>
      <c r="B19" s="57" t="e">
        <f>'BAR BB| Open rates'!#REF!*0.8*0.9</f>
        <v>#REF!</v>
      </c>
    </row>
    <row r="20" spans="1:2" s="36" customFormat="1" ht="12" customHeight="1" x14ac:dyDescent="0.2">
      <c r="A20" s="237">
        <v>2</v>
      </c>
      <c r="B20" s="57" t="e">
        <f>'BAR BB| Open rates'!#REF!*0.8*0.9</f>
        <v>#REF!</v>
      </c>
    </row>
    <row r="21" spans="1:2" s="36" customFormat="1" ht="12" customHeight="1" x14ac:dyDescent="0.2">
      <c r="A21" s="237">
        <v>3</v>
      </c>
      <c r="B21" s="57" t="e">
        <f>'BAR BB| Open rates'!#REF!*0.8*0.9</f>
        <v>#REF!</v>
      </c>
    </row>
    <row r="22" spans="1:2" s="36" customFormat="1" ht="12" customHeight="1" x14ac:dyDescent="0.2">
      <c r="A22" s="237">
        <v>4</v>
      </c>
      <c r="B22" s="57" t="e">
        <f>'BAR BB| Open rates'!#REF!*0.8*0.9</f>
        <v>#REF!</v>
      </c>
    </row>
    <row r="23" spans="1:2" s="36" customFormat="1" ht="12" customHeight="1" x14ac:dyDescent="0.2">
      <c r="A23" s="236" t="s">
        <v>181</v>
      </c>
      <c r="B23" s="57"/>
    </row>
    <row r="24" spans="1:2" s="36" customFormat="1" ht="12" customHeight="1" x14ac:dyDescent="0.2">
      <c r="A24" s="237">
        <v>1</v>
      </c>
      <c r="B24" s="57" t="e">
        <f>'BAR BB| Open rates'!#REF!*0.8*0.9</f>
        <v>#REF!</v>
      </c>
    </row>
    <row r="25" spans="1:2" s="36" customFormat="1" ht="12" customHeight="1" x14ac:dyDescent="0.2">
      <c r="A25" s="237">
        <v>2</v>
      </c>
      <c r="B25" s="57" t="e">
        <f>'BAR BB| Open rates'!#REF!*0.8*0.9</f>
        <v>#REF!</v>
      </c>
    </row>
    <row r="26" spans="1:2" s="36" customFormat="1" ht="12" customHeight="1" x14ac:dyDescent="0.2">
      <c r="A26" s="237">
        <v>3</v>
      </c>
      <c r="B26" s="57" t="e">
        <f>'BAR BB| Open rates'!#REF!*0.8*0.9</f>
        <v>#REF!</v>
      </c>
    </row>
    <row r="27" spans="1:2" s="36" customFormat="1" ht="12" customHeight="1" x14ac:dyDescent="0.2">
      <c r="A27" s="237">
        <v>4</v>
      </c>
      <c r="B27" s="57" t="e">
        <f>'BAR BB| Open rates'!#REF!*0.8*0.9</f>
        <v>#REF!</v>
      </c>
    </row>
    <row r="28" spans="1:2" s="36" customFormat="1" ht="12" hidden="1" customHeight="1" x14ac:dyDescent="0.2">
      <c r="A28" s="236" t="s">
        <v>183</v>
      </c>
    </row>
    <row r="29" spans="1:2" s="36" customFormat="1" ht="12" hidden="1" customHeight="1" x14ac:dyDescent="0.2">
      <c r="A29" s="237">
        <v>1</v>
      </c>
    </row>
    <row r="30" spans="1:2" s="36" customFormat="1" ht="12" hidden="1" customHeight="1" x14ac:dyDescent="0.2">
      <c r="A30" s="237">
        <v>2</v>
      </c>
    </row>
    <row r="31" spans="1:2" s="36" customFormat="1" ht="12" hidden="1" customHeight="1" x14ac:dyDescent="0.2">
      <c r="A31" s="237">
        <v>3</v>
      </c>
    </row>
    <row r="32" spans="1:2" s="36" customFormat="1" ht="12" hidden="1" customHeight="1" x14ac:dyDescent="0.2">
      <c r="A32" s="237">
        <v>4</v>
      </c>
    </row>
    <row r="33" spans="1:1" s="36" customFormat="1" ht="12" hidden="1" customHeight="1" x14ac:dyDescent="0.2">
      <c r="A33" s="237">
        <v>5</v>
      </c>
    </row>
    <row r="34" spans="1:1" s="36" customFormat="1" ht="12" hidden="1" customHeight="1" x14ac:dyDescent="0.2">
      <c r="A34" s="237">
        <v>6</v>
      </c>
    </row>
    <row r="35" spans="1:1" s="36" customFormat="1" ht="12" hidden="1" customHeight="1" x14ac:dyDescent="0.2">
      <c r="A35" s="237">
        <v>7</v>
      </c>
    </row>
    <row r="36" spans="1:1" s="36" customFormat="1" ht="12" hidden="1" customHeight="1" x14ac:dyDescent="0.2">
      <c r="A36" s="237">
        <v>8</v>
      </c>
    </row>
    <row r="37" spans="1:1" s="36" customFormat="1" ht="12" hidden="1" customHeight="1" x14ac:dyDescent="0.2">
      <c r="A37" s="236" t="s">
        <v>72</v>
      </c>
    </row>
    <row r="38" spans="1:1" s="36" customFormat="1" ht="12" hidden="1" customHeight="1" x14ac:dyDescent="0.2">
      <c r="A38" s="237">
        <v>1</v>
      </c>
    </row>
    <row r="39" spans="1:1" s="36" customFormat="1" ht="12" hidden="1" customHeight="1" x14ac:dyDescent="0.2">
      <c r="A39" s="237">
        <v>2</v>
      </c>
    </row>
    <row r="40" spans="1:1" s="36" customFormat="1" ht="12" hidden="1" customHeight="1" x14ac:dyDescent="0.2">
      <c r="A40" s="236" t="s">
        <v>184</v>
      </c>
    </row>
    <row r="41" spans="1:1" s="36" customFormat="1" ht="12" hidden="1" customHeight="1" x14ac:dyDescent="0.2">
      <c r="A41" s="237">
        <v>1</v>
      </c>
    </row>
    <row r="42" spans="1:1" s="36" customFormat="1" ht="12" hidden="1" customHeight="1" x14ac:dyDescent="0.2">
      <c r="A42" s="237">
        <v>2</v>
      </c>
    </row>
    <row r="43" spans="1:1" s="36" customFormat="1" ht="12" hidden="1" customHeight="1" x14ac:dyDescent="0.2">
      <c r="A43" s="237">
        <v>3</v>
      </c>
    </row>
    <row r="44" spans="1:1" s="36" customFormat="1" ht="12" hidden="1" customHeight="1" x14ac:dyDescent="0.2">
      <c r="A44" s="237">
        <v>4</v>
      </c>
    </row>
    <row r="45" spans="1:1" s="36" customFormat="1" ht="12" hidden="1" customHeight="1" x14ac:dyDescent="0.2">
      <c r="A45" s="237">
        <v>5</v>
      </c>
    </row>
    <row r="46" spans="1:1" s="36" customFormat="1" ht="12" hidden="1" customHeight="1" x14ac:dyDescent="0.2">
      <c r="A46" s="237">
        <v>6</v>
      </c>
    </row>
    <row r="47" spans="1:1" s="36" customFormat="1" ht="12" hidden="1" customHeight="1" x14ac:dyDescent="0.2">
      <c r="A47" s="251"/>
    </row>
    <row r="48" spans="1:1" s="33" customFormat="1" x14ac:dyDescent="0.2">
      <c r="A48" s="89"/>
    </row>
    <row r="49" spans="1:1" s="33" customFormat="1" ht="12.75" customHeight="1" x14ac:dyDescent="0.2">
      <c r="A49" s="371" t="s">
        <v>172</v>
      </c>
    </row>
    <row r="50" spans="1:1" s="33" customFormat="1" x14ac:dyDescent="0.2">
      <c r="A50" s="371"/>
    </row>
    <row r="51" spans="1:1" s="31" customFormat="1" ht="13.5" customHeight="1" x14ac:dyDescent="0.2"/>
    <row r="52" spans="1:1" s="6" customFormat="1" ht="12.75" customHeight="1" x14ac:dyDescent="0.2">
      <c r="A52" s="174" t="s">
        <v>74</v>
      </c>
    </row>
    <row r="53" spans="1:1" s="6" customFormat="1" ht="12.75" customHeight="1" x14ac:dyDescent="0.2">
      <c r="A53" s="172" t="s">
        <v>75</v>
      </c>
    </row>
    <row r="54" spans="1:1" s="6" customFormat="1" ht="12.75" customHeight="1" x14ac:dyDescent="0.2">
      <c r="A54" s="172" t="s">
        <v>385</v>
      </c>
    </row>
    <row r="55" spans="1:1" s="6" customFormat="1" ht="22.5" customHeight="1" x14ac:dyDescent="0.2">
      <c r="A55" s="172" t="s">
        <v>76</v>
      </c>
    </row>
    <row r="56" spans="1:1" s="6" customFormat="1" ht="20.25" customHeight="1" x14ac:dyDescent="0.2">
      <c r="A56" s="172" t="s">
        <v>77</v>
      </c>
    </row>
    <row r="57" spans="1:1" s="6" customFormat="1" ht="28.5" customHeight="1" x14ac:dyDescent="0.2">
      <c r="A57" s="172" t="s">
        <v>78</v>
      </c>
    </row>
    <row r="58" spans="1:1" s="36" customFormat="1" ht="33"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58" t="s">
        <v>386</v>
      </c>
    </row>
    <row r="63" spans="1:1" s="33" customFormat="1" x14ac:dyDescent="0.2"/>
    <row r="64" spans="1:1" s="33" customFormat="1" x14ac:dyDescent="0.2">
      <c r="A64" s="171" t="s">
        <v>83</v>
      </c>
    </row>
    <row r="65" spans="1:1" s="33" customFormat="1" ht="30" customHeight="1" x14ac:dyDescent="0.2">
      <c r="A65" s="261" t="s">
        <v>387</v>
      </c>
    </row>
    <row r="66" spans="1:1" s="33" customFormat="1" ht="24" x14ac:dyDescent="0.2">
      <c r="A66" s="213" t="s">
        <v>388</v>
      </c>
    </row>
    <row r="67" spans="1:1" s="33" customFormat="1" x14ac:dyDescent="0.2"/>
    <row r="68" spans="1:1" s="33" customFormat="1" ht="24" x14ac:dyDescent="0.2">
      <c r="A68" s="273" t="s">
        <v>391</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654"/>
  <sheetViews>
    <sheetView workbookViewId="0">
      <pane xSplit="1" ySplit="5" topLeftCell="B6" activePane="bottomRight" state="frozen"/>
      <selection pane="topRight" activeCell="B1" sqref="B1"/>
      <selection pane="bottomLeft" activeCell="A5" sqref="A5"/>
      <selection pane="bottomRight" activeCell="B21" sqref="B21"/>
    </sheetView>
  </sheetViews>
  <sheetFormatPr defaultColWidth="9.85546875" defaultRowHeight="12.75" x14ac:dyDescent="0.2"/>
  <cols>
    <col min="1" max="1" width="36.85546875" style="32" customWidth="1"/>
    <col min="2" max="16384" width="9.85546875" style="32"/>
  </cols>
  <sheetData>
    <row r="1" spans="1:2" x14ac:dyDescent="0.2">
      <c r="A1" s="63" t="s">
        <v>61</v>
      </c>
    </row>
    <row r="2" spans="1:2" x14ac:dyDescent="0.2">
      <c r="A2" s="11" t="s">
        <v>410</v>
      </c>
    </row>
    <row r="3" spans="1:2" x14ac:dyDescent="0.2">
      <c r="A3" s="11" t="s">
        <v>409</v>
      </c>
    </row>
    <row r="4" spans="1:2" s="33" customFormat="1" ht="24.75" customHeight="1" x14ac:dyDescent="0.2">
      <c r="A4" s="88" t="s">
        <v>62</v>
      </c>
      <c r="B4" s="113" t="e">
        <f>'BAR BB| Open rates'!#REF!</f>
        <v>#REF!</v>
      </c>
    </row>
    <row r="5" spans="1:2" s="33" customFormat="1" ht="24.75" customHeight="1" x14ac:dyDescent="0.2">
      <c r="A5" s="104"/>
      <c r="B5" s="113" t="e">
        <f>'BAR BB| Open rates'!#REF!</f>
        <v>#REF!</v>
      </c>
    </row>
    <row r="6" spans="1:2" s="33" customFormat="1" ht="13.5" customHeight="1" x14ac:dyDescent="0.2">
      <c r="A6" s="236" t="s">
        <v>63</v>
      </c>
      <c r="B6" s="115"/>
    </row>
    <row r="7" spans="1:2" s="33" customFormat="1" ht="14.25" customHeight="1" x14ac:dyDescent="0.2">
      <c r="A7" s="237">
        <v>1</v>
      </c>
      <c r="B7" s="57" t="e">
        <f>'BAR BB| Open rates'!#REF!*0.8*0.85</f>
        <v>#REF!</v>
      </c>
    </row>
    <row r="8" spans="1:2" s="33" customFormat="1" ht="14.25" customHeight="1" x14ac:dyDescent="0.2">
      <c r="A8" s="237">
        <v>2</v>
      </c>
      <c r="B8" s="57" t="e">
        <f>'BAR BB| Open rates'!#REF!*0.8*0.85</f>
        <v>#REF!</v>
      </c>
    </row>
    <row r="9" spans="1:2" s="33" customFormat="1" ht="12.75" customHeight="1" x14ac:dyDescent="0.2">
      <c r="A9" s="236" t="s">
        <v>175</v>
      </c>
      <c r="B9" s="57" t="e">
        <f>'BAR BB| Open rates'!#REF!*0.8*0.85</f>
        <v>#REF!</v>
      </c>
    </row>
    <row r="10" spans="1:2" s="33" customFormat="1" ht="12" customHeight="1" x14ac:dyDescent="0.2">
      <c r="A10" s="237">
        <v>1</v>
      </c>
      <c r="B10" s="57" t="e">
        <f>'BAR BB| Open rates'!#REF!*0.8*0.85</f>
        <v>#REF!</v>
      </c>
    </row>
    <row r="11" spans="1:2" s="33" customFormat="1" ht="14.25" customHeight="1" x14ac:dyDescent="0.2">
      <c r="A11" s="237">
        <v>2</v>
      </c>
      <c r="B11" s="57" t="e">
        <f>'BAR BB| Open rates'!#REF!*0.8*0.85</f>
        <v>#REF!</v>
      </c>
    </row>
    <row r="12" spans="1:2" s="36" customFormat="1" ht="12" customHeight="1" x14ac:dyDescent="0.2">
      <c r="A12" s="236" t="s">
        <v>178</v>
      </c>
      <c r="B12" s="57" t="e">
        <f>'BAR BB| Open rates'!#REF!*0.8*0.85</f>
        <v>#REF!</v>
      </c>
    </row>
    <row r="13" spans="1:2" s="36" customFormat="1" ht="12" customHeight="1" x14ac:dyDescent="0.2">
      <c r="A13" s="237">
        <v>1</v>
      </c>
      <c r="B13" s="57" t="e">
        <f>'BAR BB| Open rates'!#REF!*0.8*0.85</f>
        <v>#REF!</v>
      </c>
    </row>
    <row r="14" spans="1:2" s="36" customFormat="1" ht="12" customHeight="1" x14ac:dyDescent="0.2">
      <c r="A14" s="237">
        <v>2</v>
      </c>
      <c r="B14" s="57" t="e">
        <f>'BAR BB| Open rates'!#REF!*0.8*0.85</f>
        <v>#REF!</v>
      </c>
    </row>
    <row r="15" spans="1:2" s="36" customFormat="1" ht="12" customHeight="1" x14ac:dyDescent="0.2">
      <c r="A15" s="236" t="s">
        <v>179</v>
      </c>
      <c r="B15" s="57" t="e">
        <f>'BAR BB| Open rates'!#REF!*0.8*0.85</f>
        <v>#REF!</v>
      </c>
    </row>
    <row r="16" spans="1:2" s="36" customFormat="1" ht="12" customHeight="1" x14ac:dyDescent="0.2">
      <c r="A16" s="237">
        <v>1</v>
      </c>
      <c r="B16" s="57" t="e">
        <f>'BAR BB| Open rates'!#REF!*0.8*0.85</f>
        <v>#REF!</v>
      </c>
    </row>
    <row r="17" spans="1:2" s="36" customFormat="1" ht="12" customHeight="1" x14ac:dyDescent="0.2">
      <c r="A17" s="237">
        <v>2</v>
      </c>
      <c r="B17" s="57" t="e">
        <f>'BAR BB| Open rates'!#REF!*0.8*0.85</f>
        <v>#REF!</v>
      </c>
    </row>
    <row r="18" spans="1:2" s="36" customFormat="1" ht="12" customHeight="1" x14ac:dyDescent="0.2">
      <c r="A18" s="236" t="s">
        <v>180</v>
      </c>
      <c r="B18" s="57" t="e">
        <f>'BAR BB| Open rates'!#REF!*0.8*0.85</f>
        <v>#REF!</v>
      </c>
    </row>
    <row r="19" spans="1:2" s="36" customFormat="1" ht="12" customHeight="1" x14ac:dyDescent="0.2">
      <c r="A19" s="237">
        <v>1</v>
      </c>
      <c r="B19" s="57" t="e">
        <f>'BAR BB| Open rates'!#REF!*0.8*0.85</f>
        <v>#REF!</v>
      </c>
    </row>
    <row r="20" spans="1:2" s="36" customFormat="1" ht="12" customHeight="1" x14ac:dyDescent="0.2">
      <c r="A20" s="237">
        <v>2</v>
      </c>
      <c r="B20" s="57" t="e">
        <f>'BAR BB| Open rates'!#REF!*0.8*0.85</f>
        <v>#REF!</v>
      </c>
    </row>
    <row r="21" spans="1:2" s="36" customFormat="1" ht="12" customHeight="1" x14ac:dyDescent="0.2">
      <c r="A21" s="237">
        <v>3</v>
      </c>
      <c r="B21" s="57" t="e">
        <f>'BAR BB| Open rates'!#REF!*0.8*0.85</f>
        <v>#REF!</v>
      </c>
    </row>
    <row r="22" spans="1:2" s="36" customFormat="1" ht="12" customHeight="1" x14ac:dyDescent="0.2">
      <c r="A22" s="237">
        <v>4</v>
      </c>
      <c r="B22" s="57" t="e">
        <f>'BAR BB| Open rates'!#REF!*0.8*0.85</f>
        <v>#REF!</v>
      </c>
    </row>
    <row r="23" spans="1:2" s="36" customFormat="1" ht="12" customHeight="1" x14ac:dyDescent="0.2">
      <c r="A23" s="236" t="s">
        <v>181</v>
      </c>
      <c r="B23" s="57" t="e">
        <f>'BAR BB| Open rates'!#REF!*0.8*0.85</f>
        <v>#REF!</v>
      </c>
    </row>
    <row r="24" spans="1:2" s="36" customFormat="1" ht="12" customHeight="1" x14ac:dyDescent="0.2">
      <c r="A24" s="237">
        <v>1</v>
      </c>
      <c r="B24" s="57" t="e">
        <f>'BAR BB| Open rates'!#REF!*0.8*0.85</f>
        <v>#REF!</v>
      </c>
    </row>
    <row r="25" spans="1:2" s="36" customFormat="1" ht="12" customHeight="1" x14ac:dyDescent="0.2">
      <c r="A25" s="237">
        <v>2</v>
      </c>
      <c r="B25" s="57" t="e">
        <f>'BAR BB| Open rates'!#REF!*0.8*0.85</f>
        <v>#REF!</v>
      </c>
    </row>
    <row r="26" spans="1:2" s="36" customFormat="1" ht="12" customHeight="1" x14ac:dyDescent="0.2">
      <c r="A26" s="237">
        <v>3</v>
      </c>
      <c r="B26" s="57" t="e">
        <f>'BAR BB| Open rates'!#REF!*0.8*0.85</f>
        <v>#REF!</v>
      </c>
    </row>
    <row r="27" spans="1:2" s="36" customFormat="1" ht="12" customHeight="1" x14ac:dyDescent="0.2">
      <c r="A27" s="237">
        <v>4</v>
      </c>
      <c r="B27" s="57" t="e">
        <f>'BAR BB| Open rates'!#REF!*0.8*0.85</f>
        <v>#REF!</v>
      </c>
    </row>
    <row r="28" spans="1:2" s="36" customFormat="1" ht="12" hidden="1" customHeight="1" x14ac:dyDescent="0.2">
      <c r="A28" s="236" t="s">
        <v>183</v>
      </c>
    </row>
    <row r="29" spans="1:2" s="36" customFormat="1" ht="12" hidden="1" customHeight="1" x14ac:dyDescent="0.2">
      <c r="A29" s="237">
        <v>1</v>
      </c>
    </row>
    <row r="30" spans="1:2" s="36" customFormat="1" ht="12" hidden="1" customHeight="1" x14ac:dyDescent="0.2">
      <c r="A30" s="237">
        <v>2</v>
      </c>
    </row>
    <row r="31" spans="1:2" s="36" customFormat="1" ht="12" hidden="1" customHeight="1" x14ac:dyDescent="0.2">
      <c r="A31" s="237">
        <v>3</v>
      </c>
    </row>
    <row r="32" spans="1:2" s="36" customFormat="1" ht="12" hidden="1" customHeight="1" x14ac:dyDescent="0.2">
      <c r="A32" s="237">
        <v>4</v>
      </c>
    </row>
    <row r="33" spans="1:1" s="36" customFormat="1" ht="12" hidden="1" customHeight="1" x14ac:dyDescent="0.2">
      <c r="A33" s="237">
        <v>5</v>
      </c>
    </row>
    <row r="34" spans="1:1" s="36" customFormat="1" ht="12" hidden="1" customHeight="1" x14ac:dyDescent="0.2">
      <c r="A34" s="237">
        <v>6</v>
      </c>
    </row>
    <row r="35" spans="1:1" s="36" customFormat="1" ht="12" hidden="1" customHeight="1" x14ac:dyDescent="0.2">
      <c r="A35" s="237">
        <v>7</v>
      </c>
    </row>
    <row r="36" spans="1:1" s="36" customFormat="1" ht="12" hidden="1" customHeight="1" x14ac:dyDescent="0.2">
      <c r="A36" s="237">
        <v>8</v>
      </c>
    </row>
    <row r="37" spans="1:1" s="36" customFormat="1" ht="12" hidden="1" customHeight="1" x14ac:dyDescent="0.2">
      <c r="A37" s="236" t="s">
        <v>72</v>
      </c>
    </row>
    <row r="38" spans="1:1" s="36" customFormat="1" ht="12" hidden="1" customHeight="1" x14ac:dyDescent="0.2">
      <c r="A38" s="237">
        <v>1</v>
      </c>
    </row>
    <row r="39" spans="1:1" s="36" customFormat="1" ht="12" hidden="1" customHeight="1" x14ac:dyDescent="0.2">
      <c r="A39" s="237">
        <v>2</v>
      </c>
    </row>
    <row r="40" spans="1:1" s="36" customFormat="1" ht="12" hidden="1" customHeight="1" x14ac:dyDescent="0.2">
      <c r="A40" s="236" t="s">
        <v>184</v>
      </c>
    </row>
    <row r="41" spans="1:1" s="36" customFormat="1" ht="12" hidden="1" customHeight="1" x14ac:dyDescent="0.2">
      <c r="A41" s="237">
        <v>1</v>
      </c>
    </row>
    <row r="42" spans="1:1" s="36" customFormat="1" ht="12" hidden="1" customHeight="1" x14ac:dyDescent="0.2">
      <c r="A42" s="237">
        <v>2</v>
      </c>
    </row>
    <row r="43" spans="1:1" s="36" customFormat="1" ht="12" hidden="1" customHeight="1" x14ac:dyDescent="0.2">
      <c r="A43" s="237">
        <v>3</v>
      </c>
    </row>
    <row r="44" spans="1:1" s="36" customFormat="1" ht="12" hidden="1" customHeight="1" x14ac:dyDescent="0.2">
      <c r="A44" s="237">
        <v>4</v>
      </c>
    </row>
    <row r="45" spans="1:1" s="36" customFormat="1" ht="12" hidden="1" customHeight="1" x14ac:dyDescent="0.2">
      <c r="A45" s="237">
        <v>5</v>
      </c>
    </row>
    <row r="46" spans="1:1" s="36" customFormat="1" ht="12" hidden="1" customHeight="1" x14ac:dyDescent="0.2">
      <c r="A46" s="237">
        <v>6</v>
      </c>
    </row>
    <row r="47" spans="1:1" s="36" customFormat="1" ht="12" hidden="1" customHeight="1" x14ac:dyDescent="0.2">
      <c r="A47" s="251"/>
    </row>
    <row r="48" spans="1:1" s="33" customFormat="1" x14ac:dyDescent="0.2">
      <c r="A48" s="89"/>
    </row>
    <row r="49" spans="1:1" s="33" customFormat="1" ht="12.75" customHeight="1" x14ac:dyDescent="0.2">
      <c r="A49" s="371" t="s">
        <v>172</v>
      </c>
    </row>
    <row r="50" spans="1:1" s="33" customFormat="1" x14ac:dyDescent="0.2">
      <c r="A50" s="371"/>
    </row>
    <row r="51" spans="1:1" s="31" customFormat="1" ht="13.5" customHeight="1" x14ac:dyDescent="0.2"/>
    <row r="52" spans="1:1" s="6" customFormat="1" ht="12.75" customHeight="1" x14ac:dyDescent="0.2">
      <c r="A52" s="174" t="s">
        <v>74</v>
      </c>
    </row>
    <row r="53" spans="1:1" s="6" customFormat="1" ht="12.75" customHeight="1" x14ac:dyDescent="0.2">
      <c r="A53" s="172" t="s">
        <v>75</v>
      </c>
    </row>
    <row r="54" spans="1:1" s="6" customFormat="1" ht="17.25" customHeight="1" x14ac:dyDescent="0.2">
      <c r="A54" s="172" t="s">
        <v>385</v>
      </c>
    </row>
    <row r="55" spans="1:1" s="6" customFormat="1" ht="30.75" customHeight="1" x14ac:dyDescent="0.2">
      <c r="A55" s="172" t="s">
        <v>76</v>
      </c>
    </row>
    <row r="56" spans="1:1" s="6" customFormat="1" ht="25.5" customHeight="1" x14ac:dyDescent="0.2">
      <c r="A56" s="172" t="s">
        <v>77</v>
      </c>
    </row>
    <row r="57" spans="1:1" s="6" customFormat="1" ht="22.5" customHeight="1" x14ac:dyDescent="0.2">
      <c r="A57" s="172" t="s">
        <v>78</v>
      </c>
    </row>
    <row r="58" spans="1:1" s="36" customFormat="1" ht="23.25"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58" t="s">
        <v>386</v>
      </c>
    </row>
    <row r="63" spans="1:1" s="33" customFormat="1" x14ac:dyDescent="0.2"/>
    <row r="64" spans="1:1" s="33" customFormat="1" x14ac:dyDescent="0.2">
      <c r="A64" s="171" t="s">
        <v>83</v>
      </c>
    </row>
    <row r="65" spans="1:1" s="33" customFormat="1" ht="30" customHeight="1" x14ac:dyDescent="0.2">
      <c r="A65" s="261" t="s">
        <v>389</v>
      </c>
    </row>
    <row r="66" spans="1:1" s="33" customFormat="1" ht="24" x14ac:dyDescent="0.2">
      <c r="A66" s="213" t="s">
        <v>388</v>
      </c>
    </row>
    <row r="67" spans="1:1" s="33" customFormat="1" x14ac:dyDescent="0.2"/>
    <row r="68" spans="1:1" s="33" customFormat="1" ht="24" x14ac:dyDescent="0.2">
      <c r="A68" s="272" t="s">
        <v>390</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623"/>
  <sheetViews>
    <sheetView topLeftCell="A28" workbookViewId="0">
      <selection activeCell="B1" sqref="B1:C1048576"/>
    </sheetView>
  </sheetViews>
  <sheetFormatPr defaultColWidth="9.85546875" defaultRowHeight="12.75" x14ac:dyDescent="0.2"/>
  <cols>
    <col min="1" max="1" width="36.85546875" style="32" customWidth="1"/>
    <col min="2" max="16384" width="9.85546875" style="32"/>
  </cols>
  <sheetData>
    <row r="1" spans="1:4" x14ac:dyDescent="0.2">
      <c r="A1" s="63" t="s">
        <v>61</v>
      </c>
    </row>
    <row r="2" spans="1:4" x14ac:dyDescent="0.2">
      <c r="A2" s="11" t="s">
        <v>406</v>
      </c>
    </row>
    <row r="3" spans="1:4" s="33" customFormat="1" ht="24.75" customHeight="1" x14ac:dyDescent="0.2">
      <c r="A3" s="88" t="s">
        <v>62</v>
      </c>
      <c r="B3" s="115" t="e">
        <f>'BAR BB| Open rates'!#REF!</f>
        <v>#REF!</v>
      </c>
      <c r="C3" s="115" t="e">
        <f>'BAR BB| Open rates'!#REF!</f>
        <v>#REF!</v>
      </c>
      <c r="D3" s="115" t="e">
        <f>'BAR BB| Open rates'!#REF!</f>
        <v>#REF!</v>
      </c>
    </row>
    <row r="4" spans="1:4" s="33" customFormat="1" ht="24.75" customHeight="1" x14ac:dyDescent="0.2">
      <c r="A4" s="104"/>
      <c r="B4" s="115" t="e">
        <f>'BAR BB| Open rates'!#REF!</f>
        <v>#REF!</v>
      </c>
      <c r="C4" s="115" t="e">
        <f>'BAR BB| Open rates'!#REF!</f>
        <v>#REF!</v>
      </c>
      <c r="D4" s="115" t="e">
        <f>'BAR BB| Open rates'!#REF!</f>
        <v>#REF!</v>
      </c>
    </row>
    <row r="5" spans="1:4" s="36" customFormat="1" ht="12" customHeight="1" x14ac:dyDescent="0.2">
      <c r="A5" s="184" t="s">
        <v>63</v>
      </c>
    </row>
    <row r="6" spans="1:4" s="36" customFormat="1" ht="12" customHeight="1" x14ac:dyDescent="0.2">
      <c r="A6" s="183">
        <v>1</v>
      </c>
      <c r="B6" s="43" t="e">
        <f>'BAR BB| Open rates'!#REF!*0.9</f>
        <v>#REF!</v>
      </c>
      <c r="C6" s="43" t="e">
        <f>'BAR BB| Open rates'!#REF!*0.9</f>
        <v>#REF!</v>
      </c>
      <c r="D6" s="43" t="e">
        <f>'BAR BB| Open rates'!#REF!*0.9</f>
        <v>#REF!</v>
      </c>
    </row>
    <row r="7" spans="1:4" s="36" customFormat="1" ht="12" customHeight="1" x14ac:dyDescent="0.2">
      <c r="A7" s="183">
        <v>2</v>
      </c>
      <c r="B7" s="43" t="e">
        <f>'BAR BB| Open rates'!#REF!*0.9</f>
        <v>#REF!</v>
      </c>
      <c r="C7" s="43" t="e">
        <f>'BAR BB| Open rates'!#REF!*0.9</f>
        <v>#REF!</v>
      </c>
      <c r="D7" s="43" t="e">
        <f>'BAR BB| Open rates'!#REF!*0.9</f>
        <v>#REF!</v>
      </c>
    </row>
    <row r="8" spans="1:4" s="36" customFormat="1" ht="12" customHeight="1" x14ac:dyDescent="0.2">
      <c r="A8" s="236" t="s">
        <v>175</v>
      </c>
      <c r="B8" s="43"/>
      <c r="C8" s="43"/>
      <c r="D8" s="43"/>
    </row>
    <row r="9" spans="1:4" s="36" customFormat="1" ht="12" customHeight="1" x14ac:dyDescent="0.2">
      <c r="A9" s="237">
        <v>1</v>
      </c>
      <c r="B9" s="43" t="e">
        <f>'BAR BB| Open rates'!#REF!*0.9</f>
        <v>#REF!</v>
      </c>
      <c r="C9" s="43" t="e">
        <f>'BAR BB| Open rates'!#REF!*0.9</f>
        <v>#REF!</v>
      </c>
      <c r="D9" s="43" t="e">
        <f>'BAR BB| Open rates'!#REF!*0.9</f>
        <v>#REF!</v>
      </c>
    </row>
    <row r="10" spans="1:4" s="36" customFormat="1" ht="12" customHeight="1" x14ac:dyDescent="0.2">
      <c r="A10" s="237">
        <v>2</v>
      </c>
      <c r="B10" s="43" t="e">
        <f>'BAR BB| Open rates'!#REF!*0.9</f>
        <v>#REF!</v>
      </c>
      <c r="C10" s="43" t="e">
        <f>'BAR BB| Open rates'!#REF!*0.9</f>
        <v>#REF!</v>
      </c>
      <c r="D10" s="43" t="e">
        <f>'BAR BB| Open rates'!#REF!*0.9</f>
        <v>#REF!</v>
      </c>
    </row>
    <row r="11" spans="1:4" s="36" customFormat="1" ht="12" customHeight="1" x14ac:dyDescent="0.2">
      <c r="A11" s="236" t="s">
        <v>176</v>
      </c>
      <c r="B11" s="43"/>
      <c r="C11" s="43"/>
      <c r="D11" s="43"/>
    </row>
    <row r="12" spans="1:4" s="36" customFormat="1" ht="12" customHeight="1" x14ac:dyDescent="0.2">
      <c r="A12" s="237">
        <v>1</v>
      </c>
      <c r="B12" s="43" t="e">
        <f>'BAR BB| Open rates'!#REF!*0.9</f>
        <v>#REF!</v>
      </c>
      <c r="C12" s="43" t="e">
        <f>'BAR BB| Open rates'!#REF!*0.9</f>
        <v>#REF!</v>
      </c>
      <c r="D12" s="43" t="e">
        <f>'BAR BB| Open rates'!#REF!*0.9</f>
        <v>#REF!</v>
      </c>
    </row>
    <row r="13" spans="1:4" s="36" customFormat="1" ht="12" customHeight="1" x14ac:dyDescent="0.2">
      <c r="A13" s="237">
        <v>2</v>
      </c>
      <c r="B13" s="43" t="e">
        <f>'BAR BB| Open rates'!#REF!*0.9</f>
        <v>#REF!</v>
      </c>
      <c r="C13" s="43" t="e">
        <f>'BAR BB| Open rates'!#REF!*0.9</f>
        <v>#REF!</v>
      </c>
      <c r="D13" s="43" t="e">
        <f>'BAR BB| Open rates'!#REF!*0.9</f>
        <v>#REF!</v>
      </c>
    </row>
    <row r="14" spans="1:4" s="33" customFormat="1" x14ac:dyDescent="0.2">
      <c r="A14" s="89"/>
    </row>
    <row r="15" spans="1:4" s="33" customFormat="1" x14ac:dyDescent="0.2">
      <c r="A15" s="371" t="s">
        <v>172</v>
      </c>
    </row>
    <row r="16" spans="1:4" s="33" customFormat="1" x14ac:dyDescent="0.2">
      <c r="A16" s="371"/>
    </row>
    <row r="17" spans="1:1" s="33" customFormat="1" x14ac:dyDescent="0.2">
      <c r="A17" s="279"/>
    </row>
    <row r="18" spans="1:1" s="33" customFormat="1" ht="33.75" customHeight="1" x14ac:dyDescent="0.2">
      <c r="A18" s="390" t="s">
        <v>275</v>
      </c>
    </row>
    <row r="19" spans="1:1" s="33" customFormat="1" ht="36" customHeight="1" x14ac:dyDescent="0.2">
      <c r="A19" s="390"/>
    </row>
    <row r="20" spans="1:1" s="33" customFormat="1" ht="36.75" customHeight="1" x14ac:dyDescent="0.2">
      <c r="A20" s="390"/>
    </row>
    <row r="21" spans="1:1" s="33" customFormat="1" ht="91.5" customHeight="1" x14ac:dyDescent="0.2">
      <c r="A21" s="390"/>
    </row>
    <row r="22" spans="1:1" s="33" customFormat="1" x14ac:dyDescent="0.2">
      <c r="A22" s="278"/>
    </row>
    <row r="23" spans="1:1" s="6" customFormat="1" ht="12" x14ac:dyDescent="0.2">
      <c r="A23" s="174" t="s">
        <v>74</v>
      </c>
    </row>
    <row r="24" spans="1:1" s="6" customFormat="1" ht="12" x14ac:dyDescent="0.2">
      <c r="A24" s="172" t="s">
        <v>75</v>
      </c>
    </row>
    <row r="25" spans="1:1" s="6" customFormat="1" ht="12" x14ac:dyDescent="0.2">
      <c r="A25" s="172" t="s">
        <v>381</v>
      </c>
    </row>
    <row r="26" spans="1:1" s="6" customFormat="1" ht="24" x14ac:dyDescent="0.2">
      <c r="A26" s="173" t="s">
        <v>76</v>
      </c>
    </row>
    <row r="27" spans="1:1" s="6" customFormat="1" ht="24" x14ac:dyDescent="0.2">
      <c r="A27" s="173" t="s">
        <v>77</v>
      </c>
    </row>
    <row r="28" spans="1:1" s="6" customFormat="1" ht="24" x14ac:dyDescent="0.2">
      <c r="A28" s="173" t="s">
        <v>78</v>
      </c>
    </row>
    <row r="29" spans="1:1" s="36" customFormat="1" ht="36" x14ac:dyDescent="0.2">
      <c r="A29" s="175" t="s">
        <v>79</v>
      </c>
    </row>
    <row r="30" spans="1:1" s="36" customFormat="1" ht="24" x14ac:dyDescent="0.2">
      <c r="A30" s="175" t="s">
        <v>187</v>
      </c>
    </row>
    <row r="31" spans="1:1" s="33" customFormat="1" ht="26.25" customHeight="1" x14ac:dyDescent="0.2">
      <c r="A31" s="276"/>
    </row>
    <row r="32" spans="1:1" s="33" customFormat="1" x14ac:dyDescent="0.2">
      <c r="A32" s="171" t="s">
        <v>81</v>
      </c>
    </row>
    <row r="33" spans="1:1" s="33" customFormat="1" x14ac:dyDescent="0.2">
      <c r="A33" s="15" t="s">
        <v>392</v>
      </c>
    </row>
    <row r="34" spans="1:1" s="33" customFormat="1" ht="140.25" x14ac:dyDescent="0.2">
      <c r="A34" s="274" t="s">
        <v>402</v>
      </c>
    </row>
    <row r="35" spans="1:1" s="33" customFormat="1" x14ac:dyDescent="0.2">
      <c r="A35" s="171" t="s">
        <v>83</v>
      </c>
    </row>
    <row r="36" spans="1:1" s="33" customFormat="1" ht="24" x14ac:dyDescent="0.2">
      <c r="A36" s="261" t="s">
        <v>403</v>
      </c>
    </row>
    <row r="37" spans="1:1" s="33" customFormat="1" ht="24" x14ac:dyDescent="0.2">
      <c r="A37" s="213" t="s">
        <v>404</v>
      </c>
    </row>
    <row r="38" spans="1:1" s="33" customFormat="1" ht="30" x14ac:dyDescent="0.2">
      <c r="A38" s="283" t="s">
        <v>393</v>
      </c>
    </row>
    <row r="39" spans="1:1" s="33" customFormat="1" ht="45" x14ac:dyDescent="0.2">
      <c r="A39" s="284" t="s">
        <v>394</v>
      </c>
    </row>
    <row r="40" spans="1:1" s="33" customFormat="1" ht="45" x14ac:dyDescent="0.2">
      <c r="A40" s="284" t="s">
        <v>414</v>
      </c>
    </row>
    <row r="41" spans="1:1" s="33" customFormat="1" ht="60" x14ac:dyDescent="0.2">
      <c r="A41" s="284" t="s">
        <v>415</v>
      </c>
    </row>
    <row r="42" spans="1:1" s="33" customFormat="1" ht="45" x14ac:dyDescent="0.2">
      <c r="A42" s="284" t="s">
        <v>416</v>
      </c>
    </row>
    <row r="43" spans="1:1" s="33" customFormat="1" ht="30" x14ac:dyDescent="0.2">
      <c r="A43" s="284" t="s">
        <v>417</v>
      </c>
    </row>
    <row r="44" spans="1:1" s="33" customFormat="1" ht="75" x14ac:dyDescent="0.2">
      <c r="A44" s="284" t="s">
        <v>395</v>
      </c>
    </row>
    <row r="45" spans="1:1" s="33" customFormat="1" ht="75" x14ac:dyDescent="0.2">
      <c r="A45" s="284" t="s">
        <v>396</v>
      </c>
    </row>
    <row r="46" spans="1:1" s="33" customFormat="1" ht="30" x14ac:dyDescent="0.2">
      <c r="A46" s="284" t="s">
        <v>397</v>
      </c>
    </row>
    <row r="47" spans="1:1" s="33" customFormat="1" ht="15" x14ac:dyDescent="0.2">
      <c r="A47" s="284"/>
    </row>
    <row r="48" spans="1:1" s="33" customFormat="1" ht="75" x14ac:dyDescent="0.2">
      <c r="A48" s="284" t="s">
        <v>398</v>
      </c>
    </row>
    <row r="49" spans="1:1" s="33" customFormat="1" ht="30" x14ac:dyDescent="0.2">
      <c r="A49" s="284" t="s">
        <v>399</v>
      </c>
    </row>
    <row r="50" spans="1:1" s="33" customFormat="1" ht="75" x14ac:dyDescent="0.2">
      <c r="A50" s="275" t="s">
        <v>400</v>
      </c>
    </row>
    <row r="51" spans="1:1" s="33" customFormat="1" ht="60" x14ac:dyDescent="0.2">
      <c r="A51" s="275" t="s">
        <v>401</v>
      </c>
    </row>
    <row r="52" spans="1:1" s="33" customFormat="1" ht="75" x14ac:dyDescent="0.2">
      <c r="A52" s="275" t="s">
        <v>405</v>
      </c>
    </row>
    <row r="53" spans="1:1" s="33" customFormat="1" ht="15" x14ac:dyDescent="0.2">
      <c r="A53" s="275"/>
    </row>
    <row r="54" spans="1:1" s="33" customFormat="1" ht="15" x14ac:dyDescent="0.2">
      <c r="A54" s="275"/>
    </row>
    <row r="55" spans="1:1" s="33" customFormat="1" ht="15" x14ac:dyDescent="0.2">
      <c r="A55" s="275"/>
    </row>
    <row r="56" spans="1:1" s="33" customFormat="1" x14ac:dyDescent="0.2"/>
    <row r="57" spans="1:1" s="33" customFormat="1" x14ac:dyDescent="0.2"/>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sheetData>
  <mergeCells count="2">
    <mergeCell ref="A15:A16"/>
    <mergeCell ref="A18:A21"/>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626"/>
  <sheetViews>
    <sheetView workbookViewId="0">
      <selection activeCell="B1" sqref="B1:C1048576"/>
    </sheetView>
  </sheetViews>
  <sheetFormatPr defaultColWidth="9.85546875" defaultRowHeight="12.75" x14ac:dyDescent="0.2"/>
  <cols>
    <col min="1" max="1" width="36.85546875" style="32" customWidth="1"/>
    <col min="2" max="16384" width="9.85546875" style="32"/>
  </cols>
  <sheetData>
    <row r="1" spans="1:4" x14ac:dyDescent="0.2">
      <c r="A1" s="63" t="s">
        <v>61</v>
      </c>
    </row>
    <row r="2" spans="1:4" x14ac:dyDescent="0.2">
      <c r="A2" s="11" t="s">
        <v>408</v>
      </c>
    </row>
    <row r="3" spans="1:4" x14ac:dyDescent="0.2">
      <c r="A3" s="11" t="s">
        <v>173</v>
      </c>
    </row>
    <row r="4" spans="1:4" s="33" customFormat="1" ht="24.75" customHeight="1" x14ac:dyDescent="0.2">
      <c r="A4" s="88" t="s">
        <v>62</v>
      </c>
      <c r="B4" s="115" t="e">
        <f>'BAR BB| Open rates'!#REF!</f>
        <v>#REF!</v>
      </c>
      <c r="C4" s="115" t="e">
        <f>'BAR BB| Open rates'!#REF!</f>
        <v>#REF!</v>
      </c>
      <c r="D4" s="115" t="e">
        <f>'BAR BB| Open rates'!#REF!</f>
        <v>#REF!</v>
      </c>
    </row>
    <row r="5" spans="1:4" s="33" customFormat="1" ht="24.75" customHeight="1" x14ac:dyDescent="0.2">
      <c r="A5" s="104"/>
      <c r="B5" s="115" t="e">
        <f>'BAR BB| Open rates'!#REF!</f>
        <v>#REF!</v>
      </c>
      <c r="C5" s="115" t="e">
        <f>'BAR BB| Open rates'!#REF!</f>
        <v>#REF!</v>
      </c>
      <c r="D5" s="115" t="e">
        <f>'BAR BB| Open rates'!#REF!</f>
        <v>#REF!</v>
      </c>
    </row>
    <row r="6" spans="1:4" s="36" customFormat="1" ht="12" customHeight="1" x14ac:dyDescent="0.2">
      <c r="A6" s="184" t="s">
        <v>63</v>
      </c>
    </row>
    <row r="7" spans="1:4" s="36" customFormat="1" ht="12" customHeight="1" x14ac:dyDescent="0.2">
      <c r="A7" s="183">
        <v>1</v>
      </c>
      <c r="B7" s="43" t="e">
        <f>('BAR BB| Open rates'!#REF!*0.9)*0.9</f>
        <v>#REF!</v>
      </c>
      <c r="C7" s="43" t="e">
        <f>('BAR BB| Open rates'!#REF!*0.9)*0.9</f>
        <v>#REF!</v>
      </c>
      <c r="D7" s="43" t="e">
        <f>('BAR BB| Open rates'!#REF!*0.9)*0.9</f>
        <v>#REF!</v>
      </c>
    </row>
    <row r="8" spans="1:4" s="36" customFormat="1" ht="12" customHeight="1" x14ac:dyDescent="0.2">
      <c r="A8" s="183">
        <v>2</v>
      </c>
      <c r="B8" s="43" t="e">
        <f>('BAR BB| Open rates'!#REF!*0.9)*0.9</f>
        <v>#REF!</v>
      </c>
      <c r="C8" s="43" t="e">
        <f>('BAR BB| Open rates'!#REF!*0.9)*0.9</f>
        <v>#REF!</v>
      </c>
      <c r="D8" s="43" t="e">
        <f>('BAR BB| Open rates'!#REF!*0.9)*0.9</f>
        <v>#REF!</v>
      </c>
    </row>
    <row r="9" spans="1:4" s="36" customFormat="1" ht="12" customHeight="1" x14ac:dyDescent="0.2">
      <c r="A9" s="236" t="s">
        <v>175</v>
      </c>
      <c r="B9" s="43"/>
      <c r="C9" s="43"/>
      <c r="D9" s="43"/>
    </row>
    <row r="10" spans="1:4" s="36" customFormat="1" ht="12" customHeight="1" x14ac:dyDescent="0.2">
      <c r="A10" s="237">
        <v>1</v>
      </c>
      <c r="B10" s="43" t="e">
        <f>('BAR BB| Open rates'!#REF!*0.9)*0.9</f>
        <v>#REF!</v>
      </c>
      <c r="C10" s="43" t="e">
        <f>('BAR BB| Open rates'!#REF!*0.9)*0.9</f>
        <v>#REF!</v>
      </c>
      <c r="D10" s="43" t="e">
        <f>('BAR BB| Open rates'!#REF!*0.9)*0.9</f>
        <v>#REF!</v>
      </c>
    </row>
    <row r="11" spans="1:4" s="36" customFormat="1" ht="12" customHeight="1" x14ac:dyDescent="0.2">
      <c r="A11" s="237">
        <v>2</v>
      </c>
      <c r="B11" s="43" t="e">
        <f>('BAR BB| Open rates'!#REF!*0.9)*0.9</f>
        <v>#REF!</v>
      </c>
      <c r="C11" s="43" t="e">
        <f>('BAR BB| Open rates'!#REF!*0.9)*0.9</f>
        <v>#REF!</v>
      </c>
      <c r="D11" s="43" t="e">
        <f>('BAR BB| Open rates'!#REF!*0.9)*0.9</f>
        <v>#REF!</v>
      </c>
    </row>
    <row r="12" spans="1:4" s="36" customFormat="1" ht="12" customHeight="1" x14ac:dyDescent="0.2">
      <c r="A12" s="236" t="s">
        <v>176</v>
      </c>
      <c r="B12" s="43"/>
      <c r="C12" s="43"/>
      <c r="D12" s="43"/>
    </row>
    <row r="13" spans="1:4" s="36" customFormat="1" ht="12" customHeight="1" x14ac:dyDescent="0.2">
      <c r="A13" s="237">
        <v>1</v>
      </c>
      <c r="B13" s="43" t="e">
        <f>('BAR BB| Open rates'!#REF!*0.9)*0.9</f>
        <v>#REF!</v>
      </c>
      <c r="C13" s="43" t="e">
        <f>('BAR BB| Open rates'!#REF!*0.9)*0.9</f>
        <v>#REF!</v>
      </c>
      <c r="D13" s="43" t="e">
        <f>('BAR BB| Open rates'!#REF!*0.9)*0.9</f>
        <v>#REF!</v>
      </c>
    </row>
    <row r="14" spans="1:4" s="36" customFormat="1" ht="12" customHeight="1" x14ac:dyDescent="0.2">
      <c r="A14" s="237">
        <v>2</v>
      </c>
      <c r="B14" s="43" t="e">
        <f>('BAR BB| Open rates'!#REF!*0.9)*0.9</f>
        <v>#REF!</v>
      </c>
      <c r="C14" s="43" t="e">
        <f>('BAR BB| Open rates'!#REF!*0.9)*0.9</f>
        <v>#REF!</v>
      </c>
      <c r="D14" s="43" t="e">
        <f>('BAR BB| Open rates'!#REF!*0.9)*0.9</f>
        <v>#REF!</v>
      </c>
    </row>
    <row r="15" spans="1:4" s="33" customFormat="1" x14ac:dyDescent="0.2">
      <c r="A15" s="89"/>
    </row>
    <row r="16" spans="1:4" s="33" customFormat="1" ht="12.75" customHeight="1" x14ac:dyDescent="0.2">
      <c r="A16" s="371" t="s">
        <v>172</v>
      </c>
    </row>
    <row r="17" spans="1:1" s="33" customFormat="1" x14ac:dyDescent="0.2">
      <c r="A17" s="371"/>
    </row>
    <row r="18" spans="1:1" s="33" customFormat="1" x14ac:dyDescent="0.2">
      <c r="A18" s="277"/>
    </row>
    <row r="19" spans="1:1" s="33" customFormat="1" ht="51" customHeight="1" x14ac:dyDescent="0.2">
      <c r="A19" s="390" t="s">
        <v>275</v>
      </c>
    </row>
    <row r="20" spans="1:1" s="33" customFormat="1" ht="25.5" customHeight="1" x14ac:dyDescent="0.2">
      <c r="A20" s="390"/>
    </row>
    <row r="21" spans="1:1" s="33" customFormat="1" ht="31.5" customHeight="1" x14ac:dyDescent="0.2">
      <c r="A21" s="390"/>
    </row>
    <row r="22" spans="1:1" s="33" customFormat="1" ht="87.75" customHeight="1" x14ac:dyDescent="0.2">
      <c r="A22" s="390"/>
    </row>
    <row r="23" spans="1:1" s="31" customFormat="1" x14ac:dyDescent="0.2"/>
    <row r="24" spans="1:1" s="6" customFormat="1" ht="12" x14ac:dyDescent="0.2">
      <c r="A24" s="174" t="s">
        <v>74</v>
      </c>
    </row>
    <row r="25" spans="1:1" s="6" customFormat="1" ht="12" x14ac:dyDescent="0.2">
      <c r="A25" s="172" t="s">
        <v>75</v>
      </c>
    </row>
    <row r="26" spans="1:1" s="6" customFormat="1" ht="12" x14ac:dyDescent="0.2">
      <c r="A26" s="172" t="s">
        <v>381</v>
      </c>
    </row>
    <row r="27" spans="1:1" s="6" customFormat="1" ht="24" x14ac:dyDescent="0.2">
      <c r="A27" s="173" t="s">
        <v>76</v>
      </c>
    </row>
    <row r="28" spans="1:1" s="6" customFormat="1" ht="24" x14ac:dyDescent="0.2">
      <c r="A28" s="173" t="s">
        <v>77</v>
      </c>
    </row>
    <row r="29" spans="1:1" s="6" customFormat="1" ht="24" x14ac:dyDescent="0.2">
      <c r="A29" s="173" t="s">
        <v>78</v>
      </c>
    </row>
    <row r="30" spans="1:1" s="36" customFormat="1" ht="36" x14ac:dyDescent="0.2">
      <c r="A30" s="175" t="s">
        <v>79</v>
      </c>
    </row>
    <row r="31" spans="1:1" s="36" customFormat="1" ht="24" x14ac:dyDescent="0.2">
      <c r="A31" s="175" t="s">
        <v>187</v>
      </c>
    </row>
    <row r="32" spans="1:1" s="33" customFormat="1" ht="26.25" customHeight="1" x14ac:dyDescent="0.2">
      <c r="A32" s="276"/>
    </row>
    <row r="33" spans="1:1" s="33" customFormat="1" x14ac:dyDescent="0.2">
      <c r="A33" s="171" t="s">
        <v>81</v>
      </c>
    </row>
    <row r="34" spans="1:1" s="33" customFormat="1" x14ac:dyDescent="0.2">
      <c r="A34" s="15" t="s">
        <v>392</v>
      </c>
    </row>
    <row r="35" spans="1:1" s="33" customFormat="1" ht="140.25" x14ac:dyDescent="0.2">
      <c r="A35" s="274" t="s">
        <v>402</v>
      </c>
    </row>
    <row r="36" spans="1:1" s="33" customFormat="1" x14ac:dyDescent="0.2">
      <c r="A36" s="171" t="s">
        <v>83</v>
      </c>
    </row>
    <row r="37" spans="1:1" s="33" customFormat="1" ht="24" x14ac:dyDescent="0.2">
      <c r="A37" s="261" t="s">
        <v>403</v>
      </c>
    </row>
    <row r="38" spans="1:1" s="33" customFormat="1" ht="24" x14ac:dyDescent="0.2">
      <c r="A38" s="213" t="s">
        <v>404</v>
      </c>
    </row>
    <row r="39" spans="1:1" s="33" customFormat="1" ht="30" x14ac:dyDescent="0.2">
      <c r="A39" s="283" t="s">
        <v>393</v>
      </c>
    </row>
    <row r="40" spans="1:1" s="33" customFormat="1" ht="45" x14ac:dyDescent="0.2">
      <c r="A40" s="284" t="s">
        <v>394</v>
      </c>
    </row>
    <row r="41" spans="1:1" s="33" customFormat="1" ht="45" x14ac:dyDescent="0.2">
      <c r="A41" s="284" t="s">
        <v>414</v>
      </c>
    </row>
    <row r="42" spans="1:1" s="33" customFormat="1" ht="60" x14ac:dyDescent="0.2">
      <c r="A42" s="284" t="s">
        <v>415</v>
      </c>
    </row>
    <row r="43" spans="1:1" s="33" customFormat="1" ht="45" x14ac:dyDescent="0.2">
      <c r="A43" s="284" t="s">
        <v>416</v>
      </c>
    </row>
    <row r="44" spans="1:1" s="33" customFormat="1" ht="30" x14ac:dyDescent="0.2">
      <c r="A44" s="284" t="s">
        <v>417</v>
      </c>
    </row>
    <row r="45" spans="1:1" s="33" customFormat="1" ht="75" x14ac:dyDescent="0.2">
      <c r="A45" s="284" t="s">
        <v>395</v>
      </c>
    </row>
    <row r="46" spans="1:1" s="33" customFormat="1" ht="75" x14ac:dyDescent="0.2">
      <c r="A46" s="284" t="s">
        <v>396</v>
      </c>
    </row>
    <row r="47" spans="1:1" s="33" customFormat="1" ht="30" x14ac:dyDescent="0.2">
      <c r="A47" s="284" t="s">
        <v>397</v>
      </c>
    </row>
    <row r="48" spans="1:1" s="33" customFormat="1" ht="15" x14ac:dyDescent="0.2">
      <c r="A48" s="284"/>
    </row>
    <row r="49" spans="1:1" s="33" customFormat="1" ht="75" x14ac:dyDescent="0.2">
      <c r="A49" s="284" t="s">
        <v>398</v>
      </c>
    </row>
    <row r="50" spans="1:1" s="33" customFormat="1" ht="30" x14ac:dyDescent="0.2">
      <c r="A50" s="284" t="s">
        <v>399</v>
      </c>
    </row>
    <row r="51" spans="1:1" s="33" customFormat="1" ht="75" x14ac:dyDescent="0.2">
      <c r="A51" s="275" t="s">
        <v>400</v>
      </c>
    </row>
    <row r="52" spans="1:1" s="33" customFormat="1" ht="60" x14ac:dyDescent="0.2">
      <c r="A52" s="275" t="s">
        <v>401</v>
      </c>
    </row>
    <row r="53" spans="1:1" s="33" customFormat="1" ht="30" x14ac:dyDescent="0.2">
      <c r="A53" s="275" t="s">
        <v>418</v>
      </c>
    </row>
    <row r="54" spans="1:1" s="33" customFormat="1" ht="75" x14ac:dyDescent="0.2">
      <c r="A54" s="275" t="s">
        <v>405</v>
      </c>
    </row>
    <row r="55" spans="1:1" s="33" customFormat="1" ht="15" x14ac:dyDescent="0.2">
      <c r="A55" s="275"/>
    </row>
    <row r="56" spans="1:1" s="33" customFormat="1" ht="15" x14ac:dyDescent="0.2">
      <c r="A56" s="275"/>
    </row>
    <row r="57" spans="1:1" s="33" customFormat="1" ht="15" x14ac:dyDescent="0.2">
      <c r="A57" s="275"/>
    </row>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sheetData>
  <mergeCells count="2">
    <mergeCell ref="A16:A17"/>
    <mergeCell ref="A19:A2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CFF"/>
  </sheetPr>
  <dimension ref="A1:CE315"/>
  <sheetViews>
    <sheetView showGridLines="0" tabSelected="1" zoomScaleNormal="100" workbookViewId="0">
      <pane xSplit="1" ySplit="3" topLeftCell="B4" activePane="bottomRight" state="frozen"/>
      <selection pane="topRight" activeCell="B1" sqref="B1"/>
      <selection pane="bottomLeft" activeCell="A3" sqref="A3"/>
      <selection pane="bottomRight" activeCell="A72" sqref="A72:A76"/>
    </sheetView>
  </sheetViews>
  <sheetFormatPr defaultColWidth="10.28515625" defaultRowHeight="12.75" x14ac:dyDescent="0.2"/>
  <cols>
    <col min="1" max="1" width="53.5703125" style="32" customWidth="1"/>
    <col min="2" max="2" width="10.28515625" style="133" customWidth="1"/>
    <col min="3" max="3" width="10.28515625" style="135" customWidth="1"/>
    <col min="4" max="4" width="10.28515625" style="293" customWidth="1"/>
    <col min="5" max="5" width="10.28515625" style="290" customWidth="1"/>
    <col min="6" max="12" width="10.28515625" style="133" customWidth="1"/>
    <col min="13" max="47" width="10.28515625" style="32" customWidth="1"/>
    <col min="48" max="48" width="10.28515625" style="338" customWidth="1"/>
    <col min="49" max="55" width="10.28515625" style="136" customWidth="1"/>
    <col min="56" max="57" width="10.28515625" style="348"/>
    <col min="58" max="67" width="10.28515625" style="136"/>
    <col min="68" max="68" width="10.28515625" style="339"/>
    <col min="69" max="69" width="10.28515625" style="338"/>
    <col min="70" max="82" width="10.28515625" style="136"/>
    <col min="83" max="83" width="10.28515625" style="339"/>
    <col min="84" max="16384" width="10.28515625" style="32"/>
  </cols>
  <sheetData>
    <row r="1" spans="1:83" ht="25.5" customHeight="1" x14ac:dyDescent="0.2">
      <c r="A1" s="252" t="s">
        <v>61</v>
      </c>
      <c r="B1" s="291"/>
      <c r="C1" s="327"/>
      <c r="D1" s="292"/>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5"/>
      <c r="AV1" s="336"/>
      <c r="AW1" s="291"/>
      <c r="AX1" s="291"/>
      <c r="AY1" s="291"/>
      <c r="AZ1" s="291"/>
      <c r="BA1" s="291"/>
      <c r="BB1" s="291"/>
      <c r="BC1" s="327"/>
      <c r="BD1" s="136"/>
      <c r="BE1" s="136"/>
      <c r="BF1" s="345"/>
      <c r="BG1" s="345"/>
      <c r="BH1" s="345"/>
      <c r="BI1" s="345"/>
      <c r="BJ1" s="345"/>
      <c r="BK1" s="345"/>
      <c r="BL1" s="345"/>
      <c r="BM1" s="345"/>
      <c r="BN1" s="345"/>
      <c r="BO1" s="345"/>
      <c r="BP1" s="346"/>
      <c r="BQ1" s="344"/>
      <c r="BR1" s="345"/>
      <c r="BS1" s="345"/>
      <c r="BT1" s="345"/>
      <c r="BU1" s="345"/>
      <c r="BV1" s="345"/>
      <c r="BW1" s="345"/>
      <c r="BX1" s="345"/>
      <c r="BY1" s="345"/>
      <c r="BZ1" s="345"/>
      <c r="CA1" s="345"/>
      <c r="CB1" s="345"/>
      <c r="CC1" s="345"/>
      <c r="CD1" s="345"/>
      <c r="CE1" s="346"/>
    </row>
    <row r="2" spans="1:83" ht="13.5" thickBot="1" x14ac:dyDescent="0.25">
      <c r="A2" s="253" t="s">
        <v>16</v>
      </c>
      <c r="E2" s="317"/>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333"/>
      <c r="AV2" s="337"/>
      <c r="AW2" s="294"/>
      <c r="AX2" s="294"/>
      <c r="AY2" s="294"/>
      <c r="AZ2" s="294"/>
      <c r="BA2" s="294"/>
      <c r="BB2" s="294"/>
      <c r="BC2" s="333"/>
      <c r="BD2" s="136"/>
      <c r="BE2" s="136"/>
    </row>
    <row r="3" spans="1:83" ht="26.25" customHeight="1" x14ac:dyDescent="0.2">
      <c r="A3" s="304" t="s">
        <v>62</v>
      </c>
      <c r="B3" s="113">
        <v>46105</v>
      </c>
      <c r="C3" s="329">
        <v>46108</v>
      </c>
      <c r="D3" s="307">
        <v>46110</v>
      </c>
      <c r="E3" s="308">
        <v>46113</v>
      </c>
      <c r="F3" s="309">
        <v>46118</v>
      </c>
      <c r="G3" s="309">
        <v>46124</v>
      </c>
      <c r="H3" s="309">
        <v>46125</v>
      </c>
      <c r="I3" s="309">
        <v>46131</v>
      </c>
      <c r="J3" s="309">
        <v>46136</v>
      </c>
      <c r="K3" s="309">
        <v>46138</v>
      </c>
      <c r="L3" s="318">
        <v>46142</v>
      </c>
      <c r="M3" s="308">
        <v>46143</v>
      </c>
      <c r="N3" s="309">
        <v>46146</v>
      </c>
      <c r="O3" s="309">
        <v>46150</v>
      </c>
      <c r="P3" s="309">
        <v>46153</v>
      </c>
      <c r="Q3" s="309">
        <v>46154</v>
      </c>
      <c r="R3" s="309">
        <v>46157</v>
      </c>
      <c r="S3" s="309">
        <v>46159</v>
      </c>
      <c r="T3" s="309">
        <v>46164</v>
      </c>
      <c r="U3" s="309">
        <v>46166</v>
      </c>
      <c r="V3" s="325">
        <v>46171</v>
      </c>
      <c r="W3" s="326">
        <v>46174</v>
      </c>
      <c r="X3" s="309">
        <v>46178</v>
      </c>
      <c r="Y3" s="309">
        <v>46188</v>
      </c>
      <c r="Z3" s="309">
        <v>46194</v>
      </c>
      <c r="AA3" s="309">
        <v>46199</v>
      </c>
      <c r="AB3" s="309">
        <v>46201</v>
      </c>
      <c r="AC3" s="309">
        <v>46204</v>
      </c>
      <c r="AD3" s="309">
        <v>46206</v>
      </c>
      <c r="AE3" s="309">
        <v>46208</v>
      </c>
      <c r="AF3" s="309">
        <v>46213</v>
      </c>
      <c r="AG3" s="309">
        <v>46215</v>
      </c>
      <c r="AH3" s="309">
        <v>46220</v>
      </c>
      <c r="AI3" s="309">
        <v>46222</v>
      </c>
      <c r="AJ3" s="309">
        <v>46227</v>
      </c>
      <c r="AK3" s="309">
        <v>46229</v>
      </c>
      <c r="AL3" s="309">
        <v>46234</v>
      </c>
      <c r="AM3" s="309">
        <v>46236</v>
      </c>
      <c r="AN3" s="309">
        <v>46241</v>
      </c>
      <c r="AO3" s="309">
        <v>46243</v>
      </c>
      <c r="AP3" s="309">
        <v>46248</v>
      </c>
      <c r="AQ3" s="309">
        <v>46250</v>
      </c>
      <c r="AR3" s="309">
        <v>46255</v>
      </c>
      <c r="AS3" s="309">
        <v>46257</v>
      </c>
      <c r="AT3" s="309">
        <v>46262</v>
      </c>
      <c r="AU3" s="318">
        <v>46264</v>
      </c>
      <c r="AV3" s="308">
        <v>46266</v>
      </c>
      <c r="AW3" s="326">
        <v>46269</v>
      </c>
      <c r="AX3" s="309">
        <v>46271</v>
      </c>
      <c r="AY3" s="309">
        <v>46276</v>
      </c>
      <c r="AZ3" s="309">
        <v>46278</v>
      </c>
      <c r="BA3" s="309">
        <v>46283</v>
      </c>
      <c r="BB3" s="309">
        <v>46285</v>
      </c>
      <c r="BC3" s="309">
        <v>46290</v>
      </c>
      <c r="BD3" s="325">
        <v>46292</v>
      </c>
      <c r="BE3" s="349">
        <v>46296</v>
      </c>
      <c r="BF3" s="350">
        <v>46299</v>
      </c>
      <c r="BG3" s="350">
        <v>46304</v>
      </c>
      <c r="BH3" s="350">
        <v>46306</v>
      </c>
      <c r="BI3" s="350">
        <v>46311</v>
      </c>
      <c r="BJ3" s="350">
        <v>46313</v>
      </c>
      <c r="BK3" s="350">
        <v>46318</v>
      </c>
      <c r="BL3" s="350">
        <v>46320</v>
      </c>
      <c r="BM3" s="350">
        <v>46325</v>
      </c>
      <c r="BN3" s="350">
        <v>46327</v>
      </c>
      <c r="BO3" s="350">
        <v>46330</v>
      </c>
      <c r="BP3" s="351">
        <v>46334</v>
      </c>
      <c r="BQ3" s="349">
        <v>46335</v>
      </c>
      <c r="BR3" s="350">
        <v>46339</v>
      </c>
      <c r="BS3" s="350">
        <v>46341</v>
      </c>
      <c r="BT3" s="350">
        <v>46346</v>
      </c>
      <c r="BU3" s="350">
        <v>46348</v>
      </c>
      <c r="BV3" s="350">
        <v>46353</v>
      </c>
      <c r="BW3" s="350">
        <v>46355</v>
      </c>
      <c r="BX3" s="350">
        <v>46357</v>
      </c>
      <c r="BY3" s="350">
        <v>46360</v>
      </c>
      <c r="BZ3" s="350">
        <v>46362</v>
      </c>
      <c r="CA3" s="350">
        <v>46367</v>
      </c>
      <c r="CB3" s="350">
        <v>46369</v>
      </c>
      <c r="CC3" s="350">
        <v>46374</v>
      </c>
      <c r="CD3" s="350">
        <v>46376</v>
      </c>
      <c r="CE3" s="351">
        <v>46381</v>
      </c>
    </row>
    <row r="4" spans="1:83" ht="26.25" customHeight="1" x14ac:dyDescent="0.2">
      <c r="A4" s="310"/>
      <c r="B4" s="113">
        <v>46107</v>
      </c>
      <c r="C4" s="329">
        <v>46109</v>
      </c>
      <c r="D4" s="307">
        <v>46112</v>
      </c>
      <c r="E4" s="306">
        <v>46117</v>
      </c>
      <c r="F4" s="113">
        <v>46123</v>
      </c>
      <c r="G4" s="113">
        <v>46124</v>
      </c>
      <c r="H4" s="113">
        <v>46130</v>
      </c>
      <c r="I4" s="113">
        <v>46135</v>
      </c>
      <c r="J4" s="113">
        <v>46137</v>
      </c>
      <c r="K4" s="113">
        <v>46141</v>
      </c>
      <c r="L4" s="305">
        <v>46142</v>
      </c>
      <c r="M4" s="306">
        <v>46145</v>
      </c>
      <c r="N4" s="113">
        <v>46149</v>
      </c>
      <c r="O4" s="113">
        <v>46152</v>
      </c>
      <c r="P4" s="113">
        <v>46153</v>
      </c>
      <c r="Q4" s="113">
        <v>46156</v>
      </c>
      <c r="R4" s="113">
        <v>46158</v>
      </c>
      <c r="S4" s="113">
        <v>46163</v>
      </c>
      <c r="T4" s="113">
        <v>46165</v>
      </c>
      <c r="U4" s="113">
        <v>46170</v>
      </c>
      <c r="V4" s="307">
        <v>46173</v>
      </c>
      <c r="W4" s="280">
        <v>46177</v>
      </c>
      <c r="X4" s="113">
        <v>46187</v>
      </c>
      <c r="Y4" s="113">
        <v>46193</v>
      </c>
      <c r="Z4" s="113">
        <v>46198</v>
      </c>
      <c r="AA4" s="113">
        <v>46200</v>
      </c>
      <c r="AB4" s="113">
        <v>46203</v>
      </c>
      <c r="AC4" s="113">
        <v>46205</v>
      </c>
      <c r="AD4" s="113">
        <v>46207</v>
      </c>
      <c r="AE4" s="113">
        <v>46212</v>
      </c>
      <c r="AF4" s="113">
        <v>46214</v>
      </c>
      <c r="AG4" s="113">
        <v>46219</v>
      </c>
      <c r="AH4" s="113">
        <v>46221</v>
      </c>
      <c r="AI4" s="113">
        <v>46226</v>
      </c>
      <c r="AJ4" s="113">
        <v>46228</v>
      </c>
      <c r="AK4" s="113">
        <v>46233</v>
      </c>
      <c r="AL4" s="113">
        <v>46235</v>
      </c>
      <c r="AM4" s="113">
        <v>46240</v>
      </c>
      <c r="AN4" s="113">
        <v>46242</v>
      </c>
      <c r="AO4" s="113">
        <v>46247</v>
      </c>
      <c r="AP4" s="113">
        <v>46249</v>
      </c>
      <c r="AQ4" s="113">
        <v>46254</v>
      </c>
      <c r="AR4" s="113">
        <v>46256</v>
      </c>
      <c r="AS4" s="113">
        <v>46261</v>
      </c>
      <c r="AT4" s="113">
        <v>46263</v>
      </c>
      <c r="AU4" s="305">
        <v>46265</v>
      </c>
      <c r="AV4" s="306">
        <v>46268</v>
      </c>
      <c r="AW4" s="280">
        <v>46270</v>
      </c>
      <c r="AX4" s="113">
        <v>46275</v>
      </c>
      <c r="AY4" s="113">
        <v>46277</v>
      </c>
      <c r="AZ4" s="113">
        <v>46282</v>
      </c>
      <c r="BA4" s="113">
        <v>46284</v>
      </c>
      <c r="BB4" s="113">
        <v>46289</v>
      </c>
      <c r="BC4" s="113">
        <v>46291</v>
      </c>
      <c r="BD4" s="307">
        <v>46295</v>
      </c>
      <c r="BE4" s="347">
        <v>46298</v>
      </c>
      <c r="BF4" s="134">
        <v>46303</v>
      </c>
      <c r="BG4" s="134">
        <v>46305</v>
      </c>
      <c r="BH4" s="134">
        <v>46310</v>
      </c>
      <c r="BI4" s="134">
        <v>46312</v>
      </c>
      <c r="BJ4" s="134">
        <v>46317</v>
      </c>
      <c r="BK4" s="134">
        <v>46319</v>
      </c>
      <c r="BL4" s="134">
        <v>46324</v>
      </c>
      <c r="BM4" s="134">
        <v>46326</v>
      </c>
      <c r="BN4" s="134">
        <v>46329</v>
      </c>
      <c r="BO4" s="134">
        <v>46333</v>
      </c>
      <c r="BP4" s="329">
        <v>46334</v>
      </c>
      <c r="BQ4" s="347">
        <v>46338</v>
      </c>
      <c r="BR4" s="134">
        <v>46340</v>
      </c>
      <c r="BS4" s="134">
        <v>46345</v>
      </c>
      <c r="BT4" s="134">
        <v>46347</v>
      </c>
      <c r="BU4" s="134">
        <v>46352</v>
      </c>
      <c r="BV4" s="134">
        <v>46354</v>
      </c>
      <c r="BW4" s="134">
        <v>46356</v>
      </c>
      <c r="BX4" s="134">
        <v>46359</v>
      </c>
      <c r="BY4" s="134">
        <v>46361</v>
      </c>
      <c r="BZ4" s="134">
        <v>46366</v>
      </c>
      <c r="CA4" s="134">
        <v>46368</v>
      </c>
      <c r="CB4" s="134">
        <v>46373</v>
      </c>
      <c r="CC4" s="134">
        <v>46375</v>
      </c>
      <c r="CD4" s="134">
        <v>46380</v>
      </c>
      <c r="CE4" s="329">
        <v>46384</v>
      </c>
    </row>
    <row r="5" spans="1:83" s="35" customFormat="1" ht="12" customHeight="1" x14ac:dyDescent="0.2">
      <c r="A5" s="264" t="s">
        <v>63</v>
      </c>
      <c r="B5" s="34"/>
      <c r="C5" s="271"/>
      <c r="D5" s="267"/>
      <c r="E5" s="266"/>
      <c r="F5" s="34"/>
      <c r="G5" s="34"/>
      <c r="H5" s="34"/>
      <c r="I5" s="34"/>
      <c r="J5" s="34"/>
      <c r="K5" s="34"/>
      <c r="L5" s="271"/>
      <c r="M5" s="266"/>
      <c r="N5" s="34"/>
      <c r="O5" s="34"/>
      <c r="P5" s="34"/>
      <c r="Q5" s="34"/>
      <c r="R5" s="34"/>
      <c r="S5" s="34"/>
      <c r="T5" s="34"/>
      <c r="U5" s="34"/>
      <c r="V5" s="267"/>
      <c r="W5" s="270"/>
      <c r="X5" s="34"/>
      <c r="Y5" s="34"/>
      <c r="Z5" s="34"/>
      <c r="AA5" s="34"/>
      <c r="AB5" s="34"/>
      <c r="AC5" s="34"/>
      <c r="AD5" s="34"/>
      <c r="AE5" s="34"/>
      <c r="AF5" s="34"/>
      <c r="AG5" s="34"/>
      <c r="AH5" s="34"/>
      <c r="AI5" s="34"/>
      <c r="AJ5" s="34"/>
      <c r="AK5" s="34"/>
      <c r="AL5" s="34"/>
      <c r="AM5" s="34"/>
      <c r="AN5" s="34"/>
      <c r="AO5" s="34"/>
      <c r="AP5" s="34"/>
      <c r="AQ5" s="34"/>
      <c r="AR5" s="34"/>
      <c r="AS5" s="34"/>
      <c r="AT5" s="34"/>
      <c r="AU5" s="271"/>
      <c r="AV5" s="266"/>
      <c r="AW5" s="270"/>
      <c r="AX5" s="34"/>
      <c r="AY5" s="34"/>
      <c r="AZ5" s="34"/>
      <c r="BA5" s="34"/>
      <c r="BB5" s="34"/>
      <c r="BC5" s="34"/>
      <c r="BD5" s="267"/>
      <c r="BE5" s="266"/>
      <c r="BF5" s="34"/>
      <c r="BG5" s="34"/>
      <c r="BH5" s="34"/>
      <c r="BI5" s="34"/>
      <c r="BJ5" s="34"/>
      <c r="BK5" s="34"/>
      <c r="BL5" s="34"/>
      <c r="BM5" s="34"/>
      <c r="BN5" s="34"/>
      <c r="BO5" s="34"/>
      <c r="BP5" s="267"/>
      <c r="BQ5" s="266"/>
      <c r="BR5" s="34"/>
      <c r="BS5" s="34"/>
      <c r="BT5" s="34"/>
      <c r="BU5" s="34"/>
      <c r="BV5" s="34"/>
      <c r="BW5" s="34"/>
      <c r="BX5" s="34"/>
      <c r="BY5" s="34"/>
      <c r="BZ5" s="34"/>
      <c r="CA5" s="34"/>
      <c r="CB5" s="34"/>
      <c r="CC5" s="34"/>
      <c r="CD5" s="34"/>
      <c r="CE5" s="267"/>
    </row>
    <row r="6" spans="1:83" s="35" customFormat="1" ht="12" customHeight="1" x14ac:dyDescent="0.2">
      <c r="A6" s="265">
        <v>1</v>
      </c>
      <c r="B6" s="34">
        <v>14900</v>
      </c>
      <c r="C6" s="271">
        <v>20800</v>
      </c>
      <c r="D6" s="267">
        <v>16600</v>
      </c>
      <c r="E6" s="266">
        <v>16600</v>
      </c>
      <c r="F6" s="34">
        <v>14900</v>
      </c>
      <c r="G6" s="34">
        <v>12900</v>
      </c>
      <c r="H6" s="34">
        <v>12900</v>
      </c>
      <c r="I6" s="34">
        <v>11900</v>
      </c>
      <c r="J6" s="34">
        <v>12900</v>
      </c>
      <c r="K6" s="34">
        <v>12900</v>
      </c>
      <c r="L6" s="271">
        <v>12900</v>
      </c>
      <c r="M6" s="266">
        <v>21800</v>
      </c>
      <c r="N6" s="34">
        <v>16600</v>
      </c>
      <c r="O6" s="34">
        <v>21800</v>
      </c>
      <c r="P6" s="34">
        <v>18800</v>
      </c>
      <c r="Q6" s="34">
        <v>14900</v>
      </c>
      <c r="R6" s="34">
        <v>16600</v>
      </c>
      <c r="S6" s="34">
        <v>14900</v>
      </c>
      <c r="T6" s="34">
        <v>16600</v>
      </c>
      <c r="U6" s="34">
        <v>14900</v>
      </c>
      <c r="V6" s="267">
        <v>16600</v>
      </c>
      <c r="W6" s="270">
        <v>16600</v>
      </c>
      <c r="X6" s="34">
        <v>20800</v>
      </c>
      <c r="Y6" s="34">
        <v>39900</v>
      </c>
      <c r="Z6" s="34">
        <v>16600</v>
      </c>
      <c r="AA6" s="34">
        <v>18800</v>
      </c>
      <c r="AB6" s="34">
        <v>16600</v>
      </c>
      <c r="AC6" s="34">
        <v>20800</v>
      </c>
      <c r="AD6" s="34">
        <v>22800</v>
      </c>
      <c r="AE6" s="34">
        <v>20800</v>
      </c>
      <c r="AF6" s="34">
        <v>22800</v>
      </c>
      <c r="AG6" s="34">
        <v>20800</v>
      </c>
      <c r="AH6" s="34">
        <v>22800</v>
      </c>
      <c r="AI6" s="34">
        <v>20800</v>
      </c>
      <c r="AJ6" s="34">
        <v>22800</v>
      </c>
      <c r="AK6" s="34">
        <v>20800</v>
      </c>
      <c r="AL6" s="34">
        <v>22800</v>
      </c>
      <c r="AM6" s="34">
        <v>20800</v>
      </c>
      <c r="AN6" s="34">
        <v>22800</v>
      </c>
      <c r="AO6" s="34">
        <v>20800</v>
      </c>
      <c r="AP6" s="34">
        <v>22800</v>
      </c>
      <c r="AQ6" s="34">
        <v>20800</v>
      </c>
      <c r="AR6" s="34">
        <v>22800</v>
      </c>
      <c r="AS6" s="34">
        <v>16600</v>
      </c>
      <c r="AT6" s="34">
        <v>18800</v>
      </c>
      <c r="AU6" s="271">
        <v>16600</v>
      </c>
      <c r="AV6" s="266">
        <v>18800</v>
      </c>
      <c r="AW6" s="270">
        <v>18800</v>
      </c>
      <c r="AX6" s="34">
        <v>16600</v>
      </c>
      <c r="AY6" s="34">
        <v>18800</v>
      </c>
      <c r="AZ6" s="34">
        <v>16600</v>
      </c>
      <c r="BA6" s="34">
        <v>18800</v>
      </c>
      <c r="BB6" s="34">
        <v>16600</v>
      </c>
      <c r="BC6" s="34">
        <v>18800</v>
      </c>
      <c r="BD6" s="267">
        <v>16600</v>
      </c>
      <c r="BE6" s="266">
        <v>14900</v>
      </c>
      <c r="BF6" s="34">
        <v>12900</v>
      </c>
      <c r="BG6" s="34">
        <v>14900</v>
      </c>
      <c r="BH6" s="34">
        <v>12900</v>
      </c>
      <c r="BI6" s="34">
        <v>14900</v>
      </c>
      <c r="BJ6" s="34">
        <v>12900</v>
      </c>
      <c r="BK6" s="34">
        <v>14900</v>
      </c>
      <c r="BL6" s="34">
        <v>12900</v>
      </c>
      <c r="BM6" s="34">
        <v>14900</v>
      </c>
      <c r="BN6" s="34">
        <v>16600</v>
      </c>
      <c r="BO6" s="34">
        <v>18800</v>
      </c>
      <c r="BP6" s="267">
        <v>11900</v>
      </c>
      <c r="BQ6" s="266">
        <v>11900</v>
      </c>
      <c r="BR6" s="34">
        <v>12900</v>
      </c>
      <c r="BS6" s="34">
        <v>11900</v>
      </c>
      <c r="BT6" s="34">
        <v>12900</v>
      </c>
      <c r="BU6" s="34">
        <v>11900</v>
      </c>
      <c r="BV6" s="34">
        <v>12900</v>
      </c>
      <c r="BW6" s="34">
        <v>11900</v>
      </c>
      <c r="BX6" s="34">
        <v>11900</v>
      </c>
      <c r="BY6" s="34">
        <v>12900</v>
      </c>
      <c r="BZ6" s="34">
        <v>11900</v>
      </c>
      <c r="CA6" s="34">
        <v>12900</v>
      </c>
      <c r="CB6" s="34">
        <v>11900</v>
      </c>
      <c r="CC6" s="34">
        <v>12900</v>
      </c>
      <c r="CD6" s="34">
        <v>16600</v>
      </c>
      <c r="CE6" s="267">
        <v>18800</v>
      </c>
    </row>
    <row r="7" spans="1:83" s="35" customFormat="1" ht="12" customHeight="1" x14ac:dyDescent="0.2">
      <c r="A7" s="265">
        <v>2</v>
      </c>
      <c r="B7" s="34">
        <f t="shared" ref="B7" si="0">B6+3000</f>
        <v>17900</v>
      </c>
      <c r="C7" s="271">
        <v>23800</v>
      </c>
      <c r="D7" s="267">
        <f t="shared" ref="D7" si="1">D6+3000</f>
        <v>19600</v>
      </c>
      <c r="E7" s="266">
        <f t="shared" ref="E7" si="2">E6+3000</f>
        <v>19600</v>
      </c>
      <c r="F7" s="34">
        <f t="shared" ref="F7:L7" si="3">F6+3000</f>
        <v>17900</v>
      </c>
      <c r="G7" s="34">
        <f t="shared" si="3"/>
        <v>15900</v>
      </c>
      <c r="H7" s="34">
        <f t="shared" ref="H7" si="4">H6+3000</f>
        <v>15900</v>
      </c>
      <c r="I7" s="34">
        <f t="shared" si="3"/>
        <v>14900</v>
      </c>
      <c r="J7" s="34">
        <f t="shared" si="3"/>
        <v>15900</v>
      </c>
      <c r="K7" s="34">
        <f t="shared" si="3"/>
        <v>15900</v>
      </c>
      <c r="L7" s="271">
        <f t="shared" si="3"/>
        <v>15900</v>
      </c>
      <c r="M7" s="266">
        <f t="shared" ref="M7:BD7" si="5">M6+3000</f>
        <v>24800</v>
      </c>
      <c r="N7" s="34">
        <f t="shared" si="5"/>
        <v>19600</v>
      </c>
      <c r="O7" s="34">
        <f t="shared" si="5"/>
        <v>24800</v>
      </c>
      <c r="P7" s="34">
        <f t="shared" si="5"/>
        <v>21800</v>
      </c>
      <c r="Q7" s="34">
        <f t="shared" si="5"/>
        <v>17900</v>
      </c>
      <c r="R7" s="34">
        <f t="shared" si="5"/>
        <v>19600</v>
      </c>
      <c r="S7" s="34">
        <f t="shared" si="5"/>
        <v>17900</v>
      </c>
      <c r="T7" s="34">
        <f t="shared" si="5"/>
        <v>19600</v>
      </c>
      <c r="U7" s="34">
        <f t="shared" si="5"/>
        <v>17900</v>
      </c>
      <c r="V7" s="267">
        <f t="shared" si="5"/>
        <v>19600</v>
      </c>
      <c r="W7" s="270">
        <f t="shared" ref="W7" si="6">W6+3000</f>
        <v>19600</v>
      </c>
      <c r="X7" s="34">
        <f t="shared" si="5"/>
        <v>23800</v>
      </c>
      <c r="Y7" s="34">
        <f t="shared" si="5"/>
        <v>42900</v>
      </c>
      <c r="Z7" s="34">
        <f t="shared" si="5"/>
        <v>19600</v>
      </c>
      <c r="AA7" s="34">
        <f t="shared" si="5"/>
        <v>21800</v>
      </c>
      <c r="AB7" s="34">
        <f t="shared" si="5"/>
        <v>19600</v>
      </c>
      <c r="AC7" s="34">
        <f t="shared" si="5"/>
        <v>23800</v>
      </c>
      <c r="AD7" s="34">
        <f t="shared" si="5"/>
        <v>25800</v>
      </c>
      <c r="AE7" s="34">
        <f t="shared" si="5"/>
        <v>23800</v>
      </c>
      <c r="AF7" s="34">
        <f t="shared" si="5"/>
        <v>25800</v>
      </c>
      <c r="AG7" s="34">
        <f t="shared" si="5"/>
        <v>23800</v>
      </c>
      <c r="AH7" s="34">
        <f t="shared" si="5"/>
        <v>25800</v>
      </c>
      <c r="AI7" s="34">
        <f t="shared" si="5"/>
        <v>23800</v>
      </c>
      <c r="AJ7" s="34">
        <f t="shared" si="5"/>
        <v>25800</v>
      </c>
      <c r="AK7" s="34">
        <f t="shared" si="5"/>
        <v>23800</v>
      </c>
      <c r="AL7" s="34">
        <f t="shared" si="5"/>
        <v>25800</v>
      </c>
      <c r="AM7" s="34">
        <f t="shared" si="5"/>
        <v>23800</v>
      </c>
      <c r="AN7" s="34">
        <f t="shared" si="5"/>
        <v>25800</v>
      </c>
      <c r="AO7" s="34">
        <f t="shared" si="5"/>
        <v>23800</v>
      </c>
      <c r="AP7" s="34">
        <f t="shared" si="5"/>
        <v>25800</v>
      </c>
      <c r="AQ7" s="34">
        <f t="shared" si="5"/>
        <v>23800</v>
      </c>
      <c r="AR7" s="34">
        <f t="shared" si="5"/>
        <v>25800</v>
      </c>
      <c r="AS7" s="34">
        <f t="shared" si="5"/>
        <v>19600</v>
      </c>
      <c r="AT7" s="34">
        <f t="shared" si="5"/>
        <v>21800</v>
      </c>
      <c r="AU7" s="271">
        <f t="shared" si="5"/>
        <v>19600</v>
      </c>
      <c r="AV7" s="266">
        <f t="shared" ref="AV7" si="7">AV6+3000</f>
        <v>21800</v>
      </c>
      <c r="AW7" s="270">
        <f t="shared" si="5"/>
        <v>21800</v>
      </c>
      <c r="AX7" s="34">
        <f t="shared" si="5"/>
        <v>19600</v>
      </c>
      <c r="AY7" s="34">
        <f t="shared" si="5"/>
        <v>21800</v>
      </c>
      <c r="AZ7" s="34">
        <f t="shared" si="5"/>
        <v>19600</v>
      </c>
      <c r="BA7" s="34">
        <f t="shared" si="5"/>
        <v>21800</v>
      </c>
      <c r="BB7" s="34">
        <f t="shared" si="5"/>
        <v>19600</v>
      </c>
      <c r="BC7" s="34">
        <f t="shared" si="5"/>
        <v>21800</v>
      </c>
      <c r="BD7" s="267">
        <f t="shared" si="5"/>
        <v>19600</v>
      </c>
      <c r="BE7" s="266">
        <f t="shared" ref="BE7:BQ7" si="8">BE6+3000</f>
        <v>17900</v>
      </c>
      <c r="BF7" s="34">
        <f t="shared" si="8"/>
        <v>15900</v>
      </c>
      <c r="BG7" s="34">
        <f t="shared" si="8"/>
        <v>17900</v>
      </c>
      <c r="BH7" s="34">
        <f t="shared" si="8"/>
        <v>15900</v>
      </c>
      <c r="BI7" s="34">
        <f t="shared" si="8"/>
        <v>17900</v>
      </c>
      <c r="BJ7" s="34">
        <f t="shared" si="8"/>
        <v>15900</v>
      </c>
      <c r="BK7" s="34">
        <f t="shared" si="8"/>
        <v>17900</v>
      </c>
      <c r="BL7" s="34">
        <f t="shared" si="8"/>
        <v>15900</v>
      </c>
      <c r="BM7" s="34">
        <f t="shared" si="8"/>
        <v>17900</v>
      </c>
      <c r="BN7" s="34">
        <f t="shared" si="8"/>
        <v>19600</v>
      </c>
      <c r="BO7" s="34">
        <f t="shared" si="8"/>
        <v>21800</v>
      </c>
      <c r="BP7" s="267">
        <f t="shared" si="8"/>
        <v>14900</v>
      </c>
      <c r="BQ7" s="266">
        <f t="shared" si="8"/>
        <v>14900</v>
      </c>
      <c r="BR7" s="34">
        <f t="shared" ref="BR7:CE7" si="9">BR6+3000</f>
        <v>15900</v>
      </c>
      <c r="BS7" s="34">
        <f t="shared" si="9"/>
        <v>14900</v>
      </c>
      <c r="BT7" s="34">
        <f t="shared" si="9"/>
        <v>15900</v>
      </c>
      <c r="BU7" s="34">
        <f t="shared" si="9"/>
        <v>14900</v>
      </c>
      <c r="BV7" s="34">
        <f t="shared" si="9"/>
        <v>15900</v>
      </c>
      <c r="BW7" s="34">
        <f t="shared" si="9"/>
        <v>14900</v>
      </c>
      <c r="BX7" s="34">
        <f t="shared" si="9"/>
        <v>14900</v>
      </c>
      <c r="BY7" s="34">
        <f t="shared" si="9"/>
        <v>15900</v>
      </c>
      <c r="BZ7" s="34">
        <f t="shared" si="9"/>
        <v>14900</v>
      </c>
      <c r="CA7" s="34">
        <f t="shared" si="9"/>
        <v>15900</v>
      </c>
      <c r="CB7" s="34">
        <f t="shared" si="9"/>
        <v>14900</v>
      </c>
      <c r="CC7" s="34">
        <f t="shared" si="9"/>
        <v>15900</v>
      </c>
      <c r="CD7" s="34">
        <f t="shared" si="9"/>
        <v>19600</v>
      </c>
      <c r="CE7" s="267">
        <f t="shared" si="9"/>
        <v>21800</v>
      </c>
    </row>
    <row r="8" spans="1:83" s="35" customFormat="1" ht="12" customHeight="1" x14ac:dyDescent="0.2">
      <c r="A8" s="268" t="s">
        <v>175</v>
      </c>
      <c r="B8" s="34"/>
      <c r="C8" s="271"/>
      <c r="D8" s="267"/>
      <c r="E8" s="266"/>
      <c r="F8" s="34"/>
      <c r="G8" s="34"/>
      <c r="H8" s="34"/>
      <c r="I8" s="34"/>
      <c r="J8" s="34"/>
      <c r="K8" s="34"/>
      <c r="L8" s="271"/>
      <c r="M8" s="266"/>
      <c r="N8" s="34"/>
      <c r="O8" s="34"/>
      <c r="P8" s="34"/>
      <c r="Q8" s="34"/>
      <c r="R8" s="34"/>
      <c r="S8" s="34"/>
      <c r="T8" s="34"/>
      <c r="U8" s="34"/>
      <c r="V8" s="267"/>
      <c r="W8" s="270"/>
      <c r="X8" s="34"/>
      <c r="Y8" s="34"/>
      <c r="Z8" s="34"/>
      <c r="AA8" s="34"/>
      <c r="AB8" s="34"/>
      <c r="AC8" s="34"/>
      <c r="AD8" s="34"/>
      <c r="AE8" s="34"/>
      <c r="AF8" s="34"/>
      <c r="AG8" s="34"/>
      <c r="AH8" s="34"/>
      <c r="AI8" s="34"/>
      <c r="AJ8" s="34"/>
      <c r="AK8" s="34"/>
      <c r="AL8" s="34"/>
      <c r="AM8" s="34"/>
      <c r="AN8" s="34"/>
      <c r="AO8" s="34"/>
      <c r="AP8" s="34"/>
      <c r="AQ8" s="34"/>
      <c r="AR8" s="34"/>
      <c r="AS8" s="34"/>
      <c r="AT8" s="34"/>
      <c r="AU8" s="271"/>
      <c r="AV8" s="266"/>
      <c r="AW8" s="270"/>
      <c r="AX8" s="34"/>
      <c r="AY8" s="34"/>
      <c r="AZ8" s="34"/>
      <c r="BA8" s="34"/>
      <c r="BB8" s="34"/>
      <c r="BC8" s="34"/>
      <c r="BD8" s="267"/>
      <c r="BE8" s="266"/>
      <c r="BF8" s="34"/>
      <c r="BG8" s="34"/>
      <c r="BH8" s="34"/>
      <c r="BI8" s="34"/>
      <c r="BJ8" s="34"/>
      <c r="BK8" s="34"/>
      <c r="BL8" s="34"/>
      <c r="BM8" s="34"/>
      <c r="BN8" s="34"/>
      <c r="BO8" s="34"/>
      <c r="BP8" s="267"/>
      <c r="BQ8" s="266"/>
      <c r="BR8" s="34"/>
      <c r="BS8" s="34"/>
      <c r="BT8" s="34"/>
      <c r="BU8" s="34"/>
      <c r="BV8" s="34"/>
      <c r="BW8" s="34"/>
      <c r="BX8" s="34"/>
      <c r="BY8" s="34"/>
      <c r="BZ8" s="34"/>
      <c r="CA8" s="34"/>
      <c r="CB8" s="34"/>
      <c r="CC8" s="34"/>
      <c r="CD8" s="34"/>
      <c r="CE8" s="267"/>
    </row>
    <row r="9" spans="1:83" s="35" customFormat="1" ht="12" customHeight="1" x14ac:dyDescent="0.2">
      <c r="A9" s="269">
        <v>1</v>
      </c>
      <c r="B9" s="34">
        <f t="shared" ref="B9:C9" si="10">B6+3000</f>
        <v>17900</v>
      </c>
      <c r="C9" s="34">
        <f t="shared" si="10"/>
        <v>23800</v>
      </c>
      <c r="D9" s="267">
        <f t="shared" ref="D9" si="11">D6+3000</f>
        <v>19600</v>
      </c>
      <c r="E9" s="330">
        <f t="shared" ref="E9:M9" si="12">E6+2000</f>
        <v>18600</v>
      </c>
      <c r="F9" s="53">
        <f t="shared" si="12"/>
        <v>16900</v>
      </c>
      <c r="G9" s="53">
        <f t="shared" si="12"/>
        <v>14900</v>
      </c>
      <c r="H9" s="53">
        <f t="shared" si="12"/>
        <v>14900</v>
      </c>
      <c r="I9" s="53">
        <f t="shared" si="12"/>
        <v>13900</v>
      </c>
      <c r="J9" s="53">
        <f t="shared" si="12"/>
        <v>14900</v>
      </c>
      <c r="K9" s="53">
        <f t="shared" si="12"/>
        <v>14900</v>
      </c>
      <c r="L9" s="331">
        <f t="shared" si="12"/>
        <v>14900</v>
      </c>
      <c r="M9" s="330">
        <f t="shared" si="12"/>
        <v>23800</v>
      </c>
      <c r="N9" s="330">
        <f t="shared" ref="N9:V9" si="13">N6+2000</f>
        <v>18600</v>
      </c>
      <c r="O9" s="330">
        <f t="shared" si="13"/>
        <v>23800</v>
      </c>
      <c r="P9" s="330">
        <f t="shared" si="13"/>
        <v>20800</v>
      </c>
      <c r="Q9" s="330">
        <f t="shared" si="13"/>
        <v>16900</v>
      </c>
      <c r="R9" s="330">
        <f t="shared" si="13"/>
        <v>18600</v>
      </c>
      <c r="S9" s="330">
        <f t="shared" si="13"/>
        <v>16900</v>
      </c>
      <c r="T9" s="330">
        <f t="shared" si="13"/>
        <v>18600</v>
      </c>
      <c r="U9" s="330">
        <f t="shared" si="13"/>
        <v>16900</v>
      </c>
      <c r="V9" s="330">
        <f t="shared" si="13"/>
        <v>18600</v>
      </c>
      <c r="W9" s="270">
        <f t="shared" ref="W9" si="14">W6+3000</f>
        <v>19600</v>
      </c>
      <c r="X9" s="34">
        <f t="shared" ref="X9:BD9" si="15">X6+3000</f>
        <v>23800</v>
      </c>
      <c r="Y9" s="34">
        <f t="shared" si="15"/>
        <v>42900</v>
      </c>
      <c r="Z9" s="34">
        <f t="shared" si="15"/>
        <v>19600</v>
      </c>
      <c r="AA9" s="34">
        <f t="shared" si="15"/>
        <v>21800</v>
      </c>
      <c r="AB9" s="34">
        <f t="shared" si="15"/>
        <v>19600</v>
      </c>
      <c r="AC9" s="34">
        <f t="shared" si="15"/>
        <v>23800</v>
      </c>
      <c r="AD9" s="34">
        <f t="shared" si="15"/>
        <v>25800</v>
      </c>
      <c r="AE9" s="34">
        <f t="shared" si="15"/>
        <v>23800</v>
      </c>
      <c r="AF9" s="34">
        <f t="shared" si="15"/>
        <v>25800</v>
      </c>
      <c r="AG9" s="34">
        <f t="shared" si="15"/>
        <v>23800</v>
      </c>
      <c r="AH9" s="34">
        <f t="shared" si="15"/>
        <v>25800</v>
      </c>
      <c r="AI9" s="34">
        <f t="shared" si="15"/>
        <v>23800</v>
      </c>
      <c r="AJ9" s="34">
        <f t="shared" si="15"/>
        <v>25800</v>
      </c>
      <c r="AK9" s="34">
        <f t="shared" si="15"/>
        <v>23800</v>
      </c>
      <c r="AL9" s="34">
        <f t="shared" si="15"/>
        <v>25800</v>
      </c>
      <c r="AM9" s="34">
        <f t="shared" si="15"/>
        <v>23800</v>
      </c>
      <c r="AN9" s="34">
        <f t="shared" si="15"/>
        <v>25800</v>
      </c>
      <c r="AO9" s="34">
        <f t="shared" si="15"/>
        <v>23800</v>
      </c>
      <c r="AP9" s="34">
        <f t="shared" si="15"/>
        <v>25800</v>
      </c>
      <c r="AQ9" s="34">
        <f t="shared" si="15"/>
        <v>23800</v>
      </c>
      <c r="AR9" s="34">
        <f t="shared" si="15"/>
        <v>25800</v>
      </c>
      <c r="AS9" s="34">
        <f t="shared" si="15"/>
        <v>19600</v>
      </c>
      <c r="AT9" s="34">
        <f t="shared" si="15"/>
        <v>21800</v>
      </c>
      <c r="AU9" s="271">
        <f t="shared" si="15"/>
        <v>19600</v>
      </c>
      <c r="AV9" s="266">
        <f t="shared" ref="AV9" si="16">AV6+3000</f>
        <v>21800</v>
      </c>
      <c r="AW9" s="270">
        <f t="shared" si="15"/>
        <v>21800</v>
      </c>
      <c r="AX9" s="34">
        <f t="shared" si="15"/>
        <v>19600</v>
      </c>
      <c r="AY9" s="34">
        <f t="shared" si="15"/>
        <v>21800</v>
      </c>
      <c r="AZ9" s="34">
        <f t="shared" si="15"/>
        <v>19600</v>
      </c>
      <c r="BA9" s="34">
        <f t="shared" si="15"/>
        <v>21800</v>
      </c>
      <c r="BB9" s="34">
        <f t="shared" si="15"/>
        <v>19600</v>
      </c>
      <c r="BC9" s="34">
        <f t="shared" si="15"/>
        <v>21800</v>
      </c>
      <c r="BD9" s="267">
        <f t="shared" si="15"/>
        <v>19600</v>
      </c>
      <c r="BE9" s="266">
        <f t="shared" ref="BE9:BP9" si="17">BE6+3000</f>
        <v>17900</v>
      </c>
      <c r="BF9" s="34">
        <f t="shared" si="17"/>
        <v>15900</v>
      </c>
      <c r="BG9" s="34">
        <f t="shared" si="17"/>
        <v>17900</v>
      </c>
      <c r="BH9" s="34">
        <f t="shared" si="17"/>
        <v>15900</v>
      </c>
      <c r="BI9" s="34">
        <f t="shared" si="17"/>
        <v>17900</v>
      </c>
      <c r="BJ9" s="34">
        <f t="shared" si="17"/>
        <v>15900</v>
      </c>
      <c r="BK9" s="34">
        <f t="shared" si="17"/>
        <v>17900</v>
      </c>
      <c r="BL9" s="34">
        <f t="shared" si="17"/>
        <v>15900</v>
      </c>
      <c r="BM9" s="34">
        <f t="shared" si="17"/>
        <v>17900</v>
      </c>
      <c r="BN9" s="34">
        <f t="shared" si="17"/>
        <v>19600</v>
      </c>
      <c r="BO9" s="34">
        <f t="shared" si="17"/>
        <v>21800</v>
      </c>
      <c r="BP9" s="267">
        <f t="shared" si="17"/>
        <v>14900</v>
      </c>
      <c r="BQ9" s="266">
        <f>BQ6+2000</f>
        <v>13900</v>
      </c>
      <c r="BR9" s="34">
        <f t="shared" ref="BR9:CE9" si="18">BR6+2000</f>
        <v>14900</v>
      </c>
      <c r="BS9" s="34">
        <f t="shared" si="18"/>
        <v>13900</v>
      </c>
      <c r="BT9" s="34">
        <f t="shared" si="18"/>
        <v>14900</v>
      </c>
      <c r="BU9" s="34">
        <f t="shared" si="18"/>
        <v>13900</v>
      </c>
      <c r="BV9" s="34">
        <f t="shared" si="18"/>
        <v>14900</v>
      </c>
      <c r="BW9" s="34">
        <f t="shared" si="18"/>
        <v>13900</v>
      </c>
      <c r="BX9" s="34">
        <f t="shared" si="18"/>
        <v>13900</v>
      </c>
      <c r="BY9" s="34">
        <f t="shared" si="18"/>
        <v>14900</v>
      </c>
      <c r="BZ9" s="34">
        <f t="shared" si="18"/>
        <v>13900</v>
      </c>
      <c r="CA9" s="34">
        <f t="shared" si="18"/>
        <v>14900</v>
      </c>
      <c r="CB9" s="34">
        <f t="shared" si="18"/>
        <v>13900</v>
      </c>
      <c r="CC9" s="34">
        <f t="shared" si="18"/>
        <v>14900</v>
      </c>
      <c r="CD9" s="34">
        <f t="shared" si="18"/>
        <v>18600</v>
      </c>
      <c r="CE9" s="267">
        <f t="shared" si="18"/>
        <v>20800</v>
      </c>
    </row>
    <row r="10" spans="1:83" s="35" customFormat="1" ht="12" customHeight="1" x14ac:dyDescent="0.2">
      <c r="A10" s="269">
        <v>2</v>
      </c>
      <c r="B10" s="34">
        <f t="shared" ref="B10:C10" si="19">B9+3000</f>
        <v>20900</v>
      </c>
      <c r="C10" s="34">
        <f t="shared" si="19"/>
        <v>26800</v>
      </c>
      <c r="D10" s="267">
        <f t="shared" ref="D10" si="20">D9+3000</f>
        <v>22600</v>
      </c>
      <c r="E10" s="266">
        <f t="shared" ref="E10" si="21">E9+3000</f>
        <v>21600</v>
      </c>
      <c r="F10" s="34">
        <f t="shared" ref="F10:L10" si="22">F9+3000</f>
        <v>19900</v>
      </c>
      <c r="G10" s="34">
        <f t="shared" si="22"/>
        <v>17900</v>
      </c>
      <c r="H10" s="34">
        <f t="shared" ref="H10" si="23">H9+3000</f>
        <v>17900</v>
      </c>
      <c r="I10" s="34">
        <f t="shared" si="22"/>
        <v>16900</v>
      </c>
      <c r="J10" s="34">
        <f t="shared" si="22"/>
        <v>17900</v>
      </c>
      <c r="K10" s="34">
        <f t="shared" si="22"/>
        <v>17900</v>
      </c>
      <c r="L10" s="271">
        <f t="shared" si="22"/>
        <v>17900</v>
      </c>
      <c r="M10" s="266">
        <f t="shared" ref="M10:BD10" si="24">M9+3000</f>
        <v>26800</v>
      </c>
      <c r="N10" s="34">
        <f t="shared" si="24"/>
        <v>21600</v>
      </c>
      <c r="O10" s="34">
        <f t="shared" si="24"/>
        <v>26800</v>
      </c>
      <c r="P10" s="34">
        <f t="shared" si="24"/>
        <v>23800</v>
      </c>
      <c r="Q10" s="34">
        <f t="shared" si="24"/>
        <v>19900</v>
      </c>
      <c r="R10" s="34">
        <f t="shared" si="24"/>
        <v>21600</v>
      </c>
      <c r="S10" s="34">
        <f t="shared" si="24"/>
        <v>19900</v>
      </c>
      <c r="T10" s="34">
        <f t="shared" si="24"/>
        <v>21600</v>
      </c>
      <c r="U10" s="34">
        <f t="shared" si="24"/>
        <v>19900</v>
      </c>
      <c r="V10" s="267">
        <f t="shared" si="24"/>
        <v>21600</v>
      </c>
      <c r="W10" s="270">
        <f t="shared" ref="W10" si="25">W9+3000</f>
        <v>22600</v>
      </c>
      <c r="X10" s="34">
        <f t="shared" si="24"/>
        <v>26800</v>
      </c>
      <c r="Y10" s="34">
        <f t="shared" si="24"/>
        <v>45900</v>
      </c>
      <c r="Z10" s="34">
        <f t="shared" si="24"/>
        <v>22600</v>
      </c>
      <c r="AA10" s="34">
        <f t="shared" si="24"/>
        <v>24800</v>
      </c>
      <c r="AB10" s="34">
        <f t="shared" si="24"/>
        <v>22600</v>
      </c>
      <c r="AC10" s="34">
        <f t="shared" si="24"/>
        <v>26800</v>
      </c>
      <c r="AD10" s="34">
        <f t="shared" si="24"/>
        <v>28800</v>
      </c>
      <c r="AE10" s="34">
        <f t="shared" si="24"/>
        <v>26800</v>
      </c>
      <c r="AF10" s="34">
        <f t="shared" si="24"/>
        <v>28800</v>
      </c>
      <c r="AG10" s="34">
        <f t="shared" si="24"/>
        <v>26800</v>
      </c>
      <c r="AH10" s="34">
        <f t="shared" si="24"/>
        <v>28800</v>
      </c>
      <c r="AI10" s="34">
        <f t="shared" si="24"/>
        <v>26800</v>
      </c>
      <c r="AJ10" s="34">
        <f t="shared" si="24"/>
        <v>28800</v>
      </c>
      <c r="AK10" s="34">
        <f t="shared" si="24"/>
        <v>26800</v>
      </c>
      <c r="AL10" s="34">
        <f t="shared" si="24"/>
        <v>28800</v>
      </c>
      <c r="AM10" s="34">
        <f t="shared" si="24"/>
        <v>26800</v>
      </c>
      <c r="AN10" s="34">
        <f t="shared" si="24"/>
        <v>28800</v>
      </c>
      <c r="AO10" s="34">
        <f t="shared" si="24"/>
        <v>26800</v>
      </c>
      <c r="AP10" s="34">
        <f t="shared" si="24"/>
        <v>28800</v>
      </c>
      <c r="AQ10" s="34">
        <f t="shared" si="24"/>
        <v>26800</v>
      </c>
      <c r="AR10" s="34">
        <f t="shared" si="24"/>
        <v>28800</v>
      </c>
      <c r="AS10" s="34">
        <f t="shared" si="24"/>
        <v>22600</v>
      </c>
      <c r="AT10" s="34">
        <f t="shared" si="24"/>
        <v>24800</v>
      </c>
      <c r="AU10" s="271">
        <f t="shared" si="24"/>
        <v>22600</v>
      </c>
      <c r="AV10" s="266">
        <f t="shared" ref="AV10" si="26">AV9+3000</f>
        <v>24800</v>
      </c>
      <c r="AW10" s="270">
        <f t="shared" si="24"/>
        <v>24800</v>
      </c>
      <c r="AX10" s="34">
        <f t="shared" si="24"/>
        <v>22600</v>
      </c>
      <c r="AY10" s="34">
        <f t="shared" si="24"/>
        <v>24800</v>
      </c>
      <c r="AZ10" s="34">
        <f t="shared" si="24"/>
        <v>22600</v>
      </c>
      <c r="BA10" s="34">
        <f t="shared" si="24"/>
        <v>24800</v>
      </c>
      <c r="BB10" s="34">
        <f t="shared" si="24"/>
        <v>22600</v>
      </c>
      <c r="BC10" s="34">
        <f t="shared" si="24"/>
        <v>24800</v>
      </c>
      <c r="BD10" s="267">
        <f t="shared" si="24"/>
        <v>22600</v>
      </c>
      <c r="BE10" s="266">
        <f t="shared" ref="BE10:BP10" si="27">BE9+3000</f>
        <v>20900</v>
      </c>
      <c r="BF10" s="34">
        <f t="shared" si="27"/>
        <v>18900</v>
      </c>
      <c r="BG10" s="34">
        <f t="shared" si="27"/>
        <v>20900</v>
      </c>
      <c r="BH10" s="34">
        <f t="shared" si="27"/>
        <v>18900</v>
      </c>
      <c r="BI10" s="34">
        <f t="shared" si="27"/>
        <v>20900</v>
      </c>
      <c r="BJ10" s="34">
        <f t="shared" si="27"/>
        <v>18900</v>
      </c>
      <c r="BK10" s="34">
        <f t="shared" si="27"/>
        <v>20900</v>
      </c>
      <c r="BL10" s="34">
        <f t="shared" si="27"/>
        <v>18900</v>
      </c>
      <c r="BM10" s="34">
        <f t="shared" si="27"/>
        <v>20900</v>
      </c>
      <c r="BN10" s="34">
        <f t="shared" si="27"/>
        <v>22600</v>
      </c>
      <c r="BO10" s="34">
        <f t="shared" si="27"/>
        <v>24800</v>
      </c>
      <c r="BP10" s="267">
        <f t="shared" si="27"/>
        <v>17900</v>
      </c>
      <c r="BQ10" s="266">
        <f t="shared" ref="BQ10:CE10" si="28">BQ9+3000</f>
        <v>16900</v>
      </c>
      <c r="BR10" s="34">
        <f t="shared" si="28"/>
        <v>17900</v>
      </c>
      <c r="BS10" s="34">
        <f t="shared" si="28"/>
        <v>16900</v>
      </c>
      <c r="BT10" s="34">
        <f t="shared" si="28"/>
        <v>17900</v>
      </c>
      <c r="BU10" s="34">
        <f t="shared" si="28"/>
        <v>16900</v>
      </c>
      <c r="BV10" s="34">
        <f t="shared" si="28"/>
        <v>17900</v>
      </c>
      <c r="BW10" s="34">
        <f t="shared" si="28"/>
        <v>16900</v>
      </c>
      <c r="BX10" s="34">
        <f t="shared" si="28"/>
        <v>16900</v>
      </c>
      <c r="BY10" s="34">
        <f t="shared" si="28"/>
        <v>17900</v>
      </c>
      <c r="BZ10" s="34">
        <f t="shared" si="28"/>
        <v>16900</v>
      </c>
      <c r="CA10" s="34">
        <f t="shared" si="28"/>
        <v>17900</v>
      </c>
      <c r="CB10" s="34">
        <f t="shared" si="28"/>
        <v>16900</v>
      </c>
      <c r="CC10" s="34">
        <f t="shared" si="28"/>
        <v>17900</v>
      </c>
      <c r="CD10" s="34">
        <f t="shared" si="28"/>
        <v>21600</v>
      </c>
      <c r="CE10" s="267">
        <f t="shared" si="28"/>
        <v>23800</v>
      </c>
    </row>
    <row r="11" spans="1:83" s="35" customFormat="1" ht="12" customHeight="1" x14ac:dyDescent="0.2">
      <c r="A11" s="268" t="s">
        <v>176</v>
      </c>
      <c r="B11" s="34"/>
      <c r="C11" s="34"/>
      <c r="D11" s="267"/>
      <c r="E11" s="266"/>
      <c r="F11" s="34"/>
      <c r="G11" s="34"/>
      <c r="H11" s="34"/>
      <c r="I11" s="34"/>
      <c r="J11" s="34"/>
      <c r="K11" s="34"/>
      <c r="L11" s="271"/>
      <c r="M11" s="266"/>
      <c r="N11" s="34"/>
      <c r="O11" s="34"/>
      <c r="P11" s="34"/>
      <c r="Q11" s="34"/>
      <c r="R11" s="34"/>
      <c r="S11" s="34"/>
      <c r="T11" s="34"/>
      <c r="U11" s="34"/>
      <c r="V11" s="267"/>
      <c r="W11" s="270"/>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271"/>
      <c r="AV11" s="266"/>
      <c r="AW11" s="270"/>
      <c r="AX11" s="34"/>
      <c r="AY11" s="34"/>
      <c r="AZ11" s="34"/>
      <c r="BA11" s="34"/>
      <c r="BB11" s="34"/>
      <c r="BC11" s="34"/>
      <c r="BD11" s="267"/>
      <c r="BE11" s="266"/>
      <c r="BF11" s="34"/>
      <c r="BG11" s="34"/>
      <c r="BH11" s="34"/>
      <c r="BI11" s="34"/>
      <c r="BJ11" s="34"/>
      <c r="BK11" s="34"/>
      <c r="BL11" s="34"/>
      <c r="BM11" s="34"/>
      <c r="BN11" s="34"/>
      <c r="BO11" s="34"/>
      <c r="BP11" s="267"/>
      <c r="BQ11" s="266"/>
      <c r="BR11" s="34"/>
      <c r="BS11" s="34"/>
      <c r="BT11" s="34"/>
      <c r="BU11" s="34"/>
      <c r="BV11" s="34"/>
      <c r="BW11" s="34"/>
      <c r="BX11" s="34"/>
      <c r="BY11" s="34"/>
      <c r="BZ11" s="34"/>
      <c r="CA11" s="34"/>
      <c r="CB11" s="34"/>
      <c r="CC11" s="34"/>
      <c r="CD11" s="34"/>
      <c r="CE11" s="267"/>
    </row>
    <row r="12" spans="1:83" s="35" customFormat="1" ht="12" customHeight="1" x14ac:dyDescent="0.2">
      <c r="A12" s="269">
        <v>1</v>
      </c>
      <c r="B12" s="34">
        <f t="shared" ref="B12:C12" si="29">B6+6900</f>
        <v>21800</v>
      </c>
      <c r="C12" s="34">
        <f t="shared" si="29"/>
        <v>27700</v>
      </c>
      <c r="D12" s="267">
        <f t="shared" ref="D12" si="30">D6+6900</f>
        <v>23500</v>
      </c>
      <c r="E12" s="330">
        <f t="shared" ref="E12:L12" si="31">E6+5900</f>
        <v>22500</v>
      </c>
      <c r="F12" s="53">
        <f t="shared" si="31"/>
        <v>20800</v>
      </c>
      <c r="G12" s="53">
        <f t="shared" si="31"/>
        <v>18800</v>
      </c>
      <c r="H12" s="53">
        <f t="shared" si="31"/>
        <v>18800</v>
      </c>
      <c r="I12" s="53">
        <f t="shared" si="31"/>
        <v>17800</v>
      </c>
      <c r="J12" s="53">
        <f t="shared" si="31"/>
        <v>18800</v>
      </c>
      <c r="K12" s="53">
        <f t="shared" si="31"/>
        <v>18800</v>
      </c>
      <c r="L12" s="331">
        <f t="shared" si="31"/>
        <v>18800</v>
      </c>
      <c r="M12" s="266">
        <f t="shared" ref="M12:BD12" si="32">M6+6900</f>
        <v>28700</v>
      </c>
      <c r="N12" s="34">
        <f t="shared" si="32"/>
        <v>23500</v>
      </c>
      <c r="O12" s="34">
        <f t="shared" si="32"/>
        <v>28700</v>
      </c>
      <c r="P12" s="34">
        <f t="shared" si="32"/>
        <v>25700</v>
      </c>
      <c r="Q12" s="34">
        <f t="shared" si="32"/>
        <v>21800</v>
      </c>
      <c r="R12" s="34">
        <f t="shared" si="32"/>
        <v>23500</v>
      </c>
      <c r="S12" s="34">
        <f t="shared" si="32"/>
        <v>21800</v>
      </c>
      <c r="T12" s="34">
        <f t="shared" si="32"/>
        <v>23500</v>
      </c>
      <c r="U12" s="34">
        <f t="shared" si="32"/>
        <v>21800</v>
      </c>
      <c r="V12" s="267">
        <f t="shared" si="32"/>
        <v>23500</v>
      </c>
      <c r="W12" s="270">
        <f t="shared" ref="W12" si="33">W6+6900</f>
        <v>23500</v>
      </c>
      <c r="X12" s="34">
        <f t="shared" si="32"/>
        <v>27700</v>
      </c>
      <c r="Y12" s="34">
        <f t="shared" si="32"/>
        <v>46800</v>
      </c>
      <c r="Z12" s="34">
        <f t="shared" si="32"/>
        <v>23500</v>
      </c>
      <c r="AA12" s="34">
        <f t="shared" si="32"/>
        <v>25700</v>
      </c>
      <c r="AB12" s="34">
        <f t="shared" si="32"/>
        <v>23500</v>
      </c>
      <c r="AC12" s="34">
        <f t="shared" si="32"/>
        <v>27700</v>
      </c>
      <c r="AD12" s="34">
        <f t="shared" si="32"/>
        <v>29700</v>
      </c>
      <c r="AE12" s="34">
        <f t="shared" si="32"/>
        <v>27700</v>
      </c>
      <c r="AF12" s="34">
        <f t="shared" si="32"/>
        <v>29700</v>
      </c>
      <c r="AG12" s="34">
        <f t="shared" si="32"/>
        <v>27700</v>
      </c>
      <c r="AH12" s="34">
        <f t="shared" si="32"/>
        <v>29700</v>
      </c>
      <c r="AI12" s="34">
        <f t="shared" si="32"/>
        <v>27700</v>
      </c>
      <c r="AJ12" s="34">
        <f t="shared" si="32"/>
        <v>29700</v>
      </c>
      <c r="AK12" s="34">
        <f t="shared" si="32"/>
        <v>27700</v>
      </c>
      <c r="AL12" s="34">
        <f t="shared" si="32"/>
        <v>29700</v>
      </c>
      <c r="AM12" s="34">
        <f t="shared" si="32"/>
        <v>27700</v>
      </c>
      <c r="AN12" s="34">
        <f t="shared" si="32"/>
        <v>29700</v>
      </c>
      <c r="AO12" s="34">
        <f t="shared" si="32"/>
        <v>27700</v>
      </c>
      <c r="AP12" s="34">
        <f t="shared" si="32"/>
        <v>29700</v>
      </c>
      <c r="AQ12" s="34">
        <f t="shared" si="32"/>
        <v>27700</v>
      </c>
      <c r="AR12" s="34">
        <f t="shared" si="32"/>
        <v>29700</v>
      </c>
      <c r="AS12" s="34">
        <f t="shared" si="32"/>
        <v>23500</v>
      </c>
      <c r="AT12" s="34">
        <f t="shared" si="32"/>
        <v>25700</v>
      </c>
      <c r="AU12" s="271">
        <f t="shared" si="32"/>
        <v>23500</v>
      </c>
      <c r="AV12" s="266">
        <f t="shared" ref="AV12" si="34">AV6+6900</f>
        <v>25700</v>
      </c>
      <c r="AW12" s="270">
        <f t="shared" si="32"/>
        <v>25700</v>
      </c>
      <c r="AX12" s="34">
        <f t="shared" si="32"/>
        <v>23500</v>
      </c>
      <c r="AY12" s="34">
        <f t="shared" si="32"/>
        <v>25700</v>
      </c>
      <c r="AZ12" s="34">
        <f t="shared" si="32"/>
        <v>23500</v>
      </c>
      <c r="BA12" s="34">
        <f t="shared" si="32"/>
        <v>25700</v>
      </c>
      <c r="BB12" s="34">
        <f t="shared" si="32"/>
        <v>23500</v>
      </c>
      <c r="BC12" s="34">
        <f t="shared" si="32"/>
        <v>25700</v>
      </c>
      <c r="BD12" s="267">
        <f t="shared" si="32"/>
        <v>23500</v>
      </c>
      <c r="BE12" s="266">
        <f t="shared" ref="BE12:BP12" si="35">BE6+6900</f>
        <v>21800</v>
      </c>
      <c r="BF12" s="34">
        <f t="shared" si="35"/>
        <v>19800</v>
      </c>
      <c r="BG12" s="34">
        <f t="shared" si="35"/>
        <v>21800</v>
      </c>
      <c r="BH12" s="34">
        <f t="shared" si="35"/>
        <v>19800</v>
      </c>
      <c r="BI12" s="34">
        <f t="shared" si="35"/>
        <v>21800</v>
      </c>
      <c r="BJ12" s="34">
        <f t="shared" si="35"/>
        <v>19800</v>
      </c>
      <c r="BK12" s="34">
        <f t="shared" si="35"/>
        <v>21800</v>
      </c>
      <c r="BL12" s="34">
        <f t="shared" si="35"/>
        <v>19800</v>
      </c>
      <c r="BM12" s="34">
        <f t="shared" si="35"/>
        <v>21800</v>
      </c>
      <c r="BN12" s="34">
        <f t="shared" si="35"/>
        <v>23500</v>
      </c>
      <c r="BO12" s="34">
        <f t="shared" si="35"/>
        <v>25700</v>
      </c>
      <c r="BP12" s="267">
        <f t="shared" si="35"/>
        <v>18800</v>
      </c>
      <c r="BQ12" s="266">
        <f>BQ6+5900</f>
        <v>17800</v>
      </c>
      <c r="BR12" s="34">
        <f t="shared" ref="BR12:CE12" si="36">BR6+5900</f>
        <v>18800</v>
      </c>
      <c r="BS12" s="34">
        <f t="shared" si="36"/>
        <v>17800</v>
      </c>
      <c r="BT12" s="34">
        <f t="shared" si="36"/>
        <v>18800</v>
      </c>
      <c r="BU12" s="34">
        <f t="shared" si="36"/>
        <v>17800</v>
      </c>
      <c r="BV12" s="34">
        <f t="shared" si="36"/>
        <v>18800</v>
      </c>
      <c r="BW12" s="34">
        <f t="shared" si="36"/>
        <v>17800</v>
      </c>
      <c r="BX12" s="34">
        <f t="shared" si="36"/>
        <v>17800</v>
      </c>
      <c r="BY12" s="34">
        <f t="shared" si="36"/>
        <v>18800</v>
      </c>
      <c r="BZ12" s="34">
        <f t="shared" si="36"/>
        <v>17800</v>
      </c>
      <c r="CA12" s="34">
        <f t="shared" si="36"/>
        <v>18800</v>
      </c>
      <c r="CB12" s="34">
        <f t="shared" si="36"/>
        <v>17800</v>
      </c>
      <c r="CC12" s="34">
        <f t="shared" si="36"/>
        <v>18800</v>
      </c>
      <c r="CD12" s="34">
        <f t="shared" si="36"/>
        <v>22500</v>
      </c>
      <c r="CE12" s="267">
        <f t="shared" si="36"/>
        <v>24700</v>
      </c>
    </row>
    <row r="13" spans="1:83" s="35" customFormat="1" ht="12" customHeight="1" x14ac:dyDescent="0.2">
      <c r="A13" s="269">
        <v>2</v>
      </c>
      <c r="B13" s="34">
        <f t="shared" ref="B13:C13" si="37">B12+3000</f>
        <v>24800</v>
      </c>
      <c r="C13" s="34">
        <f t="shared" si="37"/>
        <v>30700</v>
      </c>
      <c r="D13" s="267">
        <f t="shared" ref="D13" si="38">D12+3000</f>
        <v>26500</v>
      </c>
      <c r="E13" s="266">
        <f t="shared" ref="E13" si="39">E12+3000</f>
        <v>25500</v>
      </c>
      <c r="F13" s="34">
        <f t="shared" ref="F13:L13" si="40">F12+3000</f>
        <v>23800</v>
      </c>
      <c r="G13" s="34">
        <f t="shared" si="40"/>
        <v>21800</v>
      </c>
      <c r="H13" s="34">
        <f t="shared" ref="H13" si="41">H12+3000</f>
        <v>21800</v>
      </c>
      <c r="I13" s="34">
        <f t="shared" si="40"/>
        <v>20800</v>
      </c>
      <c r="J13" s="34">
        <f t="shared" si="40"/>
        <v>21800</v>
      </c>
      <c r="K13" s="34">
        <f t="shared" si="40"/>
        <v>21800</v>
      </c>
      <c r="L13" s="271">
        <f t="shared" si="40"/>
        <v>21800</v>
      </c>
      <c r="M13" s="266">
        <f t="shared" ref="M13:BD13" si="42">M12+3000</f>
        <v>31700</v>
      </c>
      <c r="N13" s="34">
        <f t="shared" si="42"/>
        <v>26500</v>
      </c>
      <c r="O13" s="34">
        <f t="shared" si="42"/>
        <v>31700</v>
      </c>
      <c r="P13" s="34">
        <f t="shared" si="42"/>
        <v>28700</v>
      </c>
      <c r="Q13" s="34">
        <f t="shared" si="42"/>
        <v>24800</v>
      </c>
      <c r="R13" s="34">
        <f t="shared" si="42"/>
        <v>26500</v>
      </c>
      <c r="S13" s="34">
        <f t="shared" si="42"/>
        <v>24800</v>
      </c>
      <c r="T13" s="34">
        <f t="shared" si="42"/>
        <v>26500</v>
      </c>
      <c r="U13" s="34">
        <f t="shared" si="42"/>
        <v>24800</v>
      </c>
      <c r="V13" s="267">
        <f t="shared" si="42"/>
        <v>26500</v>
      </c>
      <c r="W13" s="270">
        <f t="shared" ref="W13" si="43">W12+3000</f>
        <v>26500</v>
      </c>
      <c r="X13" s="34">
        <f t="shared" si="42"/>
        <v>30700</v>
      </c>
      <c r="Y13" s="34">
        <f t="shared" si="42"/>
        <v>49800</v>
      </c>
      <c r="Z13" s="34">
        <f t="shared" si="42"/>
        <v>26500</v>
      </c>
      <c r="AA13" s="34">
        <f t="shared" si="42"/>
        <v>28700</v>
      </c>
      <c r="AB13" s="34">
        <f t="shared" si="42"/>
        <v>26500</v>
      </c>
      <c r="AC13" s="34">
        <f t="shared" si="42"/>
        <v>30700</v>
      </c>
      <c r="AD13" s="34">
        <f t="shared" si="42"/>
        <v>32700</v>
      </c>
      <c r="AE13" s="34">
        <f t="shared" si="42"/>
        <v>30700</v>
      </c>
      <c r="AF13" s="34">
        <f t="shared" si="42"/>
        <v>32700</v>
      </c>
      <c r="AG13" s="34">
        <f t="shared" si="42"/>
        <v>30700</v>
      </c>
      <c r="AH13" s="34">
        <f t="shared" si="42"/>
        <v>32700</v>
      </c>
      <c r="AI13" s="34">
        <f t="shared" si="42"/>
        <v>30700</v>
      </c>
      <c r="AJ13" s="34">
        <f t="shared" si="42"/>
        <v>32700</v>
      </c>
      <c r="AK13" s="34">
        <f t="shared" si="42"/>
        <v>30700</v>
      </c>
      <c r="AL13" s="34">
        <f t="shared" si="42"/>
        <v>32700</v>
      </c>
      <c r="AM13" s="34">
        <f t="shared" si="42"/>
        <v>30700</v>
      </c>
      <c r="AN13" s="34">
        <f t="shared" si="42"/>
        <v>32700</v>
      </c>
      <c r="AO13" s="34">
        <f t="shared" si="42"/>
        <v>30700</v>
      </c>
      <c r="AP13" s="34">
        <f t="shared" si="42"/>
        <v>32700</v>
      </c>
      <c r="AQ13" s="34">
        <f t="shared" si="42"/>
        <v>30700</v>
      </c>
      <c r="AR13" s="34">
        <f t="shared" si="42"/>
        <v>32700</v>
      </c>
      <c r="AS13" s="34">
        <f t="shared" si="42"/>
        <v>26500</v>
      </c>
      <c r="AT13" s="34">
        <f t="shared" si="42"/>
        <v>28700</v>
      </c>
      <c r="AU13" s="271">
        <f t="shared" si="42"/>
        <v>26500</v>
      </c>
      <c r="AV13" s="266">
        <f t="shared" ref="AV13" si="44">AV12+3000</f>
        <v>28700</v>
      </c>
      <c r="AW13" s="270">
        <f t="shared" si="42"/>
        <v>28700</v>
      </c>
      <c r="AX13" s="34">
        <f t="shared" si="42"/>
        <v>26500</v>
      </c>
      <c r="AY13" s="34">
        <f t="shared" si="42"/>
        <v>28700</v>
      </c>
      <c r="AZ13" s="34">
        <f t="shared" si="42"/>
        <v>26500</v>
      </c>
      <c r="BA13" s="34">
        <f t="shared" si="42"/>
        <v>28700</v>
      </c>
      <c r="BB13" s="34">
        <f t="shared" si="42"/>
        <v>26500</v>
      </c>
      <c r="BC13" s="34">
        <f t="shared" si="42"/>
        <v>28700</v>
      </c>
      <c r="BD13" s="267">
        <f t="shared" si="42"/>
        <v>26500</v>
      </c>
      <c r="BE13" s="266">
        <f t="shared" ref="BE13:BP13" si="45">BE12+3000</f>
        <v>24800</v>
      </c>
      <c r="BF13" s="34">
        <f t="shared" si="45"/>
        <v>22800</v>
      </c>
      <c r="BG13" s="34">
        <f t="shared" si="45"/>
        <v>24800</v>
      </c>
      <c r="BH13" s="34">
        <f t="shared" si="45"/>
        <v>22800</v>
      </c>
      <c r="BI13" s="34">
        <f t="shared" si="45"/>
        <v>24800</v>
      </c>
      <c r="BJ13" s="34">
        <f t="shared" si="45"/>
        <v>22800</v>
      </c>
      <c r="BK13" s="34">
        <f t="shared" si="45"/>
        <v>24800</v>
      </c>
      <c r="BL13" s="34">
        <f t="shared" si="45"/>
        <v>22800</v>
      </c>
      <c r="BM13" s="34">
        <f t="shared" si="45"/>
        <v>24800</v>
      </c>
      <c r="BN13" s="34">
        <f t="shared" si="45"/>
        <v>26500</v>
      </c>
      <c r="BO13" s="34">
        <f t="shared" si="45"/>
        <v>28700</v>
      </c>
      <c r="BP13" s="267">
        <f t="shared" si="45"/>
        <v>21800</v>
      </c>
      <c r="BQ13" s="266">
        <f t="shared" ref="BQ13:CE13" si="46">BQ12+3000</f>
        <v>20800</v>
      </c>
      <c r="BR13" s="34">
        <f t="shared" si="46"/>
        <v>21800</v>
      </c>
      <c r="BS13" s="34">
        <f t="shared" si="46"/>
        <v>20800</v>
      </c>
      <c r="BT13" s="34">
        <f t="shared" si="46"/>
        <v>21800</v>
      </c>
      <c r="BU13" s="34">
        <f t="shared" si="46"/>
        <v>20800</v>
      </c>
      <c r="BV13" s="34">
        <f t="shared" si="46"/>
        <v>21800</v>
      </c>
      <c r="BW13" s="34">
        <f t="shared" si="46"/>
        <v>20800</v>
      </c>
      <c r="BX13" s="34">
        <f t="shared" si="46"/>
        <v>20800</v>
      </c>
      <c r="BY13" s="34">
        <f t="shared" si="46"/>
        <v>21800</v>
      </c>
      <c r="BZ13" s="34">
        <f t="shared" si="46"/>
        <v>20800</v>
      </c>
      <c r="CA13" s="34">
        <f t="shared" si="46"/>
        <v>21800</v>
      </c>
      <c r="CB13" s="34">
        <f t="shared" si="46"/>
        <v>20800</v>
      </c>
      <c r="CC13" s="34">
        <f t="shared" si="46"/>
        <v>21800</v>
      </c>
      <c r="CD13" s="34">
        <f t="shared" si="46"/>
        <v>25500</v>
      </c>
      <c r="CE13" s="267">
        <f t="shared" si="46"/>
        <v>27700</v>
      </c>
    </row>
    <row r="14" spans="1:83" s="35" customFormat="1" ht="12" customHeight="1" x14ac:dyDescent="0.2">
      <c r="A14" s="268" t="s">
        <v>177</v>
      </c>
      <c r="B14" s="34"/>
      <c r="C14" s="34"/>
      <c r="D14" s="267"/>
      <c r="E14" s="266"/>
      <c r="F14" s="34"/>
      <c r="G14" s="34"/>
      <c r="H14" s="34"/>
      <c r="I14" s="34"/>
      <c r="J14" s="34"/>
      <c r="K14" s="34"/>
      <c r="L14" s="271"/>
      <c r="M14" s="266"/>
      <c r="N14" s="34"/>
      <c r="O14" s="34"/>
      <c r="P14" s="34"/>
      <c r="Q14" s="34"/>
      <c r="R14" s="34"/>
      <c r="S14" s="34"/>
      <c r="T14" s="34"/>
      <c r="U14" s="34"/>
      <c r="V14" s="267"/>
      <c r="W14" s="270"/>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271"/>
      <c r="AV14" s="266"/>
      <c r="AW14" s="270"/>
      <c r="AX14" s="34"/>
      <c r="AY14" s="34"/>
      <c r="AZ14" s="34"/>
      <c r="BA14" s="34"/>
      <c r="BB14" s="34"/>
      <c r="BC14" s="34"/>
      <c r="BD14" s="267"/>
      <c r="BE14" s="266"/>
      <c r="BF14" s="34"/>
      <c r="BG14" s="34"/>
      <c r="BH14" s="34"/>
      <c r="BI14" s="34"/>
      <c r="BJ14" s="34"/>
      <c r="BK14" s="34"/>
      <c r="BL14" s="34"/>
      <c r="BM14" s="34"/>
      <c r="BN14" s="34"/>
      <c r="BO14" s="34"/>
      <c r="BP14" s="267"/>
      <c r="BQ14" s="266"/>
      <c r="BR14" s="34"/>
      <c r="BS14" s="34"/>
      <c r="BT14" s="34"/>
      <c r="BU14" s="34"/>
      <c r="BV14" s="34"/>
      <c r="BW14" s="34"/>
      <c r="BX14" s="34"/>
      <c r="BY14" s="34"/>
      <c r="BZ14" s="34"/>
      <c r="CA14" s="34"/>
      <c r="CB14" s="34"/>
      <c r="CC14" s="34"/>
      <c r="CD14" s="34"/>
      <c r="CE14" s="267"/>
    </row>
    <row r="15" spans="1:83" s="35" customFormat="1" ht="12" customHeight="1" x14ac:dyDescent="0.2">
      <c r="A15" s="269">
        <v>1</v>
      </c>
      <c r="B15" s="34">
        <f t="shared" ref="B15:C15" si="47">B6+13900</f>
        <v>28800</v>
      </c>
      <c r="C15" s="34">
        <f t="shared" si="47"/>
        <v>34700</v>
      </c>
      <c r="D15" s="267">
        <f t="shared" ref="D15" si="48">D6+13900</f>
        <v>30500</v>
      </c>
      <c r="E15" s="330">
        <f>E6+11900</f>
        <v>28500</v>
      </c>
      <c r="F15" s="330">
        <f t="shared" ref="F15:L15" si="49">F6+11900</f>
        <v>26800</v>
      </c>
      <c r="G15" s="330">
        <f t="shared" si="49"/>
        <v>24800</v>
      </c>
      <c r="H15" s="330">
        <f t="shared" si="49"/>
        <v>24800</v>
      </c>
      <c r="I15" s="330">
        <f t="shared" si="49"/>
        <v>23800</v>
      </c>
      <c r="J15" s="330">
        <f t="shared" si="49"/>
        <v>24800</v>
      </c>
      <c r="K15" s="330">
        <f t="shared" si="49"/>
        <v>24800</v>
      </c>
      <c r="L15" s="330">
        <f t="shared" si="49"/>
        <v>24800</v>
      </c>
      <c r="M15" s="330">
        <f>M6+12900</f>
        <v>34700</v>
      </c>
      <c r="N15" s="330">
        <f t="shared" ref="N15:V15" si="50">N6+12900</f>
        <v>29500</v>
      </c>
      <c r="O15" s="330">
        <f t="shared" si="50"/>
        <v>34700</v>
      </c>
      <c r="P15" s="330">
        <f t="shared" si="50"/>
        <v>31700</v>
      </c>
      <c r="Q15" s="330">
        <f t="shared" si="50"/>
        <v>27800</v>
      </c>
      <c r="R15" s="330">
        <f t="shared" si="50"/>
        <v>29500</v>
      </c>
      <c r="S15" s="330">
        <f t="shared" si="50"/>
        <v>27800</v>
      </c>
      <c r="T15" s="330">
        <f t="shared" si="50"/>
        <v>29500</v>
      </c>
      <c r="U15" s="330">
        <f t="shared" si="50"/>
        <v>27800</v>
      </c>
      <c r="V15" s="330">
        <f t="shared" si="50"/>
        <v>29500</v>
      </c>
      <c r="W15" s="270">
        <f>W6+17900</f>
        <v>34500</v>
      </c>
      <c r="X15" s="34">
        <f t="shared" ref="X15:BD15" si="51">X6+17900</f>
        <v>38700</v>
      </c>
      <c r="Y15" s="34">
        <f t="shared" si="51"/>
        <v>57800</v>
      </c>
      <c r="Z15" s="34">
        <f t="shared" si="51"/>
        <v>34500</v>
      </c>
      <c r="AA15" s="34">
        <f t="shared" si="51"/>
        <v>36700</v>
      </c>
      <c r="AB15" s="34">
        <f t="shared" si="51"/>
        <v>34500</v>
      </c>
      <c r="AC15" s="34">
        <f t="shared" si="51"/>
        <v>38700</v>
      </c>
      <c r="AD15" s="34">
        <f t="shared" si="51"/>
        <v>40700</v>
      </c>
      <c r="AE15" s="34">
        <f t="shared" si="51"/>
        <v>38700</v>
      </c>
      <c r="AF15" s="34">
        <f t="shared" si="51"/>
        <v>40700</v>
      </c>
      <c r="AG15" s="34">
        <f t="shared" si="51"/>
        <v>38700</v>
      </c>
      <c r="AH15" s="34">
        <f t="shared" si="51"/>
        <v>40700</v>
      </c>
      <c r="AI15" s="34">
        <f t="shared" si="51"/>
        <v>38700</v>
      </c>
      <c r="AJ15" s="34">
        <f t="shared" si="51"/>
        <v>40700</v>
      </c>
      <c r="AK15" s="34">
        <f t="shared" si="51"/>
        <v>38700</v>
      </c>
      <c r="AL15" s="34">
        <f t="shared" si="51"/>
        <v>40700</v>
      </c>
      <c r="AM15" s="34">
        <f t="shared" si="51"/>
        <v>38700</v>
      </c>
      <c r="AN15" s="34">
        <f t="shared" si="51"/>
        <v>40700</v>
      </c>
      <c r="AO15" s="34">
        <f t="shared" si="51"/>
        <v>38700</v>
      </c>
      <c r="AP15" s="34">
        <f t="shared" si="51"/>
        <v>40700</v>
      </c>
      <c r="AQ15" s="34">
        <f t="shared" si="51"/>
        <v>38700</v>
      </c>
      <c r="AR15" s="34">
        <f t="shared" si="51"/>
        <v>40700</v>
      </c>
      <c r="AS15" s="34">
        <f t="shared" si="51"/>
        <v>34500</v>
      </c>
      <c r="AT15" s="34">
        <f t="shared" si="51"/>
        <v>36700</v>
      </c>
      <c r="AU15" s="271">
        <f t="shared" si="51"/>
        <v>34500</v>
      </c>
      <c r="AV15" s="266">
        <f t="shared" ref="AV15" si="52">AV6+17900</f>
        <v>36700</v>
      </c>
      <c r="AW15" s="270">
        <f t="shared" si="51"/>
        <v>36700</v>
      </c>
      <c r="AX15" s="34">
        <f t="shared" si="51"/>
        <v>34500</v>
      </c>
      <c r="AY15" s="34">
        <f t="shared" si="51"/>
        <v>36700</v>
      </c>
      <c r="AZ15" s="34">
        <f t="shared" si="51"/>
        <v>34500</v>
      </c>
      <c r="BA15" s="34">
        <f t="shared" si="51"/>
        <v>36700</v>
      </c>
      <c r="BB15" s="34">
        <f t="shared" si="51"/>
        <v>34500</v>
      </c>
      <c r="BC15" s="34">
        <f t="shared" si="51"/>
        <v>36700</v>
      </c>
      <c r="BD15" s="267">
        <f t="shared" si="51"/>
        <v>34500</v>
      </c>
      <c r="BE15" s="266">
        <f>BE6+16900</f>
        <v>31800</v>
      </c>
      <c r="BF15" s="34">
        <f t="shared" ref="BF15:BP15" si="53">BF6+16900</f>
        <v>29800</v>
      </c>
      <c r="BG15" s="34">
        <f t="shared" si="53"/>
        <v>31800</v>
      </c>
      <c r="BH15" s="34">
        <f t="shared" si="53"/>
        <v>29800</v>
      </c>
      <c r="BI15" s="34">
        <f t="shared" si="53"/>
        <v>31800</v>
      </c>
      <c r="BJ15" s="34">
        <f t="shared" si="53"/>
        <v>29800</v>
      </c>
      <c r="BK15" s="34">
        <f t="shared" si="53"/>
        <v>31800</v>
      </c>
      <c r="BL15" s="34">
        <f t="shared" si="53"/>
        <v>29800</v>
      </c>
      <c r="BM15" s="34">
        <f t="shared" si="53"/>
        <v>31800</v>
      </c>
      <c r="BN15" s="34">
        <f t="shared" si="53"/>
        <v>33500</v>
      </c>
      <c r="BO15" s="34">
        <f t="shared" si="53"/>
        <v>35700</v>
      </c>
      <c r="BP15" s="267">
        <f t="shared" si="53"/>
        <v>28800</v>
      </c>
      <c r="BQ15" s="266">
        <f>BQ6+14900</f>
        <v>26800</v>
      </c>
      <c r="BR15" s="34">
        <f t="shared" ref="BR15:CE15" si="54">BR6+14900</f>
        <v>27800</v>
      </c>
      <c r="BS15" s="34">
        <f t="shared" si="54"/>
        <v>26800</v>
      </c>
      <c r="BT15" s="34">
        <f t="shared" si="54"/>
        <v>27800</v>
      </c>
      <c r="BU15" s="34">
        <f t="shared" si="54"/>
        <v>26800</v>
      </c>
      <c r="BV15" s="34">
        <f t="shared" si="54"/>
        <v>27800</v>
      </c>
      <c r="BW15" s="34">
        <f t="shared" si="54"/>
        <v>26800</v>
      </c>
      <c r="BX15" s="34">
        <f t="shared" si="54"/>
        <v>26800</v>
      </c>
      <c r="BY15" s="34">
        <f t="shared" si="54"/>
        <v>27800</v>
      </c>
      <c r="BZ15" s="34">
        <f t="shared" si="54"/>
        <v>26800</v>
      </c>
      <c r="CA15" s="34">
        <f t="shared" si="54"/>
        <v>27800</v>
      </c>
      <c r="CB15" s="34">
        <f t="shared" si="54"/>
        <v>26800</v>
      </c>
      <c r="CC15" s="34">
        <f t="shared" si="54"/>
        <v>27800</v>
      </c>
      <c r="CD15" s="34">
        <f t="shared" si="54"/>
        <v>31500</v>
      </c>
      <c r="CE15" s="267">
        <f t="shared" si="54"/>
        <v>33700</v>
      </c>
    </row>
    <row r="16" spans="1:83" s="35" customFormat="1" ht="12" customHeight="1" x14ac:dyDescent="0.2">
      <c r="A16" s="269">
        <v>2</v>
      </c>
      <c r="B16" s="34">
        <f t="shared" ref="B16:C16" si="55">B15+3000</f>
        <v>31800</v>
      </c>
      <c r="C16" s="34">
        <f t="shared" si="55"/>
        <v>37700</v>
      </c>
      <c r="D16" s="267">
        <f t="shared" ref="D16" si="56">D15+3000</f>
        <v>33500</v>
      </c>
      <c r="E16" s="266">
        <f t="shared" ref="E16" si="57">E15+3000</f>
        <v>31500</v>
      </c>
      <c r="F16" s="34">
        <f t="shared" ref="F16:L16" si="58">F15+3000</f>
        <v>29800</v>
      </c>
      <c r="G16" s="34">
        <f t="shared" si="58"/>
        <v>27800</v>
      </c>
      <c r="H16" s="34">
        <f t="shared" ref="H16" si="59">H15+3000</f>
        <v>27800</v>
      </c>
      <c r="I16" s="34">
        <f t="shared" si="58"/>
        <v>26800</v>
      </c>
      <c r="J16" s="34">
        <f t="shared" si="58"/>
        <v>27800</v>
      </c>
      <c r="K16" s="34">
        <f t="shared" si="58"/>
        <v>27800</v>
      </c>
      <c r="L16" s="271">
        <f t="shared" si="58"/>
        <v>27800</v>
      </c>
      <c r="M16" s="266">
        <f t="shared" ref="M16:BD16" si="60">M15+3000</f>
        <v>37700</v>
      </c>
      <c r="N16" s="34">
        <f t="shared" si="60"/>
        <v>32500</v>
      </c>
      <c r="O16" s="34">
        <f t="shared" si="60"/>
        <v>37700</v>
      </c>
      <c r="P16" s="34">
        <f t="shared" si="60"/>
        <v>34700</v>
      </c>
      <c r="Q16" s="34">
        <f t="shared" si="60"/>
        <v>30800</v>
      </c>
      <c r="R16" s="34">
        <f t="shared" si="60"/>
        <v>32500</v>
      </c>
      <c r="S16" s="34">
        <f t="shared" si="60"/>
        <v>30800</v>
      </c>
      <c r="T16" s="34">
        <f t="shared" si="60"/>
        <v>32500</v>
      </c>
      <c r="U16" s="34">
        <f t="shared" si="60"/>
        <v>30800</v>
      </c>
      <c r="V16" s="267">
        <f t="shared" si="60"/>
        <v>32500</v>
      </c>
      <c r="W16" s="270">
        <f t="shared" ref="W16" si="61">W15+3000</f>
        <v>37500</v>
      </c>
      <c r="X16" s="34">
        <f t="shared" si="60"/>
        <v>41700</v>
      </c>
      <c r="Y16" s="34">
        <f t="shared" si="60"/>
        <v>60800</v>
      </c>
      <c r="Z16" s="34">
        <f t="shared" si="60"/>
        <v>37500</v>
      </c>
      <c r="AA16" s="34">
        <f t="shared" si="60"/>
        <v>39700</v>
      </c>
      <c r="AB16" s="34">
        <f t="shared" si="60"/>
        <v>37500</v>
      </c>
      <c r="AC16" s="34">
        <f t="shared" si="60"/>
        <v>41700</v>
      </c>
      <c r="AD16" s="34">
        <f t="shared" si="60"/>
        <v>43700</v>
      </c>
      <c r="AE16" s="34">
        <f t="shared" si="60"/>
        <v>41700</v>
      </c>
      <c r="AF16" s="34">
        <f t="shared" si="60"/>
        <v>43700</v>
      </c>
      <c r="AG16" s="34">
        <f t="shared" si="60"/>
        <v>41700</v>
      </c>
      <c r="AH16" s="34">
        <f t="shared" si="60"/>
        <v>43700</v>
      </c>
      <c r="AI16" s="34">
        <f t="shared" si="60"/>
        <v>41700</v>
      </c>
      <c r="AJ16" s="34">
        <f t="shared" si="60"/>
        <v>43700</v>
      </c>
      <c r="AK16" s="34">
        <f t="shared" si="60"/>
        <v>41700</v>
      </c>
      <c r="AL16" s="34">
        <f t="shared" si="60"/>
        <v>43700</v>
      </c>
      <c r="AM16" s="34">
        <f t="shared" si="60"/>
        <v>41700</v>
      </c>
      <c r="AN16" s="34">
        <f t="shared" si="60"/>
        <v>43700</v>
      </c>
      <c r="AO16" s="34">
        <f t="shared" si="60"/>
        <v>41700</v>
      </c>
      <c r="AP16" s="34">
        <f t="shared" si="60"/>
        <v>43700</v>
      </c>
      <c r="AQ16" s="34">
        <f t="shared" si="60"/>
        <v>41700</v>
      </c>
      <c r="AR16" s="34">
        <f t="shared" si="60"/>
        <v>43700</v>
      </c>
      <c r="AS16" s="34">
        <f t="shared" si="60"/>
        <v>37500</v>
      </c>
      <c r="AT16" s="34">
        <f t="shared" si="60"/>
        <v>39700</v>
      </c>
      <c r="AU16" s="271">
        <f t="shared" si="60"/>
        <v>37500</v>
      </c>
      <c r="AV16" s="266">
        <f t="shared" ref="AV16" si="62">AV15+3000</f>
        <v>39700</v>
      </c>
      <c r="AW16" s="270">
        <f t="shared" si="60"/>
        <v>39700</v>
      </c>
      <c r="AX16" s="34">
        <f t="shared" si="60"/>
        <v>37500</v>
      </c>
      <c r="AY16" s="34">
        <f t="shared" si="60"/>
        <v>39700</v>
      </c>
      <c r="AZ16" s="34">
        <f t="shared" si="60"/>
        <v>37500</v>
      </c>
      <c r="BA16" s="34">
        <f t="shared" si="60"/>
        <v>39700</v>
      </c>
      <c r="BB16" s="34">
        <f t="shared" si="60"/>
        <v>37500</v>
      </c>
      <c r="BC16" s="34">
        <f t="shared" si="60"/>
        <v>39700</v>
      </c>
      <c r="BD16" s="267">
        <f t="shared" si="60"/>
        <v>37500</v>
      </c>
      <c r="BE16" s="266">
        <f t="shared" ref="BE16:BP16" si="63">BE15+3000</f>
        <v>34800</v>
      </c>
      <c r="BF16" s="34">
        <f t="shared" si="63"/>
        <v>32800</v>
      </c>
      <c r="BG16" s="34">
        <f t="shared" si="63"/>
        <v>34800</v>
      </c>
      <c r="BH16" s="34">
        <f t="shared" si="63"/>
        <v>32800</v>
      </c>
      <c r="BI16" s="34">
        <f t="shared" si="63"/>
        <v>34800</v>
      </c>
      <c r="BJ16" s="34">
        <f t="shared" si="63"/>
        <v>32800</v>
      </c>
      <c r="BK16" s="34">
        <f t="shared" si="63"/>
        <v>34800</v>
      </c>
      <c r="BL16" s="34">
        <f t="shared" si="63"/>
        <v>32800</v>
      </c>
      <c r="BM16" s="34">
        <f t="shared" si="63"/>
        <v>34800</v>
      </c>
      <c r="BN16" s="34">
        <f t="shared" si="63"/>
        <v>36500</v>
      </c>
      <c r="BO16" s="34">
        <f t="shared" si="63"/>
        <v>38700</v>
      </c>
      <c r="BP16" s="267">
        <f t="shared" si="63"/>
        <v>31800</v>
      </c>
      <c r="BQ16" s="266">
        <f t="shared" ref="BQ16:CE16" si="64">BQ15+3000</f>
        <v>29800</v>
      </c>
      <c r="BR16" s="34">
        <f t="shared" si="64"/>
        <v>30800</v>
      </c>
      <c r="BS16" s="34">
        <f t="shared" si="64"/>
        <v>29800</v>
      </c>
      <c r="BT16" s="34">
        <f t="shared" si="64"/>
        <v>30800</v>
      </c>
      <c r="BU16" s="34">
        <f t="shared" si="64"/>
        <v>29800</v>
      </c>
      <c r="BV16" s="34">
        <f t="shared" si="64"/>
        <v>30800</v>
      </c>
      <c r="BW16" s="34">
        <f t="shared" si="64"/>
        <v>29800</v>
      </c>
      <c r="BX16" s="34">
        <f t="shared" si="64"/>
        <v>29800</v>
      </c>
      <c r="BY16" s="34">
        <f t="shared" si="64"/>
        <v>30800</v>
      </c>
      <c r="BZ16" s="34">
        <f t="shared" si="64"/>
        <v>29800</v>
      </c>
      <c r="CA16" s="34">
        <f t="shared" si="64"/>
        <v>30800</v>
      </c>
      <c r="CB16" s="34">
        <f t="shared" si="64"/>
        <v>29800</v>
      </c>
      <c r="CC16" s="34">
        <f t="shared" si="64"/>
        <v>30800</v>
      </c>
      <c r="CD16" s="34">
        <f t="shared" si="64"/>
        <v>34500</v>
      </c>
      <c r="CE16" s="267">
        <f t="shared" si="64"/>
        <v>36700</v>
      </c>
    </row>
    <row r="17" spans="1:83" s="35" customFormat="1" ht="12" customHeight="1" x14ac:dyDescent="0.2">
      <c r="A17" s="268" t="s">
        <v>178</v>
      </c>
      <c r="B17" s="34"/>
      <c r="C17" s="34"/>
      <c r="D17" s="267"/>
      <c r="E17" s="266"/>
      <c r="F17" s="34"/>
      <c r="G17" s="34"/>
      <c r="H17" s="34"/>
      <c r="I17" s="34"/>
      <c r="J17" s="34"/>
      <c r="K17" s="34"/>
      <c r="L17" s="271"/>
      <c r="M17" s="266"/>
      <c r="N17" s="34"/>
      <c r="O17" s="34"/>
      <c r="P17" s="34"/>
      <c r="Q17" s="34"/>
      <c r="R17" s="34"/>
      <c r="S17" s="34"/>
      <c r="T17" s="34"/>
      <c r="U17" s="34"/>
      <c r="V17" s="267"/>
      <c r="W17" s="270"/>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271"/>
      <c r="AV17" s="266"/>
      <c r="AW17" s="270"/>
      <c r="AX17" s="34"/>
      <c r="AY17" s="34"/>
      <c r="AZ17" s="34"/>
      <c r="BA17" s="34"/>
      <c r="BB17" s="34"/>
      <c r="BC17" s="34"/>
      <c r="BD17" s="267"/>
      <c r="BE17" s="266"/>
      <c r="BF17" s="34"/>
      <c r="BG17" s="34"/>
      <c r="BH17" s="34"/>
      <c r="BI17" s="34"/>
      <c r="BJ17" s="34"/>
      <c r="BK17" s="34"/>
      <c r="BL17" s="34"/>
      <c r="BM17" s="34"/>
      <c r="BN17" s="34"/>
      <c r="BO17" s="34"/>
      <c r="BP17" s="267"/>
      <c r="BQ17" s="266"/>
      <c r="BR17" s="34"/>
      <c r="BS17" s="34"/>
      <c r="BT17" s="34"/>
      <c r="BU17" s="34"/>
      <c r="BV17" s="34"/>
      <c r="BW17" s="34"/>
      <c r="BX17" s="34"/>
      <c r="BY17" s="34"/>
      <c r="BZ17" s="34"/>
      <c r="CA17" s="34"/>
      <c r="CB17" s="34"/>
      <c r="CC17" s="34"/>
      <c r="CD17" s="34"/>
      <c r="CE17" s="267"/>
    </row>
    <row r="18" spans="1:83" s="35" customFormat="1" ht="12" customHeight="1" x14ac:dyDescent="0.2">
      <c r="A18" s="269">
        <v>1</v>
      </c>
      <c r="B18" s="34">
        <f t="shared" ref="B18:C18" si="65">B6+14000</f>
        <v>28900</v>
      </c>
      <c r="C18" s="34">
        <f t="shared" si="65"/>
        <v>34800</v>
      </c>
      <c r="D18" s="267">
        <f t="shared" ref="D18" si="66">D6+14000</f>
        <v>30600</v>
      </c>
      <c r="E18" s="266">
        <f t="shared" ref="E18" si="67">E6+14000</f>
        <v>30600</v>
      </c>
      <c r="F18" s="34">
        <f t="shared" ref="F18:L18" si="68">F6+14000</f>
        <v>28900</v>
      </c>
      <c r="G18" s="34">
        <f t="shared" si="68"/>
        <v>26900</v>
      </c>
      <c r="H18" s="34">
        <f t="shared" ref="H18" si="69">H6+14000</f>
        <v>26900</v>
      </c>
      <c r="I18" s="34">
        <f t="shared" si="68"/>
        <v>25900</v>
      </c>
      <c r="J18" s="34">
        <f t="shared" si="68"/>
        <v>26900</v>
      </c>
      <c r="K18" s="34">
        <f t="shared" si="68"/>
        <v>26900</v>
      </c>
      <c r="L18" s="271">
        <f t="shared" si="68"/>
        <v>26900</v>
      </c>
      <c r="M18" s="266">
        <f t="shared" ref="M18:V18" si="70">M6+14000</f>
        <v>35800</v>
      </c>
      <c r="N18" s="34">
        <f t="shared" si="70"/>
        <v>30600</v>
      </c>
      <c r="O18" s="34">
        <f t="shared" si="70"/>
        <v>35800</v>
      </c>
      <c r="P18" s="34">
        <f t="shared" si="70"/>
        <v>32800</v>
      </c>
      <c r="Q18" s="34">
        <f t="shared" si="70"/>
        <v>28900</v>
      </c>
      <c r="R18" s="34">
        <f t="shared" si="70"/>
        <v>30600</v>
      </c>
      <c r="S18" s="34">
        <f t="shared" si="70"/>
        <v>28900</v>
      </c>
      <c r="T18" s="34">
        <f t="shared" si="70"/>
        <v>30600</v>
      </c>
      <c r="U18" s="34">
        <f t="shared" si="70"/>
        <v>28900</v>
      </c>
      <c r="V18" s="267">
        <f t="shared" si="70"/>
        <v>30600</v>
      </c>
      <c r="W18" s="332">
        <f>W6+18900</f>
        <v>35500</v>
      </c>
      <c r="X18" s="332">
        <f t="shared" ref="X18:BD18" si="71">X6+18900</f>
        <v>39700</v>
      </c>
      <c r="Y18" s="332">
        <f t="shared" si="71"/>
        <v>58800</v>
      </c>
      <c r="Z18" s="332">
        <f t="shared" si="71"/>
        <v>35500</v>
      </c>
      <c r="AA18" s="332">
        <f t="shared" si="71"/>
        <v>37700</v>
      </c>
      <c r="AB18" s="332">
        <f t="shared" si="71"/>
        <v>35500</v>
      </c>
      <c r="AC18" s="332">
        <f t="shared" si="71"/>
        <v>39700</v>
      </c>
      <c r="AD18" s="332">
        <f t="shared" si="71"/>
        <v>41700</v>
      </c>
      <c r="AE18" s="332">
        <f t="shared" si="71"/>
        <v>39700</v>
      </c>
      <c r="AF18" s="332">
        <f t="shared" si="71"/>
        <v>41700</v>
      </c>
      <c r="AG18" s="332">
        <f t="shared" si="71"/>
        <v>39700</v>
      </c>
      <c r="AH18" s="332">
        <f t="shared" si="71"/>
        <v>41700</v>
      </c>
      <c r="AI18" s="332">
        <f t="shared" si="71"/>
        <v>39700</v>
      </c>
      <c r="AJ18" s="332">
        <f t="shared" si="71"/>
        <v>41700</v>
      </c>
      <c r="AK18" s="332">
        <f t="shared" si="71"/>
        <v>39700</v>
      </c>
      <c r="AL18" s="332">
        <f t="shared" si="71"/>
        <v>41700</v>
      </c>
      <c r="AM18" s="332">
        <f t="shared" si="71"/>
        <v>39700</v>
      </c>
      <c r="AN18" s="332">
        <f t="shared" si="71"/>
        <v>41700</v>
      </c>
      <c r="AO18" s="332">
        <f t="shared" si="71"/>
        <v>39700</v>
      </c>
      <c r="AP18" s="332">
        <f t="shared" si="71"/>
        <v>41700</v>
      </c>
      <c r="AQ18" s="332">
        <f t="shared" si="71"/>
        <v>39700</v>
      </c>
      <c r="AR18" s="332">
        <f t="shared" si="71"/>
        <v>41700</v>
      </c>
      <c r="AS18" s="332">
        <f t="shared" si="71"/>
        <v>35500</v>
      </c>
      <c r="AT18" s="332">
        <f t="shared" si="71"/>
        <v>37700</v>
      </c>
      <c r="AU18" s="334">
        <f t="shared" si="71"/>
        <v>35500</v>
      </c>
      <c r="AV18" s="330">
        <f t="shared" si="71"/>
        <v>37700</v>
      </c>
      <c r="AW18" s="332">
        <f t="shared" si="71"/>
        <v>37700</v>
      </c>
      <c r="AX18" s="332">
        <f t="shared" si="71"/>
        <v>35500</v>
      </c>
      <c r="AY18" s="332">
        <f t="shared" si="71"/>
        <v>37700</v>
      </c>
      <c r="AZ18" s="332">
        <f t="shared" si="71"/>
        <v>35500</v>
      </c>
      <c r="BA18" s="332">
        <f t="shared" si="71"/>
        <v>37700</v>
      </c>
      <c r="BB18" s="332">
        <f t="shared" si="71"/>
        <v>35500</v>
      </c>
      <c r="BC18" s="53">
        <f t="shared" si="71"/>
        <v>37700</v>
      </c>
      <c r="BD18" s="352">
        <f t="shared" si="71"/>
        <v>35500</v>
      </c>
      <c r="BE18" s="266">
        <f>BE6+17000</f>
        <v>31900</v>
      </c>
      <c r="BF18" s="34">
        <f t="shared" ref="BF18:BP18" si="72">BF6+17000</f>
        <v>29900</v>
      </c>
      <c r="BG18" s="34">
        <f t="shared" si="72"/>
        <v>31900</v>
      </c>
      <c r="BH18" s="34">
        <f t="shared" si="72"/>
        <v>29900</v>
      </c>
      <c r="BI18" s="34">
        <f t="shared" si="72"/>
        <v>31900</v>
      </c>
      <c r="BJ18" s="34">
        <f t="shared" si="72"/>
        <v>29900</v>
      </c>
      <c r="BK18" s="34">
        <f t="shared" si="72"/>
        <v>31900</v>
      </c>
      <c r="BL18" s="34">
        <f t="shared" si="72"/>
        <v>29900</v>
      </c>
      <c r="BM18" s="34">
        <f t="shared" si="72"/>
        <v>31900</v>
      </c>
      <c r="BN18" s="34">
        <f t="shared" si="72"/>
        <v>33600</v>
      </c>
      <c r="BO18" s="34">
        <f t="shared" si="72"/>
        <v>35800</v>
      </c>
      <c r="BP18" s="267">
        <f t="shared" si="72"/>
        <v>28900</v>
      </c>
      <c r="BQ18" s="266">
        <f>BQ6+15000</f>
        <v>26900</v>
      </c>
      <c r="BR18" s="34">
        <f t="shared" ref="BR18:CE18" si="73">BR6+15000</f>
        <v>27900</v>
      </c>
      <c r="BS18" s="34">
        <f t="shared" si="73"/>
        <v>26900</v>
      </c>
      <c r="BT18" s="34">
        <f t="shared" si="73"/>
        <v>27900</v>
      </c>
      <c r="BU18" s="34">
        <f t="shared" si="73"/>
        <v>26900</v>
      </c>
      <c r="BV18" s="34">
        <f t="shared" si="73"/>
        <v>27900</v>
      </c>
      <c r="BW18" s="34">
        <f t="shared" si="73"/>
        <v>26900</v>
      </c>
      <c r="BX18" s="34">
        <f t="shared" si="73"/>
        <v>26900</v>
      </c>
      <c r="BY18" s="34">
        <f t="shared" si="73"/>
        <v>27900</v>
      </c>
      <c r="BZ18" s="34">
        <f t="shared" si="73"/>
        <v>26900</v>
      </c>
      <c r="CA18" s="34">
        <f t="shared" si="73"/>
        <v>27900</v>
      </c>
      <c r="CB18" s="34">
        <f t="shared" si="73"/>
        <v>26900</v>
      </c>
      <c r="CC18" s="34">
        <f t="shared" si="73"/>
        <v>27900</v>
      </c>
      <c r="CD18" s="34">
        <f t="shared" si="73"/>
        <v>31600</v>
      </c>
      <c r="CE18" s="267">
        <f t="shared" si="73"/>
        <v>33800</v>
      </c>
    </row>
    <row r="19" spans="1:83" s="35" customFormat="1" ht="12" customHeight="1" x14ac:dyDescent="0.2">
      <c r="A19" s="269">
        <v>2</v>
      </c>
      <c r="B19" s="34">
        <f t="shared" ref="B19:C19" si="74">B18+3000</f>
        <v>31900</v>
      </c>
      <c r="C19" s="34">
        <f t="shared" si="74"/>
        <v>37800</v>
      </c>
      <c r="D19" s="267">
        <f t="shared" ref="D19" si="75">D18+3000</f>
        <v>33600</v>
      </c>
      <c r="E19" s="266">
        <f t="shared" ref="E19" si="76">E18+3000</f>
        <v>33600</v>
      </c>
      <c r="F19" s="34">
        <f t="shared" ref="F19:L19" si="77">F18+3000</f>
        <v>31900</v>
      </c>
      <c r="G19" s="34">
        <f t="shared" si="77"/>
        <v>29900</v>
      </c>
      <c r="H19" s="34">
        <f t="shared" ref="H19" si="78">H18+3000</f>
        <v>29900</v>
      </c>
      <c r="I19" s="34">
        <f t="shared" si="77"/>
        <v>28900</v>
      </c>
      <c r="J19" s="34">
        <f t="shared" si="77"/>
        <v>29900</v>
      </c>
      <c r="K19" s="34">
        <f t="shared" si="77"/>
        <v>29900</v>
      </c>
      <c r="L19" s="271">
        <f t="shared" si="77"/>
        <v>29900</v>
      </c>
      <c r="M19" s="266">
        <f t="shared" ref="M19:V19" si="79">M18+3000</f>
        <v>38800</v>
      </c>
      <c r="N19" s="34">
        <f t="shared" si="79"/>
        <v>33600</v>
      </c>
      <c r="O19" s="34">
        <f t="shared" si="79"/>
        <v>38800</v>
      </c>
      <c r="P19" s="34">
        <f t="shared" si="79"/>
        <v>35800</v>
      </c>
      <c r="Q19" s="34">
        <f t="shared" si="79"/>
        <v>31900</v>
      </c>
      <c r="R19" s="34">
        <f t="shared" si="79"/>
        <v>33600</v>
      </c>
      <c r="S19" s="34">
        <f t="shared" si="79"/>
        <v>31900</v>
      </c>
      <c r="T19" s="34">
        <f t="shared" si="79"/>
        <v>33600</v>
      </c>
      <c r="U19" s="34">
        <f t="shared" si="79"/>
        <v>31900</v>
      </c>
      <c r="V19" s="267">
        <f t="shared" si="79"/>
        <v>33600</v>
      </c>
      <c r="W19" s="270">
        <f t="shared" ref="W19:BD19" si="80">W18+3000</f>
        <v>38500</v>
      </c>
      <c r="X19" s="34">
        <f t="shared" si="80"/>
        <v>42700</v>
      </c>
      <c r="Y19" s="34">
        <f t="shared" si="80"/>
        <v>61800</v>
      </c>
      <c r="Z19" s="34">
        <f t="shared" si="80"/>
        <v>38500</v>
      </c>
      <c r="AA19" s="34">
        <f t="shared" si="80"/>
        <v>40700</v>
      </c>
      <c r="AB19" s="34">
        <f t="shared" si="80"/>
        <v>38500</v>
      </c>
      <c r="AC19" s="34">
        <f t="shared" si="80"/>
        <v>42700</v>
      </c>
      <c r="AD19" s="34">
        <f t="shared" si="80"/>
        <v>44700</v>
      </c>
      <c r="AE19" s="34">
        <f t="shared" si="80"/>
        <v>42700</v>
      </c>
      <c r="AF19" s="34">
        <f t="shared" si="80"/>
        <v>44700</v>
      </c>
      <c r="AG19" s="34">
        <f t="shared" si="80"/>
        <v>42700</v>
      </c>
      <c r="AH19" s="34">
        <f t="shared" si="80"/>
        <v>44700</v>
      </c>
      <c r="AI19" s="34">
        <f t="shared" si="80"/>
        <v>42700</v>
      </c>
      <c r="AJ19" s="34">
        <f t="shared" si="80"/>
        <v>44700</v>
      </c>
      <c r="AK19" s="34">
        <f t="shared" si="80"/>
        <v>42700</v>
      </c>
      <c r="AL19" s="34">
        <f t="shared" si="80"/>
        <v>44700</v>
      </c>
      <c r="AM19" s="34">
        <f t="shared" si="80"/>
        <v>42700</v>
      </c>
      <c r="AN19" s="34">
        <f t="shared" si="80"/>
        <v>44700</v>
      </c>
      <c r="AO19" s="34">
        <f t="shared" si="80"/>
        <v>42700</v>
      </c>
      <c r="AP19" s="34">
        <f t="shared" si="80"/>
        <v>44700</v>
      </c>
      <c r="AQ19" s="34">
        <f t="shared" si="80"/>
        <v>42700</v>
      </c>
      <c r="AR19" s="34">
        <f t="shared" si="80"/>
        <v>44700</v>
      </c>
      <c r="AS19" s="34">
        <f t="shared" si="80"/>
        <v>38500</v>
      </c>
      <c r="AT19" s="34">
        <f t="shared" si="80"/>
        <v>40700</v>
      </c>
      <c r="AU19" s="271">
        <f t="shared" si="80"/>
        <v>38500</v>
      </c>
      <c r="AV19" s="266">
        <f t="shared" ref="AV19" si="81">AV18+3000</f>
        <v>40700</v>
      </c>
      <c r="AW19" s="270">
        <f t="shared" si="80"/>
        <v>40700</v>
      </c>
      <c r="AX19" s="34">
        <f t="shared" si="80"/>
        <v>38500</v>
      </c>
      <c r="AY19" s="34">
        <f t="shared" si="80"/>
        <v>40700</v>
      </c>
      <c r="AZ19" s="34">
        <f t="shared" si="80"/>
        <v>38500</v>
      </c>
      <c r="BA19" s="34">
        <f t="shared" si="80"/>
        <v>40700</v>
      </c>
      <c r="BB19" s="34">
        <f t="shared" si="80"/>
        <v>38500</v>
      </c>
      <c r="BC19" s="34">
        <f t="shared" si="80"/>
        <v>40700</v>
      </c>
      <c r="BD19" s="267">
        <f t="shared" si="80"/>
        <v>38500</v>
      </c>
      <c r="BE19" s="266">
        <f t="shared" ref="BE19:BP19" si="82">BE18+3000</f>
        <v>34900</v>
      </c>
      <c r="BF19" s="34">
        <f t="shared" si="82"/>
        <v>32900</v>
      </c>
      <c r="BG19" s="34">
        <f t="shared" si="82"/>
        <v>34900</v>
      </c>
      <c r="BH19" s="34">
        <f t="shared" si="82"/>
        <v>32900</v>
      </c>
      <c r="BI19" s="34">
        <f t="shared" si="82"/>
        <v>34900</v>
      </c>
      <c r="BJ19" s="34">
        <f t="shared" si="82"/>
        <v>32900</v>
      </c>
      <c r="BK19" s="34">
        <f t="shared" si="82"/>
        <v>34900</v>
      </c>
      <c r="BL19" s="34">
        <f t="shared" si="82"/>
        <v>32900</v>
      </c>
      <c r="BM19" s="34">
        <f t="shared" si="82"/>
        <v>34900</v>
      </c>
      <c r="BN19" s="34">
        <f t="shared" si="82"/>
        <v>36600</v>
      </c>
      <c r="BO19" s="34">
        <f t="shared" si="82"/>
        <v>38800</v>
      </c>
      <c r="BP19" s="267">
        <f t="shared" si="82"/>
        <v>31900</v>
      </c>
      <c r="BQ19" s="266">
        <f t="shared" ref="BQ19:CE19" si="83">BQ18+3000</f>
        <v>29900</v>
      </c>
      <c r="BR19" s="34">
        <f t="shared" si="83"/>
        <v>30900</v>
      </c>
      <c r="BS19" s="34">
        <f t="shared" si="83"/>
        <v>29900</v>
      </c>
      <c r="BT19" s="34">
        <f t="shared" si="83"/>
        <v>30900</v>
      </c>
      <c r="BU19" s="34">
        <f t="shared" si="83"/>
        <v>29900</v>
      </c>
      <c r="BV19" s="34">
        <f t="shared" si="83"/>
        <v>30900</v>
      </c>
      <c r="BW19" s="34">
        <f t="shared" si="83"/>
        <v>29900</v>
      </c>
      <c r="BX19" s="34">
        <f t="shared" si="83"/>
        <v>29900</v>
      </c>
      <c r="BY19" s="34">
        <f t="shared" si="83"/>
        <v>30900</v>
      </c>
      <c r="BZ19" s="34">
        <f t="shared" si="83"/>
        <v>29900</v>
      </c>
      <c r="CA19" s="34">
        <f t="shared" si="83"/>
        <v>30900</v>
      </c>
      <c r="CB19" s="34">
        <f t="shared" si="83"/>
        <v>29900</v>
      </c>
      <c r="CC19" s="34">
        <f t="shared" si="83"/>
        <v>30900</v>
      </c>
      <c r="CD19" s="34">
        <f t="shared" si="83"/>
        <v>34600</v>
      </c>
      <c r="CE19" s="267">
        <f t="shared" si="83"/>
        <v>36800</v>
      </c>
    </row>
    <row r="20" spans="1:83" s="35" customFormat="1" ht="12" customHeight="1" x14ac:dyDescent="0.2">
      <c r="A20" s="268" t="s">
        <v>179</v>
      </c>
      <c r="B20" s="34"/>
      <c r="C20" s="34"/>
      <c r="D20" s="267"/>
      <c r="E20" s="266"/>
      <c r="F20" s="34"/>
      <c r="G20" s="34"/>
      <c r="H20" s="34"/>
      <c r="I20" s="34"/>
      <c r="J20" s="34"/>
      <c r="K20" s="34"/>
      <c r="L20" s="271"/>
      <c r="M20" s="266"/>
      <c r="N20" s="34"/>
      <c r="O20" s="34"/>
      <c r="P20" s="34"/>
      <c r="Q20" s="34"/>
      <c r="R20" s="34"/>
      <c r="S20" s="34"/>
      <c r="T20" s="34"/>
      <c r="U20" s="34"/>
      <c r="V20" s="267"/>
      <c r="W20" s="270"/>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271"/>
      <c r="AV20" s="266"/>
      <c r="AW20" s="270"/>
      <c r="AX20" s="34"/>
      <c r="AY20" s="34"/>
      <c r="AZ20" s="34"/>
      <c r="BA20" s="34"/>
      <c r="BB20" s="34"/>
      <c r="BC20" s="34"/>
      <c r="BD20" s="267"/>
      <c r="BE20" s="266"/>
      <c r="BF20" s="34"/>
      <c r="BG20" s="34"/>
      <c r="BH20" s="34"/>
      <c r="BI20" s="34"/>
      <c r="BJ20" s="34"/>
      <c r="BK20" s="34"/>
      <c r="BL20" s="34"/>
      <c r="BM20" s="34"/>
      <c r="BN20" s="34"/>
      <c r="BO20" s="34"/>
      <c r="BP20" s="267"/>
      <c r="BQ20" s="266"/>
      <c r="BR20" s="34"/>
      <c r="BS20" s="34"/>
      <c r="BT20" s="34"/>
      <c r="BU20" s="34"/>
      <c r="BV20" s="34"/>
      <c r="BW20" s="34"/>
      <c r="BX20" s="34"/>
      <c r="BY20" s="34"/>
      <c r="BZ20" s="34"/>
      <c r="CA20" s="34"/>
      <c r="CB20" s="34"/>
      <c r="CC20" s="34"/>
      <c r="CD20" s="34"/>
      <c r="CE20" s="267"/>
    </row>
    <row r="21" spans="1:83" s="35" customFormat="1" ht="12" customHeight="1" x14ac:dyDescent="0.2">
      <c r="A21" s="269">
        <v>1</v>
      </c>
      <c r="B21" s="34">
        <f t="shared" ref="B21:C21" si="84">B6+15900</f>
        <v>30800</v>
      </c>
      <c r="C21" s="34">
        <f t="shared" si="84"/>
        <v>36700</v>
      </c>
      <c r="D21" s="267">
        <f t="shared" ref="D21" si="85">D6+15900</f>
        <v>32500</v>
      </c>
      <c r="E21" s="330">
        <f>E6+14500</f>
        <v>31100</v>
      </c>
      <c r="F21" s="330">
        <f t="shared" ref="F21:L21" si="86">F6+14500</f>
        <v>29400</v>
      </c>
      <c r="G21" s="330">
        <f t="shared" si="86"/>
        <v>27400</v>
      </c>
      <c r="H21" s="330">
        <f t="shared" si="86"/>
        <v>27400</v>
      </c>
      <c r="I21" s="330">
        <f t="shared" si="86"/>
        <v>26400</v>
      </c>
      <c r="J21" s="330">
        <f t="shared" si="86"/>
        <v>27400</v>
      </c>
      <c r="K21" s="330">
        <f t="shared" si="86"/>
        <v>27400</v>
      </c>
      <c r="L21" s="330">
        <f t="shared" si="86"/>
        <v>27400</v>
      </c>
      <c r="M21" s="330">
        <f>M6+14500</f>
        <v>36300</v>
      </c>
      <c r="N21" s="330">
        <f t="shared" ref="N21:V21" si="87">N6+14500</f>
        <v>31100</v>
      </c>
      <c r="O21" s="330">
        <f t="shared" si="87"/>
        <v>36300</v>
      </c>
      <c r="P21" s="330">
        <f t="shared" si="87"/>
        <v>33300</v>
      </c>
      <c r="Q21" s="330">
        <f t="shared" si="87"/>
        <v>29400</v>
      </c>
      <c r="R21" s="330">
        <f t="shared" si="87"/>
        <v>31100</v>
      </c>
      <c r="S21" s="330">
        <f t="shared" si="87"/>
        <v>29400</v>
      </c>
      <c r="T21" s="330">
        <f t="shared" si="87"/>
        <v>31100</v>
      </c>
      <c r="U21" s="330">
        <f t="shared" si="87"/>
        <v>29400</v>
      </c>
      <c r="V21" s="330">
        <f t="shared" si="87"/>
        <v>31100</v>
      </c>
      <c r="W21" s="270">
        <f>W6+19900</f>
        <v>36500</v>
      </c>
      <c r="X21" s="34">
        <f t="shared" ref="X21:BD21" si="88">X6+19900</f>
        <v>40700</v>
      </c>
      <c r="Y21" s="34">
        <f t="shared" si="88"/>
        <v>59800</v>
      </c>
      <c r="Z21" s="34">
        <f t="shared" si="88"/>
        <v>36500</v>
      </c>
      <c r="AA21" s="34">
        <f t="shared" si="88"/>
        <v>38700</v>
      </c>
      <c r="AB21" s="34">
        <f t="shared" si="88"/>
        <v>36500</v>
      </c>
      <c r="AC21" s="34">
        <f t="shared" si="88"/>
        <v>40700</v>
      </c>
      <c r="AD21" s="34">
        <f t="shared" si="88"/>
        <v>42700</v>
      </c>
      <c r="AE21" s="34">
        <f t="shared" si="88"/>
        <v>40700</v>
      </c>
      <c r="AF21" s="34">
        <f t="shared" si="88"/>
        <v>42700</v>
      </c>
      <c r="AG21" s="34">
        <f t="shared" si="88"/>
        <v>40700</v>
      </c>
      <c r="AH21" s="34">
        <f t="shared" si="88"/>
        <v>42700</v>
      </c>
      <c r="AI21" s="34">
        <f t="shared" si="88"/>
        <v>40700</v>
      </c>
      <c r="AJ21" s="34">
        <f t="shared" si="88"/>
        <v>42700</v>
      </c>
      <c r="AK21" s="34">
        <f t="shared" si="88"/>
        <v>40700</v>
      </c>
      <c r="AL21" s="34">
        <f t="shared" si="88"/>
        <v>42700</v>
      </c>
      <c r="AM21" s="34">
        <f t="shared" si="88"/>
        <v>40700</v>
      </c>
      <c r="AN21" s="34">
        <f t="shared" si="88"/>
        <v>42700</v>
      </c>
      <c r="AO21" s="34">
        <f t="shared" si="88"/>
        <v>40700</v>
      </c>
      <c r="AP21" s="34">
        <f t="shared" si="88"/>
        <v>42700</v>
      </c>
      <c r="AQ21" s="34">
        <f t="shared" si="88"/>
        <v>40700</v>
      </c>
      <c r="AR21" s="34">
        <f t="shared" si="88"/>
        <v>42700</v>
      </c>
      <c r="AS21" s="34">
        <f t="shared" si="88"/>
        <v>36500</v>
      </c>
      <c r="AT21" s="34">
        <f t="shared" si="88"/>
        <v>38700</v>
      </c>
      <c r="AU21" s="271">
        <f t="shared" si="88"/>
        <v>36500</v>
      </c>
      <c r="AV21" s="266">
        <f t="shared" ref="AV21" si="89">AV6+19900</f>
        <v>38700</v>
      </c>
      <c r="AW21" s="270">
        <f t="shared" si="88"/>
        <v>38700</v>
      </c>
      <c r="AX21" s="34">
        <f t="shared" si="88"/>
        <v>36500</v>
      </c>
      <c r="AY21" s="34">
        <f t="shared" si="88"/>
        <v>38700</v>
      </c>
      <c r="AZ21" s="34">
        <f t="shared" si="88"/>
        <v>36500</v>
      </c>
      <c r="BA21" s="34">
        <f t="shared" si="88"/>
        <v>38700</v>
      </c>
      <c r="BB21" s="34">
        <f t="shared" si="88"/>
        <v>36500</v>
      </c>
      <c r="BC21" s="34">
        <f t="shared" si="88"/>
        <v>38700</v>
      </c>
      <c r="BD21" s="267">
        <f t="shared" si="88"/>
        <v>36500</v>
      </c>
      <c r="BE21" s="266">
        <f>BE6+17500</f>
        <v>32400</v>
      </c>
      <c r="BF21" s="34">
        <f t="shared" ref="BF21:BP21" si="90">BF6+17500</f>
        <v>30400</v>
      </c>
      <c r="BG21" s="34">
        <f t="shared" si="90"/>
        <v>32400</v>
      </c>
      <c r="BH21" s="34">
        <f t="shared" si="90"/>
        <v>30400</v>
      </c>
      <c r="BI21" s="34">
        <f t="shared" si="90"/>
        <v>32400</v>
      </c>
      <c r="BJ21" s="34">
        <f t="shared" si="90"/>
        <v>30400</v>
      </c>
      <c r="BK21" s="34">
        <f t="shared" si="90"/>
        <v>32400</v>
      </c>
      <c r="BL21" s="34">
        <f t="shared" si="90"/>
        <v>30400</v>
      </c>
      <c r="BM21" s="34">
        <f t="shared" si="90"/>
        <v>32400</v>
      </c>
      <c r="BN21" s="34">
        <f t="shared" si="90"/>
        <v>34100</v>
      </c>
      <c r="BO21" s="34">
        <f t="shared" si="90"/>
        <v>36300</v>
      </c>
      <c r="BP21" s="267">
        <f t="shared" si="90"/>
        <v>29400</v>
      </c>
      <c r="BQ21" s="266">
        <f>BQ6+15500</f>
        <v>27400</v>
      </c>
      <c r="BR21" s="34">
        <f t="shared" ref="BR21:CE21" si="91">BR6+15500</f>
        <v>28400</v>
      </c>
      <c r="BS21" s="34">
        <f t="shared" si="91"/>
        <v>27400</v>
      </c>
      <c r="BT21" s="34">
        <f t="shared" si="91"/>
        <v>28400</v>
      </c>
      <c r="BU21" s="34">
        <f t="shared" si="91"/>
        <v>27400</v>
      </c>
      <c r="BV21" s="34">
        <f t="shared" si="91"/>
        <v>28400</v>
      </c>
      <c r="BW21" s="34">
        <f t="shared" si="91"/>
        <v>27400</v>
      </c>
      <c r="BX21" s="34">
        <f t="shared" si="91"/>
        <v>27400</v>
      </c>
      <c r="BY21" s="34">
        <f t="shared" si="91"/>
        <v>28400</v>
      </c>
      <c r="BZ21" s="34">
        <f t="shared" si="91"/>
        <v>27400</v>
      </c>
      <c r="CA21" s="34">
        <f t="shared" si="91"/>
        <v>28400</v>
      </c>
      <c r="CB21" s="34">
        <f t="shared" si="91"/>
        <v>27400</v>
      </c>
      <c r="CC21" s="34">
        <f t="shared" si="91"/>
        <v>28400</v>
      </c>
      <c r="CD21" s="34">
        <f t="shared" si="91"/>
        <v>32100</v>
      </c>
      <c r="CE21" s="267">
        <f t="shared" si="91"/>
        <v>34300</v>
      </c>
    </row>
    <row r="22" spans="1:83" s="35" customFormat="1" ht="12" customHeight="1" x14ac:dyDescent="0.2">
      <c r="A22" s="269">
        <v>2</v>
      </c>
      <c r="B22" s="34">
        <f t="shared" ref="B22:C22" si="92">B21+3000</f>
        <v>33800</v>
      </c>
      <c r="C22" s="34">
        <f t="shared" si="92"/>
        <v>39700</v>
      </c>
      <c r="D22" s="267">
        <f t="shared" ref="D22" si="93">D21+3000</f>
        <v>35500</v>
      </c>
      <c r="E22" s="266">
        <f t="shared" ref="E22" si="94">E21+3000</f>
        <v>34100</v>
      </c>
      <c r="F22" s="34">
        <f t="shared" ref="F22:L22" si="95">F21+3000</f>
        <v>32400</v>
      </c>
      <c r="G22" s="34">
        <f t="shared" si="95"/>
        <v>30400</v>
      </c>
      <c r="H22" s="34">
        <f t="shared" ref="H22" si="96">H21+3000</f>
        <v>30400</v>
      </c>
      <c r="I22" s="34">
        <f t="shared" si="95"/>
        <v>29400</v>
      </c>
      <c r="J22" s="34">
        <f t="shared" si="95"/>
        <v>30400</v>
      </c>
      <c r="K22" s="34">
        <f t="shared" si="95"/>
        <v>30400</v>
      </c>
      <c r="L22" s="271">
        <f t="shared" si="95"/>
        <v>30400</v>
      </c>
      <c r="M22" s="266">
        <f t="shared" ref="M22:V22" si="97">M21+3000</f>
        <v>39300</v>
      </c>
      <c r="N22" s="34">
        <f t="shared" si="97"/>
        <v>34100</v>
      </c>
      <c r="O22" s="34">
        <f t="shared" si="97"/>
        <v>39300</v>
      </c>
      <c r="P22" s="34">
        <f t="shared" si="97"/>
        <v>36300</v>
      </c>
      <c r="Q22" s="34">
        <f t="shared" si="97"/>
        <v>32400</v>
      </c>
      <c r="R22" s="34">
        <f t="shared" si="97"/>
        <v>34100</v>
      </c>
      <c r="S22" s="34">
        <f t="shared" si="97"/>
        <v>32400</v>
      </c>
      <c r="T22" s="34">
        <f t="shared" si="97"/>
        <v>34100</v>
      </c>
      <c r="U22" s="34">
        <f t="shared" si="97"/>
        <v>32400</v>
      </c>
      <c r="V22" s="267">
        <f t="shared" si="97"/>
        <v>34100</v>
      </c>
      <c r="W22" s="270">
        <f t="shared" ref="W22:BD22" si="98">W21+3000</f>
        <v>39500</v>
      </c>
      <c r="X22" s="34">
        <f t="shared" si="98"/>
        <v>43700</v>
      </c>
      <c r="Y22" s="34">
        <f t="shared" si="98"/>
        <v>62800</v>
      </c>
      <c r="Z22" s="34">
        <f t="shared" si="98"/>
        <v>39500</v>
      </c>
      <c r="AA22" s="34">
        <f t="shared" si="98"/>
        <v>41700</v>
      </c>
      <c r="AB22" s="34">
        <f t="shared" si="98"/>
        <v>39500</v>
      </c>
      <c r="AC22" s="34">
        <f t="shared" si="98"/>
        <v>43700</v>
      </c>
      <c r="AD22" s="34">
        <f t="shared" si="98"/>
        <v>45700</v>
      </c>
      <c r="AE22" s="34">
        <f t="shared" si="98"/>
        <v>43700</v>
      </c>
      <c r="AF22" s="34">
        <f t="shared" si="98"/>
        <v>45700</v>
      </c>
      <c r="AG22" s="34">
        <f t="shared" si="98"/>
        <v>43700</v>
      </c>
      <c r="AH22" s="34">
        <f t="shared" si="98"/>
        <v>45700</v>
      </c>
      <c r="AI22" s="34">
        <f t="shared" si="98"/>
        <v>43700</v>
      </c>
      <c r="AJ22" s="34">
        <f t="shared" si="98"/>
        <v>45700</v>
      </c>
      <c r="AK22" s="34">
        <f t="shared" si="98"/>
        <v>43700</v>
      </c>
      <c r="AL22" s="34">
        <f t="shared" si="98"/>
        <v>45700</v>
      </c>
      <c r="AM22" s="34">
        <f t="shared" si="98"/>
        <v>43700</v>
      </c>
      <c r="AN22" s="34">
        <f t="shared" si="98"/>
        <v>45700</v>
      </c>
      <c r="AO22" s="34">
        <f t="shared" si="98"/>
        <v>43700</v>
      </c>
      <c r="AP22" s="34">
        <f t="shared" si="98"/>
        <v>45700</v>
      </c>
      <c r="AQ22" s="34">
        <f t="shared" si="98"/>
        <v>43700</v>
      </c>
      <c r="AR22" s="34">
        <f t="shared" si="98"/>
        <v>45700</v>
      </c>
      <c r="AS22" s="34">
        <f t="shared" si="98"/>
        <v>39500</v>
      </c>
      <c r="AT22" s="34">
        <f t="shared" si="98"/>
        <v>41700</v>
      </c>
      <c r="AU22" s="271">
        <f t="shared" si="98"/>
        <v>39500</v>
      </c>
      <c r="AV22" s="266">
        <f t="shared" ref="AV22" si="99">AV21+3000</f>
        <v>41700</v>
      </c>
      <c r="AW22" s="270">
        <f t="shared" si="98"/>
        <v>41700</v>
      </c>
      <c r="AX22" s="34">
        <f t="shared" si="98"/>
        <v>39500</v>
      </c>
      <c r="AY22" s="34">
        <f t="shared" si="98"/>
        <v>41700</v>
      </c>
      <c r="AZ22" s="34">
        <f t="shared" si="98"/>
        <v>39500</v>
      </c>
      <c r="BA22" s="34">
        <f t="shared" si="98"/>
        <v>41700</v>
      </c>
      <c r="BB22" s="34">
        <f t="shared" si="98"/>
        <v>39500</v>
      </c>
      <c r="BC22" s="34">
        <f t="shared" si="98"/>
        <v>41700</v>
      </c>
      <c r="BD22" s="267">
        <f t="shared" si="98"/>
        <v>39500</v>
      </c>
      <c r="BE22" s="266">
        <f t="shared" ref="BE22:BP22" si="100">BE21+3000</f>
        <v>35400</v>
      </c>
      <c r="BF22" s="34">
        <f t="shared" si="100"/>
        <v>33400</v>
      </c>
      <c r="BG22" s="34">
        <f t="shared" si="100"/>
        <v>35400</v>
      </c>
      <c r="BH22" s="34">
        <f t="shared" si="100"/>
        <v>33400</v>
      </c>
      <c r="BI22" s="34">
        <f t="shared" si="100"/>
        <v>35400</v>
      </c>
      <c r="BJ22" s="34">
        <f t="shared" si="100"/>
        <v>33400</v>
      </c>
      <c r="BK22" s="34">
        <f t="shared" si="100"/>
        <v>35400</v>
      </c>
      <c r="BL22" s="34">
        <f t="shared" si="100"/>
        <v>33400</v>
      </c>
      <c r="BM22" s="34">
        <f t="shared" si="100"/>
        <v>35400</v>
      </c>
      <c r="BN22" s="34">
        <f t="shared" si="100"/>
        <v>37100</v>
      </c>
      <c r="BO22" s="34">
        <f t="shared" si="100"/>
        <v>39300</v>
      </c>
      <c r="BP22" s="267">
        <f t="shared" si="100"/>
        <v>32400</v>
      </c>
      <c r="BQ22" s="266">
        <f t="shared" ref="BQ22:CE22" si="101">BQ21+3000</f>
        <v>30400</v>
      </c>
      <c r="BR22" s="34">
        <f t="shared" si="101"/>
        <v>31400</v>
      </c>
      <c r="BS22" s="34">
        <f t="shared" si="101"/>
        <v>30400</v>
      </c>
      <c r="BT22" s="34">
        <f t="shared" si="101"/>
        <v>31400</v>
      </c>
      <c r="BU22" s="34">
        <f t="shared" si="101"/>
        <v>30400</v>
      </c>
      <c r="BV22" s="34">
        <f t="shared" si="101"/>
        <v>31400</v>
      </c>
      <c r="BW22" s="34">
        <f t="shared" si="101"/>
        <v>30400</v>
      </c>
      <c r="BX22" s="34">
        <f t="shared" si="101"/>
        <v>30400</v>
      </c>
      <c r="BY22" s="34">
        <f t="shared" si="101"/>
        <v>31400</v>
      </c>
      <c r="BZ22" s="34">
        <f t="shared" si="101"/>
        <v>30400</v>
      </c>
      <c r="CA22" s="34">
        <f t="shared" si="101"/>
        <v>31400</v>
      </c>
      <c r="CB22" s="34">
        <f t="shared" si="101"/>
        <v>30400</v>
      </c>
      <c r="CC22" s="34">
        <f t="shared" si="101"/>
        <v>31400</v>
      </c>
      <c r="CD22" s="34">
        <f t="shared" si="101"/>
        <v>35100</v>
      </c>
      <c r="CE22" s="267">
        <f t="shared" si="101"/>
        <v>37300</v>
      </c>
    </row>
    <row r="23" spans="1:83" s="35" customFormat="1" ht="12" customHeight="1" x14ac:dyDescent="0.2">
      <c r="A23" s="268" t="s">
        <v>180</v>
      </c>
      <c r="B23" s="34"/>
      <c r="C23" s="34"/>
      <c r="D23" s="267"/>
      <c r="E23" s="266"/>
      <c r="F23" s="34"/>
      <c r="G23" s="34"/>
      <c r="H23" s="34"/>
      <c r="I23" s="34"/>
      <c r="J23" s="34"/>
      <c r="K23" s="34"/>
      <c r="L23" s="271"/>
      <c r="M23" s="266"/>
      <c r="N23" s="34"/>
      <c r="O23" s="34"/>
      <c r="P23" s="34"/>
      <c r="Q23" s="34"/>
      <c r="R23" s="34"/>
      <c r="S23" s="34"/>
      <c r="T23" s="34"/>
      <c r="U23" s="34"/>
      <c r="V23" s="267"/>
      <c r="W23" s="270"/>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271"/>
      <c r="AV23" s="266"/>
      <c r="AW23" s="270"/>
      <c r="AX23" s="34"/>
      <c r="AY23" s="34"/>
      <c r="AZ23" s="34"/>
      <c r="BA23" s="34"/>
      <c r="BB23" s="34"/>
      <c r="BC23" s="34"/>
      <c r="BD23" s="267"/>
      <c r="BE23" s="266"/>
      <c r="BF23" s="34"/>
      <c r="BG23" s="34"/>
      <c r="BH23" s="34"/>
      <c r="BI23" s="34"/>
      <c r="BJ23" s="34"/>
      <c r="BK23" s="34"/>
      <c r="BL23" s="34"/>
      <c r="BM23" s="34"/>
      <c r="BN23" s="34"/>
      <c r="BO23" s="34"/>
      <c r="BP23" s="267"/>
      <c r="BQ23" s="266"/>
      <c r="BR23" s="34"/>
      <c r="BS23" s="34"/>
      <c r="BT23" s="34"/>
      <c r="BU23" s="34"/>
      <c r="BV23" s="34"/>
      <c r="BW23" s="34"/>
      <c r="BX23" s="34"/>
      <c r="BY23" s="34"/>
      <c r="BZ23" s="34"/>
      <c r="CA23" s="34"/>
      <c r="CB23" s="34"/>
      <c r="CC23" s="34"/>
      <c r="CD23" s="34"/>
      <c r="CE23" s="267"/>
    </row>
    <row r="24" spans="1:83" s="35" customFormat="1" ht="11.25" customHeight="1" x14ac:dyDescent="0.2">
      <c r="A24" s="269">
        <v>1</v>
      </c>
      <c r="B24" s="34">
        <f t="shared" ref="B24:C24" si="102">B6+30900</f>
        <v>45800</v>
      </c>
      <c r="C24" s="34">
        <f t="shared" si="102"/>
        <v>51700</v>
      </c>
      <c r="D24" s="267">
        <f t="shared" ref="D24" si="103">D6+30900</f>
        <v>47500</v>
      </c>
      <c r="E24" s="330">
        <f>E6+22900</f>
        <v>39500</v>
      </c>
      <c r="F24" s="330">
        <f t="shared" ref="F24:L24" si="104">F6+22900</f>
        <v>37800</v>
      </c>
      <c r="G24" s="330">
        <f t="shared" si="104"/>
        <v>35800</v>
      </c>
      <c r="H24" s="330">
        <f t="shared" si="104"/>
        <v>35800</v>
      </c>
      <c r="I24" s="330">
        <f t="shared" si="104"/>
        <v>34800</v>
      </c>
      <c r="J24" s="330">
        <f t="shared" si="104"/>
        <v>35800</v>
      </c>
      <c r="K24" s="330">
        <f t="shared" si="104"/>
        <v>35800</v>
      </c>
      <c r="L24" s="330">
        <f t="shared" si="104"/>
        <v>35800</v>
      </c>
      <c r="M24" s="330">
        <f>M6+22900</f>
        <v>44700</v>
      </c>
      <c r="N24" s="330">
        <f t="shared" ref="N24:V24" si="105">N6+22900</f>
        <v>39500</v>
      </c>
      <c r="O24" s="330">
        <f t="shared" si="105"/>
        <v>44700</v>
      </c>
      <c r="P24" s="330">
        <f t="shared" si="105"/>
        <v>41700</v>
      </c>
      <c r="Q24" s="330">
        <f t="shared" si="105"/>
        <v>37800</v>
      </c>
      <c r="R24" s="330">
        <f t="shared" si="105"/>
        <v>39500</v>
      </c>
      <c r="S24" s="330">
        <f t="shared" si="105"/>
        <v>37800</v>
      </c>
      <c r="T24" s="330">
        <f t="shared" si="105"/>
        <v>39500</v>
      </c>
      <c r="U24" s="330">
        <f t="shared" si="105"/>
        <v>37800</v>
      </c>
      <c r="V24" s="330">
        <f t="shared" si="105"/>
        <v>39500</v>
      </c>
      <c r="W24" s="270">
        <f t="shared" ref="W24:AU24" si="106">W6+30900</f>
        <v>47500</v>
      </c>
      <c r="X24" s="34">
        <f t="shared" si="106"/>
        <v>51700</v>
      </c>
      <c r="Y24" s="34">
        <f t="shared" si="106"/>
        <v>70800</v>
      </c>
      <c r="Z24" s="34">
        <f t="shared" si="106"/>
        <v>47500</v>
      </c>
      <c r="AA24" s="34">
        <f t="shared" si="106"/>
        <v>49700</v>
      </c>
      <c r="AB24" s="34">
        <f t="shared" si="106"/>
        <v>47500</v>
      </c>
      <c r="AC24" s="34">
        <f t="shared" si="106"/>
        <v>51700</v>
      </c>
      <c r="AD24" s="34">
        <f t="shared" si="106"/>
        <v>53700</v>
      </c>
      <c r="AE24" s="34">
        <f t="shared" si="106"/>
        <v>51700</v>
      </c>
      <c r="AF24" s="34">
        <f t="shared" si="106"/>
        <v>53700</v>
      </c>
      <c r="AG24" s="34">
        <f t="shared" si="106"/>
        <v>51700</v>
      </c>
      <c r="AH24" s="34">
        <f t="shared" si="106"/>
        <v>53700</v>
      </c>
      <c r="AI24" s="34">
        <f t="shared" si="106"/>
        <v>51700</v>
      </c>
      <c r="AJ24" s="34">
        <f t="shared" si="106"/>
        <v>53700</v>
      </c>
      <c r="AK24" s="34">
        <f t="shared" si="106"/>
        <v>51700</v>
      </c>
      <c r="AL24" s="34">
        <f t="shared" si="106"/>
        <v>53700</v>
      </c>
      <c r="AM24" s="34">
        <f t="shared" si="106"/>
        <v>51700</v>
      </c>
      <c r="AN24" s="34">
        <f t="shared" si="106"/>
        <v>53700</v>
      </c>
      <c r="AO24" s="34">
        <f t="shared" si="106"/>
        <v>51700</v>
      </c>
      <c r="AP24" s="34">
        <f t="shared" si="106"/>
        <v>53700</v>
      </c>
      <c r="AQ24" s="34">
        <f t="shared" si="106"/>
        <v>51700</v>
      </c>
      <c r="AR24" s="34">
        <f t="shared" si="106"/>
        <v>53700</v>
      </c>
      <c r="AS24" s="34">
        <f t="shared" si="106"/>
        <v>47500</v>
      </c>
      <c r="AT24" s="34">
        <f t="shared" si="106"/>
        <v>49700</v>
      </c>
      <c r="AU24" s="271">
        <f t="shared" si="106"/>
        <v>47500</v>
      </c>
      <c r="AV24" s="266">
        <f t="shared" ref="AV24:BD24" si="107">AV6+24900</f>
        <v>43700</v>
      </c>
      <c r="AW24" s="34">
        <f t="shared" si="107"/>
        <v>43700</v>
      </c>
      <c r="AX24" s="34">
        <f t="shared" si="107"/>
        <v>41500</v>
      </c>
      <c r="AY24" s="34">
        <f t="shared" si="107"/>
        <v>43700</v>
      </c>
      <c r="AZ24" s="34">
        <f t="shared" si="107"/>
        <v>41500</v>
      </c>
      <c r="BA24" s="34">
        <f t="shared" si="107"/>
        <v>43700</v>
      </c>
      <c r="BB24" s="34">
        <f t="shared" si="107"/>
        <v>41500</v>
      </c>
      <c r="BC24" s="34">
        <f t="shared" si="107"/>
        <v>43700</v>
      </c>
      <c r="BD24" s="267">
        <f t="shared" si="107"/>
        <v>41500</v>
      </c>
      <c r="BE24" s="266">
        <f t="shared" ref="BE24:BP24" si="108">BE6+24900</f>
        <v>39800</v>
      </c>
      <c r="BF24" s="34">
        <f t="shared" si="108"/>
        <v>37800</v>
      </c>
      <c r="BG24" s="34">
        <f t="shared" si="108"/>
        <v>39800</v>
      </c>
      <c r="BH24" s="34">
        <f t="shared" si="108"/>
        <v>37800</v>
      </c>
      <c r="BI24" s="34">
        <f t="shared" si="108"/>
        <v>39800</v>
      </c>
      <c r="BJ24" s="34">
        <f t="shared" si="108"/>
        <v>37800</v>
      </c>
      <c r="BK24" s="34">
        <f t="shared" si="108"/>
        <v>39800</v>
      </c>
      <c r="BL24" s="34">
        <f t="shared" si="108"/>
        <v>37800</v>
      </c>
      <c r="BM24" s="34">
        <f t="shared" si="108"/>
        <v>39800</v>
      </c>
      <c r="BN24" s="34">
        <f t="shared" si="108"/>
        <v>41500</v>
      </c>
      <c r="BO24" s="34">
        <f t="shared" si="108"/>
        <v>43700</v>
      </c>
      <c r="BP24" s="267">
        <f t="shared" si="108"/>
        <v>36800</v>
      </c>
      <c r="BQ24" s="266">
        <f>BQ6+22900</f>
        <v>34800</v>
      </c>
      <c r="BR24" s="34">
        <f t="shared" ref="BR24:CE24" si="109">BR6+22900</f>
        <v>35800</v>
      </c>
      <c r="BS24" s="34">
        <f t="shared" si="109"/>
        <v>34800</v>
      </c>
      <c r="BT24" s="34">
        <f t="shared" si="109"/>
        <v>35800</v>
      </c>
      <c r="BU24" s="34">
        <f t="shared" si="109"/>
        <v>34800</v>
      </c>
      <c r="BV24" s="34">
        <f t="shared" si="109"/>
        <v>35800</v>
      </c>
      <c r="BW24" s="34">
        <f t="shared" si="109"/>
        <v>34800</v>
      </c>
      <c r="BX24" s="34">
        <f t="shared" si="109"/>
        <v>34800</v>
      </c>
      <c r="BY24" s="34">
        <f t="shared" si="109"/>
        <v>35800</v>
      </c>
      <c r="BZ24" s="34">
        <f t="shared" si="109"/>
        <v>34800</v>
      </c>
      <c r="CA24" s="34">
        <f t="shared" si="109"/>
        <v>35800</v>
      </c>
      <c r="CB24" s="34">
        <f t="shared" si="109"/>
        <v>34800</v>
      </c>
      <c r="CC24" s="34">
        <f t="shared" si="109"/>
        <v>35800</v>
      </c>
      <c r="CD24" s="34">
        <f t="shared" si="109"/>
        <v>39500</v>
      </c>
      <c r="CE24" s="267">
        <f t="shared" si="109"/>
        <v>41700</v>
      </c>
    </row>
    <row r="25" spans="1:83" s="35" customFormat="1" ht="11.25" customHeight="1" x14ac:dyDescent="0.2">
      <c r="A25" s="269">
        <v>2</v>
      </c>
      <c r="B25" s="34">
        <f t="shared" ref="B25:C25" si="110">B24+3000</f>
        <v>48800</v>
      </c>
      <c r="C25" s="34">
        <f t="shared" si="110"/>
        <v>54700</v>
      </c>
      <c r="D25" s="267">
        <f t="shared" ref="D25:D27" si="111">D24+3000</f>
        <v>50500</v>
      </c>
      <c r="E25" s="266">
        <f t="shared" ref="E25" si="112">E24+3000</f>
        <v>42500</v>
      </c>
      <c r="F25" s="34">
        <f t="shared" ref="F25:L25" si="113">F24+3000</f>
        <v>40800</v>
      </c>
      <c r="G25" s="34">
        <f t="shared" si="113"/>
        <v>38800</v>
      </c>
      <c r="H25" s="34">
        <f t="shared" ref="H25" si="114">H24+3000</f>
        <v>38800</v>
      </c>
      <c r="I25" s="34">
        <f t="shared" si="113"/>
        <v>37800</v>
      </c>
      <c r="J25" s="34">
        <f t="shared" si="113"/>
        <v>38800</v>
      </c>
      <c r="K25" s="34">
        <f t="shared" si="113"/>
        <v>38800</v>
      </c>
      <c r="L25" s="271">
        <f t="shared" si="113"/>
        <v>38800</v>
      </c>
      <c r="M25" s="266">
        <f t="shared" ref="M25:W25" si="115">M24+3000</f>
        <v>47700</v>
      </c>
      <c r="N25" s="34">
        <f t="shared" si="115"/>
        <v>42500</v>
      </c>
      <c r="O25" s="34">
        <f t="shared" si="115"/>
        <v>47700</v>
      </c>
      <c r="P25" s="34">
        <f t="shared" si="115"/>
        <v>44700</v>
      </c>
      <c r="Q25" s="34">
        <f t="shared" si="115"/>
        <v>40800</v>
      </c>
      <c r="R25" s="34">
        <f t="shared" si="115"/>
        <v>42500</v>
      </c>
      <c r="S25" s="34">
        <f t="shared" si="115"/>
        <v>40800</v>
      </c>
      <c r="T25" s="34">
        <f t="shared" si="115"/>
        <v>42500</v>
      </c>
      <c r="U25" s="34">
        <f t="shared" si="115"/>
        <v>40800</v>
      </c>
      <c r="V25" s="267">
        <f t="shared" si="115"/>
        <v>42500</v>
      </c>
      <c r="W25" s="270">
        <f t="shared" si="115"/>
        <v>50500</v>
      </c>
      <c r="X25" s="34">
        <f t="shared" ref="X25:BD25" si="116">X24+3000</f>
        <v>54700</v>
      </c>
      <c r="Y25" s="34">
        <f t="shared" si="116"/>
        <v>73800</v>
      </c>
      <c r="Z25" s="34">
        <f t="shared" si="116"/>
        <v>50500</v>
      </c>
      <c r="AA25" s="34">
        <f t="shared" si="116"/>
        <v>52700</v>
      </c>
      <c r="AB25" s="34">
        <f t="shared" si="116"/>
        <v>50500</v>
      </c>
      <c r="AC25" s="34">
        <f t="shared" si="116"/>
        <v>54700</v>
      </c>
      <c r="AD25" s="34">
        <f t="shared" si="116"/>
        <v>56700</v>
      </c>
      <c r="AE25" s="34">
        <f t="shared" si="116"/>
        <v>54700</v>
      </c>
      <c r="AF25" s="34">
        <f t="shared" si="116"/>
        <v>56700</v>
      </c>
      <c r="AG25" s="34">
        <f t="shared" si="116"/>
        <v>54700</v>
      </c>
      <c r="AH25" s="34">
        <f t="shared" si="116"/>
        <v>56700</v>
      </c>
      <c r="AI25" s="34">
        <f t="shared" si="116"/>
        <v>54700</v>
      </c>
      <c r="AJ25" s="34">
        <f t="shared" si="116"/>
        <v>56700</v>
      </c>
      <c r="AK25" s="34">
        <f t="shared" si="116"/>
        <v>54700</v>
      </c>
      <c r="AL25" s="34">
        <f t="shared" si="116"/>
        <v>56700</v>
      </c>
      <c r="AM25" s="34">
        <f t="shared" si="116"/>
        <v>54700</v>
      </c>
      <c r="AN25" s="34">
        <f t="shared" si="116"/>
        <v>56700</v>
      </c>
      <c r="AO25" s="34">
        <f t="shared" si="116"/>
        <v>54700</v>
      </c>
      <c r="AP25" s="34">
        <f t="shared" si="116"/>
        <v>56700</v>
      </c>
      <c r="AQ25" s="34">
        <f t="shared" si="116"/>
        <v>54700</v>
      </c>
      <c r="AR25" s="34">
        <f t="shared" si="116"/>
        <v>56700</v>
      </c>
      <c r="AS25" s="34">
        <f t="shared" si="116"/>
        <v>50500</v>
      </c>
      <c r="AT25" s="34">
        <f t="shared" si="116"/>
        <v>52700</v>
      </c>
      <c r="AU25" s="271">
        <f t="shared" si="116"/>
        <v>50500</v>
      </c>
      <c r="AV25" s="266">
        <f t="shared" si="116"/>
        <v>46700</v>
      </c>
      <c r="AW25" s="34">
        <f t="shared" si="116"/>
        <v>46700</v>
      </c>
      <c r="AX25" s="34">
        <f t="shared" si="116"/>
        <v>44500</v>
      </c>
      <c r="AY25" s="34">
        <f t="shared" si="116"/>
        <v>46700</v>
      </c>
      <c r="AZ25" s="34">
        <f t="shared" si="116"/>
        <v>44500</v>
      </c>
      <c r="BA25" s="34">
        <f t="shared" si="116"/>
        <v>46700</v>
      </c>
      <c r="BB25" s="34">
        <f t="shared" si="116"/>
        <v>44500</v>
      </c>
      <c r="BC25" s="34">
        <f t="shared" si="116"/>
        <v>46700</v>
      </c>
      <c r="BD25" s="267">
        <f t="shared" si="116"/>
        <v>44500</v>
      </c>
      <c r="BE25" s="266">
        <f t="shared" ref="BE25:BP25" si="117">BE24+3000</f>
        <v>42800</v>
      </c>
      <c r="BF25" s="34">
        <f t="shared" si="117"/>
        <v>40800</v>
      </c>
      <c r="BG25" s="34">
        <f t="shared" si="117"/>
        <v>42800</v>
      </c>
      <c r="BH25" s="34">
        <f t="shared" si="117"/>
        <v>40800</v>
      </c>
      <c r="BI25" s="34">
        <f t="shared" si="117"/>
        <v>42800</v>
      </c>
      <c r="BJ25" s="34">
        <f t="shared" si="117"/>
        <v>40800</v>
      </c>
      <c r="BK25" s="34">
        <f t="shared" si="117"/>
        <v>42800</v>
      </c>
      <c r="BL25" s="34">
        <f t="shared" si="117"/>
        <v>40800</v>
      </c>
      <c r="BM25" s="34">
        <f t="shared" si="117"/>
        <v>42800</v>
      </c>
      <c r="BN25" s="34">
        <f t="shared" si="117"/>
        <v>44500</v>
      </c>
      <c r="BO25" s="34">
        <f t="shared" si="117"/>
        <v>46700</v>
      </c>
      <c r="BP25" s="267">
        <f t="shared" si="117"/>
        <v>39800</v>
      </c>
      <c r="BQ25" s="266">
        <f t="shared" ref="BQ25:CE25" si="118">BQ24+3000</f>
        <v>37800</v>
      </c>
      <c r="BR25" s="34">
        <f t="shared" si="118"/>
        <v>38800</v>
      </c>
      <c r="BS25" s="34">
        <f t="shared" si="118"/>
        <v>37800</v>
      </c>
      <c r="BT25" s="34">
        <f t="shared" si="118"/>
        <v>38800</v>
      </c>
      <c r="BU25" s="34">
        <f t="shared" si="118"/>
        <v>37800</v>
      </c>
      <c r="BV25" s="34">
        <f t="shared" si="118"/>
        <v>38800</v>
      </c>
      <c r="BW25" s="34">
        <f t="shared" si="118"/>
        <v>37800</v>
      </c>
      <c r="BX25" s="34">
        <f t="shared" si="118"/>
        <v>37800</v>
      </c>
      <c r="BY25" s="34">
        <f t="shared" si="118"/>
        <v>38800</v>
      </c>
      <c r="BZ25" s="34">
        <f t="shared" si="118"/>
        <v>37800</v>
      </c>
      <c r="CA25" s="34">
        <f t="shared" si="118"/>
        <v>38800</v>
      </c>
      <c r="CB25" s="34">
        <f t="shared" si="118"/>
        <v>37800</v>
      </c>
      <c r="CC25" s="34">
        <f t="shared" si="118"/>
        <v>38800</v>
      </c>
      <c r="CD25" s="34">
        <f t="shared" si="118"/>
        <v>42500</v>
      </c>
      <c r="CE25" s="267">
        <f t="shared" si="118"/>
        <v>44700</v>
      </c>
    </row>
    <row r="26" spans="1:83" s="35" customFormat="1" ht="11.25" customHeight="1" x14ac:dyDescent="0.2">
      <c r="A26" s="269">
        <v>3</v>
      </c>
      <c r="B26" s="34">
        <f t="shared" ref="B26:C26" si="119">B25+3000</f>
        <v>51800</v>
      </c>
      <c r="C26" s="34">
        <f t="shared" si="119"/>
        <v>57700</v>
      </c>
      <c r="D26" s="267">
        <f t="shared" si="111"/>
        <v>53500</v>
      </c>
      <c r="E26" s="266">
        <f t="shared" ref="E26" si="120">E25+3000</f>
        <v>45500</v>
      </c>
      <c r="F26" s="34">
        <f t="shared" ref="F26:L26" si="121">F25+3000</f>
        <v>43800</v>
      </c>
      <c r="G26" s="34">
        <f t="shared" si="121"/>
        <v>41800</v>
      </c>
      <c r="H26" s="34">
        <f t="shared" ref="H26" si="122">H25+3000</f>
        <v>41800</v>
      </c>
      <c r="I26" s="34">
        <f t="shared" si="121"/>
        <v>40800</v>
      </c>
      <c r="J26" s="34">
        <f t="shared" si="121"/>
        <v>41800</v>
      </c>
      <c r="K26" s="34">
        <f t="shared" si="121"/>
        <v>41800</v>
      </c>
      <c r="L26" s="271">
        <f t="shared" si="121"/>
        <v>41800</v>
      </c>
      <c r="M26" s="266">
        <f t="shared" ref="M26:W26" si="123">M25+3000</f>
        <v>50700</v>
      </c>
      <c r="N26" s="34">
        <f t="shared" si="123"/>
        <v>45500</v>
      </c>
      <c r="O26" s="34">
        <f t="shared" si="123"/>
        <v>50700</v>
      </c>
      <c r="P26" s="34">
        <f t="shared" si="123"/>
        <v>47700</v>
      </c>
      <c r="Q26" s="34">
        <f t="shared" si="123"/>
        <v>43800</v>
      </c>
      <c r="R26" s="34">
        <f t="shared" si="123"/>
        <v>45500</v>
      </c>
      <c r="S26" s="34">
        <f t="shared" si="123"/>
        <v>43800</v>
      </c>
      <c r="T26" s="34">
        <f t="shared" si="123"/>
        <v>45500</v>
      </c>
      <c r="U26" s="34">
        <f t="shared" si="123"/>
        <v>43800</v>
      </c>
      <c r="V26" s="267">
        <f t="shared" si="123"/>
        <v>45500</v>
      </c>
      <c r="W26" s="270">
        <f t="shared" si="123"/>
        <v>53500</v>
      </c>
      <c r="X26" s="34">
        <f t="shared" ref="X26:BD26" si="124">X25+3000</f>
        <v>57700</v>
      </c>
      <c r="Y26" s="34">
        <f t="shared" si="124"/>
        <v>76800</v>
      </c>
      <c r="Z26" s="34">
        <f t="shared" si="124"/>
        <v>53500</v>
      </c>
      <c r="AA26" s="34">
        <f t="shared" si="124"/>
        <v>55700</v>
      </c>
      <c r="AB26" s="34">
        <f t="shared" si="124"/>
        <v>53500</v>
      </c>
      <c r="AC26" s="34">
        <f t="shared" si="124"/>
        <v>57700</v>
      </c>
      <c r="AD26" s="34">
        <f t="shared" si="124"/>
        <v>59700</v>
      </c>
      <c r="AE26" s="34">
        <f t="shared" si="124"/>
        <v>57700</v>
      </c>
      <c r="AF26" s="34">
        <f t="shared" si="124"/>
        <v>59700</v>
      </c>
      <c r="AG26" s="34">
        <f t="shared" si="124"/>
        <v>57700</v>
      </c>
      <c r="AH26" s="34">
        <f t="shared" si="124"/>
        <v>59700</v>
      </c>
      <c r="AI26" s="34">
        <f t="shared" si="124"/>
        <v>57700</v>
      </c>
      <c r="AJ26" s="34">
        <f t="shared" si="124"/>
        <v>59700</v>
      </c>
      <c r="AK26" s="34">
        <f t="shared" si="124"/>
        <v>57700</v>
      </c>
      <c r="AL26" s="34">
        <f t="shared" si="124"/>
        <v>59700</v>
      </c>
      <c r="AM26" s="34">
        <f t="shared" si="124"/>
        <v>57700</v>
      </c>
      <c r="AN26" s="34">
        <f t="shared" si="124"/>
        <v>59700</v>
      </c>
      <c r="AO26" s="34">
        <f t="shared" si="124"/>
        <v>57700</v>
      </c>
      <c r="AP26" s="34">
        <f t="shared" si="124"/>
        <v>59700</v>
      </c>
      <c r="AQ26" s="34">
        <f t="shared" si="124"/>
        <v>57700</v>
      </c>
      <c r="AR26" s="34">
        <f t="shared" si="124"/>
        <v>59700</v>
      </c>
      <c r="AS26" s="34">
        <f t="shared" si="124"/>
        <v>53500</v>
      </c>
      <c r="AT26" s="34">
        <f t="shared" si="124"/>
        <v>55700</v>
      </c>
      <c r="AU26" s="271">
        <f t="shared" si="124"/>
        <v>53500</v>
      </c>
      <c r="AV26" s="266">
        <f t="shared" si="124"/>
        <v>49700</v>
      </c>
      <c r="AW26" s="34">
        <f t="shared" si="124"/>
        <v>49700</v>
      </c>
      <c r="AX26" s="34">
        <f t="shared" si="124"/>
        <v>47500</v>
      </c>
      <c r="AY26" s="34">
        <f t="shared" si="124"/>
        <v>49700</v>
      </c>
      <c r="AZ26" s="34">
        <f t="shared" si="124"/>
        <v>47500</v>
      </c>
      <c r="BA26" s="34">
        <f t="shared" si="124"/>
        <v>49700</v>
      </c>
      <c r="BB26" s="34">
        <f t="shared" si="124"/>
        <v>47500</v>
      </c>
      <c r="BC26" s="34">
        <f t="shared" si="124"/>
        <v>49700</v>
      </c>
      <c r="BD26" s="267">
        <f t="shared" si="124"/>
        <v>47500</v>
      </c>
      <c r="BE26" s="266">
        <f t="shared" ref="BE26:BP26" si="125">BE25+3000</f>
        <v>45800</v>
      </c>
      <c r="BF26" s="34">
        <f t="shared" si="125"/>
        <v>43800</v>
      </c>
      <c r="BG26" s="34">
        <f t="shared" si="125"/>
        <v>45800</v>
      </c>
      <c r="BH26" s="34">
        <f t="shared" si="125"/>
        <v>43800</v>
      </c>
      <c r="BI26" s="34">
        <f t="shared" si="125"/>
        <v>45800</v>
      </c>
      <c r="BJ26" s="34">
        <f t="shared" si="125"/>
        <v>43800</v>
      </c>
      <c r="BK26" s="34">
        <f t="shared" si="125"/>
        <v>45800</v>
      </c>
      <c r="BL26" s="34">
        <f t="shared" si="125"/>
        <v>43800</v>
      </c>
      <c r="BM26" s="34">
        <f t="shared" si="125"/>
        <v>45800</v>
      </c>
      <c r="BN26" s="34">
        <f t="shared" si="125"/>
        <v>47500</v>
      </c>
      <c r="BO26" s="34">
        <f t="shared" si="125"/>
        <v>49700</v>
      </c>
      <c r="BP26" s="267">
        <f t="shared" si="125"/>
        <v>42800</v>
      </c>
      <c r="BQ26" s="266">
        <f t="shared" ref="BQ26:CE26" si="126">BQ25+3000</f>
        <v>40800</v>
      </c>
      <c r="BR26" s="34">
        <f t="shared" si="126"/>
        <v>41800</v>
      </c>
      <c r="BS26" s="34">
        <f t="shared" si="126"/>
        <v>40800</v>
      </c>
      <c r="BT26" s="34">
        <f t="shared" si="126"/>
        <v>41800</v>
      </c>
      <c r="BU26" s="34">
        <f t="shared" si="126"/>
        <v>40800</v>
      </c>
      <c r="BV26" s="34">
        <f t="shared" si="126"/>
        <v>41800</v>
      </c>
      <c r="BW26" s="34">
        <f t="shared" si="126"/>
        <v>40800</v>
      </c>
      <c r="BX26" s="34">
        <f t="shared" si="126"/>
        <v>40800</v>
      </c>
      <c r="BY26" s="34">
        <f t="shared" si="126"/>
        <v>41800</v>
      </c>
      <c r="BZ26" s="34">
        <f t="shared" si="126"/>
        <v>40800</v>
      </c>
      <c r="CA26" s="34">
        <f t="shared" si="126"/>
        <v>41800</v>
      </c>
      <c r="CB26" s="34">
        <f t="shared" si="126"/>
        <v>40800</v>
      </c>
      <c r="CC26" s="34">
        <f t="shared" si="126"/>
        <v>41800</v>
      </c>
      <c r="CD26" s="34">
        <f t="shared" si="126"/>
        <v>45500</v>
      </c>
      <c r="CE26" s="267">
        <f t="shared" si="126"/>
        <v>47700</v>
      </c>
    </row>
    <row r="27" spans="1:83" s="35" customFormat="1" ht="11.25" customHeight="1" x14ac:dyDescent="0.2">
      <c r="A27" s="269">
        <v>4</v>
      </c>
      <c r="B27" s="34">
        <f t="shared" ref="B27:C27" si="127">B26+3000</f>
        <v>54800</v>
      </c>
      <c r="C27" s="34">
        <f t="shared" si="127"/>
        <v>60700</v>
      </c>
      <c r="D27" s="267">
        <f t="shared" si="111"/>
        <v>56500</v>
      </c>
      <c r="E27" s="266">
        <f t="shared" ref="E27" si="128">E26+3000</f>
        <v>48500</v>
      </c>
      <c r="F27" s="34">
        <f t="shared" ref="F27:L27" si="129">F26+3000</f>
        <v>46800</v>
      </c>
      <c r="G27" s="34">
        <f t="shared" si="129"/>
        <v>44800</v>
      </c>
      <c r="H27" s="34">
        <f t="shared" ref="H27" si="130">H26+3000</f>
        <v>44800</v>
      </c>
      <c r="I27" s="34">
        <f t="shared" si="129"/>
        <v>43800</v>
      </c>
      <c r="J27" s="34">
        <f t="shared" si="129"/>
        <v>44800</v>
      </c>
      <c r="K27" s="34">
        <f t="shared" si="129"/>
        <v>44800</v>
      </c>
      <c r="L27" s="271">
        <f t="shared" si="129"/>
        <v>44800</v>
      </c>
      <c r="M27" s="266">
        <f t="shared" ref="M27:W27" si="131">M26+3000</f>
        <v>53700</v>
      </c>
      <c r="N27" s="34">
        <f t="shared" si="131"/>
        <v>48500</v>
      </c>
      <c r="O27" s="34">
        <f t="shared" si="131"/>
        <v>53700</v>
      </c>
      <c r="P27" s="34">
        <f t="shared" si="131"/>
        <v>50700</v>
      </c>
      <c r="Q27" s="34">
        <f t="shared" si="131"/>
        <v>46800</v>
      </c>
      <c r="R27" s="34">
        <f t="shared" si="131"/>
        <v>48500</v>
      </c>
      <c r="S27" s="34">
        <f t="shared" si="131"/>
        <v>46800</v>
      </c>
      <c r="T27" s="34">
        <f t="shared" si="131"/>
        <v>48500</v>
      </c>
      <c r="U27" s="34">
        <f t="shared" si="131"/>
        <v>46800</v>
      </c>
      <c r="V27" s="267">
        <f t="shared" si="131"/>
        <v>48500</v>
      </c>
      <c r="W27" s="270">
        <f t="shared" si="131"/>
        <v>56500</v>
      </c>
      <c r="X27" s="34">
        <f t="shared" ref="X27:BD27" si="132">X26+3000</f>
        <v>60700</v>
      </c>
      <c r="Y27" s="34">
        <f t="shared" si="132"/>
        <v>79800</v>
      </c>
      <c r="Z27" s="34">
        <f t="shared" si="132"/>
        <v>56500</v>
      </c>
      <c r="AA27" s="34">
        <f t="shared" si="132"/>
        <v>58700</v>
      </c>
      <c r="AB27" s="34">
        <f t="shared" si="132"/>
        <v>56500</v>
      </c>
      <c r="AC27" s="34">
        <f t="shared" si="132"/>
        <v>60700</v>
      </c>
      <c r="AD27" s="34">
        <f t="shared" si="132"/>
        <v>62700</v>
      </c>
      <c r="AE27" s="34">
        <f t="shared" si="132"/>
        <v>60700</v>
      </c>
      <c r="AF27" s="34">
        <f t="shared" si="132"/>
        <v>62700</v>
      </c>
      <c r="AG27" s="34">
        <f t="shared" si="132"/>
        <v>60700</v>
      </c>
      <c r="AH27" s="34">
        <f t="shared" si="132"/>
        <v>62700</v>
      </c>
      <c r="AI27" s="34">
        <f t="shared" si="132"/>
        <v>60700</v>
      </c>
      <c r="AJ27" s="34">
        <f t="shared" si="132"/>
        <v>62700</v>
      </c>
      <c r="AK27" s="34">
        <f t="shared" si="132"/>
        <v>60700</v>
      </c>
      <c r="AL27" s="34">
        <f t="shared" si="132"/>
        <v>62700</v>
      </c>
      <c r="AM27" s="34">
        <f t="shared" si="132"/>
        <v>60700</v>
      </c>
      <c r="AN27" s="34">
        <f t="shared" si="132"/>
        <v>62700</v>
      </c>
      <c r="AO27" s="34">
        <f t="shared" si="132"/>
        <v>60700</v>
      </c>
      <c r="AP27" s="34">
        <f t="shared" si="132"/>
        <v>62700</v>
      </c>
      <c r="AQ27" s="34">
        <f t="shared" si="132"/>
        <v>60700</v>
      </c>
      <c r="AR27" s="34">
        <f t="shared" si="132"/>
        <v>62700</v>
      </c>
      <c r="AS27" s="34">
        <f t="shared" si="132"/>
        <v>56500</v>
      </c>
      <c r="AT27" s="34">
        <f t="shared" si="132"/>
        <v>58700</v>
      </c>
      <c r="AU27" s="271">
        <f t="shared" si="132"/>
        <v>56500</v>
      </c>
      <c r="AV27" s="266">
        <f t="shared" si="132"/>
        <v>52700</v>
      </c>
      <c r="AW27" s="34">
        <f t="shared" si="132"/>
        <v>52700</v>
      </c>
      <c r="AX27" s="34">
        <f t="shared" si="132"/>
        <v>50500</v>
      </c>
      <c r="AY27" s="34">
        <f t="shared" si="132"/>
        <v>52700</v>
      </c>
      <c r="AZ27" s="34">
        <f t="shared" si="132"/>
        <v>50500</v>
      </c>
      <c r="BA27" s="34">
        <f t="shared" si="132"/>
        <v>52700</v>
      </c>
      <c r="BB27" s="34">
        <f t="shared" si="132"/>
        <v>50500</v>
      </c>
      <c r="BC27" s="34">
        <f t="shared" si="132"/>
        <v>52700</v>
      </c>
      <c r="BD27" s="267">
        <f t="shared" si="132"/>
        <v>50500</v>
      </c>
      <c r="BE27" s="266">
        <f t="shared" ref="BE27:BP27" si="133">BE26+3000</f>
        <v>48800</v>
      </c>
      <c r="BF27" s="34">
        <f t="shared" si="133"/>
        <v>46800</v>
      </c>
      <c r="BG27" s="34">
        <f t="shared" si="133"/>
        <v>48800</v>
      </c>
      <c r="BH27" s="34">
        <f t="shared" si="133"/>
        <v>46800</v>
      </c>
      <c r="BI27" s="34">
        <f t="shared" si="133"/>
        <v>48800</v>
      </c>
      <c r="BJ27" s="34">
        <f t="shared" si="133"/>
        <v>46800</v>
      </c>
      <c r="BK27" s="34">
        <f t="shared" si="133"/>
        <v>48800</v>
      </c>
      <c r="BL27" s="34">
        <f t="shared" si="133"/>
        <v>46800</v>
      </c>
      <c r="BM27" s="34">
        <f t="shared" si="133"/>
        <v>48800</v>
      </c>
      <c r="BN27" s="34">
        <f t="shared" si="133"/>
        <v>50500</v>
      </c>
      <c r="BO27" s="34">
        <f t="shared" si="133"/>
        <v>52700</v>
      </c>
      <c r="BP27" s="267">
        <f t="shared" si="133"/>
        <v>45800</v>
      </c>
      <c r="BQ27" s="266">
        <f t="shared" ref="BQ27:CE27" si="134">BQ26+3000</f>
        <v>43800</v>
      </c>
      <c r="BR27" s="34">
        <f t="shared" si="134"/>
        <v>44800</v>
      </c>
      <c r="BS27" s="34">
        <f t="shared" si="134"/>
        <v>43800</v>
      </c>
      <c r="BT27" s="34">
        <f t="shared" si="134"/>
        <v>44800</v>
      </c>
      <c r="BU27" s="34">
        <f t="shared" si="134"/>
        <v>43800</v>
      </c>
      <c r="BV27" s="34">
        <f t="shared" si="134"/>
        <v>44800</v>
      </c>
      <c r="BW27" s="34">
        <f t="shared" si="134"/>
        <v>43800</v>
      </c>
      <c r="BX27" s="34">
        <f t="shared" si="134"/>
        <v>43800</v>
      </c>
      <c r="BY27" s="34">
        <f t="shared" si="134"/>
        <v>44800</v>
      </c>
      <c r="BZ27" s="34">
        <f t="shared" si="134"/>
        <v>43800</v>
      </c>
      <c r="CA27" s="34">
        <f t="shared" si="134"/>
        <v>44800</v>
      </c>
      <c r="CB27" s="34">
        <f t="shared" si="134"/>
        <v>43800</v>
      </c>
      <c r="CC27" s="34">
        <f t="shared" si="134"/>
        <v>44800</v>
      </c>
      <c r="CD27" s="34">
        <f t="shared" si="134"/>
        <v>48500</v>
      </c>
      <c r="CE27" s="267">
        <f t="shared" si="134"/>
        <v>50700</v>
      </c>
    </row>
    <row r="28" spans="1:83" s="35" customFormat="1" ht="12" customHeight="1" x14ac:dyDescent="0.2">
      <c r="A28" s="268" t="s">
        <v>181</v>
      </c>
      <c r="B28" s="34"/>
      <c r="C28" s="34"/>
      <c r="D28" s="267"/>
      <c r="E28" s="266"/>
      <c r="F28" s="34"/>
      <c r="G28" s="34"/>
      <c r="H28" s="34"/>
      <c r="I28" s="34"/>
      <c r="J28" s="34"/>
      <c r="K28" s="34"/>
      <c r="L28" s="271"/>
      <c r="M28" s="266"/>
      <c r="N28" s="34"/>
      <c r="O28" s="34"/>
      <c r="P28" s="34"/>
      <c r="Q28" s="34"/>
      <c r="R28" s="34"/>
      <c r="S28" s="34"/>
      <c r="T28" s="34"/>
      <c r="U28" s="34"/>
      <c r="V28" s="267"/>
      <c r="W28" s="270"/>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271"/>
      <c r="AV28" s="266"/>
      <c r="AW28" s="34"/>
      <c r="AX28" s="34"/>
      <c r="AY28" s="34"/>
      <c r="AZ28" s="34"/>
      <c r="BA28" s="34"/>
      <c r="BB28" s="34"/>
      <c r="BC28" s="34"/>
      <c r="BD28" s="267"/>
      <c r="BE28" s="266"/>
      <c r="BF28" s="34"/>
      <c r="BG28" s="34"/>
      <c r="BH28" s="34"/>
      <c r="BI28" s="34"/>
      <c r="BJ28" s="34"/>
      <c r="BK28" s="34"/>
      <c r="BL28" s="34"/>
      <c r="BM28" s="34"/>
      <c r="BN28" s="34"/>
      <c r="BO28" s="34"/>
      <c r="BP28" s="267"/>
      <c r="BQ28" s="266"/>
      <c r="BR28" s="34"/>
      <c r="BS28" s="34"/>
      <c r="BT28" s="34"/>
      <c r="BU28" s="34"/>
      <c r="BV28" s="34"/>
      <c r="BW28" s="34"/>
      <c r="BX28" s="34"/>
      <c r="BY28" s="34"/>
      <c r="BZ28" s="34"/>
      <c r="CA28" s="34"/>
      <c r="CB28" s="34"/>
      <c r="CC28" s="34"/>
      <c r="CD28" s="34"/>
      <c r="CE28" s="267"/>
    </row>
    <row r="29" spans="1:83" s="35" customFormat="1" ht="12" customHeight="1" x14ac:dyDescent="0.2">
      <c r="A29" s="269">
        <v>1</v>
      </c>
      <c r="B29" s="34">
        <f t="shared" ref="B29:C29" si="135">B6+32900</f>
        <v>47800</v>
      </c>
      <c r="C29" s="34">
        <f t="shared" si="135"/>
        <v>53700</v>
      </c>
      <c r="D29" s="267">
        <f t="shared" ref="D29" si="136">D6+32900</f>
        <v>49500</v>
      </c>
      <c r="E29" s="330">
        <f>E6+25900</f>
        <v>42500</v>
      </c>
      <c r="F29" s="330">
        <f t="shared" ref="F29:L29" si="137">F6+25900</f>
        <v>40800</v>
      </c>
      <c r="G29" s="330">
        <f t="shared" si="137"/>
        <v>38800</v>
      </c>
      <c r="H29" s="330">
        <f t="shared" si="137"/>
        <v>38800</v>
      </c>
      <c r="I29" s="330">
        <f t="shared" si="137"/>
        <v>37800</v>
      </c>
      <c r="J29" s="330">
        <f t="shared" si="137"/>
        <v>38800</v>
      </c>
      <c r="K29" s="330">
        <f t="shared" si="137"/>
        <v>38800</v>
      </c>
      <c r="L29" s="330">
        <f t="shared" si="137"/>
        <v>38800</v>
      </c>
      <c r="M29" s="330">
        <f>M6+25900</f>
        <v>47700</v>
      </c>
      <c r="N29" s="330">
        <f t="shared" ref="N29:V29" si="138">N6+25900</f>
        <v>42500</v>
      </c>
      <c r="O29" s="330">
        <f t="shared" si="138"/>
        <v>47700</v>
      </c>
      <c r="P29" s="330">
        <f t="shared" si="138"/>
        <v>44700</v>
      </c>
      <c r="Q29" s="330">
        <f t="shared" si="138"/>
        <v>40800</v>
      </c>
      <c r="R29" s="330">
        <f t="shared" si="138"/>
        <v>42500</v>
      </c>
      <c r="S29" s="330">
        <f t="shared" si="138"/>
        <v>40800</v>
      </c>
      <c r="T29" s="330">
        <f t="shared" si="138"/>
        <v>42500</v>
      </c>
      <c r="U29" s="330">
        <f t="shared" si="138"/>
        <v>40800</v>
      </c>
      <c r="V29" s="330">
        <f t="shared" si="138"/>
        <v>42500</v>
      </c>
      <c r="W29" s="270">
        <f t="shared" ref="W29:AU29" si="139">W6+32900</f>
        <v>49500</v>
      </c>
      <c r="X29" s="34">
        <f t="shared" si="139"/>
        <v>53700</v>
      </c>
      <c r="Y29" s="34">
        <f t="shared" si="139"/>
        <v>72800</v>
      </c>
      <c r="Z29" s="34">
        <f t="shared" si="139"/>
        <v>49500</v>
      </c>
      <c r="AA29" s="34">
        <f t="shared" si="139"/>
        <v>51700</v>
      </c>
      <c r="AB29" s="34">
        <f t="shared" si="139"/>
        <v>49500</v>
      </c>
      <c r="AC29" s="34">
        <f t="shared" si="139"/>
        <v>53700</v>
      </c>
      <c r="AD29" s="34">
        <f t="shared" si="139"/>
        <v>55700</v>
      </c>
      <c r="AE29" s="34">
        <f t="shared" si="139"/>
        <v>53700</v>
      </c>
      <c r="AF29" s="34">
        <f t="shared" si="139"/>
        <v>55700</v>
      </c>
      <c r="AG29" s="34">
        <f t="shared" si="139"/>
        <v>53700</v>
      </c>
      <c r="AH29" s="34">
        <f t="shared" si="139"/>
        <v>55700</v>
      </c>
      <c r="AI29" s="34">
        <f t="shared" si="139"/>
        <v>53700</v>
      </c>
      <c r="AJ29" s="34">
        <f t="shared" si="139"/>
        <v>55700</v>
      </c>
      <c r="AK29" s="34">
        <f t="shared" si="139"/>
        <v>53700</v>
      </c>
      <c r="AL29" s="34">
        <f t="shared" si="139"/>
        <v>55700</v>
      </c>
      <c r="AM29" s="34">
        <f t="shared" si="139"/>
        <v>53700</v>
      </c>
      <c r="AN29" s="34">
        <f t="shared" si="139"/>
        <v>55700</v>
      </c>
      <c r="AO29" s="34">
        <f t="shared" si="139"/>
        <v>53700</v>
      </c>
      <c r="AP29" s="34">
        <f t="shared" si="139"/>
        <v>55700</v>
      </c>
      <c r="AQ29" s="34">
        <f t="shared" si="139"/>
        <v>53700</v>
      </c>
      <c r="AR29" s="34">
        <f t="shared" si="139"/>
        <v>55700</v>
      </c>
      <c r="AS29" s="34">
        <f t="shared" si="139"/>
        <v>49500</v>
      </c>
      <c r="AT29" s="34">
        <f t="shared" si="139"/>
        <v>51700</v>
      </c>
      <c r="AU29" s="271">
        <f t="shared" si="139"/>
        <v>49500</v>
      </c>
      <c r="AV29" s="266">
        <f t="shared" ref="AV29:BD29" si="140">AV6+28900</f>
        <v>47700</v>
      </c>
      <c r="AW29" s="34">
        <f t="shared" si="140"/>
        <v>47700</v>
      </c>
      <c r="AX29" s="34">
        <f t="shared" si="140"/>
        <v>45500</v>
      </c>
      <c r="AY29" s="34">
        <f t="shared" si="140"/>
        <v>47700</v>
      </c>
      <c r="AZ29" s="34">
        <f t="shared" si="140"/>
        <v>45500</v>
      </c>
      <c r="BA29" s="34">
        <f t="shared" si="140"/>
        <v>47700</v>
      </c>
      <c r="BB29" s="34">
        <f t="shared" si="140"/>
        <v>45500</v>
      </c>
      <c r="BC29" s="34">
        <f t="shared" si="140"/>
        <v>47700</v>
      </c>
      <c r="BD29" s="267">
        <f t="shared" si="140"/>
        <v>45500</v>
      </c>
      <c r="BE29" s="266">
        <f>BE6+26900</f>
        <v>41800</v>
      </c>
      <c r="BF29" s="34">
        <f t="shared" ref="BF29:BP29" si="141">BF6+26900</f>
        <v>39800</v>
      </c>
      <c r="BG29" s="34">
        <f t="shared" si="141"/>
        <v>41800</v>
      </c>
      <c r="BH29" s="34">
        <f t="shared" si="141"/>
        <v>39800</v>
      </c>
      <c r="BI29" s="34">
        <f t="shared" si="141"/>
        <v>41800</v>
      </c>
      <c r="BJ29" s="34">
        <f t="shared" si="141"/>
        <v>39800</v>
      </c>
      <c r="BK29" s="34">
        <f t="shared" si="141"/>
        <v>41800</v>
      </c>
      <c r="BL29" s="34">
        <f t="shared" si="141"/>
        <v>39800</v>
      </c>
      <c r="BM29" s="34">
        <f t="shared" si="141"/>
        <v>41800</v>
      </c>
      <c r="BN29" s="34">
        <f t="shared" si="141"/>
        <v>43500</v>
      </c>
      <c r="BO29" s="34">
        <f t="shared" si="141"/>
        <v>45700</v>
      </c>
      <c r="BP29" s="267">
        <f t="shared" si="141"/>
        <v>38800</v>
      </c>
      <c r="BQ29" s="266">
        <f>BQ6+25900</f>
        <v>37800</v>
      </c>
      <c r="BR29" s="34">
        <f t="shared" ref="BR29:CE29" si="142">BR6+25900</f>
        <v>38800</v>
      </c>
      <c r="BS29" s="34">
        <f t="shared" si="142"/>
        <v>37800</v>
      </c>
      <c r="BT29" s="34">
        <f t="shared" si="142"/>
        <v>38800</v>
      </c>
      <c r="BU29" s="34">
        <f t="shared" si="142"/>
        <v>37800</v>
      </c>
      <c r="BV29" s="34">
        <f t="shared" si="142"/>
        <v>38800</v>
      </c>
      <c r="BW29" s="34">
        <f t="shared" si="142"/>
        <v>37800</v>
      </c>
      <c r="BX29" s="34">
        <f t="shared" si="142"/>
        <v>37800</v>
      </c>
      <c r="BY29" s="34">
        <f t="shared" si="142"/>
        <v>38800</v>
      </c>
      <c r="BZ29" s="34">
        <f t="shared" si="142"/>
        <v>37800</v>
      </c>
      <c r="CA29" s="34">
        <f t="shared" si="142"/>
        <v>38800</v>
      </c>
      <c r="CB29" s="34">
        <f t="shared" si="142"/>
        <v>37800</v>
      </c>
      <c r="CC29" s="34">
        <f t="shared" si="142"/>
        <v>38800</v>
      </c>
      <c r="CD29" s="34">
        <f t="shared" si="142"/>
        <v>42500</v>
      </c>
      <c r="CE29" s="267">
        <f t="shared" si="142"/>
        <v>44700</v>
      </c>
    </row>
    <row r="30" spans="1:83" s="35" customFormat="1" ht="12" customHeight="1" x14ac:dyDescent="0.2">
      <c r="A30" s="269">
        <v>2</v>
      </c>
      <c r="B30" s="34">
        <f t="shared" ref="B30:C30" si="143">B29+3000</f>
        <v>50800</v>
      </c>
      <c r="C30" s="34">
        <f t="shared" si="143"/>
        <v>56700</v>
      </c>
      <c r="D30" s="267">
        <f t="shared" ref="D30:D32" si="144">D29+3000</f>
        <v>52500</v>
      </c>
      <c r="E30" s="266">
        <f t="shared" ref="E30" si="145">E29+3000</f>
        <v>45500</v>
      </c>
      <c r="F30" s="34">
        <f t="shared" ref="F30:L30" si="146">F29+3000</f>
        <v>43800</v>
      </c>
      <c r="G30" s="34">
        <f t="shared" si="146"/>
        <v>41800</v>
      </c>
      <c r="H30" s="34">
        <f t="shared" ref="H30" si="147">H29+3000</f>
        <v>41800</v>
      </c>
      <c r="I30" s="34">
        <f t="shared" si="146"/>
        <v>40800</v>
      </c>
      <c r="J30" s="34">
        <f t="shared" si="146"/>
        <v>41800</v>
      </c>
      <c r="K30" s="34">
        <f t="shared" si="146"/>
        <v>41800</v>
      </c>
      <c r="L30" s="271">
        <f t="shared" si="146"/>
        <v>41800</v>
      </c>
      <c r="M30" s="266">
        <f t="shared" ref="M30:W30" si="148">M29+3000</f>
        <v>50700</v>
      </c>
      <c r="N30" s="34">
        <f t="shared" si="148"/>
        <v>45500</v>
      </c>
      <c r="O30" s="34">
        <f t="shared" si="148"/>
        <v>50700</v>
      </c>
      <c r="P30" s="34">
        <f t="shared" si="148"/>
        <v>47700</v>
      </c>
      <c r="Q30" s="34">
        <f t="shared" si="148"/>
        <v>43800</v>
      </c>
      <c r="R30" s="34">
        <f t="shared" si="148"/>
        <v>45500</v>
      </c>
      <c r="S30" s="34">
        <f t="shared" si="148"/>
        <v>43800</v>
      </c>
      <c r="T30" s="34">
        <f t="shared" si="148"/>
        <v>45500</v>
      </c>
      <c r="U30" s="34">
        <f t="shared" si="148"/>
        <v>43800</v>
      </c>
      <c r="V30" s="267">
        <f t="shared" si="148"/>
        <v>45500</v>
      </c>
      <c r="W30" s="270">
        <f t="shared" si="148"/>
        <v>52500</v>
      </c>
      <c r="X30" s="34">
        <f t="shared" ref="X30:BD30" si="149">X29+3000</f>
        <v>56700</v>
      </c>
      <c r="Y30" s="34">
        <f t="shared" si="149"/>
        <v>75800</v>
      </c>
      <c r="Z30" s="34">
        <f t="shared" si="149"/>
        <v>52500</v>
      </c>
      <c r="AA30" s="34">
        <f t="shared" si="149"/>
        <v>54700</v>
      </c>
      <c r="AB30" s="34">
        <f t="shared" si="149"/>
        <v>52500</v>
      </c>
      <c r="AC30" s="34">
        <f t="shared" si="149"/>
        <v>56700</v>
      </c>
      <c r="AD30" s="34">
        <f t="shared" si="149"/>
        <v>58700</v>
      </c>
      <c r="AE30" s="34">
        <f t="shared" si="149"/>
        <v>56700</v>
      </c>
      <c r="AF30" s="34">
        <f t="shared" si="149"/>
        <v>58700</v>
      </c>
      <c r="AG30" s="34">
        <f t="shared" si="149"/>
        <v>56700</v>
      </c>
      <c r="AH30" s="34">
        <f t="shared" si="149"/>
        <v>58700</v>
      </c>
      <c r="AI30" s="34">
        <f t="shared" si="149"/>
        <v>56700</v>
      </c>
      <c r="AJ30" s="34">
        <f t="shared" si="149"/>
        <v>58700</v>
      </c>
      <c r="AK30" s="34">
        <f t="shared" si="149"/>
        <v>56700</v>
      </c>
      <c r="AL30" s="34">
        <f t="shared" si="149"/>
        <v>58700</v>
      </c>
      <c r="AM30" s="34">
        <f t="shared" si="149"/>
        <v>56700</v>
      </c>
      <c r="AN30" s="34">
        <f t="shared" si="149"/>
        <v>58700</v>
      </c>
      <c r="AO30" s="34">
        <f t="shared" si="149"/>
        <v>56700</v>
      </c>
      <c r="AP30" s="34">
        <f t="shared" si="149"/>
        <v>58700</v>
      </c>
      <c r="AQ30" s="34">
        <f t="shared" si="149"/>
        <v>56700</v>
      </c>
      <c r="AR30" s="34">
        <f t="shared" si="149"/>
        <v>58700</v>
      </c>
      <c r="AS30" s="34">
        <f t="shared" si="149"/>
        <v>52500</v>
      </c>
      <c r="AT30" s="34">
        <f t="shared" si="149"/>
        <v>54700</v>
      </c>
      <c r="AU30" s="271">
        <f t="shared" si="149"/>
        <v>52500</v>
      </c>
      <c r="AV30" s="266">
        <f t="shared" si="149"/>
        <v>50700</v>
      </c>
      <c r="AW30" s="34">
        <f t="shared" si="149"/>
        <v>50700</v>
      </c>
      <c r="AX30" s="34">
        <f t="shared" si="149"/>
        <v>48500</v>
      </c>
      <c r="AY30" s="34">
        <f t="shared" si="149"/>
        <v>50700</v>
      </c>
      <c r="AZ30" s="34">
        <f t="shared" si="149"/>
        <v>48500</v>
      </c>
      <c r="BA30" s="34">
        <f t="shared" si="149"/>
        <v>50700</v>
      </c>
      <c r="BB30" s="34">
        <f t="shared" si="149"/>
        <v>48500</v>
      </c>
      <c r="BC30" s="34">
        <f t="shared" si="149"/>
        <v>50700</v>
      </c>
      <c r="BD30" s="267">
        <f t="shared" si="149"/>
        <v>48500</v>
      </c>
      <c r="BE30" s="266">
        <f t="shared" ref="BE30:BP30" si="150">BE29+3000</f>
        <v>44800</v>
      </c>
      <c r="BF30" s="34">
        <f t="shared" si="150"/>
        <v>42800</v>
      </c>
      <c r="BG30" s="34">
        <f t="shared" si="150"/>
        <v>44800</v>
      </c>
      <c r="BH30" s="34">
        <f t="shared" si="150"/>
        <v>42800</v>
      </c>
      <c r="BI30" s="34">
        <f t="shared" si="150"/>
        <v>44800</v>
      </c>
      <c r="BJ30" s="34">
        <f t="shared" si="150"/>
        <v>42800</v>
      </c>
      <c r="BK30" s="34">
        <f t="shared" si="150"/>
        <v>44800</v>
      </c>
      <c r="BL30" s="34">
        <f t="shared" si="150"/>
        <v>42800</v>
      </c>
      <c r="BM30" s="34">
        <f t="shared" si="150"/>
        <v>44800</v>
      </c>
      <c r="BN30" s="34">
        <f t="shared" si="150"/>
        <v>46500</v>
      </c>
      <c r="BO30" s="34">
        <f t="shared" si="150"/>
        <v>48700</v>
      </c>
      <c r="BP30" s="267">
        <f t="shared" si="150"/>
        <v>41800</v>
      </c>
      <c r="BQ30" s="266">
        <f t="shared" ref="BQ30:CE30" si="151">BQ29+3000</f>
        <v>40800</v>
      </c>
      <c r="BR30" s="34">
        <f t="shared" si="151"/>
        <v>41800</v>
      </c>
      <c r="BS30" s="34">
        <f t="shared" si="151"/>
        <v>40800</v>
      </c>
      <c r="BT30" s="34">
        <f t="shared" si="151"/>
        <v>41800</v>
      </c>
      <c r="BU30" s="34">
        <f t="shared" si="151"/>
        <v>40800</v>
      </c>
      <c r="BV30" s="34">
        <f t="shared" si="151"/>
        <v>41800</v>
      </c>
      <c r="BW30" s="34">
        <f t="shared" si="151"/>
        <v>40800</v>
      </c>
      <c r="BX30" s="34">
        <f t="shared" si="151"/>
        <v>40800</v>
      </c>
      <c r="BY30" s="34">
        <f t="shared" si="151"/>
        <v>41800</v>
      </c>
      <c r="BZ30" s="34">
        <f t="shared" si="151"/>
        <v>40800</v>
      </c>
      <c r="CA30" s="34">
        <f t="shared" si="151"/>
        <v>41800</v>
      </c>
      <c r="CB30" s="34">
        <f t="shared" si="151"/>
        <v>40800</v>
      </c>
      <c r="CC30" s="34">
        <f t="shared" si="151"/>
        <v>41800</v>
      </c>
      <c r="CD30" s="34">
        <f t="shared" si="151"/>
        <v>45500</v>
      </c>
      <c r="CE30" s="267">
        <f t="shared" si="151"/>
        <v>47700</v>
      </c>
    </row>
    <row r="31" spans="1:83" s="35" customFormat="1" ht="12" customHeight="1" x14ac:dyDescent="0.2">
      <c r="A31" s="269">
        <v>3</v>
      </c>
      <c r="B31" s="34">
        <f t="shared" ref="B31:C31" si="152">B30+3000</f>
        <v>53800</v>
      </c>
      <c r="C31" s="34">
        <f t="shared" si="152"/>
        <v>59700</v>
      </c>
      <c r="D31" s="267">
        <f t="shared" si="144"/>
        <v>55500</v>
      </c>
      <c r="E31" s="266">
        <f t="shared" ref="E31" si="153">E30+3000</f>
        <v>48500</v>
      </c>
      <c r="F31" s="34">
        <f t="shared" ref="F31:L31" si="154">F30+3000</f>
        <v>46800</v>
      </c>
      <c r="G31" s="34">
        <f t="shared" si="154"/>
        <v>44800</v>
      </c>
      <c r="H31" s="34">
        <f t="shared" ref="H31" si="155">H30+3000</f>
        <v>44800</v>
      </c>
      <c r="I31" s="34">
        <f t="shared" si="154"/>
        <v>43800</v>
      </c>
      <c r="J31" s="34">
        <f t="shared" si="154"/>
        <v>44800</v>
      </c>
      <c r="K31" s="34">
        <f t="shared" si="154"/>
        <v>44800</v>
      </c>
      <c r="L31" s="271">
        <f t="shared" si="154"/>
        <v>44800</v>
      </c>
      <c r="M31" s="266">
        <f t="shared" ref="M31:W31" si="156">M30+3000</f>
        <v>53700</v>
      </c>
      <c r="N31" s="34">
        <f t="shared" si="156"/>
        <v>48500</v>
      </c>
      <c r="O31" s="34">
        <f t="shared" si="156"/>
        <v>53700</v>
      </c>
      <c r="P31" s="34">
        <f t="shared" si="156"/>
        <v>50700</v>
      </c>
      <c r="Q31" s="34">
        <f t="shared" si="156"/>
        <v>46800</v>
      </c>
      <c r="R31" s="34">
        <f t="shared" si="156"/>
        <v>48500</v>
      </c>
      <c r="S31" s="34">
        <f t="shared" si="156"/>
        <v>46800</v>
      </c>
      <c r="T31" s="34">
        <f t="shared" si="156"/>
        <v>48500</v>
      </c>
      <c r="U31" s="34">
        <f t="shared" si="156"/>
        <v>46800</v>
      </c>
      <c r="V31" s="267">
        <f t="shared" si="156"/>
        <v>48500</v>
      </c>
      <c r="W31" s="270">
        <f t="shared" si="156"/>
        <v>55500</v>
      </c>
      <c r="X31" s="34">
        <f t="shared" ref="X31:BD31" si="157">X30+3000</f>
        <v>59700</v>
      </c>
      <c r="Y31" s="34">
        <f t="shared" si="157"/>
        <v>78800</v>
      </c>
      <c r="Z31" s="34">
        <f t="shared" si="157"/>
        <v>55500</v>
      </c>
      <c r="AA31" s="34">
        <f t="shared" si="157"/>
        <v>57700</v>
      </c>
      <c r="AB31" s="34">
        <f t="shared" si="157"/>
        <v>55500</v>
      </c>
      <c r="AC31" s="34">
        <f t="shared" si="157"/>
        <v>59700</v>
      </c>
      <c r="AD31" s="34">
        <f t="shared" si="157"/>
        <v>61700</v>
      </c>
      <c r="AE31" s="34">
        <f t="shared" si="157"/>
        <v>59700</v>
      </c>
      <c r="AF31" s="34">
        <f t="shared" si="157"/>
        <v>61700</v>
      </c>
      <c r="AG31" s="34">
        <f t="shared" si="157"/>
        <v>59700</v>
      </c>
      <c r="AH31" s="34">
        <f t="shared" si="157"/>
        <v>61700</v>
      </c>
      <c r="AI31" s="34">
        <f t="shared" si="157"/>
        <v>59700</v>
      </c>
      <c r="AJ31" s="34">
        <f t="shared" si="157"/>
        <v>61700</v>
      </c>
      <c r="AK31" s="34">
        <f t="shared" si="157"/>
        <v>59700</v>
      </c>
      <c r="AL31" s="34">
        <f t="shared" si="157"/>
        <v>61700</v>
      </c>
      <c r="AM31" s="34">
        <f t="shared" si="157"/>
        <v>59700</v>
      </c>
      <c r="AN31" s="34">
        <f t="shared" si="157"/>
        <v>61700</v>
      </c>
      <c r="AO31" s="34">
        <f t="shared" si="157"/>
        <v>59700</v>
      </c>
      <c r="AP31" s="34">
        <f t="shared" si="157"/>
        <v>61700</v>
      </c>
      <c r="AQ31" s="34">
        <f t="shared" si="157"/>
        <v>59700</v>
      </c>
      <c r="AR31" s="34">
        <f t="shared" si="157"/>
        <v>61700</v>
      </c>
      <c r="AS31" s="34">
        <f t="shared" si="157"/>
        <v>55500</v>
      </c>
      <c r="AT31" s="34">
        <f t="shared" si="157"/>
        <v>57700</v>
      </c>
      <c r="AU31" s="271">
        <f t="shared" si="157"/>
        <v>55500</v>
      </c>
      <c r="AV31" s="266">
        <f t="shared" si="157"/>
        <v>53700</v>
      </c>
      <c r="AW31" s="34">
        <f t="shared" si="157"/>
        <v>53700</v>
      </c>
      <c r="AX31" s="34">
        <f t="shared" si="157"/>
        <v>51500</v>
      </c>
      <c r="AY31" s="34">
        <f t="shared" si="157"/>
        <v>53700</v>
      </c>
      <c r="AZ31" s="34">
        <f t="shared" si="157"/>
        <v>51500</v>
      </c>
      <c r="BA31" s="34">
        <f t="shared" si="157"/>
        <v>53700</v>
      </c>
      <c r="BB31" s="34">
        <f t="shared" si="157"/>
        <v>51500</v>
      </c>
      <c r="BC31" s="34">
        <f t="shared" si="157"/>
        <v>53700</v>
      </c>
      <c r="BD31" s="267">
        <f t="shared" si="157"/>
        <v>51500</v>
      </c>
      <c r="BE31" s="266">
        <f t="shared" ref="BE31:BP31" si="158">BE30+3000</f>
        <v>47800</v>
      </c>
      <c r="BF31" s="34">
        <f t="shared" si="158"/>
        <v>45800</v>
      </c>
      <c r="BG31" s="34">
        <f t="shared" si="158"/>
        <v>47800</v>
      </c>
      <c r="BH31" s="34">
        <f t="shared" si="158"/>
        <v>45800</v>
      </c>
      <c r="BI31" s="34">
        <f t="shared" si="158"/>
        <v>47800</v>
      </c>
      <c r="BJ31" s="34">
        <f t="shared" si="158"/>
        <v>45800</v>
      </c>
      <c r="BK31" s="34">
        <f t="shared" si="158"/>
        <v>47800</v>
      </c>
      <c r="BL31" s="34">
        <f t="shared" si="158"/>
        <v>45800</v>
      </c>
      <c r="BM31" s="34">
        <f t="shared" si="158"/>
        <v>47800</v>
      </c>
      <c r="BN31" s="34">
        <f t="shared" si="158"/>
        <v>49500</v>
      </c>
      <c r="BO31" s="34">
        <f t="shared" si="158"/>
        <v>51700</v>
      </c>
      <c r="BP31" s="267">
        <f t="shared" si="158"/>
        <v>44800</v>
      </c>
      <c r="BQ31" s="266">
        <f t="shared" ref="BQ31:CE31" si="159">BQ30+3000</f>
        <v>43800</v>
      </c>
      <c r="BR31" s="34">
        <f t="shared" si="159"/>
        <v>44800</v>
      </c>
      <c r="BS31" s="34">
        <f t="shared" si="159"/>
        <v>43800</v>
      </c>
      <c r="BT31" s="34">
        <f t="shared" si="159"/>
        <v>44800</v>
      </c>
      <c r="BU31" s="34">
        <f t="shared" si="159"/>
        <v>43800</v>
      </c>
      <c r="BV31" s="34">
        <f t="shared" si="159"/>
        <v>44800</v>
      </c>
      <c r="BW31" s="34">
        <f t="shared" si="159"/>
        <v>43800</v>
      </c>
      <c r="BX31" s="34">
        <f t="shared" si="159"/>
        <v>43800</v>
      </c>
      <c r="BY31" s="34">
        <f t="shared" si="159"/>
        <v>44800</v>
      </c>
      <c r="BZ31" s="34">
        <f t="shared" si="159"/>
        <v>43800</v>
      </c>
      <c r="CA31" s="34">
        <f t="shared" si="159"/>
        <v>44800</v>
      </c>
      <c r="CB31" s="34">
        <f t="shared" si="159"/>
        <v>43800</v>
      </c>
      <c r="CC31" s="34">
        <f t="shared" si="159"/>
        <v>44800</v>
      </c>
      <c r="CD31" s="34">
        <f t="shared" si="159"/>
        <v>48500</v>
      </c>
      <c r="CE31" s="267">
        <f t="shared" si="159"/>
        <v>50700</v>
      </c>
    </row>
    <row r="32" spans="1:83" s="35" customFormat="1" ht="12" customHeight="1" x14ac:dyDescent="0.2">
      <c r="A32" s="269">
        <v>4</v>
      </c>
      <c r="B32" s="34">
        <f t="shared" ref="B32:C32" si="160">B31+3000</f>
        <v>56800</v>
      </c>
      <c r="C32" s="34">
        <f t="shared" si="160"/>
        <v>62700</v>
      </c>
      <c r="D32" s="267">
        <f t="shared" si="144"/>
        <v>58500</v>
      </c>
      <c r="E32" s="266">
        <f t="shared" ref="E32" si="161">E31+3000</f>
        <v>51500</v>
      </c>
      <c r="F32" s="34">
        <f t="shared" ref="F32:L32" si="162">F31+3000</f>
        <v>49800</v>
      </c>
      <c r="G32" s="34">
        <f t="shared" si="162"/>
        <v>47800</v>
      </c>
      <c r="H32" s="34">
        <f t="shared" ref="H32" si="163">H31+3000</f>
        <v>47800</v>
      </c>
      <c r="I32" s="34">
        <f t="shared" si="162"/>
        <v>46800</v>
      </c>
      <c r="J32" s="34">
        <f t="shared" si="162"/>
        <v>47800</v>
      </c>
      <c r="K32" s="34">
        <f t="shared" si="162"/>
        <v>47800</v>
      </c>
      <c r="L32" s="271">
        <f t="shared" si="162"/>
        <v>47800</v>
      </c>
      <c r="M32" s="266">
        <f t="shared" ref="M32:W32" si="164">M31+3000</f>
        <v>56700</v>
      </c>
      <c r="N32" s="34">
        <f t="shared" si="164"/>
        <v>51500</v>
      </c>
      <c r="O32" s="34">
        <f t="shared" si="164"/>
        <v>56700</v>
      </c>
      <c r="P32" s="34">
        <f t="shared" si="164"/>
        <v>53700</v>
      </c>
      <c r="Q32" s="34">
        <f t="shared" si="164"/>
        <v>49800</v>
      </c>
      <c r="R32" s="34">
        <f t="shared" si="164"/>
        <v>51500</v>
      </c>
      <c r="S32" s="34">
        <f t="shared" si="164"/>
        <v>49800</v>
      </c>
      <c r="T32" s="34">
        <f t="shared" si="164"/>
        <v>51500</v>
      </c>
      <c r="U32" s="34">
        <f t="shared" si="164"/>
        <v>49800</v>
      </c>
      <c r="V32" s="267">
        <f t="shared" si="164"/>
        <v>51500</v>
      </c>
      <c r="W32" s="270">
        <f t="shared" si="164"/>
        <v>58500</v>
      </c>
      <c r="X32" s="34">
        <f t="shared" ref="X32:BD32" si="165">X31+3000</f>
        <v>62700</v>
      </c>
      <c r="Y32" s="34">
        <f t="shared" si="165"/>
        <v>81800</v>
      </c>
      <c r="Z32" s="34">
        <f t="shared" si="165"/>
        <v>58500</v>
      </c>
      <c r="AA32" s="34">
        <f t="shared" si="165"/>
        <v>60700</v>
      </c>
      <c r="AB32" s="34">
        <f t="shared" si="165"/>
        <v>58500</v>
      </c>
      <c r="AC32" s="34">
        <f t="shared" si="165"/>
        <v>62700</v>
      </c>
      <c r="AD32" s="34">
        <f t="shared" si="165"/>
        <v>64700</v>
      </c>
      <c r="AE32" s="34">
        <f t="shared" si="165"/>
        <v>62700</v>
      </c>
      <c r="AF32" s="34">
        <f t="shared" si="165"/>
        <v>64700</v>
      </c>
      <c r="AG32" s="34">
        <f t="shared" si="165"/>
        <v>62700</v>
      </c>
      <c r="AH32" s="34">
        <f t="shared" si="165"/>
        <v>64700</v>
      </c>
      <c r="AI32" s="34">
        <f t="shared" si="165"/>
        <v>62700</v>
      </c>
      <c r="AJ32" s="34">
        <f t="shared" si="165"/>
        <v>64700</v>
      </c>
      <c r="AK32" s="34">
        <f t="shared" si="165"/>
        <v>62700</v>
      </c>
      <c r="AL32" s="34">
        <f t="shared" si="165"/>
        <v>64700</v>
      </c>
      <c r="AM32" s="34">
        <f t="shared" si="165"/>
        <v>62700</v>
      </c>
      <c r="AN32" s="34">
        <f t="shared" si="165"/>
        <v>64700</v>
      </c>
      <c r="AO32" s="34">
        <f t="shared" si="165"/>
        <v>62700</v>
      </c>
      <c r="AP32" s="34">
        <f t="shared" si="165"/>
        <v>64700</v>
      </c>
      <c r="AQ32" s="34">
        <f t="shared" si="165"/>
        <v>62700</v>
      </c>
      <c r="AR32" s="34">
        <f t="shared" si="165"/>
        <v>64700</v>
      </c>
      <c r="AS32" s="34">
        <f t="shared" si="165"/>
        <v>58500</v>
      </c>
      <c r="AT32" s="34">
        <f t="shared" si="165"/>
        <v>60700</v>
      </c>
      <c r="AU32" s="271">
        <f t="shared" si="165"/>
        <v>58500</v>
      </c>
      <c r="AV32" s="266">
        <f t="shared" si="165"/>
        <v>56700</v>
      </c>
      <c r="AW32" s="34">
        <f t="shared" si="165"/>
        <v>56700</v>
      </c>
      <c r="AX32" s="34">
        <f t="shared" si="165"/>
        <v>54500</v>
      </c>
      <c r="AY32" s="34">
        <f t="shared" si="165"/>
        <v>56700</v>
      </c>
      <c r="AZ32" s="34">
        <f t="shared" si="165"/>
        <v>54500</v>
      </c>
      <c r="BA32" s="34">
        <f t="shared" si="165"/>
        <v>56700</v>
      </c>
      <c r="BB32" s="34">
        <f t="shared" si="165"/>
        <v>54500</v>
      </c>
      <c r="BC32" s="34">
        <f t="shared" si="165"/>
        <v>56700</v>
      </c>
      <c r="BD32" s="267">
        <f t="shared" si="165"/>
        <v>54500</v>
      </c>
      <c r="BE32" s="266">
        <f t="shared" ref="BE32:BP32" si="166">BE31+3000</f>
        <v>50800</v>
      </c>
      <c r="BF32" s="34">
        <f t="shared" si="166"/>
        <v>48800</v>
      </c>
      <c r="BG32" s="34">
        <f t="shared" si="166"/>
        <v>50800</v>
      </c>
      <c r="BH32" s="34">
        <f t="shared" si="166"/>
        <v>48800</v>
      </c>
      <c r="BI32" s="34">
        <f t="shared" si="166"/>
        <v>50800</v>
      </c>
      <c r="BJ32" s="34">
        <f t="shared" si="166"/>
        <v>48800</v>
      </c>
      <c r="BK32" s="34">
        <f t="shared" si="166"/>
        <v>50800</v>
      </c>
      <c r="BL32" s="34">
        <f t="shared" si="166"/>
        <v>48800</v>
      </c>
      <c r="BM32" s="34">
        <f t="shared" si="166"/>
        <v>50800</v>
      </c>
      <c r="BN32" s="34">
        <f t="shared" si="166"/>
        <v>52500</v>
      </c>
      <c r="BO32" s="34">
        <f t="shared" si="166"/>
        <v>54700</v>
      </c>
      <c r="BP32" s="267">
        <f t="shared" si="166"/>
        <v>47800</v>
      </c>
      <c r="BQ32" s="266">
        <f t="shared" ref="BQ32:CE32" si="167">BQ31+3000</f>
        <v>46800</v>
      </c>
      <c r="BR32" s="34">
        <f t="shared" si="167"/>
        <v>47800</v>
      </c>
      <c r="BS32" s="34">
        <f t="shared" si="167"/>
        <v>46800</v>
      </c>
      <c r="BT32" s="34">
        <f t="shared" si="167"/>
        <v>47800</v>
      </c>
      <c r="BU32" s="34">
        <f t="shared" si="167"/>
        <v>46800</v>
      </c>
      <c r="BV32" s="34">
        <f t="shared" si="167"/>
        <v>47800</v>
      </c>
      <c r="BW32" s="34">
        <f t="shared" si="167"/>
        <v>46800</v>
      </c>
      <c r="BX32" s="34">
        <f t="shared" si="167"/>
        <v>46800</v>
      </c>
      <c r="BY32" s="34">
        <f t="shared" si="167"/>
        <v>47800</v>
      </c>
      <c r="BZ32" s="34">
        <f t="shared" si="167"/>
        <v>46800</v>
      </c>
      <c r="CA32" s="34">
        <f t="shared" si="167"/>
        <v>47800</v>
      </c>
      <c r="CB32" s="34">
        <f t="shared" si="167"/>
        <v>46800</v>
      </c>
      <c r="CC32" s="34">
        <f t="shared" si="167"/>
        <v>47800</v>
      </c>
      <c r="CD32" s="34">
        <f t="shared" si="167"/>
        <v>51500</v>
      </c>
      <c r="CE32" s="267">
        <f t="shared" si="167"/>
        <v>53700</v>
      </c>
    </row>
    <row r="33" spans="1:83" s="35" customFormat="1" ht="12" customHeight="1" x14ac:dyDescent="0.2">
      <c r="A33" s="268" t="s">
        <v>182</v>
      </c>
      <c r="B33" s="34"/>
      <c r="C33" s="34"/>
      <c r="D33" s="267"/>
      <c r="E33" s="266"/>
      <c r="F33" s="34"/>
      <c r="G33" s="34"/>
      <c r="H33" s="34"/>
      <c r="I33" s="34"/>
      <c r="J33" s="34"/>
      <c r="K33" s="34"/>
      <c r="L33" s="271"/>
      <c r="M33" s="266"/>
      <c r="N33" s="34"/>
      <c r="O33" s="34"/>
      <c r="P33" s="34"/>
      <c r="Q33" s="34"/>
      <c r="R33" s="34"/>
      <c r="S33" s="34"/>
      <c r="T33" s="34"/>
      <c r="U33" s="34"/>
      <c r="V33" s="267"/>
      <c r="W33" s="270"/>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271"/>
      <c r="AV33" s="266"/>
      <c r="AW33" s="34"/>
      <c r="AX33" s="34"/>
      <c r="AY33" s="34"/>
      <c r="AZ33" s="34"/>
      <c r="BA33" s="34"/>
      <c r="BB33" s="34"/>
      <c r="BC33" s="34"/>
      <c r="BD33" s="267"/>
      <c r="BE33" s="266"/>
      <c r="BF33" s="34"/>
      <c r="BG33" s="34"/>
      <c r="BH33" s="34"/>
      <c r="BI33" s="34"/>
      <c r="BJ33" s="34"/>
      <c r="BK33" s="34"/>
      <c r="BL33" s="34"/>
      <c r="BM33" s="34"/>
      <c r="BN33" s="34"/>
      <c r="BO33" s="34"/>
      <c r="BP33" s="267"/>
      <c r="BQ33" s="266"/>
      <c r="BR33" s="34"/>
      <c r="BS33" s="34"/>
      <c r="BT33" s="34"/>
      <c r="BU33" s="34"/>
      <c r="BV33" s="34"/>
      <c r="BW33" s="34"/>
      <c r="BX33" s="34"/>
      <c r="BY33" s="34"/>
      <c r="BZ33" s="34"/>
      <c r="CA33" s="34"/>
      <c r="CB33" s="34"/>
      <c r="CC33" s="34"/>
      <c r="CD33" s="34"/>
      <c r="CE33" s="267"/>
    </row>
    <row r="34" spans="1:83" s="35" customFormat="1" ht="12" customHeight="1" x14ac:dyDescent="0.2">
      <c r="A34" s="269">
        <v>1</v>
      </c>
      <c r="B34" s="34">
        <f t="shared" ref="B34:C34" si="168">B6+55000</f>
        <v>69900</v>
      </c>
      <c r="C34" s="34">
        <f t="shared" si="168"/>
        <v>75800</v>
      </c>
      <c r="D34" s="267">
        <f t="shared" ref="D34" si="169">D6+55000</f>
        <v>71600</v>
      </c>
      <c r="E34" s="330">
        <f>E6+30900</f>
        <v>47500</v>
      </c>
      <c r="F34" s="330">
        <f t="shared" ref="F34:L34" si="170">F6+30900</f>
        <v>45800</v>
      </c>
      <c r="G34" s="330">
        <f t="shared" si="170"/>
        <v>43800</v>
      </c>
      <c r="H34" s="330">
        <f t="shared" si="170"/>
        <v>43800</v>
      </c>
      <c r="I34" s="330">
        <f t="shared" si="170"/>
        <v>42800</v>
      </c>
      <c r="J34" s="330">
        <f t="shared" si="170"/>
        <v>43800</v>
      </c>
      <c r="K34" s="330">
        <f t="shared" si="170"/>
        <v>43800</v>
      </c>
      <c r="L34" s="330">
        <f t="shared" si="170"/>
        <v>43800</v>
      </c>
      <c r="M34" s="330">
        <f>M6+35900</f>
        <v>57700</v>
      </c>
      <c r="N34" s="330">
        <f t="shared" ref="N34:V34" si="171">N6+35900</f>
        <v>52500</v>
      </c>
      <c r="O34" s="330">
        <f t="shared" si="171"/>
        <v>57700</v>
      </c>
      <c r="P34" s="330">
        <f t="shared" si="171"/>
        <v>54700</v>
      </c>
      <c r="Q34" s="330">
        <f t="shared" si="171"/>
        <v>50800</v>
      </c>
      <c r="R34" s="330">
        <f t="shared" si="171"/>
        <v>52500</v>
      </c>
      <c r="S34" s="330">
        <f t="shared" si="171"/>
        <v>50800</v>
      </c>
      <c r="T34" s="330">
        <f t="shared" si="171"/>
        <v>52500</v>
      </c>
      <c r="U34" s="330">
        <f t="shared" si="171"/>
        <v>50800</v>
      </c>
      <c r="V34" s="330">
        <f t="shared" si="171"/>
        <v>52500</v>
      </c>
      <c r="W34" s="270">
        <f t="shared" ref="W34:AU34" si="172">W6+55000</f>
        <v>71600</v>
      </c>
      <c r="X34" s="34">
        <f t="shared" si="172"/>
        <v>75800</v>
      </c>
      <c r="Y34" s="34">
        <f t="shared" si="172"/>
        <v>94900</v>
      </c>
      <c r="Z34" s="34">
        <f t="shared" si="172"/>
        <v>71600</v>
      </c>
      <c r="AA34" s="34">
        <f t="shared" si="172"/>
        <v>73800</v>
      </c>
      <c r="AB34" s="34">
        <f t="shared" si="172"/>
        <v>71600</v>
      </c>
      <c r="AC34" s="34">
        <f t="shared" si="172"/>
        <v>75800</v>
      </c>
      <c r="AD34" s="34">
        <f t="shared" si="172"/>
        <v>77800</v>
      </c>
      <c r="AE34" s="34">
        <f t="shared" si="172"/>
        <v>75800</v>
      </c>
      <c r="AF34" s="34">
        <f t="shared" si="172"/>
        <v>77800</v>
      </c>
      <c r="AG34" s="34">
        <f t="shared" si="172"/>
        <v>75800</v>
      </c>
      <c r="AH34" s="34">
        <f t="shared" si="172"/>
        <v>77800</v>
      </c>
      <c r="AI34" s="34">
        <f t="shared" si="172"/>
        <v>75800</v>
      </c>
      <c r="AJ34" s="34">
        <f t="shared" si="172"/>
        <v>77800</v>
      </c>
      <c r="AK34" s="34">
        <f t="shared" si="172"/>
        <v>75800</v>
      </c>
      <c r="AL34" s="34">
        <f t="shared" si="172"/>
        <v>77800</v>
      </c>
      <c r="AM34" s="34">
        <f t="shared" si="172"/>
        <v>75800</v>
      </c>
      <c r="AN34" s="34">
        <f t="shared" si="172"/>
        <v>77800</v>
      </c>
      <c r="AO34" s="34">
        <f t="shared" si="172"/>
        <v>75800</v>
      </c>
      <c r="AP34" s="34">
        <f t="shared" si="172"/>
        <v>77800</v>
      </c>
      <c r="AQ34" s="34">
        <f t="shared" si="172"/>
        <v>75800</v>
      </c>
      <c r="AR34" s="34">
        <f t="shared" si="172"/>
        <v>77800</v>
      </c>
      <c r="AS34" s="34">
        <f t="shared" si="172"/>
        <v>71600</v>
      </c>
      <c r="AT34" s="34">
        <f t="shared" si="172"/>
        <v>73800</v>
      </c>
      <c r="AU34" s="271">
        <f t="shared" si="172"/>
        <v>71600</v>
      </c>
      <c r="AV34" s="266">
        <f t="shared" ref="AV34:BD34" si="173">AV6+35900</f>
        <v>54700</v>
      </c>
      <c r="AW34" s="34">
        <f t="shared" si="173"/>
        <v>54700</v>
      </c>
      <c r="AX34" s="34">
        <f t="shared" si="173"/>
        <v>52500</v>
      </c>
      <c r="AY34" s="34">
        <f t="shared" si="173"/>
        <v>54700</v>
      </c>
      <c r="AZ34" s="34">
        <f t="shared" si="173"/>
        <v>52500</v>
      </c>
      <c r="BA34" s="34">
        <f t="shared" si="173"/>
        <v>54700</v>
      </c>
      <c r="BB34" s="34">
        <f t="shared" si="173"/>
        <v>52500</v>
      </c>
      <c r="BC34" s="34">
        <f t="shared" si="173"/>
        <v>54700</v>
      </c>
      <c r="BD34" s="267">
        <f t="shared" si="173"/>
        <v>52500</v>
      </c>
      <c r="BE34" s="266">
        <f>BE6+35900</f>
        <v>50800</v>
      </c>
      <c r="BF34" s="34">
        <f t="shared" ref="BF34:BP34" si="174">BF6+35900</f>
        <v>48800</v>
      </c>
      <c r="BG34" s="34">
        <f t="shared" si="174"/>
        <v>50800</v>
      </c>
      <c r="BH34" s="34">
        <f t="shared" si="174"/>
        <v>48800</v>
      </c>
      <c r="BI34" s="34">
        <f t="shared" si="174"/>
        <v>50800</v>
      </c>
      <c r="BJ34" s="34">
        <f t="shared" si="174"/>
        <v>48800</v>
      </c>
      <c r="BK34" s="34">
        <f t="shared" si="174"/>
        <v>50800</v>
      </c>
      <c r="BL34" s="34">
        <f t="shared" si="174"/>
        <v>48800</v>
      </c>
      <c r="BM34" s="34">
        <f t="shared" si="174"/>
        <v>50800</v>
      </c>
      <c r="BN34" s="34">
        <f t="shared" si="174"/>
        <v>52500</v>
      </c>
      <c r="BO34" s="34">
        <f t="shared" si="174"/>
        <v>54700</v>
      </c>
      <c r="BP34" s="267">
        <f t="shared" si="174"/>
        <v>47800</v>
      </c>
      <c r="BQ34" s="266">
        <f>BQ6+30900</f>
        <v>42800</v>
      </c>
      <c r="BR34" s="34">
        <f t="shared" ref="BR34:CE34" si="175">BR6+30900</f>
        <v>43800</v>
      </c>
      <c r="BS34" s="34">
        <f t="shared" si="175"/>
        <v>42800</v>
      </c>
      <c r="BT34" s="34">
        <f t="shared" si="175"/>
        <v>43800</v>
      </c>
      <c r="BU34" s="34">
        <f t="shared" si="175"/>
        <v>42800</v>
      </c>
      <c r="BV34" s="34">
        <f t="shared" si="175"/>
        <v>43800</v>
      </c>
      <c r="BW34" s="34">
        <f t="shared" si="175"/>
        <v>42800</v>
      </c>
      <c r="BX34" s="34">
        <f t="shared" si="175"/>
        <v>42800</v>
      </c>
      <c r="BY34" s="34">
        <f t="shared" si="175"/>
        <v>43800</v>
      </c>
      <c r="BZ34" s="34">
        <f t="shared" si="175"/>
        <v>42800</v>
      </c>
      <c r="CA34" s="34">
        <f t="shared" si="175"/>
        <v>43800</v>
      </c>
      <c r="CB34" s="34">
        <f t="shared" si="175"/>
        <v>42800</v>
      </c>
      <c r="CC34" s="34">
        <f t="shared" si="175"/>
        <v>43800</v>
      </c>
      <c r="CD34" s="34">
        <f t="shared" si="175"/>
        <v>47500</v>
      </c>
      <c r="CE34" s="267">
        <f t="shared" si="175"/>
        <v>49700</v>
      </c>
    </row>
    <row r="35" spans="1:83" s="35" customFormat="1" ht="12" customHeight="1" x14ac:dyDescent="0.2">
      <c r="A35" s="269">
        <v>2</v>
      </c>
      <c r="B35" s="34">
        <f t="shared" ref="B35:C35" si="176">B34+3000</f>
        <v>72900</v>
      </c>
      <c r="C35" s="34">
        <f t="shared" si="176"/>
        <v>78800</v>
      </c>
      <c r="D35" s="267">
        <f t="shared" ref="D35:D39" si="177">D34+3000</f>
        <v>74600</v>
      </c>
      <c r="E35" s="266">
        <f t="shared" ref="E35" si="178">E34+3000</f>
        <v>50500</v>
      </c>
      <c r="F35" s="34">
        <f t="shared" ref="F35:L35" si="179">F34+3000</f>
        <v>48800</v>
      </c>
      <c r="G35" s="34">
        <f t="shared" si="179"/>
        <v>46800</v>
      </c>
      <c r="H35" s="34">
        <f t="shared" ref="H35" si="180">H34+3000</f>
        <v>46800</v>
      </c>
      <c r="I35" s="34">
        <f t="shared" si="179"/>
        <v>45800</v>
      </c>
      <c r="J35" s="34">
        <f t="shared" si="179"/>
        <v>46800</v>
      </c>
      <c r="K35" s="34">
        <f t="shared" si="179"/>
        <v>46800</v>
      </c>
      <c r="L35" s="271">
        <f t="shared" si="179"/>
        <v>46800</v>
      </c>
      <c r="M35" s="266">
        <f t="shared" ref="M35:W35" si="181">M34+3000</f>
        <v>60700</v>
      </c>
      <c r="N35" s="34">
        <f t="shared" si="181"/>
        <v>55500</v>
      </c>
      <c r="O35" s="34">
        <f t="shared" si="181"/>
        <v>60700</v>
      </c>
      <c r="P35" s="34">
        <f t="shared" si="181"/>
        <v>57700</v>
      </c>
      <c r="Q35" s="34">
        <f t="shared" si="181"/>
        <v>53800</v>
      </c>
      <c r="R35" s="34">
        <f t="shared" si="181"/>
        <v>55500</v>
      </c>
      <c r="S35" s="34">
        <f t="shared" si="181"/>
        <v>53800</v>
      </c>
      <c r="T35" s="34">
        <f t="shared" si="181"/>
        <v>55500</v>
      </c>
      <c r="U35" s="34">
        <f t="shared" si="181"/>
        <v>53800</v>
      </c>
      <c r="V35" s="267">
        <f t="shared" si="181"/>
        <v>55500</v>
      </c>
      <c r="W35" s="270">
        <f t="shared" si="181"/>
        <v>74600</v>
      </c>
      <c r="X35" s="34">
        <f t="shared" ref="X35:BD35" si="182">X34+3000</f>
        <v>78800</v>
      </c>
      <c r="Y35" s="34">
        <f t="shared" si="182"/>
        <v>97900</v>
      </c>
      <c r="Z35" s="34">
        <f t="shared" si="182"/>
        <v>74600</v>
      </c>
      <c r="AA35" s="34">
        <f t="shared" si="182"/>
        <v>76800</v>
      </c>
      <c r="AB35" s="34">
        <f t="shared" si="182"/>
        <v>74600</v>
      </c>
      <c r="AC35" s="34">
        <f t="shared" si="182"/>
        <v>78800</v>
      </c>
      <c r="AD35" s="34">
        <f t="shared" si="182"/>
        <v>80800</v>
      </c>
      <c r="AE35" s="34">
        <f t="shared" si="182"/>
        <v>78800</v>
      </c>
      <c r="AF35" s="34">
        <f t="shared" si="182"/>
        <v>80800</v>
      </c>
      <c r="AG35" s="34">
        <f t="shared" si="182"/>
        <v>78800</v>
      </c>
      <c r="AH35" s="34">
        <f t="shared" si="182"/>
        <v>80800</v>
      </c>
      <c r="AI35" s="34">
        <f t="shared" si="182"/>
        <v>78800</v>
      </c>
      <c r="AJ35" s="34">
        <f t="shared" si="182"/>
        <v>80800</v>
      </c>
      <c r="AK35" s="34">
        <f t="shared" si="182"/>
        <v>78800</v>
      </c>
      <c r="AL35" s="34">
        <f t="shared" si="182"/>
        <v>80800</v>
      </c>
      <c r="AM35" s="34">
        <f t="shared" si="182"/>
        <v>78800</v>
      </c>
      <c r="AN35" s="34">
        <f t="shared" si="182"/>
        <v>80800</v>
      </c>
      <c r="AO35" s="34">
        <f t="shared" si="182"/>
        <v>78800</v>
      </c>
      <c r="AP35" s="34">
        <f t="shared" si="182"/>
        <v>80800</v>
      </c>
      <c r="AQ35" s="34">
        <f t="shared" si="182"/>
        <v>78800</v>
      </c>
      <c r="AR35" s="34">
        <f t="shared" si="182"/>
        <v>80800</v>
      </c>
      <c r="AS35" s="34">
        <f t="shared" si="182"/>
        <v>74600</v>
      </c>
      <c r="AT35" s="34">
        <f t="shared" si="182"/>
        <v>76800</v>
      </c>
      <c r="AU35" s="271">
        <f t="shared" si="182"/>
        <v>74600</v>
      </c>
      <c r="AV35" s="266">
        <f t="shared" si="182"/>
        <v>57700</v>
      </c>
      <c r="AW35" s="34">
        <f t="shared" si="182"/>
        <v>57700</v>
      </c>
      <c r="AX35" s="34">
        <f t="shared" si="182"/>
        <v>55500</v>
      </c>
      <c r="AY35" s="34">
        <f t="shared" si="182"/>
        <v>57700</v>
      </c>
      <c r="AZ35" s="34">
        <f t="shared" si="182"/>
        <v>55500</v>
      </c>
      <c r="BA35" s="34">
        <f t="shared" si="182"/>
        <v>57700</v>
      </c>
      <c r="BB35" s="34">
        <f t="shared" si="182"/>
        <v>55500</v>
      </c>
      <c r="BC35" s="34">
        <f t="shared" si="182"/>
        <v>57700</v>
      </c>
      <c r="BD35" s="267">
        <f t="shared" si="182"/>
        <v>55500</v>
      </c>
      <c r="BE35" s="266">
        <f t="shared" ref="BE35:BP35" si="183">BE34+3000</f>
        <v>53800</v>
      </c>
      <c r="BF35" s="34">
        <f t="shared" si="183"/>
        <v>51800</v>
      </c>
      <c r="BG35" s="34">
        <f t="shared" si="183"/>
        <v>53800</v>
      </c>
      <c r="BH35" s="34">
        <f t="shared" si="183"/>
        <v>51800</v>
      </c>
      <c r="BI35" s="34">
        <f t="shared" si="183"/>
        <v>53800</v>
      </c>
      <c r="BJ35" s="34">
        <f t="shared" si="183"/>
        <v>51800</v>
      </c>
      <c r="BK35" s="34">
        <f t="shared" si="183"/>
        <v>53800</v>
      </c>
      <c r="BL35" s="34">
        <f t="shared" si="183"/>
        <v>51800</v>
      </c>
      <c r="BM35" s="34">
        <f t="shared" si="183"/>
        <v>53800</v>
      </c>
      <c r="BN35" s="34">
        <f t="shared" si="183"/>
        <v>55500</v>
      </c>
      <c r="BO35" s="34">
        <f t="shared" si="183"/>
        <v>57700</v>
      </c>
      <c r="BP35" s="267">
        <f t="shared" si="183"/>
        <v>50800</v>
      </c>
      <c r="BQ35" s="266">
        <f t="shared" ref="BQ35:CE35" si="184">BQ34+3000</f>
        <v>45800</v>
      </c>
      <c r="BR35" s="34">
        <f t="shared" si="184"/>
        <v>46800</v>
      </c>
      <c r="BS35" s="34">
        <f t="shared" si="184"/>
        <v>45800</v>
      </c>
      <c r="BT35" s="34">
        <f t="shared" si="184"/>
        <v>46800</v>
      </c>
      <c r="BU35" s="34">
        <f t="shared" si="184"/>
        <v>45800</v>
      </c>
      <c r="BV35" s="34">
        <f t="shared" si="184"/>
        <v>46800</v>
      </c>
      <c r="BW35" s="34">
        <f t="shared" si="184"/>
        <v>45800</v>
      </c>
      <c r="BX35" s="34">
        <f t="shared" si="184"/>
        <v>45800</v>
      </c>
      <c r="BY35" s="34">
        <f t="shared" si="184"/>
        <v>46800</v>
      </c>
      <c r="BZ35" s="34">
        <f t="shared" si="184"/>
        <v>45800</v>
      </c>
      <c r="CA35" s="34">
        <f t="shared" si="184"/>
        <v>46800</v>
      </c>
      <c r="CB35" s="34">
        <f t="shared" si="184"/>
        <v>45800</v>
      </c>
      <c r="CC35" s="34">
        <f t="shared" si="184"/>
        <v>46800</v>
      </c>
      <c r="CD35" s="34">
        <f t="shared" si="184"/>
        <v>50500</v>
      </c>
      <c r="CE35" s="267">
        <f t="shared" si="184"/>
        <v>52700</v>
      </c>
    </row>
    <row r="36" spans="1:83" s="35" customFormat="1" ht="12" customHeight="1" x14ac:dyDescent="0.2">
      <c r="A36" s="269">
        <v>3</v>
      </c>
      <c r="B36" s="34">
        <f t="shared" ref="B36:C36" si="185">B35+3000</f>
        <v>75900</v>
      </c>
      <c r="C36" s="34">
        <f t="shared" si="185"/>
        <v>81800</v>
      </c>
      <c r="D36" s="267">
        <f t="shared" si="177"/>
        <v>77600</v>
      </c>
      <c r="E36" s="266">
        <f t="shared" ref="E36" si="186">E35+3000</f>
        <v>53500</v>
      </c>
      <c r="F36" s="34">
        <f t="shared" ref="F36:L36" si="187">F35+3000</f>
        <v>51800</v>
      </c>
      <c r="G36" s="34">
        <f t="shared" si="187"/>
        <v>49800</v>
      </c>
      <c r="H36" s="34">
        <f t="shared" ref="H36" si="188">H35+3000</f>
        <v>49800</v>
      </c>
      <c r="I36" s="34">
        <f t="shared" si="187"/>
        <v>48800</v>
      </c>
      <c r="J36" s="34">
        <f t="shared" si="187"/>
        <v>49800</v>
      </c>
      <c r="K36" s="34">
        <f t="shared" si="187"/>
        <v>49800</v>
      </c>
      <c r="L36" s="271">
        <f t="shared" si="187"/>
        <v>49800</v>
      </c>
      <c r="M36" s="266">
        <f t="shared" ref="M36:W36" si="189">M35+3000</f>
        <v>63700</v>
      </c>
      <c r="N36" s="34">
        <f t="shared" si="189"/>
        <v>58500</v>
      </c>
      <c r="O36" s="34">
        <f t="shared" si="189"/>
        <v>63700</v>
      </c>
      <c r="P36" s="34">
        <f t="shared" si="189"/>
        <v>60700</v>
      </c>
      <c r="Q36" s="34">
        <f t="shared" si="189"/>
        <v>56800</v>
      </c>
      <c r="R36" s="34">
        <f t="shared" si="189"/>
        <v>58500</v>
      </c>
      <c r="S36" s="34">
        <f t="shared" si="189"/>
        <v>56800</v>
      </c>
      <c r="T36" s="34">
        <f t="shared" si="189"/>
        <v>58500</v>
      </c>
      <c r="U36" s="34">
        <f t="shared" si="189"/>
        <v>56800</v>
      </c>
      <c r="V36" s="267">
        <f t="shared" si="189"/>
        <v>58500</v>
      </c>
      <c r="W36" s="270">
        <f t="shared" si="189"/>
        <v>77600</v>
      </c>
      <c r="X36" s="34">
        <f t="shared" ref="X36:BD36" si="190">X35+3000</f>
        <v>81800</v>
      </c>
      <c r="Y36" s="34">
        <f t="shared" si="190"/>
        <v>100900</v>
      </c>
      <c r="Z36" s="34">
        <f t="shared" si="190"/>
        <v>77600</v>
      </c>
      <c r="AA36" s="34">
        <f t="shared" si="190"/>
        <v>79800</v>
      </c>
      <c r="AB36" s="34">
        <f t="shared" si="190"/>
        <v>77600</v>
      </c>
      <c r="AC36" s="34">
        <f t="shared" si="190"/>
        <v>81800</v>
      </c>
      <c r="AD36" s="34">
        <f t="shared" si="190"/>
        <v>83800</v>
      </c>
      <c r="AE36" s="34">
        <f t="shared" si="190"/>
        <v>81800</v>
      </c>
      <c r="AF36" s="34">
        <f t="shared" si="190"/>
        <v>83800</v>
      </c>
      <c r="AG36" s="34">
        <f t="shared" si="190"/>
        <v>81800</v>
      </c>
      <c r="AH36" s="34">
        <f t="shared" si="190"/>
        <v>83800</v>
      </c>
      <c r="AI36" s="34">
        <f t="shared" si="190"/>
        <v>81800</v>
      </c>
      <c r="AJ36" s="34">
        <f t="shared" si="190"/>
        <v>83800</v>
      </c>
      <c r="AK36" s="34">
        <f t="shared" si="190"/>
        <v>81800</v>
      </c>
      <c r="AL36" s="34">
        <f t="shared" si="190"/>
        <v>83800</v>
      </c>
      <c r="AM36" s="34">
        <f t="shared" si="190"/>
        <v>81800</v>
      </c>
      <c r="AN36" s="34">
        <f t="shared" si="190"/>
        <v>83800</v>
      </c>
      <c r="AO36" s="34">
        <f t="shared" si="190"/>
        <v>81800</v>
      </c>
      <c r="AP36" s="34">
        <f t="shared" si="190"/>
        <v>83800</v>
      </c>
      <c r="AQ36" s="34">
        <f t="shared" si="190"/>
        <v>81800</v>
      </c>
      <c r="AR36" s="34">
        <f t="shared" si="190"/>
        <v>83800</v>
      </c>
      <c r="AS36" s="34">
        <f t="shared" si="190"/>
        <v>77600</v>
      </c>
      <c r="AT36" s="34">
        <f t="shared" si="190"/>
        <v>79800</v>
      </c>
      <c r="AU36" s="271">
        <f t="shared" si="190"/>
        <v>77600</v>
      </c>
      <c r="AV36" s="266">
        <f t="shared" si="190"/>
        <v>60700</v>
      </c>
      <c r="AW36" s="34">
        <f t="shared" si="190"/>
        <v>60700</v>
      </c>
      <c r="AX36" s="34">
        <f t="shared" si="190"/>
        <v>58500</v>
      </c>
      <c r="AY36" s="34">
        <f t="shared" si="190"/>
        <v>60700</v>
      </c>
      <c r="AZ36" s="34">
        <f t="shared" si="190"/>
        <v>58500</v>
      </c>
      <c r="BA36" s="34">
        <f t="shared" si="190"/>
        <v>60700</v>
      </c>
      <c r="BB36" s="34">
        <f t="shared" si="190"/>
        <v>58500</v>
      </c>
      <c r="BC36" s="34">
        <f t="shared" si="190"/>
        <v>60700</v>
      </c>
      <c r="BD36" s="267">
        <f t="shared" si="190"/>
        <v>58500</v>
      </c>
      <c r="BE36" s="266">
        <f t="shared" ref="BE36:BP36" si="191">BE35+3000</f>
        <v>56800</v>
      </c>
      <c r="BF36" s="34">
        <f t="shared" si="191"/>
        <v>54800</v>
      </c>
      <c r="BG36" s="34">
        <f t="shared" si="191"/>
        <v>56800</v>
      </c>
      <c r="BH36" s="34">
        <f t="shared" si="191"/>
        <v>54800</v>
      </c>
      <c r="BI36" s="34">
        <f t="shared" si="191"/>
        <v>56800</v>
      </c>
      <c r="BJ36" s="34">
        <f t="shared" si="191"/>
        <v>54800</v>
      </c>
      <c r="BK36" s="34">
        <f t="shared" si="191"/>
        <v>56800</v>
      </c>
      <c r="BL36" s="34">
        <f t="shared" si="191"/>
        <v>54800</v>
      </c>
      <c r="BM36" s="34">
        <f t="shared" si="191"/>
        <v>56800</v>
      </c>
      <c r="BN36" s="34">
        <f t="shared" si="191"/>
        <v>58500</v>
      </c>
      <c r="BO36" s="34">
        <f t="shared" si="191"/>
        <v>60700</v>
      </c>
      <c r="BP36" s="267">
        <f t="shared" si="191"/>
        <v>53800</v>
      </c>
      <c r="BQ36" s="266">
        <f t="shared" ref="BQ36:CE36" si="192">BQ35+3000</f>
        <v>48800</v>
      </c>
      <c r="BR36" s="34">
        <f t="shared" si="192"/>
        <v>49800</v>
      </c>
      <c r="BS36" s="34">
        <f t="shared" si="192"/>
        <v>48800</v>
      </c>
      <c r="BT36" s="34">
        <f t="shared" si="192"/>
        <v>49800</v>
      </c>
      <c r="BU36" s="34">
        <f t="shared" si="192"/>
        <v>48800</v>
      </c>
      <c r="BV36" s="34">
        <f t="shared" si="192"/>
        <v>49800</v>
      </c>
      <c r="BW36" s="34">
        <f t="shared" si="192"/>
        <v>48800</v>
      </c>
      <c r="BX36" s="34">
        <f t="shared" si="192"/>
        <v>48800</v>
      </c>
      <c r="BY36" s="34">
        <f t="shared" si="192"/>
        <v>49800</v>
      </c>
      <c r="BZ36" s="34">
        <f t="shared" si="192"/>
        <v>48800</v>
      </c>
      <c r="CA36" s="34">
        <f t="shared" si="192"/>
        <v>49800</v>
      </c>
      <c r="CB36" s="34">
        <f t="shared" si="192"/>
        <v>48800</v>
      </c>
      <c r="CC36" s="34">
        <f t="shared" si="192"/>
        <v>49800</v>
      </c>
      <c r="CD36" s="34">
        <f t="shared" si="192"/>
        <v>53500</v>
      </c>
      <c r="CE36" s="267">
        <f t="shared" si="192"/>
        <v>55700</v>
      </c>
    </row>
    <row r="37" spans="1:83" s="35" customFormat="1" ht="12" customHeight="1" x14ac:dyDescent="0.2">
      <c r="A37" s="269">
        <v>4</v>
      </c>
      <c r="B37" s="34">
        <f t="shared" ref="B37:C37" si="193">B36+3000</f>
        <v>78900</v>
      </c>
      <c r="C37" s="34">
        <f t="shared" si="193"/>
        <v>84800</v>
      </c>
      <c r="D37" s="267">
        <f t="shared" si="177"/>
        <v>80600</v>
      </c>
      <c r="E37" s="266">
        <f t="shared" ref="E37" si="194">E36+3000</f>
        <v>56500</v>
      </c>
      <c r="F37" s="34">
        <f t="shared" ref="F37:L37" si="195">F36+3000</f>
        <v>54800</v>
      </c>
      <c r="G37" s="34">
        <f t="shared" si="195"/>
        <v>52800</v>
      </c>
      <c r="H37" s="34">
        <f t="shared" ref="H37" si="196">H36+3000</f>
        <v>52800</v>
      </c>
      <c r="I37" s="34">
        <f t="shared" si="195"/>
        <v>51800</v>
      </c>
      <c r="J37" s="34">
        <f t="shared" si="195"/>
        <v>52800</v>
      </c>
      <c r="K37" s="34">
        <f t="shared" si="195"/>
        <v>52800</v>
      </c>
      <c r="L37" s="271">
        <f t="shared" si="195"/>
        <v>52800</v>
      </c>
      <c r="M37" s="266">
        <f t="shared" ref="M37:W37" si="197">M36+3000</f>
        <v>66700</v>
      </c>
      <c r="N37" s="34">
        <f t="shared" si="197"/>
        <v>61500</v>
      </c>
      <c r="O37" s="34">
        <f t="shared" si="197"/>
        <v>66700</v>
      </c>
      <c r="P37" s="34">
        <f t="shared" si="197"/>
        <v>63700</v>
      </c>
      <c r="Q37" s="34">
        <f t="shared" si="197"/>
        <v>59800</v>
      </c>
      <c r="R37" s="34">
        <f t="shared" si="197"/>
        <v>61500</v>
      </c>
      <c r="S37" s="34">
        <f t="shared" si="197"/>
        <v>59800</v>
      </c>
      <c r="T37" s="34">
        <f t="shared" si="197"/>
        <v>61500</v>
      </c>
      <c r="U37" s="34">
        <f t="shared" si="197"/>
        <v>59800</v>
      </c>
      <c r="V37" s="267">
        <f t="shared" si="197"/>
        <v>61500</v>
      </c>
      <c r="W37" s="270">
        <f t="shared" si="197"/>
        <v>80600</v>
      </c>
      <c r="X37" s="34">
        <f t="shared" ref="X37:BD37" si="198">X36+3000</f>
        <v>84800</v>
      </c>
      <c r="Y37" s="34">
        <f t="shared" si="198"/>
        <v>103900</v>
      </c>
      <c r="Z37" s="34">
        <f t="shared" si="198"/>
        <v>80600</v>
      </c>
      <c r="AA37" s="34">
        <f t="shared" si="198"/>
        <v>82800</v>
      </c>
      <c r="AB37" s="34">
        <f t="shared" si="198"/>
        <v>80600</v>
      </c>
      <c r="AC37" s="34">
        <f t="shared" si="198"/>
        <v>84800</v>
      </c>
      <c r="AD37" s="34">
        <f t="shared" si="198"/>
        <v>86800</v>
      </c>
      <c r="AE37" s="34">
        <f t="shared" si="198"/>
        <v>84800</v>
      </c>
      <c r="AF37" s="34">
        <f t="shared" si="198"/>
        <v>86800</v>
      </c>
      <c r="AG37" s="34">
        <f t="shared" si="198"/>
        <v>84800</v>
      </c>
      <c r="AH37" s="34">
        <f t="shared" si="198"/>
        <v>86800</v>
      </c>
      <c r="AI37" s="34">
        <f t="shared" si="198"/>
        <v>84800</v>
      </c>
      <c r="AJ37" s="34">
        <f t="shared" si="198"/>
        <v>86800</v>
      </c>
      <c r="AK37" s="34">
        <f t="shared" si="198"/>
        <v>84800</v>
      </c>
      <c r="AL37" s="34">
        <f t="shared" si="198"/>
        <v>86800</v>
      </c>
      <c r="AM37" s="34">
        <f t="shared" si="198"/>
        <v>84800</v>
      </c>
      <c r="AN37" s="34">
        <f t="shared" si="198"/>
        <v>86800</v>
      </c>
      <c r="AO37" s="34">
        <f t="shared" si="198"/>
        <v>84800</v>
      </c>
      <c r="AP37" s="34">
        <f t="shared" si="198"/>
        <v>86800</v>
      </c>
      <c r="AQ37" s="34">
        <f t="shared" si="198"/>
        <v>84800</v>
      </c>
      <c r="AR37" s="34">
        <f t="shared" si="198"/>
        <v>86800</v>
      </c>
      <c r="AS37" s="34">
        <f t="shared" si="198"/>
        <v>80600</v>
      </c>
      <c r="AT37" s="34">
        <f t="shared" si="198"/>
        <v>82800</v>
      </c>
      <c r="AU37" s="271">
        <f t="shared" si="198"/>
        <v>80600</v>
      </c>
      <c r="AV37" s="266">
        <f t="shared" si="198"/>
        <v>63700</v>
      </c>
      <c r="AW37" s="34">
        <f t="shared" si="198"/>
        <v>63700</v>
      </c>
      <c r="AX37" s="34">
        <f t="shared" si="198"/>
        <v>61500</v>
      </c>
      <c r="AY37" s="34">
        <f t="shared" si="198"/>
        <v>63700</v>
      </c>
      <c r="AZ37" s="34">
        <f t="shared" si="198"/>
        <v>61500</v>
      </c>
      <c r="BA37" s="34">
        <f t="shared" si="198"/>
        <v>63700</v>
      </c>
      <c r="BB37" s="34">
        <f t="shared" si="198"/>
        <v>61500</v>
      </c>
      <c r="BC37" s="34">
        <f t="shared" si="198"/>
        <v>63700</v>
      </c>
      <c r="BD37" s="267">
        <f t="shared" si="198"/>
        <v>61500</v>
      </c>
      <c r="BE37" s="266">
        <f t="shared" ref="BE37:BP37" si="199">BE36+3000</f>
        <v>59800</v>
      </c>
      <c r="BF37" s="34">
        <f t="shared" si="199"/>
        <v>57800</v>
      </c>
      <c r="BG37" s="34">
        <f t="shared" si="199"/>
        <v>59800</v>
      </c>
      <c r="BH37" s="34">
        <f t="shared" si="199"/>
        <v>57800</v>
      </c>
      <c r="BI37" s="34">
        <f t="shared" si="199"/>
        <v>59800</v>
      </c>
      <c r="BJ37" s="34">
        <f t="shared" si="199"/>
        <v>57800</v>
      </c>
      <c r="BK37" s="34">
        <f t="shared" si="199"/>
        <v>59800</v>
      </c>
      <c r="BL37" s="34">
        <f t="shared" si="199"/>
        <v>57800</v>
      </c>
      <c r="BM37" s="34">
        <f t="shared" si="199"/>
        <v>59800</v>
      </c>
      <c r="BN37" s="34">
        <f t="shared" si="199"/>
        <v>61500</v>
      </c>
      <c r="BO37" s="34">
        <f t="shared" si="199"/>
        <v>63700</v>
      </c>
      <c r="BP37" s="267">
        <f t="shared" si="199"/>
        <v>56800</v>
      </c>
      <c r="BQ37" s="266">
        <f t="shared" ref="BQ37:CE37" si="200">BQ36+3000</f>
        <v>51800</v>
      </c>
      <c r="BR37" s="34">
        <f t="shared" si="200"/>
        <v>52800</v>
      </c>
      <c r="BS37" s="34">
        <f t="shared" si="200"/>
        <v>51800</v>
      </c>
      <c r="BT37" s="34">
        <f t="shared" si="200"/>
        <v>52800</v>
      </c>
      <c r="BU37" s="34">
        <f t="shared" si="200"/>
        <v>51800</v>
      </c>
      <c r="BV37" s="34">
        <f t="shared" si="200"/>
        <v>52800</v>
      </c>
      <c r="BW37" s="34">
        <f t="shared" si="200"/>
        <v>51800</v>
      </c>
      <c r="BX37" s="34">
        <f t="shared" si="200"/>
        <v>51800</v>
      </c>
      <c r="BY37" s="34">
        <f t="shared" si="200"/>
        <v>52800</v>
      </c>
      <c r="BZ37" s="34">
        <f t="shared" si="200"/>
        <v>51800</v>
      </c>
      <c r="CA37" s="34">
        <f t="shared" si="200"/>
        <v>52800</v>
      </c>
      <c r="CB37" s="34">
        <f t="shared" si="200"/>
        <v>51800</v>
      </c>
      <c r="CC37" s="34">
        <f t="shared" si="200"/>
        <v>52800</v>
      </c>
      <c r="CD37" s="34">
        <f t="shared" si="200"/>
        <v>56500</v>
      </c>
      <c r="CE37" s="267">
        <f t="shared" si="200"/>
        <v>58700</v>
      </c>
    </row>
    <row r="38" spans="1:83" s="35" customFormat="1" ht="12" customHeight="1" x14ac:dyDescent="0.2">
      <c r="A38" s="269">
        <v>5</v>
      </c>
      <c r="B38" s="34">
        <f t="shared" ref="B38:C38" si="201">B37+3000</f>
        <v>81900</v>
      </c>
      <c r="C38" s="34">
        <f t="shared" si="201"/>
        <v>87800</v>
      </c>
      <c r="D38" s="267">
        <f t="shared" si="177"/>
        <v>83600</v>
      </c>
      <c r="E38" s="266">
        <f t="shared" ref="E38" si="202">E37+3000</f>
        <v>59500</v>
      </c>
      <c r="F38" s="34">
        <f t="shared" ref="F38:L38" si="203">F37+3000</f>
        <v>57800</v>
      </c>
      <c r="G38" s="34">
        <f t="shared" si="203"/>
        <v>55800</v>
      </c>
      <c r="H38" s="34">
        <f t="shared" ref="H38" si="204">H37+3000</f>
        <v>55800</v>
      </c>
      <c r="I38" s="34">
        <f t="shared" si="203"/>
        <v>54800</v>
      </c>
      <c r="J38" s="34">
        <f t="shared" si="203"/>
        <v>55800</v>
      </c>
      <c r="K38" s="34">
        <f t="shared" si="203"/>
        <v>55800</v>
      </c>
      <c r="L38" s="271">
        <f t="shared" si="203"/>
        <v>55800</v>
      </c>
      <c r="M38" s="266">
        <f t="shared" ref="M38:W38" si="205">M37+3000</f>
        <v>69700</v>
      </c>
      <c r="N38" s="34">
        <f t="shared" si="205"/>
        <v>64500</v>
      </c>
      <c r="O38" s="34">
        <f t="shared" si="205"/>
        <v>69700</v>
      </c>
      <c r="P38" s="34">
        <f t="shared" si="205"/>
        <v>66700</v>
      </c>
      <c r="Q38" s="34">
        <f t="shared" si="205"/>
        <v>62800</v>
      </c>
      <c r="R38" s="34">
        <f t="shared" si="205"/>
        <v>64500</v>
      </c>
      <c r="S38" s="34">
        <f t="shared" si="205"/>
        <v>62800</v>
      </c>
      <c r="T38" s="34">
        <f t="shared" si="205"/>
        <v>64500</v>
      </c>
      <c r="U38" s="34">
        <f t="shared" si="205"/>
        <v>62800</v>
      </c>
      <c r="V38" s="267">
        <f t="shared" si="205"/>
        <v>64500</v>
      </c>
      <c r="W38" s="270">
        <f t="shared" si="205"/>
        <v>83600</v>
      </c>
      <c r="X38" s="34">
        <f t="shared" ref="X38:BD38" si="206">X37+3000</f>
        <v>87800</v>
      </c>
      <c r="Y38" s="34">
        <f t="shared" si="206"/>
        <v>106900</v>
      </c>
      <c r="Z38" s="34">
        <f t="shared" si="206"/>
        <v>83600</v>
      </c>
      <c r="AA38" s="34">
        <f t="shared" si="206"/>
        <v>85800</v>
      </c>
      <c r="AB38" s="34">
        <f t="shared" si="206"/>
        <v>83600</v>
      </c>
      <c r="AC38" s="34">
        <f t="shared" si="206"/>
        <v>87800</v>
      </c>
      <c r="AD38" s="34">
        <f t="shared" si="206"/>
        <v>89800</v>
      </c>
      <c r="AE38" s="34">
        <f t="shared" si="206"/>
        <v>87800</v>
      </c>
      <c r="AF38" s="34">
        <f t="shared" si="206"/>
        <v>89800</v>
      </c>
      <c r="AG38" s="34">
        <f t="shared" si="206"/>
        <v>87800</v>
      </c>
      <c r="AH38" s="34">
        <f t="shared" si="206"/>
        <v>89800</v>
      </c>
      <c r="AI38" s="34">
        <f t="shared" si="206"/>
        <v>87800</v>
      </c>
      <c r="AJ38" s="34">
        <f t="shared" si="206"/>
        <v>89800</v>
      </c>
      <c r="AK38" s="34">
        <f t="shared" si="206"/>
        <v>87800</v>
      </c>
      <c r="AL38" s="34">
        <f t="shared" si="206"/>
        <v>89800</v>
      </c>
      <c r="AM38" s="34">
        <f t="shared" si="206"/>
        <v>87800</v>
      </c>
      <c r="AN38" s="34">
        <f t="shared" si="206"/>
        <v>89800</v>
      </c>
      <c r="AO38" s="34">
        <f t="shared" si="206"/>
        <v>87800</v>
      </c>
      <c r="AP38" s="34">
        <f t="shared" si="206"/>
        <v>89800</v>
      </c>
      <c r="AQ38" s="34">
        <f t="shared" si="206"/>
        <v>87800</v>
      </c>
      <c r="AR38" s="34">
        <f t="shared" si="206"/>
        <v>89800</v>
      </c>
      <c r="AS38" s="34">
        <f t="shared" si="206"/>
        <v>83600</v>
      </c>
      <c r="AT38" s="34">
        <f t="shared" si="206"/>
        <v>85800</v>
      </c>
      <c r="AU38" s="271">
        <f t="shared" si="206"/>
        <v>83600</v>
      </c>
      <c r="AV38" s="266">
        <f t="shared" si="206"/>
        <v>66700</v>
      </c>
      <c r="AW38" s="34">
        <f t="shared" si="206"/>
        <v>66700</v>
      </c>
      <c r="AX38" s="34">
        <f t="shared" si="206"/>
        <v>64500</v>
      </c>
      <c r="AY38" s="34">
        <f t="shared" si="206"/>
        <v>66700</v>
      </c>
      <c r="AZ38" s="34">
        <f t="shared" si="206"/>
        <v>64500</v>
      </c>
      <c r="BA38" s="34">
        <f t="shared" si="206"/>
        <v>66700</v>
      </c>
      <c r="BB38" s="34">
        <f t="shared" si="206"/>
        <v>64500</v>
      </c>
      <c r="BC38" s="34">
        <f t="shared" si="206"/>
        <v>66700</v>
      </c>
      <c r="BD38" s="267">
        <f t="shared" si="206"/>
        <v>64500</v>
      </c>
      <c r="BE38" s="266">
        <f t="shared" ref="BE38:BP38" si="207">BE37+3000</f>
        <v>62800</v>
      </c>
      <c r="BF38" s="34">
        <f t="shared" si="207"/>
        <v>60800</v>
      </c>
      <c r="BG38" s="34">
        <f t="shared" si="207"/>
        <v>62800</v>
      </c>
      <c r="BH38" s="34">
        <f t="shared" si="207"/>
        <v>60800</v>
      </c>
      <c r="BI38" s="34">
        <f t="shared" si="207"/>
        <v>62800</v>
      </c>
      <c r="BJ38" s="34">
        <f t="shared" si="207"/>
        <v>60800</v>
      </c>
      <c r="BK38" s="34">
        <f t="shared" si="207"/>
        <v>62800</v>
      </c>
      <c r="BL38" s="34">
        <f t="shared" si="207"/>
        <v>60800</v>
      </c>
      <c r="BM38" s="34">
        <f t="shared" si="207"/>
        <v>62800</v>
      </c>
      <c r="BN38" s="34">
        <f t="shared" si="207"/>
        <v>64500</v>
      </c>
      <c r="BO38" s="34">
        <f t="shared" si="207"/>
        <v>66700</v>
      </c>
      <c r="BP38" s="267">
        <f t="shared" si="207"/>
        <v>59800</v>
      </c>
      <c r="BQ38" s="266">
        <f t="shared" ref="BQ38:CE38" si="208">BQ37+3000</f>
        <v>54800</v>
      </c>
      <c r="BR38" s="34">
        <f t="shared" si="208"/>
        <v>55800</v>
      </c>
      <c r="BS38" s="34">
        <f t="shared" si="208"/>
        <v>54800</v>
      </c>
      <c r="BT38" s="34">
        <f t="shared" si="208"/>
        <v>55800</v>
      </c>
      <c r="BU38" s="34">
        <f t="shared" si="208"/>
        <v>54800</v>
      </c>
      <c r="BV38" s="34">
        <f t="shared" si="208"/>
        <v>55800</v>
      </c>
      <c r="BW38" s="34">
        <f t="shared" si="208"/>
        <v>54800</v>
      </c>
      <c r="BX38" s="34">
        <f t="shared" si="208"/>
        <v>54800</v>
      </c>
      <c r="BY38" s="34">
        <f t="shared" si="208"/>
        <v>55800</v>
      </c>
      <c r="BZ38" s="34">
        <f t="shared" si="208"/>
        <v>54800</v>
      </c>
      <c r="CA38" s="34">
        <f t="shared" si="208"/>
        <v>55800</v>
      </c>
      <c r="CB38" s="34">
        <f t="shared" si="208"/>
        <v>54800</v>
      </c>
      <c r="CC38" s="34">
        <f t="shared" si="208"/>
        <v>55800</v>
      </c>
      <c r="CD38" s="34">
        <f t="shared" si="208"/>
        <v>59500</v>
      </c>
      <c r="CE38" s="267">
        <f t="shared" si="208"/>
        <v>61700</v>
      </c>
    </row>
    <row r="39" spans="1:83" s="35" customFormat="1" ht="12" customHeight="1" x14ac:dyDescent="0.2">
      <c r="A39" s="269">
        <v>6</v>
      </c>
      <c r="B39" s="34">
        <f t="shared" ref="B39:C39" si="209">B38+3000</f>
        <v>84900</v>
      </c>
      <c r="C39" s="34">
        <f t="shared" si="209"/>
        <v>90800</v>
      </c>
      <c r="D39" s="267">
        <f t="shared" si="177"/>
        <v>86600</v>
      </c>
      <c r="E39" s="266">
        <f t="shared" ref="E39" si="210">E38+3000</f>
        <v>62500</v>
      </c>
      <c r="F39" s="34">
        <f t="shared" ref="F39:L39" si="211">F38+3000</f>
        <v>60800</v>
      </c>
      <c r="G39" s="34">
        <f t="shared" si="211"/>
        <v>58800</v>
      </c>
      <c r="H39" s="34">
        <f t="shared" ref="H39" si="212">H38+3000</f>
        <v>58800</v>
      </c>
      <c r="I39" s="34">
        <f t="shared" si="211"/>
        <v>57800</v>
      </c>
      <c r="J39" s="34">
        <f t="shared" si="211"/>
        <v>58800</v>
      </c>
      <c r="K39" s="34">
        <f t="shared" si="211"/>
        <v>58800</v>
      </c>
      <c r="L39" s="271">
        <f t="shared" si="211"/>
        <v>58800</v>
      </c>
      <c r="M39" s="266">
        <f t="shared" ref="M39:W39" si="213">M38+3000</f>
        <v>72700</v>
      </c>
      <c r="N39" s="34">
        <f t="shared" si="213"/>
        <v>67500</v>
      </c>
      <c r="O39" s="34">
        <f t="shared" si="213"/>
        <v>72700</v>
      </c>
      <c r="P39" s="34">
        <f t="shared" si="213"/>
        <v>69700</v>
      </c>
      <c r="Q39" s="34">
        <f t="shared" si="213"/>
        <v>65800</v>
      </c>
      <c r="R39" s="34">
        <f t="shared" si="213"/>
        <v>67500</v>
      </c>
      <c r="S39" s="34">
        <f t="shared" si="213"/>
        <v>65800</v>
      </c>
      <c r="T39" s="34">
        <f t="shared" si="213"/>
        <v>67500</v>
      </c>
      <c r="U39" s="34">
        <f t="shared" si="213"/>
        <v>65800</v>
      </c>
      <c r="V39" s="267">
        <f t="shared" si="213"/>
        <v>67500</v>
      </c>
      <c r="W39" s="270">
        <f t="shared" si="213"/>
        <v>86600</v>
      </c>
      <c r="X39" s="34">
        <f t="shared" ref="X39:BD39" si="214">X38+3000</f>
        <v>90800</v>
      </c>
      <c r="Y39" s="34">
        <f t="shared" si="214"/>
        <v>109900</v>
      </c>
      <c r="Z39" s="34">
        <f t="shared" si="214"/>
        <v>86600</v>
      </c>
      <c r="AA39" s="34">
        <f t="shared" si="214"/>
        <v>88800</v>
      </c>
      <c r="AB39" s="34">
        <f t="shared" si="214"/>
        <v>86600</v>
      </c>
      <c r="AC39" s="34">
        <f t="shared" si="214"/>
        <v>90800</v>
      </c>
      <c r="AD39" s="34">
        <f t="shared" si="214"/>
        <v>92800</v>
      </c>
      <c r="AE39" s="34">
        <f t="shared" si="214"/>
        <v>90800</v>
      </c>
      <c r="AF39" s="34">
        <f t="shared" si="214"/>
        <v>92800</v>
      </c>
      <c r="AG39" s="34">
        <f t="shared" si="214"/>
        <v>90800</v>
      </c>
      <c r="AH39" s="34">
        <f t="shared" si="214"/>
        <v>92800</v>
      </c>
      <c r="AI39" s="34">
        <f t="shared" si="214"/>
        <v>90800</v>
      </c>
      <c r="AJ39" s="34">
        <f t="shared" si="214"/>
        <v>92800</v>
      </c>
      <c r="AK39" s="34">
        <f t="shared" si="214"/>
        <v>90800</v>
      </c>
      <c r="AL39" s="34">
        <f t="shared" si="214"/>
        <v>92800</v>
      </c>
      <c r="AM39" s="34">
        <f t="shared" si="214"/>
        <v>90800</v>
      </c>
      <c r="AN39" s="34">
        <f t="shared" si="214"/>
        <v>92800</v>
      </c>
      <c r="AO39" s="34">
        <f t="shared" si="214"/>
        <v>90800</v>
      </c>
      <c r="AP39" s="34">
        <f t="shared" si="214"/>
        <v>92800</v>
      </c>
      <c r="AQ39" s="34">
        <f t="shared" si="214"/>
        <v>90800</v>
      </c>
      <c r="AR39" s="34">
        <f t="shared" si="214"/>
        <v>92800</v>
      </c>
      <c r="AS39" s="34">
        <f t="shared" si="214"/>
        <v>86600</v>
      </c>
      <c r="AT39" s="34">
        <f t="shared" si="214"/>
        <v>88800</v>
      </c>
      <c r="AU39" s="271">
        <f t="shared" si="214"/>
        <v>86600</v>
      </c>
      <c r="AV39" s="266">
        <f t="shared" si="214"/>
        <v>69700</v>
      </c>
      <c r="AW39" s="34">
        <f t="shared" si="214"/>
        <v>69700</v>
      </c>
      <c r="AX39" s="34">
        <f t="shared" si="214"/>
        <v>67500</v>
      </c>
      <c r="AY39" s="34">
        <f t="shared" si="214"/>
        <v>69700</v>
      </c>
      <c r="AZ39" s="34">
        <f t="shared" si="214"/>
        <v>67500</v>
      </c>
      <c r="BA39" s="34">
        <f t="shared" si="214"/>
        <v>69700</v>
      </c>
      <c r="BB39" s="34">
        <f t="shared" si="214"/>
        <v>67500</v>
      </c>
      <c r="BC39" s="34">
        <f t="shared" si="214"/>
        <v>69700</v>
      </c>
      <c r="BD39" s="267">
        <f t="shared" si="214"/>
        <v>67500</v>
      </c>
      <c r="BE39" s="266">
        <f t="shared" ref="BE39:BP39" si="215">BE38+3000</f>
        <v>65800</v>
      </c>
      <c r="BF39" s="34">
        <f t="shared" si="215"/>
        <v>63800</v>
      </c>
      <c r="BG39" s="34">
        <f t="shared" si="215"/>
        <v>65800</v>
      </c>
      <c r="BH39" s="34">
        <f t="shared" si="215"/>
        <v>63800</v>
      </c>
      <c r="BI39" s="34">
        <f t="shared" si="215"/>
        <v>65800</v>
      </c>
      <c r="BJ39" s="34">
        <f t="shared" si="215"/>
        <v>63800</v>
      </c>
      <c r="BK39" s="34">
        <f t="shared" si="215"/>
        <v>65800</v>
      </c>
      <c r="BL39" s="34">
        <f t="shared" si="215"/>
        <v>63800</v>
      </c>
      <c r="BM39" s="34">
        <f t="shared" si="215"/>
        <v>65800</v>
      </c>
      <c r="BN39" s="34">
        <f t="shared" si="215"/>
        <v>67500</v>
      </c>
      <c r="BO39" s="34">
        <f t="shared" si="215"/>
        <v>69700</v>
      </c>
      <c r="BP39" s="267">
        <f t="shared" si="215"/>
        <v>62800</v>
      </c>
      <c r="BQ39" s="266">
        <f t="shared" ref="BQ39:CE39" si="216">BQ38+3000</f>
        <v>57800</v>
      </c>
      <c r="BR39" s="34">
        <f t="shared" si="216"/>
        <v>58800</v>
      </c>
      <c r="BS39" s="34">
        <f t="shared" si="216"/>
        <v>57800</v>
      </c>
      <c r="BT39" s="34">
        <f t="shared" si="216"/>
        <v>58800</v>
      </c>
      <c r="BU39" s="34">
        <f t="shared" si="216"/>
        <v>57800</v>
      </c>
      <c r="BV39" s="34">
        <f t="shared" si="216"/>
        <v>58800</v>
      </c>
      <c r="BW39" s="34">
        <f t="shared" si="216"/>
        <v>57800</v>
      </c>
      <c r="BX39" s="34">
        <f t="shared" si="216"/>
        <v>57800</v>
      </c>
      <c r="BY39" s="34">
        <f t="shared" si="216"/>
        <v>58800</v>
      </c>
      <c r="BZ39" s="34">
        <f t="shared" si="216"/>
        <v>57800</v>
      </c>
      <c r="CA39" s="34">
        <f t="shared" si="216"/>
        <v>58800</v>
      </c>
      <c r="CB39" s="34">
        <f t="shared" si="216"/>
        <v>57800</v>
      </c>
      <c r="CC39" s="34">
        <f t="shared" si="216"/>
        <v>58800</v>
      </c>
      <c r="CD39" s="34">
        <f t="shared" si="216"/>
        <v>62500</v>
      </c>
      <c r="CE39" s="267">
        <f t="shared" si="216"/>
        <v>64700</v>
      </c>
    </row>
    <row r="40" spans="1:83" s="35" customFormat="1" ht="12" customHeight="1" x14ac:dyDescent="0.2">
      <c r="A40" s="268" t="s">
        <v>183</v>
      </c>
      <c r="B40" s="34"/>
      <c r="C40" s="34"/>
      <c r="D40" s="267"/>
      <c r="E40" s="266"/>
      <c r="F40" s="34"/>
      <c r="G40" s="34"/>
      <c r="H40" s="34"/>
      <c r="I40" s="34"/>
      <c r="J40" s="34"/>
      <c r="K40" s="34"/>
      <c r="L40" s="271"/>
      <c r="M40" s="266"/>
      <c r="N40" s="34"/>
      <c r="O40" s="34"/>
      <c r="P40" s="34"/>
      <c r="Q40" s="34"/>
      <c r="R40" s="34"/>
      <c r="S40" s="34"/>
      <c r="T40" s="34"/>
      <c r="U40" s="34"/>
      <c r="V40" s="267"/>
      <c r="W40" s="270"/>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271"/>
      <c r="AV40" s="266"/>
      <c r="AW40" s="34"/>
      <c r="AX40" s="34"/>
      <c r="AY40" s="34"/>
      <c r="AZ40" s="34"/>
      <c r="BA40" s="34"/>
      <c r="BB40" s="34"/>
      <c r="BC40" s="34"/>
      <c r="BD40" s="267"/>
      <c r="BE40" s="266"/>
      <c r="BF40" s="34"/>
      <c r="BG40" s="34"/>
      <c r="BH40" s="34"/>
      <c r="BI40" s="34"/>
      <c r="BJ40" s="34"/>
      <c r="BK40" s="34"/>
      <c r="BL40" s="34"/>
      <c r="BM40" s="34"/>
      <c r="BN40" s="34"/>
      <c r="BO40" s="34"/>
      <c r="BP40" s="267"/>
      <c r="BQ40" s="266"/>
      <c r="BR40" s="34"/>
      <c r="BS40" s="34"/>
      <c r="BT40" s="34"/>
      <c r="BU40" s="34"/>
      <c r="BV40" s="34"/>
      <c r="BW40" s="34"/>
      <c r="BX40" s="34"/>
      <c r="BY40" s="34"/>
      <c r="BZ40" s="34"/>
      <c r="CA40" s="34"/>
      <c r="CB40" s="34"/>
      <c r="CC40" s="34"/>
      <c r="CD40" s="34"/>
      <c r="CE40" s="267"/>
    </row>
    <row r="41" spans="1:83" s="35" customFormat="1" ht="12" customHeight="1" x14ac:dyDescent="0.2">
      <c r="A41" s="269" t="s">
        <v>15</v>
      </c>
      <c r="B41" s="34">
        <f t="shared" ref="B41:C41" si="217">B6+75000</f>
        <v>89900</v>
      </c>
      <c r="C41" s="34">
        <f t="shared" si="217"/>
        <v>95800</v>
      </c>
      <c r="D41" s="267">
        <f t="shared" ref="D41" si="218">D6+75000</f>
        <v>91600</v>
      </c>
      <c r="E41" s="330">
        <f>E6+43600</f>
        <v>60200</v>
      </c>
      <c r="F41" s="330">
        <f t="shared" ref="F41:L41" si="219">F6+43600</f>
        <v>58500</v>
      </c>
      <c r="G41" s="330">
        <f t="shared" si="219"/>
        <v>56500</v>
      </c>
      <c r="H41" s="330">
        <f t="shared" si="219"/>
        <v>56500</v>
      </c>
      <c r="I41" s="330">
        <f t="shared" si="219"/>
        <v>55500</v>
      </c>
      <c r="J41" s="330">
        <f t="shared" si="219"/>
        <v>56500</v>
      </c>
      <c r="K41" s="330">
        <f t="shared" si="219"/>
        <v>56500</v>
      </c>
      <c r="L41" s="330">
        <f t="shared" si="219"/>
        <v>56500</v>
      </c>
      <c r="M41" s="330">
        <f>M6+43600</f>
        <v>65400</v>
      </c>
      <c r="N41" s="330">
        <f t="shared" ref="N41:V41" si="220">N6+43600</f>
        <v>60200</v>
      </c>
      <c r="O41" s="330">
        <f t="shared" si="220"/>
        <v>65400</v>
      </c>
      <c r="P41" s="330">
        <f t="shared" si="220"/>
        <v>62400</v>
      </c>
      <c r="Q41" s="330">
        <f t="shared" si="220"/>
        <v>58500</v>
      </c>
      <c r="R41" s="330">
        <f t="shared" si="220"/>
        <v>60200</v>
      </c>
      <c r="S41" s="330">
        <f t="shared" si="220"/>
        <v>58500</v>
      </c>
      <c r="T41" s="330">
        <f t="shared" si="220"/>
        <v>60200</v>
      </c>
      <c r="U41" s="330">
        <f t="shared" si="220"/>
        <v>58500</v>
      </c>
      <c r="V41" s="330">
        <f t="shared" si="220"/>
        <v>60200</v>
      </c>
      <c r="W41" s="270">
        <f t="shared" ref="W41" si="221">W6+65000</f>
        <v>81600</v>
      </c>
      <c r="X41" s="34">
        <f t="shared" ref="X41:AU41" si="222">X6+65000</f>
        <v>85800</v>
      </c>
      <c r="Y41" s="34">
        <f t="shared" si="222"/>
        <v>104900</v>
      </c>
      <c r="Z41" s="34">
        <f t="shared" si="222"/>
        <v>81600</v>
      </c>
      <c r="AA41" s="34">
        <f t="shared" si="222"/>
        <v>83800</v>
      </c>
      <c r="AB41" s="34">
        <f t="shared" si="222"/>
        <v>81600</v>
      </c>
      <c r="AC41" s="34">
        <f t="shared" si="222"/>
        <v>85800</v>
      </c>
      <c r="AD41" s="34">
        <f t="shared" si="222"/>
        <v>87800</v>
      </c>
      <c r="AE41" s="34">
        <f t="shared" si="222"/>
        <v>85800</v>
      </c>
      <c r="AF41" s="34">
        <f t="shared" si="222"/>
        <v>87800</v>
      </c>
      <c r="AG41" s="34">
        <f t="shared" si="222"/>
        <v>85800</v>
      </c>
      <c r="AH41" s="34">
        <f t="shared" si="222"/>
        <v>87800</v>
      </c>
      <c r="AI41" s="34">
        <f t="shared" si="222"/>
        <v>85800</v>
      </c>
      <c r="AJ41" s="34">
        <f t="shared" si="222"/>
        <v>87800</v>
      </c>
      <c r="AK41" s="34">
        <f t="shared" si="222"/>
        <v>85800</v>
      </c>
      <c r="AL41" s="34">
        <f t="shared" si="222"/>
        <v>87800</v>
      </c>
      <c r="AM41" s="34">
        <f t="shared" si="222"/>
        <v>85800</v>
      </c>
      <c r="AN41" s="34">
        <f t="shared" si="222"/>
        <v>87800</v>
      </c>
      <c r="AO41" s="34">
        <f t="shared" si="222"/>
        <v>85800</v>
      </c>
      <c r="AP41" s="34">
        <f t="shared" si="222"/>
        <v>87800</v>
      </c>
      <c r="AQ41" s="34">
        <f t="shared" si="222"/>
        <v>85800</v>
      </c>
      <c r="AR41" s="34">
        <f t="shared" si="222"/>
        <v>87800</v>
      </c>
      <c r="AS41" s="34">
        <f t="shared" si="222"/>
        <v>81600</v>
      </c>
      <c r="AT41" s="34">
        <f t="shared" si="222"/>
        <v>83800</v>
      </c>
      <c r="AU41" s="271">
        <f t="shared" si="222"/>
        <v>81600</v>
      </c>
      <c r="AV41" s="266">
        <f t="shared" ref="AV41:BD41" si="223">AV6+50000</f>
        <v>68800</v>
      </c>
      <c r="AW41" s="34">
        <f t="shared" si="223"/>
        <v>68800</v>
      </c>
      <c r="AX41" s="34">
        <f t="shared" si="223"/>
        <v>66600</v>
      </c>
      <c r="AY41" s="34">
        <f t="shared" si="223"/>
        <v>68800</v>
      </c>
      <c r="AZ41" s="34">
        <f t="shared" si="223"/>
        <v>66600</v>
      </c>
      <c r="BA41" s="34">
        <f t="shared" si="223"/>
        <v>68800</v>
      </c>
      <c r="BB41" s="34">
        <f t="shared" si="223"/>
        <v>66600</v>
      </c>
      <c r="BC41" s="34">
        <f t="shared" si="223"/>
        <v>68800</v>
      </c>
      <c r="BD41" s="267">
        <f t="shared" si="223"/>
        <v>66600</v>
      </c>
      <c r="BE41" s="266">
        <f>BE6+43600</f>
        <v>58500</v>
      </c>
      <c r="BF41" s="34">
        <f t="shared" ref="BF41:BP41" si="224">BF6+43600</f>
        <v>56500</v>
      </c>
      <c r="BG41" s="34">
        <f t="shared" si="224"/>
        <v>58500</v>
      </c>
      <c r="BH41" s="34">
        <f t="shared" si="224"/>
        <v>56500</v>
      </c>
      <c r="BI41" s="34">
        <f t="shared" si="224"/>
        <v>58500</v>
      </c>
      <c r="BJ41" s="34">
        <f t="shared" si="224"/>
        <v>56500</v>
      </c>
      <c r="BK41" s="34">
        <f t="shared" si="224"/>
        <v>58500</v>
      </c>
      <c r="BL41" s="34">
        <f t="shared" si="224"/>
        <v>56500</v>
      </c>
      <c r="BM41" s="34">
        <f t="shared" si="224"/>
        <v>58500</v>
      </c>
      <c r="BN41" s="34">
        <f t="shared" si="224"/>
        <v>60200</v>
      </c>
      <c r="BO41" s="34">
        <f t="shared" si="224"/>
        <v>62400</v>
      </c>
      <c r="BP41" s="267">
        <f t="shared" si="224"/>
        <v>55500</v>
      </c>
      <c r="BQ41" s="266">
        <f>BQ6+43600</f>
        <v>55500</v>
      </c>
      <c r="BR41" s="34">
        <f t="shared" ref="BR41:CE41" si="225">BR6+43600</f>
        <v>56500</v>
      </c>
      <c r="BS41" s="34">
        <f t="shared" si="225"/>
        <v>55500</v>
      </c>
      <c r="BT41" s="34">
        <f t="shared" si="225"/>
        <v>56500</v>
      </c>
      <c r="BU41" s="34">
        <f t="shared" si="225"/>
        <v>55500</v>
      </c>
      <c r="BV41" s="34">
        <f t="shared" si="225"/>
        <v>56500</v>
      </c>
      <c r="BW41" s="34">
        <f t="shared" si="225"/>
        <v>55500</v>
      </c>
      <c r="BX41" s="34">
        <f t="shared" si="225"/>
        <v>55500</v>
      </c>
      <c r="BY41" s="34">
        <f t="shared" si="225"/>
        <v>56500</v>
      </c>
      <c r="BZ41" s="34">
        <f t="shared" si="225"/>
        <v>55500</v>
      </c>
      <c r="CA41" s="34">
        <f t="shared" si="225"/>
        <v>56500</v>
      </c>
      <c r="CB41" s="34">
        <f t="shared" si="225"/>
        <v>55500</v>
      </c>
      <c r="CC41" s="34">
        <f t="shared" si="225"/>
        <v>56500</v>
      </c>
      <c r="CD41" s="34">
        <f t="shared" si="225"/>
        <v>60200</v>
      </c>
      <c r="CE41" s="267">
        <f t="shared" si="225"/>
        <v>62400</v>
      </c>
    </row>
    <row r="42" spans="1:83" s="35" customFormat="1" ht="12" customHeight="1" x14ac:dyDescent="0.2">
      <c r="A42" s="269">
        <v>2</v>
      </c>
      <c r="B42" s="34">
        <f t="shared" ref="B42:C42" si="226">B41+3000</f>
        <v>92900</v>
      </c>
      <c r="C42" s="34">
        <f t="shared" si="226"/>
        <v>98800</v>
      </c>
      <c r="D42" s="267">
        <f t="shared" ref="D42:E48" si="227">D41+3000</f>
        <v>94600</v>
      </c>
      <c r="E42" s="266">
        <f t="shared" si="227"/>
        <v>63200</v>
      </c>
      <c r="F42" s="34">
        <f t="shared" ref="F42:L42" si="228">F41+3000</f>
        <v>61500</v>
      </c>
      <c r="G42" s="34">
        <f t="shared" si="228"/>
        <v>59500</v>
      </c>
      <c r="H42" s="34">
        <f t="shared" ref="H42" si="229">H41+3000</f>
        <v>59500</v>
      </c>
      <c r="I42" s="34">
        <f t="shared" si="228"/>
        <v>58500</v>
      </c>
      <c r="J42" s="34">
        <f t="shared" si="228"/>
        <v>59500</v>
      </c>
      <c r="K42" s="34">
        <f t="shared" si="228"/>
        <v>59500</v>
      </c>
      <c r="L42" s="271">
        <f t="shared" si="228"/>
        <v>59500</v>
      </c>
      <c r="M42" s="266">
        <f t="shared" ref="M42:W42" si="230">M41+3000</f>
        <v>68400</v>
      </c>
      <c r="N42" s="34">
        <f t="shared" si="230"/>
        <v>63200</v>
      </c>
      <c r="O42" s="34">
        <f t="shared" si="230"/>
        <v>68400</v>
      </c>
      <c r="P42" s="34">
        <f t="shared" si="230"/>
        <v>65400</v>
      </c>
      <c r="Q42" s="34">
        <f t="shared" si="230"/>
        <v>61500</v>
      </c>
      <c r="R42" s="34">
        <f t="shared" si="230"/>
        <v>63200</v>
      </c>
      <c r="S42" s="34">
        <f t="shared" si="230"/>
        <v>61500</v>
      </c>
      <c r="T42" s="34">
        <f t="shared" si="230"/>
        <v>63200</v>
      </c>
      <c r="U42" s="34">
        <f t="shared" si="230"/>
        <v>61500</v>
      </c>
      <c r="V42" s="267">
        <f t="shared" si="230"/>
        <v>63200</v>
      </c>
      <c r="W42" s="270">
        <f t="shared" si="230"/>
        <v>84600</v>
      </c>
      <c r="X42" s="34">
        <f t="shared" ref="X42:BD42" si="231">X41+3000</f>
        <v>88800</v>
      </c>
      <c r="Y42" s="34">
        <f t="shared" si="231"/>
        <v>107900</v>
      </c>
      <c r="Z42" s="34">
        <f t="shared" si="231"/>
        <v>84600</v>
      </c>
      <c r="AA42" s="34">
        <f t="shared" si="231"/>
        <v>86800</v>
      </c>
      <c r="AB42" s="34">
        <f t="shared" si="231"/>
        <v>84600</v>
      </c>
      <c r="AC42" s="34">
        <f t="shared" si="231"/>
        <v>88800</v>
      </c>
      <c r="AD42" s="34">
        <f t="shared" si="231"/>
        <v>90800</v>
      </c>
      <c r="AE42" s="34">
        <f t="shared" si="231"/>
        <v>88800</v>
      </c>
      <c r="AF42" s="34">
        <f t="shared" si="231"/>
        <v>90800</v>
      </c>
      <c r="AG42" s="34">
        <f t="shared" si="231"/>
        <v>88800</v>
      </c>
      <c r="AH42" s="34">
        <f t="shared" si="231"/>
        <v>90800</v>
      </c>
      <c r="AI42" s="34">
        <f t="shared" si="231"/>
        <v>88800</v>
      </c>
      <c r="AJ42" s="34">
        <f t="shared" si="231"/>
        <v>90800</v>
      </c>
      <c r="AK42" s="34">
        <f t="shared" si="231"/>
        <v>88800</v>
      </c>
      <c r="AL42" s="34">
        <f t="shared" si="231"/>
        <v>90800</v>
      </c>
      <c r="AM42" s="34">
        <f t="shared" si="231"/>
        <v>88800</v>
      </c>
      <c r="AN42" s="34">
        <f t="shared" si="231"/>
        <v>90800</v>
      </c>
      <c r="AO42" s="34">
        <f t="shared" si="231"/>
        <v>88800</v>
      </c>
      <c r="AP42" s="34">
        <f t="shared" si="231"/>
        <v>90800</v>
      </c>
      <c r="AQ42" s="34">
        <f t="shared" si="231"/>
        <v>88800</v>
      </c>
      <c r="AR42" s="34">
        <f t="shared" si="231"/>
        <v>90800</v>
      </c>
      <c r="AS42" s="34">
        <f t="shared" si="231"/>
        <v>84600</v>
      </c>
      <c r="AT42" s="34">
        <f t="shared" si="231"/>
        <v>86800</v>
      </c>
      <c r="AU42" s="271">
        <f t="shared" si="231"/>
        <v>84600</v>
      </c>
      <c r="AV42" s="266">
        <f t="shared" si="231"/>
        <v>71800</v>
      </c>
      <c r="AW42" s="34">
        <f t="shared" si="231"/>
        <v>71800</v>
      </c>
      <c r="AX42" s="34">
        <f t="shared" si="231"/>
        <v>69600</v>
      </c>
      <c r="AY42" s="34">
        <f t="shared" si="231"/>
        <v>71800</v>
      </c>
      <c r="AZ42" s="34">
        <f t="shared" si="231"/>
        <v>69600</v>
      </c>
      <c r="BA42" s="34">
        <f t="shared" si="231"/>
        <v>71800</v>
      </c>
      <c r="BB42" s="34">
        <f t="shared" si="231"/>
        <v>69600</v>
      </c>
      <c r="BC42" s="34">
        <f t="shared" si="231"/>
        <v>71800</v>
      </c>
      <c r="BD42" s="267">
        <f t="shared" si="231"/>
        <v>69600</v>
      </c>
      <c r="BE42" s="266">
        <f t="shared" ref="BE42:BP42" si="232">BE41+3000</f>
        <v>61500</v>
      </c>
      <c r="BF42" s="34">
        <f t="shared" si="232"/>
        <v>59500</v>
      </c>
      <c r="BG42" s="34">
        <f t="shared" si="232"/>
        <v>61500</v>
      </c>
      <c r="BH42" s="34">
        <f t="shared" si="232"/>
        <v>59500</v>
      </c>
      <c r="BI42" s="34">
        <f t="shared" si="232"/>
        <v>61500</v>
      </c>
      <c r="BJ42" s="34">
        <f t="shared" si="232"/>
        <v>59500</v>
      </c>
      <c r="BK42" s="34">
        <f t="shared" si="232"/>
        <v>61500</v>
      </c>
      <c r="BL42" s="34">
        <f t="shared" si="232"/>
        <v>59500</v>
      </c>
      <c r="BM42" s="34">
        <f t="shared" si="232"/>
        <v>61500</v>
      </c>
      <c r="BN42" s="34">
        <f t="shared" si="232"/>
        <v>63200</v>
      </c>
      <c r="BO42" s="34">
        <f t="shared" si="232"/>
        <v>65400</v>
      </c>
      <c r="BP42" s="267">
        <f t="shared" si="232"/>
        <v>58500</v>
      </c>
      <c r="BQ42" s="266">
        <f t="shared" ref="BQ42:CE42" si="233">BQ41+3000</f>
        <v>58500</v>
      </c>
      <c r="BR42" s="34">
        <f t="shared" si="233"/>
        <v>59500</v>
      </c>
      <c r="BS42" s="34">
        <f t="shared" si="233"/>
        <v>58500</v>
      </c>
      <c r="BT42" s="34">
        <f t="shared" si="233"/>
        <v>59500</v>
      </c>
      <c r="BU42" s="34">
        <f t="shared" si="233"/>
        <v>58500</v>
      </c>
      <c r="BV42" s="34">
        <f t="shared" si="233"/>
        <v>59500</v>
      </c>
      <c r="BW42" s="34">
        <f t="shared" si="233"/>
        <v>58500</v>
      </c>
      <c r="BX42" s="34">
        <f t="shared" si="233"/>
        <v>58500</v>
      </c>
      <c r="BY42" s="34">
        <f t="shared" si="233"/>
        <v>59500</v>
      </c>
      <c r="BZ42" s="34">
        <f t="shared" si="233"/>
        <v>58500</v>
      </c>
      <c r="CA42" s="34">
        <f t="shared" si="233"/>
        <v>59500</v>
      </c>
      <c r="CB42" s="34">
        <f t="shared" si="233"/>
        <v>58500</v>
      </c>
      <c r="CC42" s="34">
        <f t="shared" si="233"/>
        <v>59500</v>
      </c>
      <c r="CD42" s="34">
        <f t="shared" si="233"/>
        <v>63200</v>
      </c>
      <c r="CE42" s="267">
        <f t="shared" si="233"/>
        <v>65400</v>
      </c>
    </row>
    <row r="43" spans="1:83" s="35" customFormat="1" ht="12" customHeight="1" x14ac:dyDescent="0.2">
      <c r="A43" s="269">
        <v>3</v>
      </c>
      <c r="B43" s="34">
        <f t="shared" ref="B43:C43" si="234">B42+3000</f>
        <v>95900</v>
      </c>
      <c r="C43" s="34">
        <f t="shared" si="234"/>
        <v>101800</v>
      </c>
      <c r="D43" s="267">
        <f t="shared" si="227"/>
        <v>97600</v>
      </c>
      <c r="E43" s="266">
        <f t="shared" si="227"/>
        <v>66200</v>
      </c>
      <c r="F43" s="34">
        <f t="shared" ref="F43:L43" si="235">F42+3000</f>
        <v>64500</v>
      </c>
      <c r="G43" s="34">
        <f t="shared" si="235"/>
        <v>62500</v>
      </c>
      <c r="H43" s="34">
        <f t="shared" ref="H43" si="236">H42+3000</f>
        <v>62500</v>
      </c>
      <c r="I43" s="34">
        <f t="shared" si="235"/>
        <v>61500</v>
      </c>
      <c r="J43" s="34">
        <f t="shared" si="235"/>
        <v>62500</v>
      </c>
      <c r="K43" s="34">
        <f t="shared" si="235"/>
        <v>62500</v>
      </c>
      <c r="L43" s="271">
        <f t="shared" si="235"/>
        <v>62500</v>
      </c>
      <c r="M43" s="266">
        <f t="shared" ref="M43:W43" si="237">M42+3000</f>
        <v>71400</v>
      </c>
      <c r="N43" s="34">
        <f t="shared" si="237"/>
        <v>66200</v>
      </c>
      <c r="O43" s="34">
        <f t="shared" si="237"/>
        <v>71400</v>
      </c>
      <c r="P43" s="34">
        <f t="shared" si="237"/>
        <v>68400</v>
      </c>
      <c r="Q43" s="34">
        <f t="shared" si="237"/>
        <v>64500</v>
      </c>
      <c r="R43" s="34">
        <f t="shared" si="237"/>
        <v>66200</v>
      </c>
      <c r="S43" s="34">
        <f t="shared" si="237"/>
        <v>64500</v>
      </c>
      <c r="T43" s="34">
        <f t="shared" si="237"/>
        <v>66200</v>
      </c>
      <c r="U43" s="34">
        <f t="shared" si="237"/>
        <v>64500</v>
      </c>
      <c r="V43" s="267">
        <f t="shared" si="237"/>
        <v>66200</v>
      </c>
      <c r="W43" s="270">
        <f t="shared" si="237"/>
        <v>87600</v>
      </c>
      <c r="X43" s="34">
        <f t="shared" ref="X43:BD43" si="238">X42+3000</f>
        <v>91800</v>
      </c>
      <c r="Y43" s="34">
        <f t="shared" si="238"/>
        <v>110900</v>
      </c>
      <c r="Z43" s="34">
        <f t="shared" si="238"/>
        <v>87600</v>
      </c>
      <c r="AA43" s="34">
        <f t="shared" si="238"/>
        <v>89800</v>
      </c>
      <c r="AB43" s="34">
        <f t="shared" si="238"/>
        <v>87600</v>
      </c>
      <c r="AC43" s="34">
        <f t="shared" si="238"/>
        <v>91800</v>
      </c>
      <c r="AD43" s="34">
        <f t="shared" si="238"/>
        <v>93800</v>
      </c>
      <c r="AE43" s="34">
        <f t="shared" si="238"/>
        <v>91800</v>
      </c>
      <c r="AF43" s="34">
        <f t="shared" si="238"/>
        <v>93800</v>
      </c>
      <c r="AG43" s="34">
        <f t="shared" si="238"/>
        <v>91800</v>
      </c>
      <c r="AH43" s="34">
        <f t="shared" si="238"/>
        <v>93800</v>
      </c>
      <c r="AI43" s="34">
        <f t="shared" si="238"/>
        <v>91800</v>
      </c>
      <c r="AJ43" s="34">
        <f t="shared" si="238"/>
        <v>93800</v>
      </c>
      <c r="AK43" s="34">
        <f t="shared" si="238"/>
        <v>91800</v>
      </c>
      <c r="AL43" s="34">
        <f t="shared" si="238"/>
        <v>93800</v>
      </c>
      <c r="AM43" s="34">
        <f t="shared" si="238"/>
        <v>91800</v>
      </c>
      <c r="AN43" s="34">
        <f t="shared" si="238"/>
        <v>93800</v>
      </c>
      <c r="AO43" s="34">
        <f t="shared" si="238"/>
        <v>91800</v>
      </c>
      <c r="AP43" s="34">
        <f t="shared" si="238"/>
        <v>93800</v>
      </c>
      <c r="AQ43" s="34">
        <f t="shared" si="238"/>
        <v>91800</v>
      </c>
      <c r="AR43" s="34">
        <f t="shared" si="238"/>
        <v>93800</v>
      </c>
      <c r="AS43" s="34">
        <f t="shared" si="238"/>
        <v>87600</v>
      </c>
      <c r="AT43" s="34">
        <f t="shared" si="238"/>
        <v>89800</v>
      </c>
      <c r="AU43" s="271">
        <f t="shared" si="238"/>
        <v>87600</v>
      </c>
      <c r="AV43" s="266">
        <f t="shared" si="238"/>
        <v>74800</v>
      </c>
      <c r="AW43" s="34">
        <f t="shared" si="238"/>
        <v>74800</v>
      </c>
      <c r="AX43" s="34">
        <f t="shared" si="238"/>
        <v>72600</v>
      </c>
      <c r="AY43" s="34">
        <f t="shared" si="238"/>
        <v>74800</v>
      </c>
      <c r="AZ43" s="34">
        <f t="shared" si="238"/>
        <v>72600</v>
      </c>
      <c r="BA43" s="34">
        <f t="shared" si="238"/>
        <v>74800</v>
      </c>
      <c r="BB43" s="34">
        <f t="shared" si="238"/>
        <v>72600</v>
      </c>
      <c r="BC43" s="34">
        <f t="shared" si="238"/>
        <v>74800</v>
      </c>
      <c r="BD43" s="267">
        <f t="shared" si="238"/>
        <v>72600</v>
      </c>
      <c r="BE43" s="266">
        <f t="shared" ref="BE43:BP43" si="239">BE42+3000</f>
        <v>64500</v>
      </c>
      <c r="BF43" s="34">
        <f t="shared" si="239"/>
        <v>62500</v>
      </c>
      <c r="BG43" s="34">
        <f t="shared" si="239"/>
        <v>64500</v>
      </c>
      <c r="BH43" s="34">
        <f t="shared" si="239"/>
        <v>62500</v>
      </c>
      <c r="BI43" s="34">
        <f t="shared" si="239"/>
        <v>64500</v>
      </c>
      <c r="BJ43" s="34">
        <f t="shared" si="239"/>
        <v>62500</v>
      </c>
      <c r="BK43" s="34">
        <f t="shared" si="239"/>
        <v>64500</v>
      </c>
      <c r="BL43" s="34">
        <f t="shared" si="239"/>
        <v>62500</v>
      </c>
      <c r="BM43" s="34">
        <f t="shared" si="239"/>
        <v>64500</v>
      </c>
      <c r="BN43" s="34">
        <f t="shared" si="239"/>
        <v>66200</v>
      </c>
      <c r="BO43" s="34">
        <f t="shared" si="239"/>
        <v>68400</v>
      </c>
      <c r="BP43" s="267">
        <f t="shared" si="239"/>
        <v>61500</v>
      </c>
      <c r="BQ43" s="266">
        <f t="shared" ref="BQ43:CE43" si="240">BQ42+3000</f>
        <v>61500</v>
      </c>
      <c r="BR43" s="34">
        <f t="shared" si="240"/>
        <v>62500</v>
      </c>
      <c r="BS43" s="34">
        <f t="shared" si="240"/>
        <v>61500</v>
      </c>
      <c r="BT43" s="34">
        <f t="shared" si="240"/>
        <v>62500</v>
      </c>
      <c r="BU43" s="34">
        <f t="shared" si="240"/>
        <v>61500</v>
      </c>
      <c r="BV43" s="34">
        <f t="shared" si="240"/>
        <v>62500</v>
      </c>
      <c r="BW43" s="34">
        <f t="shared" si="240"/>
        <v>61500</v>
      </c>
      <c r="BX43" s="34">
        <f t="shared" si="240"/>
        <v>61500</v>
      </c>
      <c r="BY43" s="34">
        <f t="shared" si="240"/>
        <v>62500</v>
      </c>
      <c r="BZ43" s="34">
        <f t="shared" si="240"/>
        <v>61500</v>
      </c>
      <c r="CA43" s="34">
        <f t="shared" si="240"/>
        <v>62500</v>
      </c>
      <c r="CB43" s="34">
        <f t="shared" si="240"/>
        <v>61500</v>
      </c>
      <c r="CC43" s="34">
        <f t="shared" si="240"/>
        <v>62500</v>
      </c>
      <c r="CD43" s="34">
        <f t="shared" si="240"/>
        <v>66200</v>
      </c>
      <c r="CE43" s="267">
        <f t="shared" si="240"/>
        <v>68400</v>
      </c>
    </row>
    <row r="44" spans="1:83" s="35" customFormat="1" ht="12" customHeight="1" x14ac:dyDescent="0.2">
      <c r="A44" s="269">
        <v>4</v>
      </c>
      <c r="B44" s="34">
        <f t="shared" ref="B44:C44" si="241">B43+3000</f>
        <v>98900</v>
      </c>
      <c r="C44" s="34">
        <f t="shared" si="241"/>
        <v>104800</v>
      </c>
      <c r="D44" s="267">
        <f t="shared" si="227"/>
        <v>100600</v>
      </c>
      <c r="E44" s="266">
        <f t="shared" si="227"/>
        <v>69200</v>
      </c>
      <c r="F44" s="34">
        <f t="shared" ref="F44:L44" si="242">F43+3000</f>
        <v>67500</v>
      </c>
      <c r="G44" s="34">
        <f t="shared" si="242"/>
        <v>65500</v>
      </c>
      <c r="H44" s="34">
        <f t="shared" ref="H44" si="243">H43+3000</f>
        <v>65500</v>
      </c>
      <c r="I44" s="34">
        <f t="shared" si="242"/>
        <v>64500</v>
      </c>
      <c r="J44" s="34">
        <f t="shared" si="242"/>
        <v>65500</v>
      </c>
      <c r="K44" s="34">
        <f t="shared" si="242"/>
        <v>65500</v>
      </c>
      <c r="L44" s="271">
        <f t="shared" si="242"/>
        <v>65500</v>
      </c>
      <c r="M44" s="266">
        <f t="shared" ref="M44:W44" si="244">M43+3000</f>
        <v>74400</v>
      </c>
      <c r="N44" s="34">
        <f t="shared" si="244"/>
        <v>69200</v>
      </c>
      <c r="O44" s="34">
        <f t="shared" si="244"/>
        <v>74400</v>
      </c>
      <c r="P44" s="34">
        <f t="shared" si="244"/>
        <v>71400</v>
      </c>
      <c r="Q44" s="34">
        <f t="shared" si="244"/>
        <v>67500</v>
      </c>
      <c r="R44" s="34">
        <f t="shared" si="244"/>
        <v>69200</v>
      </c>
      <c r="S44" s="34">
        <f t="shared" si="244"/>
        <v>67500</v>
      </c>
      <c r="T44" s="34">
        <f t="shared" si="244"/>
        <v>69200</v>
      </c>
      <c r="U44" s="34">
        <f t="shared" si="244"/>
        <v>67500</v>
      </c>
      <c r="V44" s="267">
        <f t="shared" si="244"/>
        <v>69200</v>
      </c>
      <c r="W44" s="270">
        <f t="shared" si="244"/>
        <v>90600</v>
      </c>
      <c r="X44" s="34">
        <f t="shared" ref="X44:BD44" si="245">X43+3000</f>
        <v>94800</v>
      </c>
      <c r="Y44" s="34">
        <f t="shared" si="245"/>
        <v>113900</v>
      </c>
      <c r="Z44" s="34">
        <f t="shared" si="245"/>
        <v>90600</v>
      </c>
      <c r="AA44" s="34">
        <f t="shared" si="245"/>
        <v>92800</v>
      </c>
      <c r="AB44" s="34">
        <f t="shared" si="245"/>
        <v>90600</v>
      </c>
      <c r="AC44" s="34">
        <f t="shared" si="245"/>
        <v>94800</v>
      </c>
      <c r="AD44" s="34">
        <f t="shared" si="245"/>
        <v>96800</v>
      </c>
      <c r="AE44" s="34">
        <f t="shared" si="245"/>
        <v>94800</v>
      </c>
      <c r="AF44" s="34">
        <f t="shared" si="245"/>
        <v>96800</v>
      </c>
      <c r="AG44" s="34">
        <f t="shared" si="245"/>
        <v>94800</v>
      </c>
      <c r="AH44" s="34">
        <f t="shared" si="245"/>
        <v>96800</v>
      </c>
      <c r="AI44" s="34">
        <f t="shared" si="245"/>
        <v>94800</v>
      </c>
      <c r="AJ44" s="34">
        <f t="shared" si="245"/>
        <v>96800</v>
      </c>
      <c r="AK44" s="34">
        <f t="shared" si="245"/>
        <v>94800</v>
      </c>
      <c r="AL44" s="34">
        <f t="shared" si="245"/>
        <v>96800</v>
      </c>
      <c r="AM44" s="34">
        <f t="shared" si="245"/>
        <v>94800</v>
      </c>
      <c r="AN44" s="34">
        <f t="shared" si="245"/>
        <v>96800</v>
      </c>
      <c r="AO44" s="34">
        <f t="shared" si="245"/>
        <v>94800</v>
      </c>
      <c r="AP44" s="34">
        <f t="shared" si="245"/>
        <v>96800</v>
      </c>
      <c r="AQ44" s="34">
        <f t="shared" si="245"/>
        <v>94800</v>
      </c>
      <c r="AR44" s="34">
        <f t="shared" si="245"/>
        <v>96800</v>
      </c>
      <c r="AS44" s="34">
        <f t="shared" si="245"/>
        <v>90600</v>
      </c>
      <c r="AT44" s="34">
        <f t="shared" si="245"/>
        <v>92800</v>
      </c>
      <c r="AU44" s="271">
        <f t="shared" si="245"/>
        <v>90600</v>
      </c>
      <c r="AV44" s="266">
        <f t="shared" si="245"/>
        <v>77800</v>
      </c>
      <c r="AW44" s="34">
        <f t="shared" si="245"/>
        <v>77800</v>
      </c>
      <c r="AX44" s="34">
        <f t="shared" si="245"/>
        <v>75600</v>
      </c>
      <c r="AY44" s="34">
        <f t="shared" si="245"/>
        <v>77800</v>
      </c>
      <c r="AZ44" s="34">
        <f t="shared" si="245"/>
        <v>75600</v>
      </c>
      <c r="BA44" s="34">
        <f t="shared" si="245"/>
        <v>77800</v>
      </c>
      <c r="BB44" s="34">
        <f t="shared" si="245"/>
        <v>75600</v>
      </c>
      <c r="BC44" s="34">
        <f t="shared" si="245"/>
        <v>77800</v>
      </c>
      <c r="BD44" s="267">
        <f t="shared" si="245"/>
        <v>75600</v>
      </c>
      <c r="BE44" s="266">
        <f t="shared" ref="BE44:BP44" si="246">BE43+3000</f>
        <v>67500</v>
      </c>
      <c r="BF44" s="34">
        <f t="shared" si="246"/>
        <v>65500</v>
      </c>
      <c r="BG44" s="34">
        <f t="shared" si="246"/>
        <v>67500</v>
      </c>
      <c r="BH44" s="34">
        <f t="shared" si="246"/>
        <v>65500</v>
      </c>
      <c r="BI44" s="34">
        <f t="shared" si="246"/>
        <v>67500</v>
      </c>
      <c r="BJ44" s="34">
        <f t="shared" si="246"/>
        <v>65500</v>
      </c>
      <c r="BK44" s="34">
        <f t="shared" si="246"/>
        <v>67500</v>
      </c>
      <c r="BL44" s="34">
        <f t="shared" si="246"/>
        <v>65500</v>
      </c>
      <c r="BM44" s="34">
        <f t="shared" si="246"/>
        <v>67500</v>
      </c>
      <c r="BN44" s="34">
        <f t="shared" si="246"/>
        <v>69200</v>
      </c>
      <c r="BO44" s="34">
        <f t="shared" si="246"/>
        <v>71400</v>
      </c>
      <c r="BP44" s="267">
        <f t="shared" si="246"/>
        <v>64500</v>
      </c>
      <c r="BQ44" s="266">
        <f t="shared" ref="BQ44:CE44" si="247">BQ43+3000</f>
        <v>64500</v>
      </c>
      <c r="BR44" s="34">
        <f t="shared" si="247"/>
        <v>65500</v>
      </c>
      <c r="BS44" s="34">
        <f t="shared" si="247"/>
        <v>64500</v>
      </c>
      <c r="BT44" s="34">
        <f t="shared" si="247"/>
        <v>65500</v>
      </c>
      <c r="BU44" s="34">
        <f t="shared" si="247"/>
        <v>64500</v>
      </c>
      <c r="BV44" s="34">
        <f t="shared" si="247"/>
        <v>65500</v>
      </c>
      <c r="BW44" s="34">
        <f t="shared" si="247"/>
        <v>64500</v>
      </c>
      <c r="BX44" s="34">
        <f t="shared" si="247"/>
        <v>64500</v>
      </c>
      <c r="BY44" s="34">
        <f t="shared" si="247"/>
        <v>65500</v>
      </c>
      <c r="BZ44" s="34">
        <f t="shared" si="247"/>
        <v>64500</v>
      </c>
      <c r="CA44" s="34">
        <f t="shared" si="247"/>
        <v>65500</v>
      </c>
      <c r="CB44" s="34">
        <f t="shared" si="247"/>
        <v>64500</v>
      </c>
      <c r="CC44" s="34">
        <f t="shared" si="247"/>
        <v>65500</v>
      </c>
      <c r="CD44" s="34">
        <f t="shared" si="247"/>
        <v>69200</v>
      </c>
      <c r="CE44" s="267">
        <f t="shared" si="247"/>
        <v>71400</v>
      </c>
    </row>
    <row r="45" spans="1:83" s="35" customFormat="1" ht="12" customHeight="1" x14ac:dyDescent="0.2">
      <c r="A45" s="269">
        <v>5</v>
      </c>
      <c r="B45" s="34">
        <f t="shared" ref="B45:C45" si="248">B44+3000</f>
        <v>101900</v>
      </c>
      <c r="C45" s="34">
        <f t="shared" si="248"/>
        <v>107800</v>
      </c>
      <c r="D45" s="267">
        <f t="shared" si="227"/>
        <v>103600</v>
      </c>
      <c r="E45" s="266">
        <f t="shared" si="227"/>
        <v>72200</v>
      </c>
      <c r="F45" s="34">
        <f t="shared" ref="F45:L45" si="249">F44+3000</f>
        <v>70500</v>
      </c>
      <c r="G45" s="34">
        <f t="shared" si="249"/>
        <v>68500</v>
      </c>
      <c r="H45" s="34">
        <f t="shared" ref="H45" si="250">H44+3000</f>
        <v>68500</v>
      </c>
      <c r="I45" s="34">
        <f t="shared" si="249"/>
        <v>67500</v>
      </c>
      <c r="J45" s="34">
        <f t="shared" si="249"/>
        <v>68500</v>
      </c>
      <c r="K45" s="34">
        <f t="shared" si="249"/>
        <v>68500</v>
      </c>
      <c r="L45" s="271">
        <f t="shared" si="249"/>
        <v>68500</v>
      </c>
      <c r="M45" s="266">
        <f t="shared" ref="M45:W45" si="251">M44+3000</f>
        <v>77400</v>
      </c>
      <c r="N45" s="34">
        <f t="shared" si="251"/>
        <v>72200</v>
      </c>
      <c r="O45" s="34">
        <f t="shared" si="251"/>
        <v>77400</v>
      </c>
      <c r="P45" s="34">
        <f t="shared" si="251"/>
        <v>74400</v>
      </c>
      <c r="Q45" s="34">
        <f t="shared" si="251"/>
        <v>70500</v>
      </c>
      <c r="R45" s="34">
        <f t="shared" si="251"/>
        <v>72200</v>
      </c>
      <c r="S45" s="34">
        <f t="shared" si="251"/>
        <v>70500</v>
      </c>
      <c r="T45" s="34">
        <f t="shared" si="251"/>
        <v>72200</v>
      </c>
      <c r="U45" s="34">
        <f t="shared" si="251"/>
        <v>70500</v>
      </c>
      <c r="V45" s="267">
        <f t="shared" si="251"/>
        <v>72200</v>
      </c>
      <c r="W45" s="270">
        <f t="shared" si="251"/>
        <v>93600</v>
      </c>
      <c r="X45" s="34">
        <f t="shared" ref="X45:BD45" si="252">X44+3000</f>
        <v>97800</v>
      </c>
      <c r="Y45" s="34">
        <f t="shared" si="252"/>
        <v>116900</v>
      </c>
      <c r="Z45" s="34">
        <f t="shared" si="252"/>
        <v>93600</v>
      </c>
      <c r="AA45" s="34">
        <f t="shared" si="252"/>
        <v>95800</v>
      </c>
      <c r="AB45" s="34">
        <f t="shared" si="252"/>
        <v>93600</v>
      </c>
      <c r="AC45" s="34">
        <f t="shared" si="252"/>
        <v>97800</v>
      </c>
      <c r="AD45" s="34">
        <f t="shared" si="252"/>
        <v>99800</v>
      </c>
      <c r="AE45" s="34">
        <f t="shared" si="252"/>
        <v>97800</v>
      </c>
      <c r="AF45" s="34">
        <f t="shared" si="252"/>
        <v>99800</v>
      </c>
      <c r="AG45" s="34">
        <f t="shared" si="252"/>
        <v>97800</v>
      </c>
      <c r="AH45" s="34">
        <f t="shared" si="252"/>
        <v>99800</v>
      </c>
      <c r="AI45" s="34">
        <f t="shared" si="252"/>
        <v>97800</v>
      </c>
      <c r="AJ45" s="34">
        <f t="shared" si="252"/>
        <v>99800</v>
      </c>
      <c r="AK45" s="34">
        <f t="shared" si="252"/>
        <v>97800</v>
      </c>
      <c r="AL45" s="34">
        <f t="shared" si="252"/>
        <v>99800</v>
      </c>
      <c r="AM45" s="34">
        <f t="shared" si="252"/>
        <v>97800</v>
      </c>
      <c r="AN45" s="34">
        <f t="shared" si="252"/>
        <v>99800</v>
      </c>
      <c r="AO45" s="34">
        <f t="shared" si="252"/>
        <v>97800</v>
      </c>
      <c r="AP45" s="34">
        <f t="shared" si="252"/>
        <v>99800</v>
      </c>
      <c r="AQ45" s="34">
        <f t="shared" si="252"/>
        <v>97800</v>
      </c>
      <c r="AR45" s="34">
        <f t="shared" si="252"/>
        <v>99800</v>
      </c>
      <c r="AS45" s="34">
        <f t="shared" si="252"/>
        <v>93600</v>
      </c>
      <c r="AT45" s="34">
        <f t="shared" si="252"/>
        <v>95800</v>
      </c>
      <c r="AU45" s="271">
        <f t="shared" si="252"/>
        <v>93600</v>
      </c>
      <c r="AV45" s="266">
        <f t="shared" si="252"/>
        <v>80800</v>
      </c>
      <c r="AW45" s="34">
        <f t="shared" si="252"/>
        <v>80800</v>
      </c>
      <c r="AX45" s="34">
        <f t="shared" si="252"/>
        <v>78600</v>
      </c>
      <c r="AY45" s="34">
        <f t="shared" si="252"/>
        <v>80800</v>
      </c>
      <c r="AZ45" s="34">
        <f t="shared" si="252"/>
        <v>78600</v>
      </c>
      <c r="BA45" s="34">
        <f t="shared" si="252"/>
        <v>80800</v>
      </c>
      <c r="BB45" s="34">
        <f t="shared" si="252"/>
        <v>78600</v>
      </c>
      <c r="BC45" s="34">
        <f t="shared" si="252"/>
        <v>80800</v>
      </c>
      <c r="BD45" s="267">
        <f t="shared" si="252"/>
        <v>78600</v>
      </c>
      <c r="BE45" s="266">
        <f t="shared" ref="BE45:BP45" si="253">BE44+3000</f>
        <v>70500</v>
      </c>
      <c r="BF45" s="34">
        <f t="shared" si="253"/>
        <v>68500</v>
      </c>
      <c r="BG45" s="34">
        <f t="shared" si="253"/>
        <v>70500</v>
      </c>
      <c r="BH45" s="34">
        <f t="shared" si="253"/>
        <v>68500</v>
      </c>
      <c r="BI45" s="34">
        <f t="shared" si="253"/>
        <v>70500</v>
      </c>
      <c r="BJ45" s="34">
        <f t="shared" si="253"/>
        <v>68500</v>
      </c>
      <c r="BK45" s="34">
        <f t="shared" si="253"/>
        <v>70500</v>
      </c>
      <c r="BL45" s="34">
        <f t="shared" si="253"/>
        <v>68500</v>
      </c>
      <c r="BM45" s="34">
        <f t="shared" si="253"/>
        <v>70500</v>
      </c>
      <c r="BN45" s="34">
        <f t="shared" si="253"/>
        <v>72200</v>
      </c>
      <c r="BO45" s="34">
        <f t="shared" si="253"/>
        <v>74400</v>
      </c>
      <c r="BP45" s="267">
        <f t="shared" si="253"/>
        <v>67500</v>
      </c>
      <c r="BQ45" s="266">
        <f t="shared" ref="BQ45:CE45" si="254">BQ44+3000</f>
        <v>67500</v>
      </c>
      <c r="BR45" s="34">
        <f t="shared" si="254"/>
        <v>68500</v>
      </c>
      <c r="BS45" s="34">
        <f t="shared" si="254"/>
        <v>67500</v>
      </c>
      <c r="BT45" s="34">
        <f t="shared" si="254"/>
        <v>68500</v>
      </c>
      <c r="BU45" s="34">
        <f t="shared" si="254"/>
        <v>67500</v>
      </c>
      <c r="BV45" s="34">
        <f t="shared" si="254"/>
        <v>68500</v>
      </c>
      <c r="BW45" s="34">
        <f t="shared" si="254"/>
        <v>67500</v>
      </c>
      <c r="BX45" s="34">
        <f t="shared" si="254"/>
        <v>67500</v>
      </c>
      <c r="BY45" s="34">
        <f t="shared" si="254"/>
        <v>68500</v>
      </c>
      <c r="BZ45" s="34">
        <f t="shared" si="254"/>
        <v>67500</v>
      </c>
      <c r="CA45" s="34">
        <f t="shared" si="254"/>
        <v>68500</v>
      </c>
      <c r="CB45" s="34">
        <f t="shared" si="254"/>
        <v>67500</v>
      </c>
      <c r="CC45" s="34">
        <f t="shared" si="254"/>
        <v>68500</v>
      </c>
      <c r="CD45" s="34">
        <f t="shared" si="254"/>
        <v>72200</v>
      </c>
      <c r="CE45" s="267">
        <f t="shared" si="254"/>
        <v>74400</v>
      </c>
    </row>
    <row r="46" spans="1:83" s="35" customFormat="1" ht="12" customHeight="1" x14ac:dyDescent="0.2">
      <c r="A46" s="269">
        <v>6</v>
      </c>
      <c r="B46" s="34">
        <f t="shared" ref="B46:C46" si="255">B45+3000</f>
        <v>104900</v>
      </c>
      <c r="C46" s="34">
        <f t="shared" si="255"/>
        <v>110800</v>
      </c>
      <c r="D46" s="267">
        <f t="shared" si="227"/>
        <v>106600</v>
      </c>
      <c r="E46" s="266">
        <f t="shared" si="227"/>
        <v>75200</v>
      </c>
      <c r="F46" s="34">
        <f t="shared" ref="F46:L46" si="256">F45+3000</f>
        <v>73500</v>
      </c>
      <c r="G46" s="34">
        <f t="shared" si="256"/>
        <v>71500</v>
      </c>
      <c r="H46" s="34">
        <f t="shared" ref="H46" si="257">H45+3000</f>
        <v>71500</v>
      </c>
      <c r="I46" s="34">
        <f t="shared" si="256"/>
        <v>70500</v>
      </c>
      <c r="J46" s="34">
        <f t="shared" si="256"/>
        <v>71500</v>
      </c>
      <c r="K46" s="34">
        <f t="shared" si="256"/>
        <v>71500</v>
      </c>
      <c r="L46" s="271">
        <f t="shared" si="256"/>
        <v>71500</v>
      </c>
      <c r="M46" s="266">
        <f t="shared" ref="M46:W46" si="258">M45+3000</f>
        <v>80400</v>
      </c>
      <c r="N46" s="34">
        <f t="shared" si="258"/>
        <v>75200</v>
      </c>
      <c r="O46" s="34">
        <f t="shared" si="258"/>
        <v>80400</v>
      </c>
      <c r="P46" s="34">
        <f t="shared" si="258"/>
        <v>77400</v>
      </c>
      <c r="Q46" s="34">
        <f t="shared" si="258"/>
        <v>73500</v>
      </c>
      <c r="R46" s="34">
        <f t="shared" si="258"/>
        <v>75200</v>
      </c>
      <c r="S46" s="34">
        <f t="shared" si="258"/>
        <v>73500</v>
      </c>
      <c r="T46" s="34">
        <f t="shared" si="258"/>
        <v>75200</v>
      </c>
      <c r="U46" s="34">
        <f t="shared" si="258"/>
        <v>73500</v>
      </c>
      <c r="V46" s="267">
        <f t="shared" si="258"/>
        <v>75200</v>
      </c>
      <c r="W46" s="270">
        <f t="shared" si="258"/>
        <v>96600</v>
      </c>
      <c r="X46" s="34">
        <f t="shared" ref="X46:BD46" si="259">X45+3000</f>
        <v>100800</v>
      </c>
      <c r="Y46" s="34">
        <f t="shared" si="259"/>
        <v>119900</v>
      </c>
      <c r="Z46" s="34">
        <f t="shared" si="259"/>
        <v>96600</v>
      </c>
      <c r="AA46" s="34">
        <f t="shared" si="259"/>
        <v>98800</v>
      </c>
      <c r="AB46" s="34">
        <f t="shared" si="259"/>
        <v>96600</v>
      </c>
      <c r="AC46" s="34">
        <f t="shared" si="259"/>
        <v>100800</v>
      </c>
      <c r="AD46" s="34">
        <f t="shared" si="259"/>
        <v>102800</v>
      </c>
      <c r="AE46" s="34">
        <f t="shared" si="259"/>
        <v>100800</v>
      </c>
      <c r="AF46" s="34">
        <f t="shared" si="259"/>
        <v>102800</v>
      </c>
      <c r="AG46" s="34">
        <f t="shared" si="259"/>
        <v>100800</v>
      </c>
      <c r="AH46" s="34">
        <f t="shared" si="259"/>
        <v>102800</v>
      </c>
      <c r="AI46" s="34">
        <f t="shared" si="259"/>
        <v>100800</v>
      </c>
      <c r="AJ46" s="34">
        <f t="shared" si="259"/>
        <v>102800</v>
      </c>
      <c r="AK46" s="34">
        <f t="shared" si="259"/>
        <v>100800</v>
      </c>
      <c r="AL46" s="34">
        <f t="shared" si="259"/>
        <v>102800</v>
      </c>
      <c r="AM46" s="34">
        <f t="shared" si="259"/>
        <v>100800</v>
      </c>
      <c r="AN46" s="34">
        <f t="shared" si="259"/>
        <v>102800</v>
      </c>
      <c r="AO46" s="34">
        <f t="shared" si="259"/>
        <v>100800</v>
      </c>
      <c r="AP46" s="34">
        <f t="shared" si="259"/>
        <v>102800</v>
      </c>
      <c r="AQ46" s="34">
        <f t="shared" si="259"/>
        <v>100800</v>
      </c>
      <c r="AR46" s="34">
        <f t="shared" si="259"/>
        <v>102800</v>
      </c>
      <c r="AS46" s="34">
        <f t="shared" si="259"/>
        <v>96600</v>
      </c>
      <c r="AT46" s="34">
        <f t="shared" si="259"/>
        <v>98800</v>
      </c>
      <c r="AU46" s="271">
        <f t="shared" si="259"/>
        <v>96600</v>
      </c>
      <c r="AV46" s="266">
        <f t="shared" si="259"/>
        <v>83800</v>
      </c>
      <c r="AW46" s="34">
        <f t="shared" si="259"/>
        <v>83800</v>
      </c>
      <c r="AX46" s="34">
        <f t="shared" si="259"/>
        <v>81600</v>
      </c>
      <c r="AY46" s="34">
        <f t="shared" si="259"/>
        <v>83800</v>
      </c>
      <c r="AZ46" s="34">
        <f t="shared" si="259"/>
        <v>81600</v>
      </c>
      <c r="BA46" s="34">
        <f t="shared" si="259"/>
        <v>83800</v>
      </c>
      <c r="BB46" s="34">
        <f t="shared" si="259"/>
        <v>81600</v>
      </c>
      <c r="BC46" s="34">
        <f t="shared" si="259"/>
        <v>83800</v>
      </c>
      <c r="BD46" s="267">
        <f t="shared" si="259"/>
        <v>81600</v>
      </c>
      <c r="BE46" s="266">
        <f t="shared" ref="BE46:BP46" si="260">BE45+3000</f>
        <v>73500</v>
      </c>
      <c r="BF46" s="34">
        <f t="shared" si="260"/>
        <v>71500</v>
      </c>
      <c r="BG46" s="34">
        <f t="shared" si="260"/>
        <v>73500</v>
      </c>
      <c r="BH46" s="34">
        <f t="shared" si="260"/>
        <v>71500</v>
      </c>
      <c r="BI46" s="34">
        <f t="shared" si="260"/>
        <v>73500</v>
      </c>
      <c r="BJ46" s="34">
        <f t="shared" si="260"/>
        <v>71500</v>
      </c>
      <c r="BK46" s="34">
        <f t="shared" si="260"/>
        <v>73500</v>
      </c>
      <c r="BL46" s="34">
        <f t="shared" si="260"/>
        <v>71500</v>
      </c>
      <c r="BM46" s="34">
        <f t="shared" si="260"/>
        <v>73500</v>
      </c>
      <c r="BN46" s="34">
        <f t="shared" si="260"/>
        <v>75200</v>
      </c>
      <c r="BO46" s="34">
        <f t="shared" si="260"/>
        <v>77400</v>
      </c>
      <c r="BP46" s="267">
        <f t="shared" si="260"/>
        <v>70500</v>
      </c>
      <c r="BQ46" s="266">
        <f t="shared" ref="BQ46:CE46" si="261">BQ45+3000</f>
        <v>70500</v>
      </c>
      <c r="BR46" s="34">
        <f t="shared" si="261"/>
        <v>71500</v>
      </c>
      <c r="BS46" s="34">
        <f t="shared" si="261"/>
        <v>70500</v>
      </c>
      <c r="BT46" s="34">
        <f t="shared" si="261"/>
        <v>71500</v>
      </c>
      <c r="BU46" s="34">
        <f t="shared" si="261"/>
        <v>70500</v>
      </c>
      <c r="BV46" s="34">
        <f t="shared" si="261"/>
        <v>71500</v>
      </c>
      <c r="BW46" s="34">
        <f t="shared" si="261"/>
        <v>70500</v>
      </c>
      <c r="BX46" s="34">
        <f t="shared" si="261"/>
        <v>70500</v>
      </c>
      <c r="BY46" s="34">
        <f t="shared" si="261"/>
        <v>71500</v>
      </c>
      <c r="BZ46" s="34">
        <f t="shared" si="261"/>
        <v>70500</v>
      </c>
      <c r="CA46" s="34">
        <f t="shared" si="261"/>
        <v>71500</v>
      </c>
      <c r="CB46" s="34">
        <f t="shared" si="261"/>
        <v>70500</v>
      </c>
      <c r="CC46" s="34">
        <f t="shared" si="261"/>
        <v>71500</v>
      </c>
      <c r="CD46" s="34">
        <f t="shared" si="261"/>
        <v>75200</v>
      </c>
      <c r="CE46" s="267">
        <f t="shared" si="261"/>
        <v>77400</v>
      </c>
    </row>
    <row r="47" spans="1:83" s="35" customFormat="1" ht="12" customHeight="1" x14ac:dyDescent="0.2">
      <c r="A47" s="269">
        <v>7</v>
      </c>
      <c r="B47" s="34">
        <f t="shared" ref="B47:C47" si="262">B46+3000</f>
        <v>107900</v>
      </c>
      <c r="C47" s="34">
        <f t="shared" si="262"/>
        <v>113800</v>
      </c>
      <c r="D47" s="267">
        <f t="shared" si="227"/>
        <v>109600</v>
      </c>
      <c r="E47" s="266">
        <f t="shared" si="227"/>
        <v>78200</v>
      </c>
      <c r="F47" s="34">
        <f t="shared" ref="F47:L47" si="263">F46+3000</f>
        <v>76500</v>
      </c>
      <c r="G47" s="34">
        <f t="shared" si="263"/>
        <v>74500</v>
      </c>
      <c r="H47" s="34">
        <f t="shared" ref="H47" si="264">H46+3000</f>
        <v>74500</v>
      </c>
      <c r="I47" s="34">
        <f t="shared" si="263"/>
        <v>73500</v>
      </c>
      <c r="J47" s="34">
        <f t="shared" si="263"/>
        <v>74500</v>
      </c>
      <c r="K47" s="34">
        <f t="shared" si="263"/>
        <v>74500</v>
      </c>
      <c r="L47" s="271">
        <f t="shared" si="263"/>
        <v>74500</v>
      </c>
      <c r="M47" s="266">
        <f t="shared" ref="M47:W47" si="265">M46+3000</f>
        <v>83400</v>
      </c>
      <c r="N47" s="34">
        <f t="shared" si="265"/>
        <v>78200</v>
      </c>
      <c r="O47" s="34">
        <f t="shared" si="265"/>
        <v>83400</v>
      </c>
      <c r="P47" s="34">
        <f t="shared" si="265"/>
        <v>80400</v>
      </c>
      <c r="Q47" s="34">
        <f t="shared" si="265"/>
        <v>76500</v>
      </c>
      <c r="R47" s="34">
        <f t="shared" si="265"/>
        <v>78200</v>
      </c>
      <c r="S47" s="34">
        <f t="shared" si="265"/>
        <v>76500</v>
      </c>
      <c r="T47" s="34">
        <f t="shared" si="265"/>
        <v>78200</v>
      </c>
      <c r="U47" s="34">
        <f t="shared" si="265"/>
        <v>76500</v>
      </c>
      <c r="V47" s="267">
        <f t="shared" si="265"/>
        <v>78200</v>
      </c>
      <c r="W47" s="270">
        <f t="shared" si="265"/>
        <v>99600</v>
      </c>
      <c r="X47" s="34">
        <f t="shared" ref="X47:BD47" si="266">X46+3000</f>
        <v>103800</v>
      </c>
      <c r="Y47" s="34">
        <f t="shared" si="266"/>
        <v>122900</v>
      </c>
      <c r="Z47" s="34">
        <f t="shared" si="266"/>
        <v>99600</v>
      </c>
      <c r="AA47" s="34">
        <f t="shared" si="266"/>
        <v>101800</v>
      </c>
      <c r="AB47" s="34">
        <f t="shared" si="266"/>
        <v>99600</v>
      </c>
      <c r="AC47" s="34">
        <f t="shared" si="266"/>
        <v>103800</v>
      </c>
      <c r="AD47" s="34">
        <f t="shared" si="266"/>
        <v>105800</v>
      </c>
      <c r="AE47" s="34">
        <f t="shared" si="266"/>
        <v>103800</v>
      </c>
      <c r="AF47" s="34">
        <f t="shared" si="266"/>
        <v>105800</v>
      </c>
      <c r="AG47" s="34">
        <f t="shared" si="266"/>
        <v>103800</v>
      </c>
      <c r="AH47" s="34">
        <f t="shared" si="266"/>
        <v>105800</v>
      </c>
      <c r="AI47" s="34">
        <f t="shared" si="266"/>
        <v>103800</v>
      </c>
      <c r="AJ47" s="34">
        <f t="shared" si="266"/>
        <v>105800</v>
      </c>
      <c r="AK47" s="34">
        <f t="shared" si="266"/>
        <v>103800</v>
      </c>
      <c r="AL47" s="34">
        <f t="shared" si="266"/>
        <v>105800</v>
      </c>
      <c r="AM47" s="34">
        <f t="shared" si="266"/>
        <v>103800</v>
      </c>
      <c r="AN47" s="34">
        <f t="shared" si="266"/>
        <v>105800</v>
      </c>
      <c r="AO47" s="34">
        <f t="shared" si="266"/>
        <v>103800</v>
      </c>
      <c r="AP47" s="34">
        <f t="shared" si="266"/>
        <v>105800</v>
      </c>
      <c r="AQ47" s="34">
        <f t="shared" si="266"/>
        <v>103800</v>
      </c>
      <c r="AR47" s="34">
        <f t="shared" si="266"/>
        <v>105800</v>
      </c>
      <c r="AS47" s="34">
        <f t="shared" si="266"/>
        <v>99600</v>
      </c>
      <c r="AT47" s="34">
        <f t="shared" si="266"/>
        <v>101800</v>
      </c>
      <c r="AU47" s="271">
        <f t="shared" si="266"/>
        <v>99600</v>
      </c>
      <c r="AV47" s="266">
        <f t="shared" si="266"/>
        <v>86800</v>
      </c>
      <c r="AW47" s="34">
        <f t="shared" si="266"/>
        <v>86800</v>
      </c>
      <c r="AX47" s="34">
        <f t="shared" si="266"/>
        <v>84600</v>
      </c>
      <c r="AY47" s="34">
        <f t="shared" si="266"/>
        <v>86800</v>
      </c>
      <c r="AZ47" s="34">
        <f t="shared" si="266"/>
        <v>84600</v>
      </c>
      <c r="BA47" s="34">
        <f t="shared" si="266"/>
        <v>86800</v>
      </c>
      <c r="BB47" s="34">
        <f t="shared" si="266"/>
        <v>84600</v>
      </c>
      <c r="BC47" s="34">
        <f t="shared" si="266"/>
        <v>86800</v>
      </c>
      <c r="BD47" s="267">
        <f t="shared" si="266"/>
        <v>84600</v>
      </c>
      <c r="BE47" s="266">
        <f t="shared" ref="BE47:BP47" si="267">BE46+3000</f>
        <v>76500</v>
      </c>
      <c r="BF47" s="34">
        <f t="shared" si="267"/>
        <v>74500</v>
      </c>
      <c r="BG47" s="34">
        <f t="shared" si="267"/>
        <v>76500</v>
      </c>
      <c r="BH47" s="34">
        <f t="shared" si="267"/>
        <v>74500</v>
      </c>
      <c r="BI47" s="34">
        <f t="shared" si="267"/>
        <v>76500</v>
      </c>
      <c r="BJ47" s="34">
        <f t="shared" si="267"/>
        <v>74500</v>
      </c>
      <c r="BK47" s="34">
        <f t="shared" si="267"/>
        <v>76500</v>
      </c>
      <c r="BL47" s="34">
        <f t="shared" si="267"/>
        <v>74500</v>
      </c>
      <c r="BM47" s="34">
        <f t="shared" si="267"/>
        <v>76500</v>
      </c>
      <c r="BN47" s="34">
        <f t="shared" si="267"/>
        <v>78200</v>
      </c>
      <c r="BO47" s="34">
        <f t="shared" si="267"/>
        <v>80400</v>
      </c>
      <c r="BP47" s="267">
        <f t="shared" si="267"/>
        <v>73500</v>
      </c>
      <c r="BQ47" s="266">
        <f t="shared" ref="BQ47:CE47" si="268">BQ46+3000</f>
        <v>73500</v>
      </c>
      <c r="BR47" s="34">
        <f t="shared" si="268"/>
        <v>74500</v>
      </c>
      <c r="BS47" s="34">
        <f t="shared" si="268"/>
        <v>73500</v>
      </c>
      <c r="BT47" s="34">
        <f t="shared" si="268"/>
        <v>74500</v>
      </c>
      <c r="BU47" s="34">
        <f t="shared" si="268"/>
        <v>73500</v>
      </c>
      <c r="BV47" s="34">
        <f t="shared" si="268"/>
        <v>74500</v>
      </c>
      <c r="BW47" s="34">
        <f t="shared" si="268"/>
        <v>73500</v>
      </c>
      <c r="BX47" s="34">
        <f t="shared" si="268"/>
        <v>73500</v>
      </c>
      <c r="BY47" s="34">
        <f t="shared" si="268"/>
        <v>74500</v>
      </c>
      <c r="BZ47" s="34">
        <f t="shared" si="268"/>
        <v>73500</v>
      </c>
      <c r="CA47" s="34">
        <f t="shared" si="268"/>
        <v>74500</v>
      </c>
      <c r="CB47" s="34">
        <f t="shared" si="268"/>
        <v>73500</v>
      </c>
      <c r="CC47" s="34">
        <f t="shared" si="268"/>
        <v>74500</v>
      </c>
      <c r="CD47" s="34">
        <f t="shared" si="268"/>
        <v>78200</v>
      </c>
      <c r="CE47" s="267">
        <f t="shared" si="268"/>
        <v>80400</v>
      </c>
    </row>
    <row r="48" spans="1:83" s="35" customFormat="1" ht="12" customHeight="1" x14ac:dyDescent="0.2">
      <c r="A48" s="269">
        <v>8</v>
      </c>
      <c r="B48" s="34">
        <f t="shared" ref="B48:C48" si="269">B47+3000</f>
        <v>110900</v>
      </c>
      <c r="C48" s="34">
        <f t="shared" si="269"/>
        <v>116800</v>
      </c>
      <c r="D48" s="267">
        <f t="shared" si="227"/>
        <v>112600</v>
      </c>
      <c r="E48" s="266">
        <f t="shared" si="227"/>
        <v>81200</v>
      </c>
      <c r="F48" s="34">
        <f t="shared" ref="F48:L48" si="270">F47+3000</f>
        <v>79500</v>
      </c>
      <c r="G48" s="34">
        <f t="shared" si="270"/>
        <v>77500</v>
      </c>
      <c r="H48" s="34">
        <f t="shared" ref="H48" si="271">H47+3000</f>
        <v>77500</v>
      </c>
      <c r="I48" s="34">
        <f t="shared" si="270"/>
        <v>76500</v>
      </c>
      <c r="J48" s="34">
        <f t="shared" si="270"/>
        <v>77500</v>
      </c>
      <c r="K48" s="34">
        <f t="shared" si="270"/>
        <v>77500</v>
      </c>
      <c r="L48" s="271">
        <f t="shared" si="270"/>
        <v>77500</v>
      </c>
      <c r="M48" s="266">
        <f t="shared" ref="M48:W48" si="272">M47+3000</f>
        <v>86400</v>
      </c>
      <c r="N48" s="34">
        <f t="shared" si="272"/>
        <v>81200</v>
      </c>
      <c r="O48" s="34">
        <f t="shared" si="272"/>
        <v>86400</v>
      </c>
      <c r="P48" s="34">
        <f t="shared" si="272"/>
        <v>83400</v>
      </c>
      <c r="Q48" s="34">
        <f t="shared" si="272"/>
        <v>79500</v>
      </c>
      <c r="R48" s="34">
        <f t="shared" si="272"/>
        <v>81200</v>
      </c>
      <c r="S48" s="34">
        <f t="shared" si="272"/>
        <v>79500</v>
      </c>
      <c r="T48" s="34">
        <f t="shared" si="272"/>
        <v>81200</v>
      </c>
      <c r="U48" s="34">
        <f t="shared" si="272"/>
        <v>79500</v>
      </c>
      <c r="V48" s="267">
        <f t="shared" si="272"/>
        <v>81200</v>
      </c>
      <c r="W48" s="270">
        <f t="shared" si="272"/>
        <v>102600</v>
      </c>
      <c r="X48" s="34">
        <f t="shared" ref="X48:BD48" si="273">X47+3000</f>
        <v>106800</v>
      </c>
      <c r="Y48" s="34">
        <f t="shared" si="273"/>
        <v>125900</v>
      </c>
      <c r="Z48" s="34">
        <f t="shared" si="273"/>
        <v>102600</v>
      </c>
      <c r="AA48" s="34">
        <f t="shared" si="273"/>
        <v>104800</v>
      </c>
      <c r="AB48" s="34">
        <f t="shared" si="273"/>
        <v>102600</v>
      </c>
      <c r="AC48" s="34">
        <f t="shared" si="273"/>
        <v>106800</v>
      </c>
      <c r="AD48" s="34">
        <f t="shared" si="273"/>
        <v>108800</v>
      </c>
      <c r="AE48" s="34">
        <f t="shared" si="273"/>
        <v>106800</v>
      </c>
      <c r="AF48" s="34">
        <f t="shared" si="273"/>
        <v>108800</v>
      </c>
      <c r="AG48" s="34">
        <f t="shared" si="273"/>
        <v>106800</v>
      </c>
      <c r="AH48" s="34">
        <f t="shared" si="273"/>
        <v>108800</v>
      </c>
      <c r="AI48" s="34">
        <f t="shared" si="273"/>
        <v>106800</v>
      </c>
      <c r="AJ48" s="34">
        <f t="shared" si="273"/>
        <v>108800</v>
      </c>
      <c r="AK48" s="34">
        <f t="shared" si="273"/>
        <v>106800</v>
      </c>
      <c r="AL48" s="34">
        <f t="shared" si="273"/>
        <v>108800</v>
      </c>
      <c r="AM48" s="34">
        <f t="shared" si="273"/>
        <v>106800</v>
      </c>
      <c r="AN48" s="34">
        <f t="shared" si="273"/>
        <v>108800</v>
      </c>
      <c r="AO48" s="34">
        <f t="shared" si="273"/>
        <v>106800</v>
      </c>
      <c r="AP48" s="34">
        <f t="shared" si="273"/>
        <v>108800</v>
      </c>
      <c r="AQ48" s="34">
        <f t="shared" si="273"/>
        <v>106800</v>
      </c>
      <c r="AR48" s="34">
        <f t="shared" si="273"/>
        <v>108800</v>
      </c>
      <c r="AS48" s="34">
        <f t="shared" si="273"/>
        <v>102600</v>
      </c>
      <c r="AT48" s="34">
        <f t="shared" si="273"/>
        <v>104800</v>
      </c>
      <c r="AU48" s="271">
        <f t="shared" si="273"/>
        <v>102600</v>
      </c>
      <c r="AV48" s="266">
        <f t="shared" si="273"/>
        <v>89800</v>
      </c>
      <c r="AW48" s="34">
        <f t="shared" si="273"/>
        <v>89800</v>
      </c>
      <c r="AX48" s="34">
        <f t="shared" si="273"/>
        <v>87600</v>
      </c>
      <c r="AY48" s="34">
        <f t="shared" si="273"/>
        <v>89800</v>
      </c>
      <c r="AZ48" s="34">
        <f t="shared" si="273"/>
        <v>87600</v>
      </c>
      <c r="BA48" s="34">
        <f t="shared" si="273"/>
        <v>89800</v>
      </c>
      <c r="BB48" s="34">
        <f t="shared" si="273"/>
        <v>87600</v>
      </c>
      <c r="BC48" s="34">
        <f t="shared" si="273"/>
        <v>89800</v>
      </c>
      <c r="BD48" s="267">
        <f t="shared" si="273"/>
        <v>87600</v>
      </c>
      <c r="BE48" s="266">
        <f t="shared" ref="BE48:BP48" si="274">BE47+3000</f>
        <v>79500</v>
      </c>
      <c r="BF48" s="34">
        <f t="shared" si="274"/>
        <v>77500</v>
      </c>
      <c r="BG48" s="34">
        <f t="shared" si="274"/>
        <v>79500</v>
      </c>
      <c r="BH48" s="34">
        <f t="shared" si="274"/>
        <v>77500</v>
      </c>
      <c r="BI48" s="34">
        <f t="shared" si="274"/>
        <v>79500</v>
      </c>
      <c r="BJ48" s="34">
        <f t="shared" si="274"/>
        <v>77500</v>
      </c>
      <c r="BK48" s="34">
        <f t="shared" si="274"/>
        <v>79500</v>
      </c>
      <c r="BL48" s="34">
        <f t="shared" si="274"/>
        <v>77500</v>
      </c>
      <c r="BM48" s="34">
        <f t="shared" si="274"/>
        <v>79500</v>
      </c>
      <c r="BN48" s="34">
        <f t="shared" si="274"/>
        <v>81200</v>
      </c>
      <c r="BO48" s="34">
        <f t="shared" si="274"/>
        <v>83400</v>
      </c>
      <c r="BP48" s="267">
        <f t="shared" si="274"/>
        <v>76500</v>
      </c>
      <c r="BQ48" s="266">
        <f t="shared" ref="BQ48:CE48" si="275">BQ47+3000</f>
        <v>76500</v>
      </c>
      <c r="BR48" s="34">
        <f t="shared" si="275"/>
        <v>77500</v>
      </c>
      <c r="BS48" s="34">
        <f t="shared" si="275"/>
        <v>76500</v>
      </c>
      <c r="BT48" s="34">
        <f t="shared" si="275"/>
        <v>77500</v>
      </c>
      <c r="BU48" s="34">
        <f t="shared" si="275"/>
        <v>76500</v>
      </c>
      <c r="BV48" s="34">
        <f t="shared" si="275"/>
        <v>77500</v>
      </c>
      <c r="BW48" s="34">
        <f t="shared" si="275"/>
        <v>76500</v>
      </c>
      <c r="BX48" s="34">
        <f t="shared" si="275"/>
        <v>76500</v>
      </c>
      <c r="BY48" s="34">
        <f t="shared" si="275"/>
        <v>77500</v>
      </c>
      <c r="BZ48" s="34">
        <f t="shared" si="275"/>
        <v>76500</v>
      </c>
      <c r="CA48" s="34">
        <f t="shared" si="275"/>
        <v>77500</v>
      </c>
      <c r="CB48" s="34">
        <f t="shared" si="275"/>
        <v>76500</v>
      </c>
      <c r="CC48" s="34">
        <f t="shared" si="275"/>
        <v>77500</v>
      </c>
      <c r="CD48" s="34">
        <f t="shared" si="275"/>
        <v>81200</v>
      </c>
      <c r="CE48" s="267">
        <f t="shared" si="275"/>
        <v>83400</v>
      </c>
    </row>
    <row r="49" spans="1:83" s="35" customFormat="1" ht="12" customHeight="1" x14ac:dyDescent="0.2">
      <c r="A49" s="268" t="s">
        <v>72</v>
      </c>
      <c r="B49" s="34"/>
      <c r="C49" s="271"/>
      <c r="D49" s="267"/>
      <c r="E49" s="266"/>
      <c r="F49" s="34"/>
      <c r="G49" s="34"/>
      <c r="H49" s="34"/>
      <c r="I49" s="34"/>
      <c r="J49" s="34"/>
      <c r="K49" s="34"/>
      <c r="L49" s="271"/>
      <c r="M49" s="266"/>
      <c r="N49" s="34"/>
      <c r="O49" s="34"/>
      <c r="P49" s="34"/>
      <c r="Q49" s="34"/>
      <c r="R49" s="34"/>
      <c r="S49" s="34"/>
      <c r="T49" s="34"/>
      <c r="U49" s="34"/>
      <c r="V49" s="267"/>
      <c r="W49" s="270"/>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271"/>
      <c r="AV49" s="266"/>
      <c r="AW49" s="270"/>
      <c r="AX49" s="34"/>
      <c r="AY49" s="34"/>
      <c r="AZ49" s="34"/>
      <c r="BA49" s="34"/>
      <c r="BB49" s="34"/>
      <c r="BC49" s="34"/>
      <c r="BD49" s="267"/>
      <c r="BE49" s="266"/>
      <c r="BF49" s="34"/>
      <c r="BG49" s="34"/>
      <c r="BH49" s="34"/>
      <c r="BI49" s="34"/>
      <c r="BJ49" s="34"/>
      <c r="BK49" s="34"/>
      <c r="BL49" s="34"/>
      <c r="BM49" s="34"/>
      <c r="BN49" s="34"/>
      <c r="BO49" s="34"/>
      <c r="BP49" s="267"/>
      <c r="BQ49" s="266"/>
      <c r="BR49" s="34"/>
      <c r="BS49" s="34"/>
      <c r="BT49" s="34"/>
      <c r="BU49" s="34"/>
      <c r="BV49" s="34"/>
      <c r="BW49" s="34"/>
      <c r="BX49" s="34"/>
      <c r="BY49" s="34"/>
      <c r="BZ49" s="34"/>
      <c r="CA49" s="34"/>
      <c r="CB49" s="34"/>
      <c r="CC49" s="34"/>
      <c r="CD49" s="34"/>
      <c r="CE49" s="267"/>
    </row>
    <row r="50" spans="1:83" s="35" customFormat="1" ht="12" customHeight="1" x14ac:dyDescent="0.2">
      <c r="A50" s="269">
        <v>1</v>
      </c>
      <c r="B50" s="267">
        <v>115000</v>
      </c>
      <c r="C50" s="267">
        <v>115000</v>
      </c>
      <c r="D50" s="267">
        <v>115000</v>
      </c>
      <c r="E50" s="266">
        <v>90000</v>
      </c>
      <c r="F50" s="34">
        <v>90000</v>
      </c>
      <c r="G50" s="34">
        <v>90000</v>
      </c>
      <c r="H50" s="34">
        <v>90000</v>
      </c>
      <c r="I50" s="34">
        <v>90000</v>
      </c>
      <c r="J50" s="34">
        <v>90000</v>
      </c>
      <c r="K50" s="34">
        <v>90000</v>
      </c>
      <c r="L50" s="271">
        <v>90000</v>
      </c>
      <c r="M50" s="320">
        <v>90000</v>
      </c>
      <c r="N50" s="267">
        <v>90000</v>
      </c>
      <c r="O50" s="267">
        <v>90000</v>
      </c>
      <c r="P50" s="267">
        <v>90000</v>
      </c>
      <c r="Q50" s="267">
        <v>90000</v>
      </c>
      <c r="R50" s="267">
        <v>90000</v>
      </c>
      <c r="S50" s="267">
        <v>90000</v>
      </c>
      <c r="T50" s="267">
        <v>90000</v>
      </c>
      <c r="U50" s="267">
        <v>90000</v>
      </c>
      <c r="V50" s="267">
        <v>90000</v>
      </c>
      <c r="W50" s="295">
        <v>90000</v>
      </c>
      <c r="X50" s="267">
        <v>90000</v>
      </c>
      <c r="Y50" s="267">
        <v>90000</v>
      </c>
      <c r="Z50" s="267">
        <v>90000</v>
      </c>
      <c r="AA50" s="267">
        <v>90000</v>
      </c>
      <c r="AB50" s="267">
        <v>90000</v>
      </c>
      <c r="AC50" s="267">
        <v>90000</v>
      </c>
      <c r="AD50" s="267">
        <v>90000</v>
      </c>
      <c r="AE50" s="267">
        <v>90000</v>
      </c>
      <c r="AF50" s="267">
        <v>90000</v>
      </c>
      <c r="AG50" s="267">
        <v>90000</v>
      </c>
      <c r="AH50" s="267">
        <v>90000</v>
      </c>
      <c r="AI50" s="267">
        <v>90000</v>
      </c>
      <c r="AJ50" s="267">
        <v>90000</v>
      </c>
      <c r="AK50" s="267">
        <v>90000</v>
      </c>
      <c r="AL50" s="267">
        <v>90000</v>
      </c>
      <c r="AM50" s="267">
        <v>90000</v>
      </c>
      <c r="AN50" s="267">
        <v>90000</v>
      </c>
      <c r="AO50" s="267">
        <v>90000</v>
      </c>
      <c r="AP50" s="267">
        <v>90000</v>
      </c>
      <c r="AQ50" s="267">
        <v>90000</v>
      </c>
      <c r="AR50" s="267">
        <v>90000</v>
      </c>
      <c r="AS50" s="267">
        <v>90000</v>
      </c>
      <c r="AT50" s="267">
        <v>90000</v>
      </c>
      <c r="AU50" s="271">
        <v>90000</v>
      </c>
      <c r="AV50" s="266">
        <v>90000</v>
      </c>
      <c r="AW50" s="270">
        <v>90000</v>
      </c>
      <c r="AX50" s="270">
        <v>90000</v>
      </c>
      <c r="AY50" s="270">
        <v>90000</v>
      </c>
      <c r="AZ50" s="270">
        <v>90000</v>
      </c>
      <c r="BA50" s="270">
        <v>90000</v>
      </c>
      <c r="BB50" s="270">
        <v>90000</v>
      </c>
      <c r="BC50" s="34">
        <v>90000</v>
      </c>
      <c r="BD50" s="267">
        <v>90000</v>
      </c>
      <c r="BE50" s="266">
        <v>90000</v>
      </c>
      <c r="BF50" s="34">
        <v>90000</v>
      </c>
      <c r="BG50" s="34">
        <v>90000</v>
      </c>
      <c r="BH50" s="34">
        <v>90000</v>
      </c>
      <c r="BI50" s="34">
        <v>90000</v>
      </c>
      <c r="BJ50" s="34">
        <v>90000</v>
      </c>
      <c r="BK50" s="34">
        <v>90000</v>
      </c>
      <c r="BL50" s="34">
        <v>90000</v>
      </c>
      <c r="BM50" s="34">
        <v>90000</v>
      </c>
      <c r="BN50" s="34">
        <v>90000</v>
      </c>
      <c r="BO50" s="34">
        <v>90000</v>
      </c>
      <c r="BP50" s="267">
        <v>90000</v>
      </c>
      <c r="BQ50" s="266">
        <v>90000</v>
      </c>
      <c r="BR50" s="34">
        <v>90000</v>
      </c>
      <c r="BS50" s="34">
        <v>90000</v>
      </c>
      <c r="BT50" s="34">
        <v>90000</v>
      </c>
      <c r="BU50" s="34">
        <v>90000</v>
      </c>
      <c r="BV50" s="34">
        <v>90000</v>
      </c>
      <c r="BW50" s="34">
        <v>90000</v>
      </c>
      <c r="BX50" s="34">
        <v>90000</v>
      </c>
      <c r="BY50" s="34">
        <v>90000</v>
      </c>
      <c r="BZ50" s="34">
        <v>90000</v>
      </c>
      <c r="CA50" s="34">
        <v>90000</v>
      </c>
      <c r="CB50" s="34">
        <v>90000</v>
      </c>
      <c r="CC50" s="34">
        <v>90000</v>
      </c>
      <c r="CD50" s="34">
        <v>90000</v>
      </c>
      <c r="CE50" s="267">
        <v>90000</v>
      </c>
    </row>
    <row r="51" spans="1:83" s="35" customFormat="1" ht="12" customHeight="1" x14ac:dyDescent="0.2">
      <c r="A51" s="269">
        <v>2</v>
      </c>
      <c r="B51" s="34">
        <f t="shared" ref="B51:C51" si="276">B50+3000</f>
        <v>118000</v>
      </c>
      <c r="C51" s="34">
        <f t="shared" si="276"/>
        <v>118000</v>
      </c>
      <c r="D51" s="267">
        <f t="shared" ref="D51" si="277">D50+3000</f>
        <v>118000</v>
      </c>
      <c r="E51" s="266">
        <f t="shared" ref="E51" si="278">E50+3000</f>
        <v>93000</v>
      </c>
      <c r="F51" s="34">
        <f t="shared" ref="F51" si="279">F50+3000</f>
        <v>93000</v>
      </c>
      <c r="G51" s="34">
        <f t="shared" ref="G51" si="280">G50+3000</f>
        <v>93000</v>
      </c>
      <c r="H51" s="34">
        <f t="shared" ref="H51" si="281">H50+3000</f>
        <v>93000</v>
      </c>
      <c r="I51" s="34">
        <f t="shared" ref="I51" si="282">I50+3000</f>
        <v>93000</v>
      </c>
      <c r="J51" s="34">
        <f t="shared" ref="J51" si="283">J50+3000</f>
        <v>93000</v>
      </c>
      <c r="K51" s="34">
        <f t="shared" ref="K51" si="284">K50+3000</f>
        <v>93000</v>
      </c>
      <c r="L51" s="271">
        <f t="shared" ref="L51:BD51" si="285">L50+3000</f>
        <v>93000</v>
      </c>
      <c r="M51" s="266">
        <f t="shared" si="285"/>
        <v>93000</v>
      </c>
      <c r="N51" s="34">
        <f t="shared" si="285"/>
        <v>93000</v>
      </c>
      <c r="O51" s="34">
        <f t="shared" si="285"/>
        <v>93000</v>
      </c>
      <c r="P51" s="34">
        <f t="shared" si="285"/>
        <v>93000</v>
      </c>
      <c r="Q51" s="34">
        <f t="shared" si="285"/>
        <v>93000</v>
      </c>
      <c r="R51" s="34">
        <f t="shared" si="285"/>
        <v>93000</v>
      </c>
      <c r="S51" s="34">
        <f t="shared" si="285"/>
        <v>93000</v>
      </c>
      <c r="T51" s="34">
        <f t="shared" si="285"/>
        <v>93000</v>
      </c>
      <c r="U51" s="34">
        <f t="shared" si="285"/>
        <v>93000</v>
      </c>
      <c r="V51" s="267">
        <f t="shared" si="285"/>
        <v>93000</v>
      </c>
      <c r="W51" s="270">
        <f t="shared" si="285"/>
        <v>93000</v>
      </c>
      <c r="X51" s="34">
        <f t="shared" si="285"/>
        <v>93000</v>
      </c>
      <c r="Y51" s="34">
        <f t="shared" si="285"/>
        <v>93000</v>
      </c>
      <c r="Z51" s="34">
        <f t="shared" si="285"/>
        <v>93000</v>
      </c>
      <c r="AA51" s="34">
        <f t="shared" si="285"/>
        <v>93000</v>
      </c>
      <c r="AB51" s="34">
        <f t="shared" si="285"/>
        <v>93000</v>
      </c>
      <c r="AC51" s="34">
        <f t="shared" si="285"/>
        <v>93000</v>
      </c>
      <c r="AD51" s="34">
        <f t="shared" si="285"/>
        <v>93000</v>
      </c>
      <c r="AE51" s="34">
        <f t="shared" si="285"/>
        <v>93000</v>
      </c>
      <c r="AF51" s="34">
        <f t="shared" si="285"/>
        <v>93000</v>
      </c>
      <c r="AG51" s="34">
        <f t="shared" si="285"/>
        <v>93000</v>
      </c>
      <c r="AH51" s="34">
        <f t="shared" si="285"/>
        <v>93000</v>
      </c>
      <c r="AI51" s="34">
        <f t="shared" si="285"/>
        <v>93000</v>
      </c>
      <c r="AJ51" s="34">
        <f t="shared" si="285"/>
        <v>93000</v>
      </c>
      <c r="AK51" s="34">
        <f t="shared" si="285"/>
        <v>93000</v>
      </c>
      <c r="AL51" s="34">
        <f t="shared" si="285"/>
        <v>93000</v>
      </c>
      <c r="AM51" s="34">
        <f t="shared" si="285"/>
        <v>93000</v>
      </c>
      <c r="AN51" s="34">
        <f t="shared" si="285"/>
        <v>93000</v>
      </c>
      <c r="AO51" s="34">
        <f t="shared" si="285"/>
        <v>93000</v>
      </c>
      <c r="AP51" s="34">
        <f t="shared" si="285"/>
        <v>93000</v>
      </c>
      <c r="AQ51" s="34">
        <f t="shared" si="285"/>
        <v>93000</v>
      </c>
      <c r="AR51" s="34">
        <f t="shared" si="285"/>
        <v>93000</v>
      </c>
      <c r="AS51" s="34">
        <f t="shared" si="285"/>
        <v>93000</v>
      </c>
      <c r="AT51" s="34">
        <f t="shared" si="285"/>
        <v>93000</v>
      </c>
      <c r="AU51" s="271">
        <f t="shared" si="285"/>
        <v>93000</v>
      </c>
      <c r="AV51" s="266">
        <f t="shared" si="285"/>
        <v>93000</v>
      </c>
      <c r="AW51" s="34">
        <f t="shared" si="285"/>
        <v>93000</v>
      </c>
      <c r="AX51" s="34">
        <f t="shared" si="285"/>
        <v>93000</v>
      </c>
      <c r="AY51" s="34">
        <f t="shared" si="285"/>
        <v>93000</v>
      </c>
      <c r="AZ51" s="34">
        <f t="shared" si="285"/>
        <v>93000</v>
      </c>
      <c r="BA51" s="34">
        <f t="shared" si="285"/>
        <v>93000</v>
      </c>
      <c r="BB51" s="34">
        <f t="shared" si="285"/>
        <v>93000</v>
      </c>
      <c r="BC51" s="34">
        <f t="shared" si="285"/>
        <v>93000</v>
      </c>
      <c r="BD51" s="267">
        <f t="shared" si="285"/>
        <v>93000</v>
      </c>
      <c r="BE51" s="266">
        <f t="shared" ref="BE51:CE51" si="286">BE50+3000</f>
        <v>93000</v>
      </c>
      <c r="BF51" s="34">
        <f t="shared" si="286"/>
        <v>93000</v>
      </c>
      <c r="BG51" s="34">
        <f t="shared" si="286"/>
        <v>93000</v>
      </c>
      <c r="BH51" s="34">
        <f t="shared" si="286"/>
        <v>93000</v>
      </c>
      <c r="BI51" s="34">
        <f t="shared" si="286"/>
        <v>93000</v>
      </c>
      <c r="BJ51" s="34">
        <f t="shared" si="286"/>
        <v>93000</v>
      </c>
      <c r="BK51" s="34">
        <f t="shared" si="286"/>
        <v>93000</v>
      </c>
      <c r="BL51" s="34">
        <f t="shared" si="286"/>
        <v>93000</v>
      </c>
      <c r="BM51" s="34">
        <f t="shared" si="286"/>
        <v>93000</v>
      </c>
      <c r="BN51" s="34">
        <f t="shared" si="286"/>
        <v>93000</v>
      </c>
      <c r="BO51" s="34">
        <f t="shared" si="286"/>
        <v>93000</v>
      </c>
      <c r="BP51" s="267">
        <f t="shared" si="286"/>
        <v>93000</v>
      </c>
      <c r="BQ51" s="266">
        <f t="shared" si="286"/>
        <v>93000</v>
      </c>
      <c r="BR51" s="34">
        <f t="shared" si="286"/>
        <v>93000</v>
      </c>
      <c r="BS51" s="34">
        <f t="shared" si="286"/>
        <v>93000</v>
      </c>
      <c r="BT51" s="34">
        <f t="shared" si="286"/>
        <v>93000</v>
      </c>
      <c r="BU51" s="34">
        <f t="shared" si="286"/>
        <v>93000</v>
      </c>
      <c r="BV51" s="34">
        <f t="shared" si="286"/>
        <v>93000</v>
      </c>
      <c r="BW51" s="34">
        <f t="shared" si="286"/>
        <v>93000</v>
      </c>
      <c r="BX51" s="34">
        <f t="shared" si="286"/>
        <v>93000</v>
      </c>
      <c r="BY51" s="34">
        <f t="shared" si="286"/>
        <v>93000</v>
      </c>
      <c r="BZ51" s="34">
        <f t="shared" si="286"/>
        <v>93000</v>
      </c>
      <c r="CA51" s="34">
        <f t="shared" si="286"/>
        <v>93000</v>
      </c>
      <c r="CB51" s="34">
        <f t="shared" si="286"/>
        <v>93000</v>
      </c>
      <c r="CC51" s="34">
        <f t="shared" si="286"/>
        <v>93000</v>
      </c>
      <c r="CD51" s="34">
        <f t="shared" si="286"/>
        <v>93000</v>
      </c>
      <c r="CE51" s="267">
        <f t="shared" si="286"/>
        <v>93000</v>
      </c>
    </row>
    <row r="52" spans="1:83" s="35" customFormat="1" ht="12" customHeight="1" x14ac:dyDescent="0.2">
      <c r="A52" s="268" t="s">
        <v>184</v>
      </c>
      <c r="B52" s="34"/>
      <c r="C52" s="271"/>
      <c r="D52" s="267"/>
      <c r="E52" s="266"/>
      <c r="F52" s="34"/>
      <c r="G52" s="34"/>
      <c r="H52" s="34"/>
      <c r="I52" s="34"/>
      <c r="J52" s="34"/>
      <c r="K52" s="34"/>
      <c r="L52" s="271"/>
      <c r="M52" s="266"/>
      <c r="N52" s="34"/>
      <c r="O52" s="34"/>
      <c r="P52" s="34"/>
      <c r="Q52" s="34"/>
      <c r="R52" s="34"/>
      <c r="S52" s="34"/>
      <c r="T52" s="34"/>
      <c r="U52" s="34"/>
      <c r="V52" s="267"/>
      <c r="W52" s="270"/>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271"/>
      <c r="AV52" s="266"/>
      <c r="AW52" s="270"/>
      <c r="AX52" s="34"/>
      <c r="AY52" s="34"/>
      <c r="AZ52" s="34"/>
      <c r="BA52" s="34"/>
      <c r="BB52" s="34"/>
      <c r="BC52" s="34"/>
      <c r="BD52" s="267"/>
      <c r="BE52" s="266"/>
      <c r="BF52" s="34"/>
      <c r="BG52" s="34"/>
      <c r="BH52" s="34"/>
      <c r="BI52" s="34"/>
      <c r="BJ52" s="34"/>
      <c r="BK52" s="34"/>
      <c r="BL52" s="34"/>
      <c r="BM52" s="34"/>
      <c r="BN52" s="34"/>
      <c r="BO52" s="34"/>
      <c r="BP52" s="267"/>
      <c r="BQ52" s="266"/>
      <c r="BR52" s="34"/>
      <c r="BS52" s="34"/>
      <c r="BT52" s="34"/>
      <c r="BU52" s="34"/>
      <c r="BV52" s="34"/>
      <c r="BW52" s="34"/>
      <c r="BX52" s="34"/>
      <c r="BY52" s="34"/>
      <c r="BZ52" s="34"/>
      <c r="CA52" s="34"/>
      <c r="CB52" s="34"/>
      <c r="CC52" s="34"/>
      <c r="CD52" s="34"/>
      <c r="CE52" s="267"/>
    </row>
    <row r="53" spans="1:83" s="35" customFormat="1" ht="12" customHeight="1" x14ac:dyDescent="0.2">
      <c r="A53" s="269">
        <v>1</v>
      </c>
      <c r="B53" s="267">
        <v>100000</v>
      </c>
      <c r="C53" s="267">
        <v>100000</v>
      </c>
      <c r="D53" s="267">
        <v>100000</v>
      </c>
      <c r="E53" s="266">
        <v>80000</v>
      </c>
      <c r="F53" s="34">
        <v>80000</v>
      </c>
      <c r="G53" s="34">
        <v>80000</v>
      </c>
      <c r="H53" s="34">
        <v>80000</v>
      </c>
      <c r="I53" s="34">
        <v>80000</v>
      </c>
      <c r="J53" s="34">
        <v>80000</v>
      </c>
      <c r="K53" s="34">
        <v>80000</v>
      </c>
      <c r="L53" s="271">
        <v>80000</v>
      </c>
      <c r="M53" s="266">
        <v>80000</v>
      </c>
      <c r="N53" s="34">
        <v>80000</v>
      </c>
      <c r="O53" s="34">
        <v>80000</v>
      </c>
      <c r="P53" s="34">
        <v>80000</v>
      </c>
      <c r="Q53" s="34">
        <v>80000</v>
      </c>
      <c r="R53" s="34">
        <v>80000</v>
      </c>
      <c r="S53" s="34">
        <v>80000</v>
      </c>
      <c r="T53" s="34">
        <v>80000</v>
      </c>
      <c r="U53" s="34">
        <v>80000</v>
      </c>
      <c r="V53" s="267">
        <v>80000</v>
      </c>
      <c r="W53" s="270">
        <v>100000</v>
      </c>
      <c r="X53" s="266">
        <v>100000</v>
      </c>
      <c r="Y53" s="266">
        <v>100000</v>
      </c>
      <c r="Z53" s="266">
        <v>100000</v>
      </c>
      <c r="AA53" s="266">
        <v>100000</v>
      </c>
      <c r="AB53" s="266">
        <v>100000</v>
      </c>
      <c r="AC53" s="266">
        <v>100000</v>
      </c>
      <c r="AD53" s="266">
        <v>100000</v>
      </c>
      <c r="AE53" s="266">
        <v>100000</v>
      </c>
      <c r="AF53" s="266">
        <v>100000</v>
      </c>
      <c r="AG53" s="266">
        <v>100000</v>
      </c>
      <c r="AH53" s="266">
        <v>100000</v>
      </c>
      <c r="AI53" s="266">
        <v>100000</v>
      </c>
      <c r="AJ53" s="266">
        <v>100000</v>
      </c>
      <c r="AK53" s="266">
        <v>100000</v>
      </c>
      <c r="AL53" s="266">
        <v>100000</v>
      </c>
      <c r="AM53" s="266">
        <v>100000</v>
      </c>
      <c r="AN53" s="266">
        <v>100000</v>
      </c>
      <c r="AO53" s="266">
        <v>100000</v>
      </c>
      <c r="AP53" s="266">
        <v>100000</v>
      </c>
      <c r="AQ53" s="266">
        <v>100000</v>
      </c>
      <c r="AR53" s="266">
        <v>100000</v>
      </c>
      <c r="AS53" s="266">
        <v>100000</v>
      </c>
      <c r="AT53" s="266">
        <v>100000</v>
      </c>
      <c r="AU53" s="335">
        <v>100000</v>
      </c>
      <c r="AV53" s="266">
        <v>80000</v>
      </c>
      <c r="AW53" s="270">
        <v>80000</v>
      </c>
      <c r="AX53" s="270">
        <v>80000</v>
      </c>
      <c r="AY53" s="270">
        <v>80000</v>
      </c>
      <c r="AZ53" s="270">
        <v>80000</v>
      </c>
      <c r="BA53" s="270">
        <v>80000</v>
      </c>
      <c r="BB53" s="270">
        <v>80000</v>
      </c>
      <c r="BC53" s="34">
        <v>80000</v>
      </c>
      <c r="BD53" s="267">
        <v>80000</v>
      </c>
      <c r="BE53" s="266">
        <v>80000</v>
      </c>
      <c r="BF53" s="34">
        <v>80000</v>
      </c>
      <c r="BG53" s="34">
        <v>80000</v>
      </c>
      <c r="BH53" s="34">
        <v>80000</v>
      </c>
      <c r="BI53" s="34">
        <v>80000</v>
      </c>
      <c r="BJ53" s="34">
        <v>80000</v>
      </c>
      <c r="BK53" s="34">
        <v>80000</v>
      </c>
      <c r="BL53" s="34">
        <v>80000</v>
      </c>
      <c r="BM53" s="34">
        <v>80000</v>
      </c>
      <c r="BN53" s="34">
        <v>80000</v>
      </c>
      <c r="BO53" s="34">
        <v>80000</v>
      </c>
      <c r="BP53" s="267">
        <v>80000</v>
      </c>
      <c r="BQ53" s="266">
        <v>80000</v>
      </c>
      <c r="BR53" s="34">
        <v>80000</v>
      </c>
      <c r="BS53" s="34">
        <v>80000</v>
      </c>
      <c r="BT53" s="34">
        <v>80000</v>
      </c>
      <c r="BU53" s="34">
        <v>80000</v>
      </c>
      <c r="BV53" s="34">
        <v>80000</v>
      </c>
      <c r="BW53" s="34">
        <v>80000</v>
      </c>
      <c r="BX53" s="34">
        <v>80000</v>
      </c>
      <c r="BY53" s="34">
        <v>80000</v>
      </c>
      <c r="BZ53" s="34">
        <v>80000</v>
      </c>
      <c r="CA53" s="34">
        <v>80000</v>
      </c>
      <c r="CB53" s="34">
        <v>80000</v>
      </c>
      <c r="CC53" s="34">
        <v>80000</v>
      </c>
      <c r="CD53" s="34">
        <v>80000</v>
      </c>
      <c r="CE53" s="267">
        <v>80000</v>
      </c>
    </row>
    <row r="54" spans="1:83" s="35" customFormat="1" ht="12" customHeight="1" x14ac:dyDescent="0.2">
      <c r="A54" s="269">
        <v>2</v>
      </c>
      <c r="B54" s="34">
        <f t="shared" ref="B54:C54" si="287">B53+3000</f>
        <v>103000</v>
      </c>
      <c r="C54" s="34">
        <f t="shared" si="287"/>
        <v>103000</v>
      </c>
      <c r="D54" s="267">
        <f t="shared" ref="D54:L58" si="288">D53+3000</f>
        <v>103000</v>
      </c>
      <c r="E54" s="266">
        <f t="shared" si="288"/>
        <v>83000</v>
      </c>
      <c r="F54" s="34">
        <f t="shared" si="288"/>
        <v>83000</v>
      </c>
      <c r="G54" s="34">
        <f t="shared" si="288"/>
        <v>83000</v>
      </c>
      <c r="H54" s="34">
        <f t="shared" si="288"/>
        <v>83000</v>
      </c>
      <c r="I54" s="34">
        <f t="shared" si="288"/>
        <v>83000</v>
      </c>
      <c r="J54" s="34">
        <f t="shared" si="288"/>
        <v>83000</v>
      </c>
      <c r="K54" s="34">
        <f t="shared" si="288"/>
        <v>83000</v>
      </c>
      <c r="L54" s="271">
        <f t="shared" si="288"/>
        <v>83000</v>
      </c>
      <c r="M54" s="266">
        <f t="shared" ref="M54:BD54" si="289">M53+3000</f>
        <v>83000</v>
      </c>
      <c r="N54" s="34">
        <f t="shared" si="289"/>
        <v>83000</v>
      </c>
      <c r="O54" s="34">
        <f t="shared" si="289"/>
        <v>83000</v>
      </c>
      <c r="P54" s="34">
        <f t="shared" si="289"/>
        <v>83000</v>
      </c>
      <c r="Q54" s="34">
        <f t="shared" si="289"/>
        <v>83000</v>
      </c>
      <c r="R54" s="34">
        <f t="shared" si="289"/>
        <v>83000</v>
      </c>
      <c r="S54" s="34">
        <f t="shared" si="289"/>
        <v>83000</v>
      </c>
      <c r="T54" s="34">
        <f t="shared" si="289"/>
        <v>83000</v>
      </c>
      <c r="U54" s="34">
        <f t="shared" si="289"/>
        <v>83000</v>
      </c>
      <c r="V54" s="267">
        <f t="shared" si="289"/>
        <v>83000</v>
      </c>
      <c r="W54" s="270">
        <f t="shared" si="289"/>
        <v>103000</v>
      </c>
      <c r="X54" s="34">
        <f t="shared" si="289"/>
        <v>103000</v>
      </c>
      <c r="Y54" s="34">
        <f t="shared" si="289"/>
        <v>103000</v>
      </c>
      <c r="Z54" s="34">
        <f t="shared" si="289"/>
        <v>103000</v>
      </c>
      <c r="AA54" s="34">
        <f t="shared" si="289"/>
        <v>103000</v>
      </c>
      <c r="AB54" s="34">
        <f t="shared" si="289"/>
        <v>103000</v>
      </c>
      <c r="AC54" s="34">
        <f t="shared" si="289"/>
        <v>103000</v>
      </c>
      <c r="AD54" s="34">
        <f t="shared" si="289"/>
        <v>103000</v>
      </c>
      <c r="AE54" s="34">
        <f t="shared" si="289"/>
        <v>103000</v>
      </c>
      <c r="AF54" s="34">
        <f t="shared" si="289"/>
        <v>103000</v>
      </c>
      <c r="AG54" s="34">
        <f t="shared" si="289"/>
        <v>103000</v>
      </c>
      <c r="AH54" s="34">
        <f t="shared" si="289"/>
        <v>103000</v>
      </c>
      <c r="AI54" s="34">
        <f t="shared" si="289"/>
        <v>103000</v>
      </c>
      <c r="AJ54" s="34">
        <f t="shared" si="289"/>
        <v>103000</v>
      </c>
      <c r="AK54" s="34">
        <f t="shared" si="289"/>
        <v>103000</v>
      </c>
      <c r="AL54" s="34">
        <f t="shared" si="289"/>
        <v>103000</v>
      </c>
      <c r="AM54" s="34">
        <f t="shared" si="289"/>
        <v>103000</v>
      </c>
      <c r="AN54" s="34">
        <f t="shared" si="289"/>
        <v>103000</v>
      </c>
      <c r="AO54" s="34">
        <f t="shared" si="289"/>
        <v>103000</v>
      </c>
      <c r="AP54" s="34">
        <f t="shared" si="289"/>
        <v>103000</v>
      </c>
      <c r="AQ54" s="34">
        <f t="shared" si="289"/>
        <v>103000</v>
      </c>
      <c r="AR54" s="34">
        <f t="shared" si="289"/>
        <v>103000</v>
      </c>
      <c r="AS54" s="34">
        <f t="shared" si="289"/>
        <v>103000</v>
      </c>
      <c r="AT54" s="34">
        <f t="shared" si="289"/>
        <v>103000</v>
      </c>
      <c r="AU54" s="271">
        <f t="shared" si="289"/>
        <v>103000</v>
      </c>
      <c r="AV54" s="266">
        <f t="shared" si="289"/>
        <v>83000</v>
      </c>
      <c r="AW54" s="34">
        <f t="shared" si="289"/>
        <v>83000</v>
      </c>
      <c r="AX54" s="34">
        <f t="shared" si="289"/>
        <v>83000</v>
      </c>
      <c r="AY54" s="34">
        <f t="shared" si="289"/>
        <v>83000</v>
      </c>
      <c r="AZ54" s="34">
        <f t="shared" si="289"/>
        <v>83000</v>
      </c>
      <c r="BA54" s="34">
        <f t="shared" si="289"/>
        <v>83000</v>
      </c>
      <c r="BB54" s="34">
        <f t="shared" si="289"/>
        <v>83000</v>
      </c>
      <c r="BC54" s="34">
        <f t="shared" si="289"/>
        <v>83000</v>
      </c>
      <c r="BD54" s="267">
        <f t="shared" si="289"/>
        <v>83000</v>
      </c>
      <c r="BE54" s="266">
        <f t="shared" ref="BE54:CE54" si="290">BE53+3000</f>
        <v>83000</v>
      </c>
      <c r="BF54" s="34">
        <f t="shared" si="290"/>
        <v>83000</v>
      </c>
      <c r="BG54" s="34">
        <f t="shared" si="290"/>
        <v>83000</v>
      </c>
      <c r="BH54" s="34">
        <f t="shared" si="290"/>
        <v>83000</v>
      </c>
      <c r="BI54" s="34">
        <f t="shared" si="290"/>
        <v>83000</v>
      </c>
      <c r="BJ54" s="34">
        <f t="shared" si="290"/>
        <v>83000</v>
      </c>
      <c r="BK54" s="34">
        <f t="shared" si="290"/>
        <v>83000</v>
      </c>
      <c r="BL54" s="34">
        <f t="shared" si="290"/>
        <v>83000</v>
      </c>
      <c r="BM54" s="34">
        <f t="shared" si="290"/>
        <v>83000</v>
      </c>
      <c r="BN54" s="34">
        <f t="shared" si="290"/>
        <v>83000</v>
      </c>
      <c r="BO54" s="34">
        <f t="shared" si="290"/>
        <v>83000</v>
      </c>
      <c r="BP54" s="267">
        <f t="shared" si="290"/>
        <v>83000</v>
      </c>
      <c r="BQ54" s="266">
        <f t="shared" si="290"/>
        <v>83000</v>
      </c>
      <c r="BR54" s="34">
        <f t="shared" si="290"/>
        <v>83000</v>
      </c>
      <c r="BS54" s="34">
        <f t="shared" si="290"/>
        <v>83000</v>
      </c>
      <c r="BT54" s="34">
        <f t="shared" si="290"/>
        <v>83000</v>
      </c>
      <c r="BU54" s="34">
        <f t="shared" si="290"/>
        <v>83000</v>
      </c>
      <c r="BV54" s="34">
        <f t="shared" si="290"/>
        <v>83000</v>
      </c>
      <c r="BW54" s="34">
        <f t="shared" si="290"/>
        <v>83000</v>
      </c>
      <c r="BX54" s="34">
        <f t="shared" si="290"/>
        <v>83000</v>
      </c>
      <c r="BY54" s="34">
        <f t="shared" si="290"/>
        <v>83000</v>
      </c>
      <c r="BZ54" s="34">
        <f t="shared" si="290"/>
        <v>83000</v>
      </c>
      <c r="CA54" s="34">
        <f t="shared" si="290"/>
        <v>83000</v>
      </c>
      <c r="CB54" s="34">
        <f t="shared" si="290"/>
        <v>83000</v>
      </c>
      <c r="CC54" s="34">
        <f t="shared" si="290"/>
        <v>83000</v>
      </c>
      <c r="CD54" s="34">
        <f t="shared" si="290"/>
        <v>83000</v>
      </c>
      <c r="CE54" s="267">
        <f t="shared" si="290"/>
        <v>83000</v>
      </c>
    </row>
    <row r="55" spans="1:83" s="35" customFormat="1" ht="12" customHeight="1" x14ac:dyDescent="0.2">
      <c r="A55" s="269">
        <v>3</v>
      </c>
      <c r="B55" s="34">
        <f t="shared" ref="B55:C55" si="291">B54+3000</f>
        <v>106000</v>
      </c>
      <c r="C55" s="34">
        <f t="shared" si="291"/>
        <v>106000</v>
      </c>
      <c r="D55" s="267">
        <f t="shared" si="288"/>
        <v>106000</v>
      </c>
      <c r="E55" s="266">
        <f t="shared" si="288"/>
        <v>86000</v>
      </c>
      <c r="F55" s="34">
        <f t="shared" si="288"/>
        <v>86000</v>
      </c>
      <c r="G55" s="34">
        <f t="shared" si="288"/>
        <v>86000</v>
      </c>
      <c r="H55" s="34">
        <f t="shared" si="288"/>
        <v>86000</v>
      </c>
      <c r="I55" s="34">
        <f t="shared" si="288"/>
        <v>86000</v>
      </c>
      <c r="J55" s="34">
        <f t="shared" si="288"/>
        <v>86000</v>
      </c>
      <c r="K55" s="34">
        <f t="shared" si="288"/>
        <v>86000</v>
      </c>
      <c r="L55" s="271">
        <f t="shared" si="288"/>
        <v>86000</v>
      </c>
      <c r="M55" s="266">
        <f t="shared" ref="M55:BD55" si="292">M54+3000</f>
        <v>86000</v>
      </c>
      <c r="N55" s="34">
        <f t="shared" si="292"/>
        <v>86000</v>
      </c>
      <c r="O55" s="34">
        <f t="shared" si="292"/>
        <v>86000</v>
      </c>
      <c r="P55" s="34">
        <f t="shared" si="292"/>
        <v>86000</v>
      </c>
      <c r="Q55" s="34">
        <f t="shared" si="292"/>
        <v>86000</v>
      </c>
      <c r="R55" s="34">
        <f t="shared" si="292"/>
        <v>86000</v>
      </c>
      <c r="S55" s="34">
        <f t="shared" si="292"/>
        <v>86000</v>
      </c>
      <c r="T55" s="34">
        <f t="shared" si="292"/>
        <v>86000</v>
      </c>
      <c r="U55" s="34">
        <f t="shared" si="292"/>
        <v>86000</v>
      </c>
      <c r="V55" s="267">
        <f t="shared" si="292"/>
        <v>86000</v>
      </c>
      <c r="W55" s="270">
        <f t="shared" si="292"/>
        <v>106000</v>
      </c>
      <c r="X55" s="34">
        <f t="shared" si="292"/>
        <v>106000</v>
      </c>
      <c r="Y55" s="34">
        <f t="shared" si="292"/>
        <v>106000</v>
      </c>
      <c r="Z55" s="34">
        <f t="shared" si="292"/>
        <v>106000</v>
      </c>
      <c r="AA55" s="34">
        <f t="shared" si="292"/>
        <v>106000</v>
      </c>
      <c r="AB55" s="34">
        <f t="shared" si="292"/>
        <v>106000</v>
      </c>
      <c r="AC55" s="34">
        <f t="shared" si="292"/>
        <v>106000</v>
      </c>
      <c r="AD55" s="34">
        <f t="shared" si="292"/>
        <v>106000</v>
      </c>
      <c r="AE55" s="34">
        <f t="shared" si="292"/>
        <v>106000</v>
      </c>
      <c r="AF55" s="34">
        <f t="shared" si="292"/>
        <v>106000</v>
      </c>
      <c r="AG55" s="34">
        <f t="shared" si="292"/>
        <v>106000</v>
      </c>
      <c r="AH55" s="34">
        <f t="shared" si="292"/>
        <v>106000</v>
      </c>
      <c r="AI55" s="34">
        <f t="shared" si="292"/>
        <v>106000</v>
      </c>
      <c r="AJ55" s="34">
        <f t="shared" si="292"/>
        <v>106000</v>
      </c>
      <c r="AK55" s="34">
        <f t="shared" si="292"/>
        <v>106000</v>
      </c>
      <c r="AL55" s="34">
        <f t="shared" si="292"/>
        <v>106000</v>
      </c>
      <c r="AM55" s="34">
        <f t="shared" si="292"/>
        <v>106000</v>
      </c>
      <c r="AN55" s="34">
        <f t="shared" si="292"/>
        <v>106000</v>
      </c>
      <c r="AO55" s="34">
        <f t="shared" si="292"/>
        <v>106000</v>
      </c>
      <c r="AP55" s="34">
        <f t="shared" si="292"/>
        <v>106000</v>
      </c>
      <c r="AQ55" s="34">
        <f t="shared" si="292"/>
        <v>106000</v>
      </c>
      <c r="AR55" s="34">
        <f t="shared" si="292"/>
        <v>106000</v>
      </c>
      <c r="AS55" s="34">
        <f t="shared" si="292"/>
        <v>106000</v>
      </c>
      <c r="AT55" s="34">
        <f t="shared" si="292"/>
        <v>106000</v>
      </c>
      <c r="AU55" s="271">
        <f t="shared" si="292"/>
        <v>106000</v>
      </c>
      <c r="AV55" s="266">
        <f t="shared" si="292"/>
        <v>86000</v>
      </c>
      <c r="AW55" s="34">
        <f t="shared" si="292"/>
        <v>86000</v>
      </c>
      <c r="AX55" s="34">
        <f t="shared" si="292"/>
        <v>86000</v>
      </c>
      <c r="AY55" s="34">
        <f t="shared" si="292"/>
        <v>86000</v>
      </c>
      <c r="AZ55" s="34">
        <f t="shared" si="292"/>
        <v>86000</v>
      </c>
      <c r="BA55" s="34">
        <f t="shared" si="292"/>
        <v>86000</v>
      </c>
      <c r="BB55" s="34">
        <f t="shared" si="292"/>
        <v>86000</v>
      </c>
      <c r="BC55" s="34">
        <f t="shared" si="292"/>
        <v>86000</v>
      </c>
      <c r="BD55" s="267">
        <f t="shared" si="292"/>
        <v>86000</v>
      </c>
      <c r="BE55" s="266">
        <f t="shared" ref="BE55:CE55" si="293">BE54+3000</f>
        <v>86000</v>
      </c>
      <c r="BF55" s="34">
        <f t="shared" si="293"/>
        <v>86000</v>
      </c>
      <c r="BG55" s="34">
        <f t="shared" si="293"/>
        <v>86000</v>
      </c>
      <c r="BH55" s="34">
        <f t="shared" si="293"/>
        <v>86000</v>
      </c>
      <c r="BI55" s="34">
        <f t="shared" si="293"/>
        <v>86000</v>
      </c>
      <c r="BJ55" s="34">
        <f t="shared" si="293"/>
        <v>86000</v>
      </c>
      <c r="BK55" s="34">
        <f t="shared" si="293"/>
        <v>86000</v>
      </c>
      <c r="BL55" s="34">
        <f t="shared" si="293"/>
        <v>86000</v>
      </c>
      <c r="BM55" s="34">
        <f t="shared" si="293"/>
        <v>86000</v>
      </c>
      <c r="BN55" s="34">
        <f t="shared" si="293"/>
        <v>86000</v>
      </c>
      <c r="BO55" s="34">
        <f t="shared" si="293"/>
        <v>86000</v>
      </c>
      <c r="BP55" s="267">
        <f t="shared" si="293"/>
        <v>86000</v>
      </c>
      <c r="BQ55" s="266">
        <f t="shared" si="293"/>
        <v>86000</v>
      </c>
      <c r="BR55" s="34">
        <f t="shared" si="293"/>
        <v>86000</v>
      </c>
      <c r="BS55" s="34">
        <f t="shared" si="293"/>
        <v>86000</v>
      </c>
      <c r="BT55" s="34">
        <f t="shared" si="293"/>
        <v>86000</v>
      </c>
      <c r="BU55" s="34">
        <f t="shared" si="293"/>
        <v>86000</v>
      </c>
      <c r="BV55" s="34">
        <f t="shared" si="293"/>
        <v>86000</v>
      </c>
      <c r="BW55" s="34">
        <f t="shared" si="293"/>
        <v>86000</v>
      </c>
      <c r="BX55" s="34">
        <f t="shared" si="293"/>
        <v>86000</v>
      </c>
      <c r="BY55" s="34">
        <f t="shared" si="293"/>
        <v>86000</v>
      </c>
      <c r="BZ55" s="34">
        <f t="shared" si="293"/>
        <v>86000</v>
      </c>
      <c r="CA55" s="34">
        <f t="shared" si="293"/>
        <v>86000</v>
      </c>
      <c r="CB55" s="34">
        <f t="shared" si="293"/>
        <v>86000</v>
      </c>
      <c r="CC55" s="34">
        <f t="shared" si="293"/>
        <v>86000</v>
      </c>
      <c r="CD55" s="34">
        <f t="shared" si="293"/>
        <v>86000</v>
      </c>
      <c r="CE55" s="267">
        <f t="shared" si="293"/>
        <v>86000</v>
      </c>
    </row>
    <row r="56" spans="1:83" s="35" customFormat="1" ht="12" customHeight="1" x14ac:dyDescent="0.2">
      <c r="A56" s="269">
        <v>4</v>
      </c>
      <c r="B56" s="34">
        <f t="shared" ref="B56:C56" si="294">B55+3000</f>
        <v>109000</v>
      </c>
      <c r="C56" s="34">
        <f t="shared" si="294"/>
        <v>109000</v>
      </c>
      <c r="D56" s="267">
        <f t="shared" si="288"/>
        <v>109000</v>
      </c>
      <c r="E56" s="266">
        <f t="shared" si="288"/>
        <v>89000</v>
      </c>
      <c r="F56" s="34">
        <f t="shared" si="288"/>
        <v>89000</v>
      </c>
      <c r="G56" s="34">
        <f t="shared" si="288"/>
        <v>89000</v>
      </c>
      <c r="H56" s="34">
        <f t="shared" si="288"/>
        <v>89000</v>
      </c>
      <c r="I56" s="34">
        <f t="shared" si="288"/>
        <v>89000</v>
      </c>
      <c r="J56" s="34">
        <f t="shared" si="288"/>
        <v>89000</v>
      </c>
      <c r="K56" s="34">
        <f t="shared" si="288"/>
        <v>89000</v>
      </c>
      <c r="L56" s="271">
        <f t="shared" si="288"/>
        <v>89000</v>
      </c>
      <c r="M56" s="266">
        <f t="shared" ref="M56:BD56" si="295">M55+3000</f>
        <v>89000</v>
      </c>
      <c r="N56" s="34">
        <f t="shared" si="295"/>
        <v>89000</v>
      </c>
      <c r="O56" s="34">
        <f t="shared" si="295"/>
        <v>89000</v>
      </c>
      <c r="P56" s="34">
        <f t="shared" si="295"/>
        <v>89000</v>
      </c>
      <c r="Q56" s="34">
        <f t="shared" si="295"/>
        <v>89000</v>
      </c>
      <c r="R56" s="34">
        <f t="shared" si="295"/>
        <v>89000</v>
      </c>
      <c r="S56" s="34">
        <f t="shared" si="295"/>
        <v>89000</v>
      </c>
      <c r="T56" s="34">
        <f t="shared" si="295"/>
        <v>89000</v>
      </c>
      <c r="U56" s="34">
        <f t="shared" si="295"/>
        <v>89000</v>
      </c>
      <c r="V56" s="267">
        <f t="shared" si="295"/>
        <v>89000</v>
      </c>
      <c r="W56" s="270">
        <f t="shared" si="295"/>
        <v>109000</v>
      </c>
      <c r="X56" s="34">
        <f t="shared" si="295"/>
        <v>109000</v>
      </c>
      <c r="Y56" s="34">
        <f t="shared" si="295"/>
        <v>109000</v>
      </c>
      <c r="Z56" s="34">
        <f t="shared" si="295"/>
        <v>109000</v>
      </c>
      <c r="AA56" s="34">
        <f t="shared" si="295"/>
        <v>109000</v>
      </c>
      <c r="AB56" s="34">
        <f t="shared" si="295"/>
        <v>109000</v>
      </c>
      <c r="AC56" s="34">
        <f t="shared" si="295"/>
        <v>109000</v>
      </c>
      <c r="AD56" s="34">
        <f t="shared" si="295"/>
        <v>109000</v>
      </c>
      <c r="AE56" s="34">
        <f t="shared" si="295"/>
        <v>109000</v>
      </c>
      <c r="AF56" s="34">
        <f t="shared" si="295"/>
        <v>109000</v>
      </c>
      <c r="AG56" s="34">
        <f t="shared" si="295"/>
        <v>109000</v>
      </c>
      <c r="AH56" s="34">
        <f t="shared" si="295"/>
        <v>109000</v>
      </c>
      <c r="AI56" s="34">
        <f t="shared" si="295"/>
        <v>109000</v>
      </c>
      <c r="AJ56" s="34">
        <f t="shared" si="295"/>
        <v>109000</v>
      </c>
      <c r="AK56" s="34">
        <f t="shared" si="295"/>
        <v>109000</v>
      </c>
      <c r="AL56" s="34">
        <f t="shared" si="295"/>
        <v>109000</v>
      </c>
      <c r="AM56" s="34">
        <f t="shared" si="295"/>
        <v>109000</v>
      </c>
      <c r="AN56" s="34">
        <f t="shared" si="295"/>
        <v>109000</v>
      </c>
      <c r="AO56" s="34">
        <f t="shared" si="295"/>
        <v>109000</v>
      </c>
      <c r="AP56" s="34">
        <f t="shared" si="295"/>
        <v>109000</v>
      </c>
      <c r="AQ56" s="34">
        <f t="shared" si="295"/>
        <v>109000</v>
      </c>
      <c r="AR56" s="34">
        <f t="shared" si="295"/>
        <v>109000</v>
      </c>
      <c r="AS56" s="34">
        <f t="shared" si="295"/>
        <v>109000</v>
      </c>
      <c r="AT56" s="34">
        <f t="shared" si="295"/>
        <v>109000</v>
      </c>
      <c r="AU56" s="271">
        <f t="shared" si="295"/>
        <v>109000</v>
      </c>
      <c r="AV56" s="266">
        <f t="shared" si="295"/>
        <v>89000</v>
      </c>
      <c r="AW56" s="34">
        <f t="shared" si="295"/>
        <v>89000</v>
      </c>
      <c r="AX56" s="34">
        <f t="shared" si="295"/>
        <v>89000</v>
      </c>
      <c r="AY56" s="34">
        <f t="shared" si="295"/>
        <v>89000</v>
      </c>
      <c r="AZ56" s="34">
        <f t="shared" si="295"/>
        <v>89000</v>
      </c>
      <c r="BA56" s="34">
        <f t="shared" si="295"/>
        <v>89000</v>
      </c>
      <c r="BB56" s="34">
        <f t="shared" si="295"/>
        <v>89000</v>
      </c>
      <c r="BC56" s="34">
        <f t="shared" si="295"/>
        <v>89000</v>
      </c>
      <c r="BD56" s="267">
        <f t="shared" si="295"/>
        <v>89000</v>
      </c>
      <c r="BE56" s="266">
        <f t="shared" ref="BE56:CE56" si="296">BE55+3000</f>
        <v>89000</v>
      </c>
      <c r="BF56" s="34">
        <f t="shared" si="296"/>
        <v>89000</v>
      </c>
      <c r="BG56" s="34">
        <f t="shared" si="296"/>
        <v>89000</v>
      </c>
      <c r="BH56" s="34">
        <f t="shared" si="296"/>
        <v>89000</v>
      </c>
      <c r="BI56" s="34">
        <f t="shared" si="296"/>
        <v>89000</v>
      </c>
      <c r="BJ56" s="34">
        <f t="shared" si="296"/>
        <v>89000</v>
      </c>
      <c r="BK56" s="34">
        <f t="shared" si="296"/>
        <v>89000</v>
      </c>
      <c r="BL56" s="34">
        <f t="shared" si="296"/>
        <v>89000</v>
      </c>
      <c r="BM56" s="34">
        <f t="shared" si="296"/>
        <v>89000</v>
      </c>
      <c r="BN56" s="34">
        <f t="shared" si="296"/>
        <v>89000</v>
      </c>
      <c r="BO56" s="34">
        <f t="shared" si="296"/>
        <v>89000</v>
      </c>
      <c r="BP56" s="267">
        <f t="shared" si="296"/>
        <v>89000</v>
      </c>
      <c r="BQ56" s="266">
        <f t="shared" si="296"/>
        <v>89000</v>
      </c>
      <c r="BR56" s="34">
        <f t="shared" si="296"/>
        <v>89000</v>
      </c>
      <c r="BS56" s="34">
        <f t="shared" si="296"/>
        <v>89000</v>
      </c>
      <c r="BT56" s="34">
        <f t="shared" si="296"/>
        <v>89000</v>
      </c>
      <c r="BU56" s="34">
        <f t="shared" si="296"/>
        <v>89000</v>
      </c>
      <c r="BV56" s="34">
        <f t="shared" si="296"/>
        <v>89000</v>
      </c>
      <c r="BW56" s="34">
        <f t="shared" si="296"/>
        <v>89000</v>
      </c>
      <c r="BX56" s="34">
        <f t="shared" si="296"/>
        <v>89000</v>
      </c>
      <c r="BY56" s="34">
        <f t="shared" si="296"/>
        <v>89000</v>
      </c>
      <c r="BZ56" s="34">
        <f t="shared" si="296"/>
        <v>89000</v>
      </c>
      <c r="CA56" s="34">
        <f t="shared" si="296"/>
        <v>89000</v>
      </c>
      <c r="CB56" s="34">
        <f t="shared" si="296"/>
        <v>89000</v>
      </c>
      <c r="CC56" s="34">
        <f t="shared" si="296"/>
        <v>89000</v>
      </c>
      <c r="CD56" s="34">
        <f t="shared" si="296"/>
        <v>89000</v>
      </c>
      <c r="CE56" s="267">
        <f t="shared" si="296"/>
        <v>89000</v>
      </c>
    </row>
    <row r="57" spans="1:83" s="35" customFormat="1" ht="12" customHeight="1" x14ac:dyDescent="0.2">
      <c r="A57" s="269">
        <v>5</v>
      </c>
      <c r="B57" s="34">
        <f t="shared" ref="B57:C57" si="297">B56+3000</f>
        <v>112000</v>
      </c>
      <c r="C57" s="34">
        <f t="shared" si="297"/>
        <v>112000</v>
      </c>
      <c r="D57" s="267">
        <f t="shared" si="288"/>
        <v>112000</v>
      </c>
      <c r="E57" s="266">
        <f t="shared" si="288"/>
        <v>92000</v>
      </c>
      <c r="F57" s="34">
        <f t="shared" si="288"/>
        <v>92000</v>
      </c>
      <c r="G57" s="34">
        <f t="shared" si="288"/>
        <v>92000</v>
      </c>
      <c r="H57" s="34">
        <f t="shared" si="288"/>
        <v>92000</v>
      </c>
      <c r="I57" s="34">
        <f t="shared" si="288"/>
        <v>92000</v>
      </c>
      <c r="J57" s="34">
        <f t="shared" si="288"/>
        <v>92000</v>
      </c>
      <c r="K57" s="34">
        <f t="shared" si="288"/>
        <v>92000</v>
      </c>
      <c r="L57" s="271">
        <f t="shared" si="288"/>
        <v>92000</v>
      </c>
      <c r="M57" s="266">
        <f t="shared" ref="M57:BD57" si="298">M56+3000</f>
        <v>92000</v>
      </c>
      <c r="N57" s="34">
        <f t="shared" si="298"/>
        <v>92000</v>
      </c>
      <c r="O57" s="34">
        <f t="shared" si="298"/>
        <v>92000</v>
      </c>
      <c r="P57" s="34">
        <f t="shared" si="298"/>
        <v>92000</v>
      </c>
      <c r="Q57" s="34">
        <f t="shared" si="298"/>
        <v>92000</v>
      </c>
      <c r="R57" s="34">
        <f t="shared" si="298"/>
        <v>92000</v>
      </c>
      <c r="S57" s="34">
        <f t="shared" si="298"/>
        <v>92000</v>
      </c>
      <c r="T57" s="34">
        <f t="shared" si="298"/>
        <v>92000</v>
      </c>
      <c r="U57" s="34">
        <f t="shared" si="298"/>
        <v>92000</v>
      </c>
      <c r="V57" s="267">
        <f t="shared" si="298"/>
        <v>92000</v>
      </c>
      <c r="W57" s="270">
        <f t="shared" si="298"/>
        <v>112000</v>
      </c>
      <c r="X57" s="34">
        <f t="shared" si="298"/>
        <v>112000</v>
      </c>
      <c r="Y57" s="34">
        <f t="shared" si="298"/>
        <v>112000</v>
      </c>
      <c r="Z57" s="34">
        <f t="shared" si="298"/>
        <v>112000</v>
      </c>
      <c r="AA57" s="34">
        <f t="shared" si="298"/>
        <v>112000</v>
      </c>
      <c r="AB57" s="34">
        <f t="shared" si="298"/>
        <v>112000</v>
      </c>
      <c r="AC57" s="34">
        <f t="shared" si="298"/>
        <v>112000</v>
      </c>
      <c r="AD57" s="34">
        <f t="shared" si="298"/>
        <v>112000</v>
      </c>
      <c r="AE57" s="34">
        <f t="shared" si="298"/>
        <v>112000</v>
      </c>
      <c r="AF57" s="34">
        <f t="shared" si="298"/>
        <v>112000</v>
      </c>
      <c r="AG57" s="34">
        <f t="shared" si="298"/>
        <v>112000</v>
      </c>
      <c r="AH57" s="34">
        <f t="shared" si="298"/>
        <v>112000</v>
      </c>
      <c r="AI57" s="34">
        <f t="shared" si="298"/>
        <v>112000</v>
      </c>
      <c r="AJ57" s="34">
        <f t="shared" si="298"/>
        <v>112000</v>
      </c>
      <c r="AK57" s="34">
        <f t="shared" si="298"/>
        <v>112000</v>
      </c>
      <c r="AL57" s="34">
        <f t="shared" si="298"/>
        <v>112000</v>
      </c>
      <c r="AM57" s="34">
        <f t="shared" si="298"/>
        <v>112000</v>
      </c>
      <c r="AN57" s="34">
        <f t="shared" si="298"/>
        <v>112000</v>
      </c>
      <c r="AO57" s="34">
        <f t="shared" si="298"/>
        <v>112000</v>
      </c>
      <c r="AP57" s="34">
        <f t="shared" si="298"/>
        <v>112000</v>
      </c>
      <c r="AQ57" s="34">
        <f t="shared" si="298"/>
        <v>112000</v>
      </c>
      <c r="AR57" s="34">
        <f t="shared" si="298"/>
        <v>112000</v>
      </c>
      <c r="AS57" s="34">
        <f t="shared" si="298"/>
        <v>112000</v>
      </c>
      <c r="AT57" s="34">
        <f t="shared" si="298"/>
        <v>112000</v>
      </c>
      <c r="AU57" s="271">
        <f t="shared" si="298"/>
        <v>112000</v>
      </c>
      <c r="AV57" s="266">
        <f t="shared" si="298"/>
        <v>92000</v>
      </c>
      <c r="AW57" s="34">
        <f t="shared" si="298"/>
        <v>92000</v>
      </c>
      <c r="AX57" s="34">
        <f t="shared" si="298"/>
        <v>92000</v>
      </c>
      <c r="AY57" s="34">
        <f t="shared" si="298"/>
        <v>92000</v>
      </c>
      <c r="AZ57" s="34">
        <f t="shared" si="298"/>
        <v>92000</v>
      </c>
      <c r="BA57" s="34">
        <f t="shared" si="298"/>
        <v>92000</v>
      </c>
      <c r="BB57" s="34">
        <f t="shared" si="298"/>
        <v>92000</v>
      </c>
      <c r="BC57" s="34">
        <f t="shared" si="298"/>
        <v>92000</v>
      </c>
      <c r="BD57" s="267">
        <f t="shared" si="298"/>
        <v>92000</v>
      </c>
      <c r="BE57" s="266">
        <f t="shared" ref="BE57:CE57" si="299">BE56+3000</f>
        <v>92000</v>
      </c>
      <c r="BF57" s="34">
        <f t="shared" si="299"/>
        <v>92000</v>
      </c>
      <c r="BG57" s="34">
        <f t="shared" si="299"/>
        <v>92000</v>
      </c>
      <c r="BH57" s="34">
        <f t="shared" si="299"/>
        <v>92000</v>
      </c>
      <c r="BI57" s="34">
        <f t="shared" si="299"/>
        <v>92000</v>
      </c>
      <c r="BJ57" s="34">
        <f t="shared" si="299"/>
        <v>92000</v>
      </c>
      <c r="BK57" s="34">
        <f t="shared" si="299"/>
        <v>92000</v>
      </c>
      <c r="BL57" s="34">
        <f t="shared" si="299"/>
        <v>92000</v>
      </c>
      <c r="BM57" s="34">
        <f t="shared" si="299"/>
        <v>92000</v>
      </c>
      <c r="BN57" s="34">
        <f t="shared" si="299"/>
        <v>92000</v>
      </c>
      <c r="BO57" s="34">
        <f t="shared" si="299"/>
        <v>92000</v>
      </c>
      <c r="BP57" s="267">
        <f t="shared" si="299"/>
        <v>92000</v>
      </c>
      <c r="BQ57" s="266">
        <f t="shared" si="299"/>
        <v>92000</v>
      </c>
      <c r="BR57" s="34">
        <f t="shared" si="299"/>
        <v>92000</v>
      </c>
      <c r="BS57" s="34">
        <f t="shared" si="299"/>
        <v>92000</v>
      </c>
      <c r="BT57" s="34">
        <f t="shared" si="299"/>
        <v>92000</v>
      </c>
      <c r="BU57" s="34">
        <f t="shared" si="299"/>
        <v>92000</v>
      </c>
      <c r="BV57" s="34">
        <f t="shared" si="299"/>
        <v>92000</v>
      </c>
      <c r="BW57" s="34">
        <f t="shared" si="299"/>
        <v>92000</v>
      </c>
      <c r="BX57" s="34">
        <f t="shared" si="299"/>
        <v>92000</v>
      </c>
      <c r="BY57" s="34">
        <f t="shared" si="299"/>
        <v>92000</v>
      </c>
      <c r="BZ57" s="34">
        <f t="shared" si="299"/>
        <v>92000</v>
      </c>
      <c r="CA57" s="34">
        <f t="shared" si="299"/>
        <v>92000</v>
      </c>
      <c r="CB57" s="34">
        <f t="shared" si="299"/>
        <v>92000</v>
      </c>
      <c r="CC57" s="34">
        <f t="shared" si="299"/>
        <v>92000</v>
      </c>
      <c r="CD57" s="34">
        <f t="shared" si="299"/>
        <v>92000</v>
      </c>
      <c r="CE57" s="267">
        <f t="shared" si="299"/>
        <v>92000</v>
      </c>
    </row>
    <row r="58" spans="1:83" s="35" customFormat="1" ht="12" customHeight="1" thickBot="1" x14ac:dyDescent="0.25">
      <c r="A58" s="269">
        <v>6</v>
      </c>
      <c r="B58" s="314">
        <f t="shared" ref="B58:C58" si="300">B57+3000</f>
        <v>115000</v>
      </c>
      <c r="C58" s="314">
        <f t="shared" si="300"/>
        <v>115000</v>
      </c>
      <c r="D58" s="315">
        <f t="shared" si="288"/>
        <v>115000</v>
      </c>
      <c r="E58" s="313">
        <f t="shared" si="288"/>
        <v>95000</v>
      </c>
      <c r="F58" s="314">
        <f t="shared" si="288"/>
        <v>95000</v>
      </c>
      <c r="G58" s="314">
        <f t="shared" si="288"/>
        <v>95000</v>
      </c>
      <c r="H58" s="314">
        <f t="shared" si="288"/>
        <v>95000</v>
      </c>
      <c r="I58" s="314">
        <f t="shared" si="288"/>
        <v>95000</v>
      </c>
      <c r="J58" s="314">
        <f t="shared" si="288"/>
        <v>95000</v>
      </c>
      <c r="K58" s="314">
        <f t="shared" si="288"/>
        <v>95000</v>
      </c>
      <c r="L58" s="319">
        <f t="shared" si="288"/>
        <v>95000</v>
      </c>
      <c r="M58" s="313">
        <f t="shared" ref="M58:BD58" si="301">M57+3000</f>
        <v>95000</v>
      </c>
      <c r="N58" s="314">
        <f t="shared" si="301"/>
        <v>95000</v>
      </c>
      <c r="O58" s="314">
        <f t="shared" si="301"/>
        <v>95000</v>
      </c>
      <c r="P58" s="314">
        <f t="shared" si="301"/>
        <v>95000</v>
      </c>
      <c r="Q58" s="314">
        <f t="shared" si="301"/>
        <v>95000</v>
      </c>
      <c r="R58" s="314">
        <f t="shared" si="301"/>
        <v>95000</v>
      </c>
      <c r="S58" s="314">
        <f t="shared" si="301"/>
        <v>95000</v>
      </c>
      <c r="T58" s="314">
        <f t="shared" si="301"/>
        <v>95000</v>
      </c>
      <c r="U58" s="314">
        <f t="shared" si="301"/>
        <v>95000</v>
      </c>
      <c r="V58" s="315">
        <f t="shared" si="301"/>
        <v>95000</v>
      </c>
      <c r="W58" s="316">
        <f t="shared" si="301"/>
        <v>115000</v>
      </c>
      <c r="X58" s="314">
        <f t="shared" si="301"/>
        <v>115000</v>
      </c>
      <c r="Y58" s="314">
        <f t="shared" si="301"/>
        <v>115000</v>
      </c>
      <c r="Z58" s="314">
        <f t="shared" si="301"/>
        <v>115000</v>
      </c>
      <c r="AA58" s="314">
        <f t="shared" si="301"/>
        <v>115000</v>
      </c>
      <c r="AB58" s="314">
        <f t="shared" si="301"/>
        <v>115000</v>
      </c>
      <c r="AC58" s="314">
        <f t="shared" si="301"/>
        <v>115000</v>
      </c>
      <c r="AD58" s="314">
        <f t="shared" si="301"/>
        <v>115000</v>
      </c>
      <c r="AE58" s="314">
        <f t="shared" si="301"/>
        <v>115000</v>
      </c>
      <c r="AF58" s="314">
        <f t="shared" si="301"/>
        <v>115000</v>
      </c>
      <c r="AG58" s="314">
        <f t="shared" si="301"/>
        <v>115000</v>
      </c>
      <c r="AH58" s="314">
        <f t="shared" si="301"/>
        <v>115000</v>
      </c>
      <c r="AI58" s="314">
        <f t="shared" si="301"/>
        <v>115000</v>
      </c>
      <c r="AJ58" s="314">
        <f t="shared" si="301"/>
        <v>115000</v>
      </c>
      <c r="AK58" s="314">
        <f t="shared" si="301"/>
        <v>115000</v>
      </c>
      <c r="AL58" s="314">
        <f t="shared" si="301"/>
        <v>115000</v>
      </c>
      <c r="AM58" s="314">
        <f t="shared" si="301"/>
        <v>115000</v>
      </c>
      <c r="AN58" s="314">
        <f t="shared" si="301"/>
        <v>115000</v>
      </c>
      <c r="AO58" s="314">
        <f t="shared" si="301"/>
        <v>115000</v>
      </c>
      <c r="AP58" s="314">
        <f t="shared" si="301"/>
        <v>115000</v>
      </c>
      <c r="AQ58" s="314">
        <f t="shared" si="301"/>
        <v>115000</v>
      </c>
      <c r="AR58" s="314">
        <f t="shared" si="301"/>
        <v>115000</v>
      </c>
      <c r="AS58" s="314">
        <f t="shared" si="301"/>
        <v>115000</v>
      </c>
      <c r="AT58" s="314">
        <f t="shared" si="301"/>
        <v>115000</v>
      </c>
      <c r="AU58" s="319">
        <f t="shared" si="301"/>
        <v>115000</v>
      </c>
      <c r="AV58" s="313">
        <f t="shared" si="301"/>
        <v>95000</v>
      </c>
      <c r="AW58" s="314">
        <f t="shared" si="301"/>
        <v>95000</v>
      </c>
      <c r="AX58" s="314">
        <f t="shared" si="301"/>
        <v>95000</v>
      </c>
      <c r="AY58" s="314">
        <f t="shared" si="301"/>
        <v>95000</v>
      </c>
      <c r="AZ58" s="314">
        <f t="shared" si="301"/>
        <v>95000</v>
      </c>
      <c r="BA58" s="314">
        <f t="shared" si="301"/>
        <v>95000</v>
      </c>
      <c r="BB58" s="314">
        <f t="shared" si="301"/>
        <v>95000</v>
      </c>
      <c r="BC58" s="314">
        <f t="shared" si="301"/>
        <v>95000</v>
      </c>
      <c r="BD58" s="315">
        <f t="shared" si="301"/>
        <v>95000</v>
      </c>
      <c r="BE58" s="313">
        <f t="shared" ref="BE58:CE58" si="302">BE57+3000</f>
        <v>95000</v>
      </c>
      <c r="BF58" s="314">
        <f t="shared" si="302"/>
        <v>95000</v>
      </c>
      <c r="BG58" s="314">
        <f t="shared" si="302"/>
        <v>95000</v>
      </c>
      <c r="BH58" s="314">
        <f t="shared" si="302"/>
        <v>95000</v>
      </c>
      <c r="BI58" s="314">
        <f t="shared" si="302"/>
        <v>95000</v>
      </c>
      <c r="BJ58" s="314">
        <f t="shared" si="302"/>
        <v>95000</v>
      </c>
      <c r="BK58" s="314">
        <f t="shared" si="302"/>
        <v>95000</v>
      </c>
      <c r="BL58" s="314">
        <f t="shared" si="302"/>
        <v>95000</v>
      </c>
      <c r="BM58" s="314">
        <f t="shared" si="302"/>
        <v>95000</v>
      </c>
      <c r="BN58" s="314">
        <f t="shared" si="302"/>
        <v>95000</v>
      </c>
      <c r="BO58" s="314">
        <f t="shared" si="302"/>
        <v>95000</v>
      </c>
      <c r="BP58" s="315">
        <f t="shared" si="302"/>
        <v>95000</v>
      </c>
      <c r="BQ58" s="313">
        <f t="shared" si="302"/>
        <v>95000</v>
      </c>
      <c r="BR58" s="314">
        <f t="shared" si="302"/>
        <v>95000</v>
      </c>
      <c r="BS58" s="314">
        <f t="shared" si="302"/>
        <v>95000</v>
      </c>
      <c r="BT58" s="314">
        <f t="shared" si="302"/>
        <v>95000</v>
      </c>
      <c r="BU58" s="314">
        <f t="shared" si="302"/>
        <v>95000</v>
      </c>
      <c r="BV58" s="314">
        <f t="shared" si="302"/>
        <v>95000</v>
      </c>
      <c r="BW58" s="314">
        <f t="shared" si="302"/>
        <v>95000</v>
      </c>
      <c r="BX58" s="314">
        <f t="shared" si="302"/>
        <v>95000</v>
      </c>
      <c r="BY58" s="314">
        <f t="shared" si="302"/>
        <v>95000</v>
      </c>
      <c r="BZ58" s="314">
        <f t="shared" si="302"/>
        <v>95000</v>
      </c>
      <c r="CA58" s="314">
        <f t="shared" si="302"/>
        <v>95000</v>
      </c>
      <c r="CB58" s="314">
        <f t="shared" si="302"/>
        <v>95000</v>
      </c>
      <c r="CC58" s="314">
        <f t="shared" si="302"/>
        <v>95000</v>
      </c>
      <c r="CD58" s="314">
        <f t="shared" si="302"/>
        <v>95000</v>
      </c>
      <c r="CE58" s="315">
        <f t="shared" si="302"/>
        <v>95000</v>
      </c>
    </row>
    <row r="59" spans="1:83" x14ac:dyDescent="0.2">
      <c r="B59" s="85"/>
      <c r="C59" s="85"/>
      <c r="D59" s="85"/>
      <c r="E59" s="35"/>
      <c r="F59" s="35"/>
      <c r="G59" s="35"/>
      <c r="H59" s="35"/>
      <c r="I59" s="35"/>
      <c r="J59" s="35"/>
      <c r="K59" s="35"/>
      <c r="L59" s="35"/>
      <c r="M59" s="35"/>
      <c r="BD59" s="136"/>
      <c r="BE59" s="136"/>
    </row>
    <row r="60" spans="1:83" s="254" customFormat="1" ht="12.75" customHeight="1" x14ac:dyDescent="0.2">
      <c r="A60" s="374" t="s">
        <v>172</v>
      </c>
      <c r="B60" s="85"/>
      <c r="C60" s="85"/>
      <c r="D60" s="85"/>
      <c r="E60" s="35"/>
      <c r="F60" s="35"/>
      <c r="G60" s="35"/>
      <c r="H60" s="35"/>
      <c r="I60" s="35"/>
      <c r="J60" s="35"/>
      <c r="K60" s="35"/>
      <c r="L60" s="35"/>
      <c r="M60" s="35"/>
      <c r="AV60" s="340"/>
      <c r="BP60" s="341"/>
      <c r="BQ60" s="340"/>
      <c r="CE60" s="341"/>
    </row>
    <row r="61" spans="1:83" s="136" customFormat="1" x14ac:dyDescent="0.2">
      <c r="A61" s="374"/>
      <c r="B61" s="85"/>
      <c r="C61" s="85"/>
      <c r="D61" s="85"/>
      <c r="E61" s="35"/>
      <c r="F61" s="35"/>
      <c r="G61" s="35"/>
      <c r="H61" s="35"/>
      <c r="I61" s="35"/>
      <c r="J61" s="35"/>
      <c r="K61" s="35"/>
      <c r="L61" s="35"/>
      <c r="M61" s="35"/>
      <c r="AV61" s="338"/>
      <c r="BP61" s="339"/>
      <c r="BQ61" s="338"/>
      <c r="CE61" s="339"/>
    </row>
    <row r="62" spans="1:83" s="136" customFormat="1" x14ac:dyDescent="0.2">
      <c r="B62" s="85"/>
      <c r="C62" s="85"/>
      <c r="D62" s="85"/>
      <c r="E62" s="35"/>
      <c r="F62" s="35"/>
      <c r="G62" s="35"/>
      <c r="H62" s="35"/>
      <c r="I62" s="35"/>
      <c r="J62" s="35"/>
      <c r="K62" s="35"/>
      <c r="L62" s="35"/>
      <c r="M62" s="35"/>
      <c r="AV62" s="338"/>
      <c r="BP62" s="339"/>
      <c r="BQ62" s="338"/>
      <c r="CE62" s="339"/>
    </row>
    <row r="63" spans="1:83" s="85" customFormat="1" ht="12.75" customHeight="1" x14ac:dyDescent="0.2">
      <c r="A63" s="286" t="s">
        <v>74</v>
      </c>
      <c r="E63" s="35"/>
      <c r="F63" s="35"/>
      <c r="G63" s="35"/>
      <c r="H63" s="35"/>
      <c r="I63" s="35"/>
      <c r="J63" s="35"/>
      <c r="K63" s="35"/>
      <c r="L63" s="35"/>
      <c r="M63" s="35"/>
      <c r="AV63" s="342"/>
      <c r="BP63" s="343"/>
      <c r="BQ63" s="342"/>
      <c r="CE63" s="343"/>
    </row>
    <row r="64" spans="1:83" s="85" customFormat="1" ht="17.25" customHeight="1" x14ac:dyDescent="0.2">
      <c r="A64" s="287" t="s">
        <v>75</v>
      </c>
      <c r="E64" s="35"/>
      <c r="F64" s="35"/>
      <c r="G64" s="35"/>
      <c r="H64" s="35"/>
      <c r="I64" s="35"/>
      <c r="J64" s="35"/>
      <c r="K64" s="35"/>
      <c r="L64" s="35"/>
      <c r="M64" s="35"/>
      <c r="AV64" s="342"/>
      <c r="BP64" s="343"/>
      <c r="BQ64" s="342"/>
      <c r="CE64" s="343"/>
    </row>
    <row r="65" spans="1:83" s="85" customFormat="1" ht="17.25" customHeight="1" x14ac:dyDescent="0.2">
      <c r="A65" s="288" t="s">
        <v>76</v>
      </c>
      <c r="E65" s="35"/>
      <c r="F65" s="35"/>
      <c r="G65" s="35"/>
      <c r="H65" s="35"/>
      <c r="I65" s="35"/>
      <c r="J65" s="35"/>
      <c r="K65" s="35"/>
      <c r="L65" s="35"/>
      <c r="M65" s="35"/>
      <c r="AV65" s="342"/>
      <c r="BP65" s="343"/>
      <c r="BQ65" s="342"/>
      <c r="CE65" s="343"/>
    </row>
    <row r="66" spans="1:83" s="85" customFormat="1" ht="22.5" customHeight="1" x14ac:dyDescent="0.2">
      <c r="A66" s="288" t="s">
        <v>77</v>
      </c>
      <c r="E66" s="35"/>
      <c r="F66" s="35"/>
      <c r="G66" s="35"/>
      <c r="H66" s="35"/>
      <c r="I66" s="35"/>
      <c r="J66" s="35"/>
      <c r="K66" s="35"/>
      <c r="L66" s="35"/>
      <c r="M66" s="35"/>
      <c r="AV66" s="342"/>
      <c r="BP66" s="343"/>
      <c r="BQ66" s="342"/>
      <c r="CE66" s="343"/>
    </row>
    <row r="67" spans="1:83" s="85" customFormat="1" ht="17.25" customHeight="1" x14ac:dyDescent="0.2">
      <c r="A67" s="288" t="s">
        <v>78</v>
      </c>
      <c r="E67" s="35"/>
      <c r="F67" s="35"/>
      <c r="G67" s="35"/>
      <c r="H67" s="35"/>
      <c r="I67" s="35"/>
      <c r="J67" s="35"/>
      <c r="K67" s="35"/>
      <c r="L67" s="35"/>
      <c r="M67" s="35"/>
      <c r="AV67" s="342"/>
      <c r="BP67" s="343"/>
      <c r="BQ67" s="342"/>
      <c r="CE67" s="343"/>
    </row>
    <row r="68" spans="1:83" s="85" customFormat="1" ht="22.5" customHeight="1" x14ac:dyDescent="0.2">
      <c r="A68" s="288" t="s">
        <v>79</v>
      </c>
      <c r="E68" s="35"/>
      <c r="F68" s="35"/>
      <c r="G68" s="35"/>
      <c r="H68" s="35"/>
      <c r="I68" s="35"/>
      <c r="J68" s="35"/>
      <c r="K68" s="35"/>
      <c r="L68" s="35"/>
      <c r="M68" s="35"/>
      <c r="AV68" s="342"/>
      <c r="BP68" s="343"/>
      <c r="BQ68" s="342"/>
      <c r="CE68" s="343"/>
    </row>
    <row r="69" spans="1:83" s="85" customFormat="1" ht="22.5" customHeight="1" x14ac:dyDescent="0.2">
      <c r="A69" s="288" t="s">
        <v>187</v>
      </c>
      <c r="E69" s="35"/>
      <c r="F69" s="35"/>
      <c r="G69" s="35"/>
      <c r="H69" s="35"/>
      <c r="I69" s="35"/>
      <c r="J69" s="35"/>
      <c r="K69" s="35"/>
      <c r="L69" s="35"/>
      <c r="M69" s="35"/>
      <c r="AV69" s="342"/>
      <c r="BP69" s="343"/>
      <c r="BQ69" s="342"/>
      <c r="CE69" s="343"/>
    </row>
    <row r="70" spans="1:83" s="35" customFormat="1" ht="12.75" customHeight="1" x14ac:dyDescent="0.2">
      <c r="A70" s="255"/>
      <c r="B70" s="85"/>
      <c r="C70" s="85"/>
      <c r="D70" s="85"/>
      <c r="AV70" s="342"/>
      <c r="AW70" s="85"/>
      <c r="AX70" s="85"/>
      <c r="AY70" s="85"/>
      <c r="AZ70" s="85"/>
      <c r="BA70" s="85"/>
      <c r="BB70" s="85"/>
      <c r="BC70" s="85"/>
      <c r="BD70" s="85"/>
      <c r="BE70" s="85"/>
      <c r="BF70" s="85"/>
      <c r="BG70" s="85"/>
      <c r="BH70" s="85"/>
      <c r="BI70" s="85"/>
      <c r="BJ70" s="85"/>
      <c r="BK70" s="85"/>
      <c r="BL70" s="85"/>
      <c r="BM70" s="85"/>
      <c r="BN70" s="85"/>
      <c r="BO70" s="85"/>
      <c r="BP70" s="343"/>
      <c r="BQ70" s="342"/>
      <c r="BR70" s="85"/>
      <c r="BS70" s="85"/>
      <c r="BT70" s="85"/>
      <c r="BU70" s="85"/>
      <c r="BV70" s="85"/>
      <c r="BW70" s="85"/>
      <c r="BX70" s="85"/>
      <c r="BY70" s="85"/>
      <c r="BZ70" s="85"/>
      <c r="CA70" s="85"/>
      <c r="CB70" s="85"/>
      <c r="CC70" s="85"/>
      <c r="CD70" s="85"/>
      <c r="CE70" s="343"/>
    </row>
    <row r="71" spans="1:83" s="35" customFormat="1" ht="12" customHeight="1" thickBot="1" x14ac:dyDescent="0.25">
      <c r="A71" s="289" t="s">
        <v>81</v>
      </c>
      <c r="B71" s="85"/>
      <c r="C71" s="85"/>
      <c r="D71" s="85"/>
      <c r="AV71" s="342"/>
      <c r="AW71" s="85"/>
      <c r="AX71" s="85"/>
      <c r="AY71" s="85"/>
      <c r="AZ71" s="85"/>
      <c r="BA71" s="85"/>
      <c r="BB71" s="85"/>
      <c r="BC71" s="85"/>
      <c r="BD71" s="85"/>
      <c r="BE71" s="85"/>
      <c r="BF71" s="85"/>
      <c r="BG71" s="85"/>
      <c r="BH71" s="85"/>
      <c r="BI71" s="85"/>
      <c r="BJ71" s="85"/>
      <c r="BK71" s="85"/>
      <c r="BL71" s="85"/>
      <c r="BM71" s="85"/>
      <c r="BN71" s="85"/>
      <c r="BO71" s="85"/>
      <c r="BP71" s="343"/>
      <c r="BQ71" s="342"/>
      <c r="BR71" s="85"/>
      <c r="BS71" s="85"/>
      <c r="BT71" s="85"/>
      <c r="BU71" s="85"/>
      <c r="BV71" s="85"/>
      <c r="BW71" s="85"/>
      <c r="BX71" s="85"/>
      <c r="BY71" s="85"/>
      <c r="BZ71" s="85"/>
      <c r="CA71" s="85"/>
      <c r="CB71" s="85"/>
      <c r="CC71" s="85"/>
      <c r="CD71" s="85"/>
      <c r="CE71" s="343"/>
    </row>
    <row r="72" spans="1:83" s="35" customFormat="1" ht="108" customHeight="1" x14ac:dyDescent="0.2">
      <c r="A72" s="375" t="s">
        <v>448</v>
      </c>
      <c r="B72" s="85"/>
      <c r="C72" s="85"/>
      <c r="D72" s="85"/>
      <c r="AV72" s="342"/>
      <c r="AW72" s="85"/>
      <c r="AX72" s="85"/>
      <c r="AY72" s="85"/>
      <c r="AZ72" s="85"/>
      <c r="BA72" s="85"/>
      <c r="BB72" s="85"/>
      <c r="BC72" s="85"/>
      <c r="BD72" s="85"/>
      <c r="BE72" s="85"/>
      <c r="BF72" s="85"/>
      <c r="BG72" s="85"/>
      <c r="BH72" s="85"/>
      <c r="BI72" s="85"/>
      <c r="BJ72" s="85"/>
      <c r="BK72" s="85"/>
      <c r="BL72" s="85"/>
      <c r="BM72" s="85"/>
      <c r="BN72" s="85"/>
      <c r="BO72" s="85"/>
      <c r="BP72" s="343"/>
      <c r="BQ72" s="342"/>
      <c r="BR72" s="85"/>
      <c r="BS72" s="85"/>
      <c r="BT72" s="85"/>
      <c r="BU72" s="85"/>
      <c r="BV72" s="85"/>
      <c r="BW72" s="85"/>
      <c r="BX72" s="85"/>
      <c r="BY72" s="85"/>
      <c r="BZ72" s="85"/>
      <c r="CA72" s="85"/>
      <c r="CB72" s="85"/>
      <c r="CC72" s="85"/>
      <c r="CD72" s="85"/>
      <c r="CE72" s="343"/>
    </row>
    <row r="73" spans="1:83" x14ac:dyDescent="0.2">
      <c r="A73" s="376"/>
      <c r="B73" s="85"/>
      <c r="C73" s="85"/>
      <c r="D73" s="85"/>
      <c r="E73" s="35"/>
      <c r="F73" s="35"/>
      <c r="G73" s="35"/>
      <c r="H73" s="35"/>
      <c r="I73" s="35"/>
      <c r="J73" s="35"/>
      <c r="K73" s="35"/>
      <c r="L73" s="35"/>
      <c r="M73" s="35"/>
      <c r="BD73" s="136"/>
      <c r="BE73" s="136"/>
    </row>
    <row r="74" spans="1:83" x14ac:dyDescent="0.2">
      <c r="A74" s="376"/>
      <c r="B74" s="85"/>
      <c r="C74" s="85"/>
      <c r="D74" s="85"/>
      <c r="E74" s="35"/>
      <c r="F74" s="35"/>
      <c r="G74" s="35"/>
      <c r="H74" s="35"/>
      <c r="I74" s="35"/>
      <c r="J74" s="35"/>
      <c r="K74" s="35"/>
      <c r="L74" s="35"/>
      <c r="M74" s="35"/>
      <c r="BD74" s="136"/>
      <c r="BE74" s="136"/>
    </row>
    <row r="75" spans="1:83" ht="117.75" customHeight="1" x14ac:dyDescent="0.2">
      <c r="A75" s="376"/>
      <c r="B75" s="85"/>
      <c r="C75" s="85"/>
      <c r="D75" s="85"/>
      <c r="E75" s="35"/>
      <c r="F75" s="35"/>
      <c r="G75" s="35"/>
      <c r="H75" s="35"/>
      <c r="I75" s="35"/>
      <c r="J75" s="35"/>
      <c r="K75" s="35"/>
      <c r="L75" s="35"/>
      <c r="M75" s="35"/>
      <c r="BD75" s="136"/>
      <c r="BE75" s="136"/>
    </row>
    <row r="76" spans="1:83" ht="78" customHeight="1" thickBot="1" x14ac:dyDescent="0.25">
      <c r="A76" s="377"/>
      <c r="B76" s="85"/>
      <c r="C76" s="85"/>
      <c r="D76" s="85"/>
      <c r="E76" s="35"/>
      <c r="F76" s="35"/>
      <c r="G76" s="35"/>
      <c r="H76" s="35"/>
      <c r="I76" s="35"/>
      <c r="J76" s="35"/>
      <c r="K76" s="35"/>
      <c r="L76" s="35"/>
      <c r="M76" s="35"/>
      <c r="BD76" s="136"/>
      <c r="BE76" s="136"/>
    </row>
    <row r="77" spans="1:83" x14ac:dyDescent="0.2">
      <c r="B77" s="85"/>
      <c r="C77" s="85"/>
      <c r="D77" s="85"/>
      <c r="E77" s="35"/>
      <c r="F77" s="35"/>
      <c r="G77" s="35"/>
      <c r="H77" s="35"/>
      <c r="I77" s="35"/>
      <c r="J77" s="35"/>
      <c r="K77" s="35"/>
      <c r="L77" s="35"/>
      <c r="M77" s="35"/>
      <c r="BD77" s="136"/>
      <c r="BE77" s="136"/>
    </row>
    <row r="78" spans="1:83" x14ac:dyDescent="0.2">
      <c r="B78" s="85"/>
      <c r="C78" s="85"/>
      <c r="D78" s="85"/>
      <c r="E78" s="35"/>
      <c r="F78" s="35"/>
      <c r="G78" s="35"/>
      <c r="H78" s="35"/>
      <c r="I78" s="35"/>
      <c r="J78" s="35"/>
      <c r="K78" s="35"/>
      <c r="L78" s="35"/>
      <c r="M78" s="35"/>
      <c r="BD78" s="136"/>
      <c r="BE78" s="136"/>
    </row>
    <row r="79" spans="1:83" x14ac:dyDescent="0.2">
      <c r="B79" s="85"/>
      <c r="C79" s="85"/>
      <c r="D79" s="85"/>
      <c r="E79" s="35"/>
      <c r="F79" s="35"/>
      <c r="G79" s="35"/>
      <c r="H79" s="35"/>
      <c r="I79" s="35"/>
      <c r="J79" s="35"/>
      <c r="K79" s="35"/>
      <c r="L79" s="35"/>
      <c r="M79" s="35"/>
      <c r="BD79" s="136"/>
      <c r="BE79" s="136"/>
    </row>
    <row r="80" spans="1:83" x14ac:dyDescent="0.2">
      <c r="B80" s="85"/>
      <c r="C80" s="85"/>
      <c r="D80" s="85"/>
      <c r="E80" s="35"/>
      <c r="F80" s="35"/>
      <c r="G80" s="35"/>
      <c r="H80" s="35"/>
      <c r="I80" s="35"/>
      <c r="J80" s="35"/>
      <c r="K80" s="35"/>
      <c r="L80" s="35"/>
      <c r="M80" s="35"/>
      <c r="BD80" s="136"/>
      <c r="BE80" s="136"/>
    </row>
    <row r="81" spans="2:57" x14ac:dyDescent="0.2">
      <c r="B81" s="85"/>
      <c r="C81" s="85"/>
      <c r="D81" s="85"/>
      <c r="E81" s="35"/>
      <c r="F81" s="35"/>
      <c r="G81" s="35"/>
      <c r="H81" s="35"/>
      <c r="I81" s="35"/>
      <c r="J81" s="35"/>
      <c r="K81" s="35"/>
      <c r="L81" s="35"/>
      <c r="M81" s="35"/>
      <c r="BD81" s="136"/>
      <c r="BE81" s="136"/>
    </row>
    <row r="82" spans="2:57" x14ac:dyDescent="0.2">
      <c r="B82" s="85"/>
      <c r="C82" s="85"/>
      <c r="D82" s="85"/>
      <c r="E82" s="35"/>
      <c r="F82" s="35"/>
      <c r="G82" s="35"/>
      <c r="H82" s="35"/>
      <c r="I82" s="35"/>
      <c r="J82" s="35"/>
      <c r="K82" s="35"/>
      <c r="L82" s="35"/>
      <c r="M82" s="35"/>
      <c r="BD82" s="136"/>
      <c r="BE82" s="136"/>
    </row>
    <row r="83" spans="2:57" x14ac:dyDescent="0.2">
      <c r="B83" s="85"/>
      <c r="C83" s="85"/>
      <c r="D83" s="85"/>
      <c r="E83" s="35"/>
      <c r="F83" s="35"/>
      <c r="G83" s="35"/>
      <c r="H83" s="35"/>
      <c r="I83" s="35"/>
      <c r="J83" s="35"/>
      <c r="K83" s="35"/>
      <c r="L83" s="35"/>
      <c r="M83" s="35"/>
      <c r="BD83" s="136"/>
      <c r="BE83" s="136"/>
    </row>
    <row r="84" spans="2:57" x14ac:dyDescent="0.2">
      <c r="B84" s="85"/>
      <c r="C84" s="85"/>
      <c r="D84" s="85"/>
      <c r="E84" s="35"/>
      <c r="F84" s="35"/>
      <c r="G84" s="35"/>
      <c r="H84" s="35"/>
      <c r="I84" s="35"/>
      <c r="J84" s="35"/>
      <c r="K84" s="35"/>
      <c r="L84" s="35"/>
      <c r="M84" s="35"/>
      <c r="BD84" s="136"/>
      <c r="BE84" s="136"/>
    </row>
    <row r="85" spans="2:57" x14ac:dyDescent="0.2">
      <c r="B85" s="85"/>
      <c r="C85" s="85"/>
      <c r="D85" s="85"/>
      <c r="E85" s="35"/>
      <c r="F85" s="35"/>
      <c r="G85" s="35"/>
      <c r="H85" s="35"/>
      <c r="I85" s="35"/>
      <c r="J85" s="35"/>
      <c r="K85" s="35"/>
      <c r="L85" s="35"/>
      <c r="M85" s="35"/>
      <c r="BD85" s="136"/>
      <c r="BE85" s="136"/>
    </row>
    <row r="86" spans="2:57" x14ac:dyDescent="0.2">
      <c r="B86" s="85"/>
      <c r="C86" s="85"/>
      <c r="D86" s="85"/>
      <c r="E86" s="35"/>
      <c r="F86" s="35"/>
      <c r="G86" s="35"/>
      <c r="H86" s="35"/>
      <c r="I86" s="35"/>
      <c r="J86" s="35"/>
      <c r="K86" s="35"/>
      <c r="L86" s="35"/>
      <c r="M86" s="35"/>
      <c r="BD86" s="136"/>
      <c r="BE86" s="136"/>
    </row>
    <row r="87" spans="2:57" x14ac:dyDescent="0.2">
      <c r="B87" s="85"/>
      <c r="C87" s="85"/>
      <c r="D87" s="85"/>
      <c r="E87" s="35"/>
      <c r="F87" s="35"/>
      <c r="G87" s="35"/>
      <c r="H87" s="35"/>
      <c r="I87" s="35"/>
      <c r="J87" s="35"/>
      <c r="K87" s="35"/>
      <c r="L87" s="35"/>
      <c r="M87" s="35"/>
      <c r="BD87" s="136"/>
      <c r="BE87" s="136"/>
    </row>
    <row r="88" spans="2:57" x14ac:dyDescent="0.2">
      <c r="B88" s="85"/>
      <c r="C88" s="85"/>
      <c r="D88" s="85"/>
      <c r="E88" s="35"/>
      <c r="F88" s="35"/>
      <c r="G88" s="35"/>
      <c r="H88" s="35"/>
      <c r="I88" s="35"/>
      <c r="J88" s="35"/>
      <c r="K88" s="35"/>
      <c r="L88" s="35"/>
      <c r="M88" s="35"/>
      <c r="BD88" s="136"/>
      <c r="BE88" s="136"/>
    </row>
    <row r="89" spans="2:57" x14ac:dyDescent="0.2">
      <c r="B89" s="85"/>
      <c r="C89" s="85"/>
      <c r="D89" s="85"/>
      <c r="E89" s="35"/>
      <c r="F89" s="35"/>
      <c r="G89" s="35"/>
      <c r="H89" s="35"/>
      <c r="I89" s="35"/>
      <c r="J89" s="35"/>
      <c r="K89" s="35"/>
      <c r="L89" s="35"/>
      <c r="M89" s="35"/>
      <c r="BD89" s="136"/>
      <c r="BE89" s="136"/>
    </row>
    <row r="90" spans="2:57" x14ac:dyDescent="0.2">
      <c r="B90" s="85"/>
      <c r="C90" s="85"/>
      <c r="D90" s="85"/>
      <c r="E90" s="35"/>
      <c r="F90" s="35"/>
      <c r="G90" s="35"/>
      <c r="H90" s="35"/>
      <c r="I90" s="35"/>
      <c r="J90" s="35"/>
      <c r="K90" s="35"/>
      <c r="L90" s="35"/>
      <c r="M90" s="35"/>
      <c r="BD90" s="136"/>
      <c r="BE90" s="136"/>
    </row>
    <row r="91" spans="2:57" x14ac:dyDescent="0.2">
      <c r="B91" s="85"/>
      <c r="C91" s="85"/>
      <c r="D91" s="85"/>
      <c r="E91" s="35"/>
      <c r="F91" s="35"/>
      <c r="G91" s="35"/>
      <c r="H91" s="35"/>
      <c r="I91" s="35"/>
      <c r="J91" s="35"/>
      <c r="K91" s="35"/>
      <c r="L91" s="35"/>
      <c r="M91" s="35"/>
      <c r="BD91" s="136"/>
      <c r="BE91" s="136"/>
    </row>
    <row r="92" spans="2:57" x14ac:dyDescent="0.2">
      <c r="B92" s="85"/>
      <c r="C92" s="85"/>
      <c r="D92" s="85"/>
      <c r="E92" s="35"/>
      <c r="F92" s="35"/>
      <c r="G92" s="35"/>
      <c r="H92" s="35"/>
      <c r="I92" s="35"/>
      <c r="J92" s="35"/>
      <c r="K92" s="35"/>
      <c r="L92" s="35"/>
      <c r="M92" s="35"/>
      <c r="BD92" s="136"/>
      <c r="BE92" s="136"/>
    </row>
    <row r="93" spans="2:57" x14ac:dyDescent="0.2">
      <c r="B93" s="85"/>
      <c r="C93" s="85"/>
      <c r="D93" s="85"/>
      <c r="E93" s="35"/>
      <c r="F93" s="35"/>
      <c r="G93" s="35"/>
      <c r="H93" s="35"/>
      <c r="I93" s="35"/>
      <c r="J93" s="35"/>
      <c r="K93" s="35"/>
      <c r="L93" s="35"/>
      <c r="M93" s="35"/>
      <c r="BD93" s="136"/>
      <c r="BE93" s="136"/>
    </row>
    <row r="94" spans="2:57" x14ac:dyDescent="0.2">
      <c r="B94" s="85"/>
      <c r="C94" s="85"/>
      <c r="D94" s="85"/>
      <c r="E94" s="35"/>
      <c r="F94" s="35"/>
      <c r="G94" s="35"/>
      <c r="H94" s="35"/>
      <c r="I94" s="35"/>
      <c r="J94" s="35"/>
      <c r="K94" s="35"/>
      <c r="L94" s="35"/>
      <c r="M94" s="35"/>
      <c r="BD94" s="136"/>
      <c r="BE94" s="136"/>
    </row>
    <row r="95" spans="2:57" x14ac:dyDescent="0.2">
      <c r="B95" s="85"/>
      <c r="C95" s="85"/>
      <c r="D95" s="85"/>
      <c r="E95" s="35"/>
      <c r="F95" s="35"/>
      <c r="G95" s="35"/>
      <c r="H95" s="35"/>
      <c r="I95" s="35"/>
      <c r="J95" s="35"/>
      <c r="K95" s="35"/>
      <c r="L95" s="35"/>
      <c r="M95" s="35"/>
      <c r="BD95" s="136"/>
      <c r="BE95" s="136"/>
    </row>
    <row r="96" spans="2:57" x14ac:dyDescent="0.2">
      <c r="B96" s="85"/>
      <c r="C96" s="85"/>
      <c r="D96" s="85"/>
      <c r="E96" s="35"/>
      <c r="F96" s="35"/>
      <c r="G96" s="35"/>
      <c r="H96" s="35"/>
      <c r="I96" s="35"/>
      <c r="J96" s="35"/>
      <c r="K96" s="35"/>
      <c r="L96" s="35"/>
      <c r="M96" s="35"/>
      <c r="BD96" s="136"/>
      <c r="BE96" s="136"/>
    </row>
    <row r="97" spans="1:57" x14ac:dyDescent="0.2">
      <c r="B97" s="85"/>
      <c r="C97" s="85"/>
      <c r="D97" s="85"/>
      <c r="E97" s="35"/>
      <c r="F97" s="35"/>
      <c r="G97" s="35"/>
      <c r="H97" s="35"/>
      <c r="I97" s="35"/>
      <c r="J97" s="35"/>
      <c r="K97" s="35"/>
      <c r="L97" s="35"/>
      <c r="M97" s="35"/>
      <c r="BD97" s="136"/>
      <c r="BE97" s="136"/>
    </row>
    <row r="98" spans="1:57" x14ac:dyDescent="0.2">
      <c r="B98" s="85"/>
      <c r="C98" s="85"/>
      <c r="D98" s="85"/>
      <c r="E98" s="35"/>
      <c r="F98" s="35"/>
      <c r="G98" s="35"/>
      <c r="H98" s="35"/>
      <c r="I98" s="35"/>
      <c r="J98" s="35"/>
      <c r="K98" s="35"/>
      <c r="L98" s="35"/>
      <c r="M98" s="35"/>
      <c r="BD98" s="136"/>
      <c r="BE98" s="136"/>
    </row>
    <row r="99" spans="1:57" x14ac:dyDescent="0.2">
      <c r="B99" s="85"/>
      <c r="C99" s="85"/>
      <c r="D99" s="85"/>
      <c r="E99" s="35"/>
      <c r="F99" s="35"/>
      <c r="G99" s="35"/>
      <c r="H99" s="35"/>
      <c r="I99" s="35"/>
      <c r="J99" s="35"/>
      <c r="K99" s="35"/>
      <c r="L99" s="35"/>
      <c r="M99" s="35"/>
      <c r="BD99" s="136"/>
      <c r="BE99" s="136"/>
    </row>
    <row r="100" spans="1:57" x14ac:dyDescent="0.2">
      <c r="B100" s="85"/>
      <c r="C100" s="85"/>
      <c r="D100" s="85"/>
      <c r="E100" s="35"/>
      <c r="F100" s="35"/>
      <c r="G100" s="35"/>
      <c r="H100" s="35"/>
      <c r="I100" s="35"/>
      <c r="J100" s="35"/>
      <c r="K100" s="35"/>
      <c r="L100" s="35"/>
      <c r="M100" s="35"/>
      <c r="BD100" s="136"/>
      <c r="BE100" s="136"/>
    </row>
    <row r="101" spans="1:57" x14ac:dyDescent="0.2">
      <c r="B101" s="85"/>
      <c r="C101" s="85"/>
      <c r="D101" s="85"/>
      <c r="E101" s="35"/>
      <c r="F101" s="35"/>
      <c r="G101" s="35"/>
      <c r="H101" s="35"/>
      <c r="I101" s="35"/>
      <c r="J101" s="35"/>
      <c r="K101" s="35"/>
      <c r="L101" s="35"/>
      <c r="M101" s="35"/>
      <c r="BD101" s="136"/>
      <c r="BE101" s="136"/>
    </row>
    <row r="102" spans="1:57" x14ac:dyDescent="0.2">
      <c r="B102" s="85"/>
      <c r="C102" s="85"/>
      <c r="D102" s="85"/>
      <c r="E102" s="35"/>
      <c r="F102" s="35"/>
      <c r="G102" s="35"/>
      <c r="H102" s="35"/>
      <c r="I102" s="35"/>
      <c r="J102" s="35"/>
      <c r="K102" s="35"/>
      <c r="L102" s="35"/>
      <c r="M102" s="35"/>
      <c r="BD102" s="136"/>
      <c r="BE102" s="136"/>
    </row>
    <row r="103" spans="1:57" x14ac:dyDescent="0.2">
      <c r="B103" s="85"/>
      <c r="C103" s="85"/>
      <c r="D103" s="85"/>
      <c r="E103" s="35"/>
      <c r="F103" s="35"/>
      <c r="G103" s="35"/>
      <c r="H103" s="35"/>
      <c r="I103" s="35"/>
      <c r="J103" s="35"/>
      <c r="K103" s="35"/>
      <c r="L103" s="35"/>
      <c r="M103" s="35"/>
      <c r="BD103" s="136"/>
      <c r="BE103" s="136"/>
    </row>
    <row r="104" spans="1:57" x14ac:dyDescent="0.2">
      <c r="B104" s="85"/>
      <c r="C104" s="85"/>
      <c r="D104" s="85"/>
      <c r="E104" s="35"/>
      <c r="F104" s="35"/>
      <c r="G104" s="35"/>
      <c r="H104" s="35"/>
      <c r="I104" s="35"/>
      <c r="J104" s="35"/>
      <c r="K104" s="35"/>
      <c r="L104" s="35"/>
      <c r="M104" s="35"/>
      <c r="BD104" s="136"/>
      <c r="BE104" s="136"/>
    </row>
    <row r="105" spans="1:57" x14ac:dyDescent="0.2">
      <c r="B105" s="85"/>
      <c r="C105" s="85"/>
      <c r="D105" s="85"/>
      <c r="E105" s="35"/>
      <c r="F105" s="35"/>
      <c r="G105" s="35"/>
      <c r="H105" s="35"/>
      <c r="I105" s="35"/>
      <c r="J105" s="35"/>
      <c r="K105" s="35"/>
      <c r="L105" s="35"/>
      <c r="M105" s="35"/>
      <c r="BD105" s="136"/>
      <c r="BE105" s="136"/>
    </row>
    <row r="106" spans="1:57" x14ac:dyDescent="0.2">
      <c r="B106" s="85"/>
      <c r="C106" s="85"/>
      <c r="D106" s="85"/>
      <c r="E106" s="35"/>
      <c r="F106" s="35"/>
      <c r="G106" s="35"/>
      <c r="H106" s="35"/>
      <c r="I106" s="35"/>
      <c r="J106" s="35"/>
      <c r="K106" s="35"/>
      <c r="L106" s="35"/>
      <c r="M106" s="35"/>
      <c r="BD106" s="136"/>
      <c r="BE106" s="136"/>
    </row>
    <row r="107" spans="1:57" x14ac:dyDescent="0.2">
      <c r="B107" s="85"/>
      <c r="C107" s="85"/>
      <c r="D107" s="85"/>
      <c r="E107" s="35"/>
      <c r="F107" s="35"/>
      <c r="G107" s="35"/>
      <c r="H107" s="35"/>
      <c r="I107" s="35"/>
      <c r="J107" s="35"/>
      <c r="K107" s="35"/>
      <c r="L107" s="35"/>
      <c r="M107" s="35"/>
      <c r="BD107" s="136"/>
      <c r="BE107" s="136"/>
    </row>
    <row r="108" spans="1:57" x14ac:dyDescent="0.2">
      <c r="B108" s="85"/>
      <c r="C108" s="85"/>
      <c r="D108" s="85"/>
      <c r="E108" s="35"/>
      <c r="F108" s="35"/>
      <c r="G108" s="35"/>
      <c r="H108" s="35"/>
      <c r="I108" s="35"/>
      <c r="J108" s="35"/>
      <c r="K108" s="35"/>
      <c r="L108" s="35"/>
      <c r="M108" s="35"/>
      <c r="BD108" s="136"/>
      <c r="BE108" s="136"/>
    </row>
    <row r="109" spans="1:57" x14ac:dyDescent="0.2">
      <c r="B109" s="85"/>
      <c r="C109" s="85"/>
      <c r="D109" s="85"/>
      <c r="E109" s="35"/>
      <c r="F109" s="35"/>
      <c r="G109" s="35"/>
      <c r="H109" s="35"/>
      <c r="I109" s="35"/>
      <c r="J109" s="35"/>
      <c r="K109" s="35"/>
      <c r="L109" s="35"/>
      <c r="M109" s="35"/>
      <c r="BD109" s="136"/>
      <c r="BE109" s="136"/>
    </row>
    <row r="110" spans="1:57" x14ac:dyDescent="0.2">
      <c r="A110" s="249"/>
      <c r="B110" s="85"/>
      <c r="C110" s="85"/>
      <c r="D110" s="85"/>
      <c r="E110" s="35"/>
      <c r="F110" s="35"/>
      <c r="G110" s="35"/>
      <c r="H110" s="35"/>
      <c r="I110" s="35"/>
      <c r="J110" s="35"/>
      <c r="K110" s="35"/>
      <c r="L110" s="35"/>
      <c r="M110" s="35"/>
      <c r="BD110" s="136"/>
      <c r="BE110" s="136"/>
    </row>
    <row r="111" spans="1:57" x14ac:dyDescent="0.2">
      <c r="B111" s="85"/>
      <c r="C111" s="85"/>
      <c r="D111" s="85"/>
      <c r="E111" s="35"/>
      <c r="F111" s="35"/>
      <c r="G111" s="35"/>
      <c r="H111" s="35"/>
      <c r="I111" s="35"/>
      <c r="J111" s="35"/>
      <c r="K111" s="35"/>
      <c r="L111" s="35"/>
      <c r="M111" s="35"/>
      <c r="BD111" s="136"/>
      <c r="BE111" s="136"/>
    </row>
    <row r="112" spans="1:57" x14ac:dyDescent="0.2">
      <c r="B112" s="85"/>
      <c r="C112" s="85"/>
      <c r="D112" s="85"/>
      <c r="E112" s="35"/>
      <c r="F112" s="35"/>
      <c r="G112" s="35"/>
      <c r="H112" s="35"/>
      <c r="I112" s="35"/>
      <c r="J112" s="35"/>
      <c r="K112" s="35"/>
      <c r="L112" s="35"/>
      <c r="M112" s="35"/>
      <c r="BD112" s="136"/>
      <c r="BE112" s="136"/>
    </row>
    <row r="113" spans="2:57" x14ac:dyDescent="0.2">
      <c r="B113" s="85"/>
      <c r="C113" s="85"/>
      <c r="D113" s="85"/>
      <c r="E113" s="35"/>
      <c r="F113" s="35"/>
      <c r="G113" s="35"/>
      <c r="H113" s="35"/>
      <c r="I113" s="35"/>
      <c r="J113" s="35"/>
      <c r="K113" s="35"/>
      <c r="L113" s="35"/>
      <c r="M113" s="35"/>
      <c r="BD113" s="136"/>
      <c r="BE113" s="136"/>
    </row>
    <row r="114" spans="2:57" x14ac:dyDescent="0.2">
      <c r="B114" s="85"/>
      <c r="C114" s="85"/>
      <c r="D114" s="85"/>
      <c r="E114" s="35"/>
      <c r="F114" s="35"/>
      <c r="G114" s="35"/>
      <c r="H114" s="35"/>
      <c r="I114" s="35"/>
      <c r="J114" s="35"/>
      <c r="K114" s="35"/>
      <c r="L114" s="35"/>
      <c r="M114" s="35"/>
      <c r="BD114" s="136"/>
      <c r="BE114" s="136"/>
    </row>
    <row r="115" spans="2:57" x14ac:dyDescent="0.2">
      <c r="B115" s="85"/>
      <c r="C115" s="85"/>
      <c r="D115" s="85"/>
      <c r="E115" s="35"/>
      <c r="F115" s="35"/>
      <c r="G115" s="35"/>
      <c r="H115" s="35"/>
      <c r="I115" s="35"/>
      <c r="J115" s="35"/>
      <c r="K115" s="35"/>
      <c r="L115" s="35"/>
      <c r="M115" s="35"/>
      <c r="BD115" s="136"/>
      <c r="BE115" s="136"/>
    </row>
    <row r="116" spans="2:57" x14ac:dyDescent="0.2">
      <c r="B116" s="85"/>
      <c r="C116" s="85"/>
      <c r="D116" s="85"/>
      <c r="E116" s="35"/>
      <c r="F116" s="35"/>
      <c r="G116" s="35"/>
      <c r="H116" s="35"/>
      <c r="I116" s="35"/>
      <c r="J116" s="35"/>
      <c r="K116" s="35"/>
      <c r="L116" s="35"/>
      <c r="M116" s="35"/>
      <c r="BD116" s="136"/>
      <c r="BE116" s="136"/>
    </row>
    <row r="117" spans="2:57" x14ac:dyDescent="0.2">
      <c r="B117" s="85"/>
      <c r="C117" s="85"/>
      <c r="D117" s="85"/>
      <c r="E117" s="35"/>
      <c r="F117" s="35"/>
      <c r="G117" s="35"/>
      <c r="H117" s="35"/>
      <c r="I117" s="35"/>
      <c r="J117" s="35"/>
      <c r="K117" s="35"/>
      <c r="L117" s="35"/>
      <c r="M117" s="35"/>
      <c r="BD117" s="136"/>
      <c r="BE117" s="136"/>
    </row>
    <row r="118" spans="2:57" x14ac:dyDescent="0.2">
      <c r="B118" s="85"/>
      <c r="C118" s="85"/>
      <c r="D118" s="85"/>
      <c r="E118" s="35"/>
      <c r="F118" s="35"/>
      <c r="G118" s="35"/>
      <c r="H118" s="35"/>
      <c r="I118" s="35"/>
      <c r="J118" s="35"/>
      <c r="K118" s="35"/>
      <c r="L118" s="35"/>
      <c r="M118" s="35"/>
      <c r="BD118" s="136"/>
      <c r="BE118" s="136"/>
    </row>
    <row r="119" spans="2:57" x14ac:dyDescent="0.2">
      <c r="B119" s="85"/>
      <c r="C119" s="85"/>
      <c r="D119" s="85"/>
      <c r="E119" s="35"/>
      <c r="F119" s="35"/>
      <c r="G119" s="35"/>
      <c r="H119" s="35"/>
      <c r="I119" s="35"/>
      <c r="J119" s="35"/>
      <c r="K119" s="35"/>
      <c r="L119" s="35"/>
      <c r="M119" s="35"/>
      <c r="BD119" s="136"/>
      <c r="BE119" s="136"/>
    </row>
    <row r="120" spans="2:57" x14ac:dyDescent="0.2">
      <c r="B120" s="85"/>
      <c r="C120" s="85"/>
      <c r="D120" s="85"/>
      <c r="E120" s="35"/>
      <c r="F120" s="35"/>
      <c r="G120" s="35"/>
      <c r="H120" s="35"/>
      <c r="I120" s="35"/>
      <c r="J120" s="35"/>
      <c r="K120" s="35"/>
      <c r="L120" s="35"/>
      <c r="M120" s="35"/>
      <c r="BD120" s="136"/>
      <c r="BE120" s="136"/>
    </row>
    <row r="121" spans="2:57" x14ac:dyDescent="0.2">
      <c r="B121" s="85"/>
      <c r="C121" s="85"/>
      <c r="D121" s="85"/>
      <c r="E121" s="35"/>
      <c r="F121" s="35"/>
      <c r="G121" s="35"/>
      <c r="H121" s="35"/>
      <c r="I121" s="35"/>
      <c r="J121" s="35"/>
      <c r="K121" s="35"/>
      <c r="L121" s="35"/>
      <c r="M121" s="35"/>
      <c r="BD121" s="136"/>
      <c r="BE121" s="136"/>
    </row>
    <row r="122" spans="2:57" x14ac:dyDescent="0.2">
      <c r="B122" s="85"/>
      <c r="C122" s="85"/>
      <c r="D122" s="85"/>
      <c r="E122" s="35"/>
      <c r="F122" s="35"/>
      <c r="G122" s="35"/>
      <c r="H122" s="35"/>
      <c r="I122" s="35"/>
      <c r="J122" s="35"/>
      <c r="K122" s="35"/>
      <c r="L122" s="35"/>
      <c r="M122" s="35"/>
      <c r="BD122" s="136"/>
      <c r="BE122" s="136"/>
    </row>
    <row r="123" spans="2:57" x14ac:dyDescent="0.2">
      <c r="B123" s="85"/>
      <c r="C123" s="85"/>
      <c r="D123" s="85"/>
      <c r="E123" s="35"/>
      <c r="F123" s="35"/>
      <c r="G123" s="35"/>
      <c r="H123" s="35"/>
      <c r="I123" s="35"/>
      <c r="J123" s="35"/>
      <c r="K123" s="35"/>
      <c r="L123" s="35"/>
      <c r="M123" s="35"/>
      <c r="BD123" s="136"/>
      <c r="BE123" s="136"/>
    </row>
    <row r="124" spans="2:57" x14ac:dyDescent="0.2">
      <c r="B124" s="85"/>
      <c r="C124" s="85"/>
      <c r="D124" s="85"/>
      <c r="E124" s="35"/>
      <c r="F124" s="35"/>
      <c r="G124" s="35"/>
      <c r="H124" s="35"/>
      <c r="I124" s="35"/>
      <c r="J124" s="35"/>
      <c r="K124" s="35"/>
      <c r="L124" s="35"/>
      <c r="M124" s="35"/>
      <c r="BD124" s="136"/>
      <c r="BE124" s="136"/>
    </row>
    <row r="125" spans="2:57" x14ac:dyDescent="0.2">
      <c r="B125" s="85"/>
      <c r="C125" s="85"/>
      <c r="D125" s="85"/>
      <c r="E125" s="35"/>
      <c r="F125" s="35"/>
      <c r="G125" s="35"/>
      <c r="H125" s="35"/>
      <c r="I125" s="35"/>
      <c r="J125" s="35"/>
      <c r="K125" s="35"/>
      <c r="L125" s="35"/>
      <c r="M125" s="35"/>
      <c r="BD125" s="136"/>
      <c r="BE125" s="136"/>
    </row>
    <row r="126" spans="2:57" x14ac:dyDescent="0.2">
      <c r="B126" s="85"/>
      <c r="C126" s="85"/>
      <c r="D126" s="85"/>
      <c r="E126" s="35"/>
      <c r="F126" s="35"/>
      <c r="G126" s="35"/>
      <c r="H126" s="35"/>
      <c r="I126" s="35"/>
      <c r="J126" s="35"/>
      <c r="K126" s="35"/>
      <c r="L126" s="35"/>
      <c r="M126" s="35"/>
      <c r="BD126" s="136"/>
      <c r="BE126" s="136"/>
    </row>
    <row r="127" spans="2:57" x14ac:dyDescent="0.2">
      <c r="B127" s="85"/>
      <c r="C127" s="85"/>
      <c r="D127" s="85"/>
      <c r="E127" s="35"/>
      <c r="F127" s="35"/>
      <c r="G127" s="35"/>
      <c r="H127" s="35"/>
      <c r="I127" s="35"/>
      <c r="J127" s="35"/>
      <c r="K127" s="35"/>
      <c r="L127" s="35"/>
      <c r="M127" s="35"/>
      <c r="BD127" s="136"/>
      <c r="BE127" s="136"/>
    </row>
    <row r="128" spans="2:57" x14ac:dyDescent="0.2">
      <c r="B128" s="85"/>
      <c r="C128" s="85"/>
      <c r="D128" s="85"/>
      <c r="E128" s="35"/>
      <c r="F128" s="35"/>
      <c r="G128" s="35"/>
      <c r="H128" s="35"/>
      <c r="I128" s="35"/>
      <c r="J128" s="35"/>
      <c r="K128" s="35"/>
      <c r="L128" s="35"/>
      <c r="M128" s="35"/>
      <c r="BD128" s="136"/>
      <c r="BE128" s="136"/>
    </row>
    <row r="129" spans="2:57" x14ac:dyDescent="0.2">
      <c r="B129" s="85"/>
      <c r="C129" s="85"/>
      <c r="D129" s="85"/>
      <c r="E129" s="35"/>
      <c r="F129" s="35"/>
      <c r="G129" s="35"/>
      <c r="H129" s="35"/>
      <c r="I129" s="35"/>
      <c r="J129" s="35"/>
      <c r="K129" s="35"/>
      <c r="L129" s="35"/>
      <c r="M129" s="35"/>
      <c r="BD129" s="136"/>
      <c r="BE129" s="136"/>
    </row>
    <row r="130" spans="2:57" x14ac:dyDescent="0.2">
      <c r="B130" s="85"/>
      <c r="C130" s="85"/>
      <c r="D130" s="85"/>
      <c r="E130" s="35"/>
      <c r="F130" s="35"/>
      <c r="G130" s="35"/>
      <c r="H130" s="35"/>
      <c r="I130" s="35"/>
      <c r="J130" s="35"/>
      <c r="K130" s="35"/>
      <c r="L130" s="35"/>
      <c r="M130" s="35"/>
      <c r="BD130" s="136"/>
      <c r="BE130" s="136"/>
    </row>
    <row r="131" spans="2:57" x14ac:dyDescent="0.2">
      <c r="B131" s="85"/>
      <c r="C131" s="85"/>
      <c r="D131" s="85"/>
      <c r="E131" s="35"/>
      <c r="F131" s="35"/>
      <c r="G131" s="35"/>
      <c r="H131" s="35"/>
      <c r="I131" s="35"/>
      <c r="J131" s="35"/>
      <c r="K131" s="35"/>
      <c r="L131" s="35"/>
      <c r="M131" s="35"/>
      <c r="BD131" s="136"/>
      <c r="BE131" s="136"/>
    </row>
    <row r="132" spans="2:57" x14ac:dyDescent="0.2">
      <c r="B132" s="85"/>
      <c r="C132" s="85"/>
      <c r="D132" s="85"/>
      <c r="E132" s="35"/>
      <c r="F132" s="35"/>
      <c r="G132" s="35"/>
      <c r="H132" s="35"/>
      <c r="I132" s="35"/>
      <c r="J132" s="35"/>
      <c r="K132" s="35"/>
      <c r="L132" s="35"/>
      <c r="M132" s="35"/>
      <c r="BD132" s="136"/>
      <c r="BE132" s="136"/>
    </row>
    <row r="133" spans="2:57" x14ac:dyDescent="0.2">
      <c r="B133" s="85"/>
      <c r="C133" s="85"/>
      <c r="D133" s="85"/>
      <c r="E133" s="35"/>
      <c r="F133" s="35"/>
      <c r="G133" s="35"/>
      <c r="H133" s="35"/>
      <c r="I133" s="35"/>
      <c r="J133" s="35"/>
      <c r="K133" s="35"/>
      <c r="L133" s="35"/>
      <c r="M133" s="35"/>
      <c r="BD133" s="136"/>
      <c r="BE133" s="136"/>
    </row>
    <row r="134" spans="2:57" x14ac:dyDescent="0.2">
      <c r="B134" s="85"/>
      <c r="C134" s="85"/>
      <c r="D134" s="85"/>
      <c r="E134" s="35"/>
      <c r="F134" s="35"/>
      <c r="G134" s="35"/>
      <c r="H134" s="35"/>
      <c r="I134" s="35"/>
      <c r="J134" s="35"/>
      <c r="K134" s="35"/>
      <c r="L134" s="35"/>
      <c r="M134" s="35"/>
      <c r="BD134" s="136"/>
      <c r="BE134" s="136"/>
    </row>
    <row r="135" spans="2:57" x14ac:dyDescent="0.2">
      <c r="B135" s="85"/>
      <c r="C135" s="85"/>
      <c r="D135" s="85"/>
      <c r="E135" s="35"/>
      <c r="F135" s="35"/>
      <c r="G135" s="35"/>
      <c r="H135" s="35"/>
      <c r="I135" s="35"/>
      <c r="J135" s="35"/>
      <c r="K135" s="35"/>
      <c r="L135" s="35"/>
      <c r="M135" s="35"/>
      <c r="BD135" s="136"/>
      <c r="BE135" s="136"/>
    </row>
    <row r="136" spans="2:57" x14ac:dyDescent="0.2">
      <c r="B136" s="85"/>
      <c r="C136" s="85"/>
      <c r="D136" s="85"/>
      <c r="E136" s="35"/>
      <c r="F136" s="35"/>
      <c r="G136" s="35"/>
      <c r="H136" s="35"/>
      <c r="I136" s="35"/>
      <c r="J136" s="35"/>
      <c r="K136" s="35"/>
      <c r="L136" s="35"/>
      <c r="M136" s="35"/>
      <c r="BD136" s="136"/>
      <c r="BE136" s="136"/>
    </row>
    <row r="137" spans="2:57" x14ac:dyDescent="0.2">
      <c r="B137" s="85"/>
      <c r="C137" s="85"/>
      <c r="D137" s="85"/>
      <c r="E137" s="35"/>
      <c r="F137" s="35"/>
      <c r="G137" s="35"/>
      <c r="H137" s="35"/>
      <c r="I137" s="35"/>
      <c r="J137" s="35"/>
      <c r="K137" s="35"/>
      <c r="L137" s="35"/>
      <c r="M137" s="35"/>
      <c r="BD137" s="136"/>
      <c r="BE137" s="136"/>
    </row>
    <row r="138" spans="2:57" x14ac:dyDescent="0.2">
      <c r="B138" s="85"/>
      <c r="C138" s="85"/>
      <c r="D138" s="85"/>
      <c r="E138" s="35"/>
      <c r="F138" s="35"/>
      <c r="G138" s="35"/>
      <c r="H138" s="35"/>
      <c r="I138" s="35"/>
      <c r="J138" s="35"/>
      <c r="K138" s="35"/>
      <c r="L138" s="35"/>
      <c r="M138" s="35"/>
      <c r="BD138" s="136"/>
      <c r="BE138" s="136"/>
    </row>
    <row r="139" spans="2:57" x14ac:dyDescent="0.2">
      <c r="B139" s="85"/>
      <c r="C139" s="85"/>
      <c r="D139" s="85"/>
      <c r="E139" s="35"/>
      <c r="F139" s="35"/>
      <c r="G139" s="35"/>
      <c r="H139" s="35"/>
      <c r="I139" s="35"/>
      <c r="J139" s="35"/>
      <c r="K139" s="35"/>
      <c r="L139" s="35"/>
      <c r="M139" s="35"/>
      <c r="BD139" s="136"/>
      <c r="BE139" s="136"/>
    </row>
    <row r="140" spans="2:57" x14ac:dyDescent="0.2">
      <c r="B140" s="85"/>
      <c r="C140" s="85"/>
      <c r="D140" s="85"/>
      <c r="E140" s="35"/>
      <c r="F140" s="35"/>
      <c r="G140" s="35"/>
      <c r="H140" s="35"/>
      <c r="I140" s="35"/>
      <c r="J140" s="35"/>
      <c r="K140" s="35"/>
      <c r="L140" s="35"/>
      <c r="M140" s="35"/>
      <c r="BD140" s="136"/>
      <c r="BE140" s="136"/>
    </row>
    <row r="141" spans="2:57" x14ac:dyDescent="0.2">
      <c r="B141" s="85"/>
      <c r="C141" s="85"/>
      <c r="D141" s="85"/>
      <c r="E141" s="35"/>
      <c r="F141" s="35"/>
      <c r="G141" s="35"/>
      <c r="H141" s="35"/>
      <c r="I141" s="35"/>
      <c r="J141" s="35"/>
      <c r="K141" s="35"/>
      <c r="L141" s="35"/>
      <c r="M141" s="35"/>
      <c r="BD141" s="136"/>
      <c r="BE141" s="136"/>
    </row>
    <row r="142" spans="2:57" x14ac:dyDescent="0.2">
      <c r="B142" s="85"/>
      <c r="C142" s="85"/>
      <c r="D142" s="85"/>
      <c r="E142" s="35"/>
      <c r="F142" s="35"/>
      <c r="G142" s="35"/>
      <c r="H142" s="35"/>
      <c r="I142" s="35"/>
      <c r="J142" s="35"/>
      <c r="K142" s="35"/>
      <c r="L142" s="35"/>
      <c r="M142" s="35"/>
      <c r="BD142" s="136"/>
      <c r="BE142" s="136"/>
    </row>
    <row r="143" spans="2:57" x14ac:dyDescent="0.2">
      <c r="B143" s="85"/>
      <c r="C143" s="85"/>
      <c r="D143" s="85"/>
      <c r="E143" s="35"/>
      <c r="F143" s="35"/>
      <c r="G143" s="35"/>
      <c r="H143" s="35"/>
      <c r="I143" s="35"/>
      <c r="J143" s="35"/>
      <c r="K143" s="35"/>
      <c r="L143" s="35"/>
      <c r="M143" s="35"/>
      <c r="BD143" s="136"/>
      <c r="BE143" s="136"/>
    </row>
    <row r="144" spans="2:57" x14ac:dyDescent="0.2">
      <c r="B144" s="85"/>
      <c r="C144" s="85"/>
      <c r="D144" s="85"/>
      <c r="E144" s="35"/>
      <c r="F144" s="35"/>
      <c r="G144" s="35"/>
      <c r="H144" s="35"/>
      <c r="I144" s="35"/>
      <c r="J144" s="35"/>
      <c r="K144" s="35"/>
      <c r="L144" s="35"/>
      <c r="M144" s="35"/>
      <c r="BD144" s="136"/>
      <c r="BE144" s="136"/>
    </row>
    <row r="145" spans="2:57" x14ac:dyDescent="0.2">
      <c r="B145" s="85"/>
      <c r="C145" s="85"/>
      <c r="D145" s="85"/>
      <c r="E145" s="35"/>
      <c r="F145" s="35"/>
      <c r="G145" s="35"/>
      <c r="H145" s="35"/>
      <c r="I145" s="35"/>
      <c r="J145" s="35"/>
      <c r="K145" s="35"/>
      <c r="L145" s="35"/>
      <c r="M145" s="35"/>
      <c r="BD145" s="136"/>
      <c r="BE145" s="136"/>
    </row>
    <row r="146" spans="2:57" x14ac:dyDescent="0.2">
      <c r="B146" s="85"/>
      <c r="C146" s="85"/>
      <c r="D146" s="85"/>
      <c r="E146" s="35"/>
      <c r="F146" s="35"/>
      <c r="G146" s="35"/>
      <c r="H146" s="35"/>
      <c r="I146" s="35"/>
      <c r="J146" s="35"/>
      <c r="K146" s="35"/>
      <c r="L146" s="35"/>
      <c r="M146" s="35"/>
      <c r="BD146" s="136"/>
      <c r="BE146" s="136"/>
    </row>
    <row r="147" spans="2:57" x14ac:dyDescent="0.2">
      <c r="B147" s="85"/>
      <c r="C147" s="85"/>
      <c r="D147" s="85"/>
      <c r="E147" s="35"/>
      <c r="F147" s="35"/>
      <c r="G147" s="35"/>
      <c r="H147" s="35"/>
      <c r="I147" s="35"/>
      <c r="J147" s="35"/>
      <c r="K147" s="35"/>
      <c r="L147" s="35"/>
      <c r="M147" s="35"/>
      <c r="BD147" s="136"/>
      <c r="BE147" s="136"/>
    </row>
    <row r="148" spans="2:57" x14ac:dyDescent="0.2">
      <c r="B148" s="85"/>
      <c r="C148" s="85"/>
      <c r="D148" s="85"/>
      <c r="E148" s="35"/>
      <c r="F148" s="35"/>
      <c r="G148" s="35"/>
      <c r="H148" s="35"/>
      <c r="I148" s="35"/>
      <c r="J148" s="35"/>
      <c r="K148" s="35"/>
      <c r="L148" s="35"/>
      <c r="M148" s="35"/>
      <c r="BD148" s="136"/>
      <c r="BE148" s="136"/>
    </row>
    <row r="149" spans="2:57" x14ac:dyDescent="0.2">
      <c r="B149" s="85"/>
      <c r="C149" s="85"/>
      <c r="D149" s="85"/>
      <c r="E149" s="35"/>
      <c r="F149" s="35"/>
      <c r="G149" s="35"/>
      <c r="H149" s="35"/>
      <c r="I149" s="35"/>
      <c r="J149" s="35"/>
      <c r="K149" s="35"/>
      <c r="L149" s="35"/>
      <c r="M149" s="35"/>
      <c r="BD149" s="136"/>
      <c r="BE149" s="136"/>
    </row>
    <row r="150" spans="2:57" x14ac:dyDescent="0.2">
      <c r="B150" s="85"/>
      <c r="C150" s="85"/>
      <c r="D150" s="85"/>
      <c r="E150" s="35"/>
      <c r="F150" s="35"/>
      <c r="G150" s="35"/>
      <c r="H150" s="35"/>
      <c r="I150" s="35"/>
      <c r="J150" s="35"/>
      <c r="K150" s="35"/>
      <c r="L150" s="35"/>
      <c r="M150" s="35"/>
      <c r="BD150" s="136"/>
      <c r="BE150" s="136"/>
    </row>
    <row r="151" spans="2:57" x14ac:dyDescent="0.2">
      <c r="B151" s="85"/>
      <c r="C151" s="85"/>
      <c r="D151" s="85"/>
      <c r="E151" s="35"/>
      <c r="F151" s="35"/>
      <c r="G151" s="35"/>
      <c r="H151" s="35"/>
      <c r="I151" s="35"/>
      <c r="J151" s="35"/>
      <c r="K151" s="35"/>
      <c r="L151" s="35"/>
      <c r="M151" s="35"/>
      <c r="BD151" s="136"/>
      <c r="BE151" s="136"/>
    </row>
    <row r="152" spans="2:57" x14ac:dyDescent="0.2">
      <c r="B152" s="85"/>
      <c r="C152" s="85"/>
      <c r="D152" s="85"/>
      <c r="E152" s="35"/>
      <c r="F152" s="35"/>
      <c r="G152" s="35"/>
      <c r="H152" s="35"/>
      <c r="I152" s="35"/>
      <c r="J152" s="35"/>
      <c r="K152" s="35"/>
      <c r="L152" s="35"/>
      <c r="M152" s="35"/>
      <c r="BD152" s="136"/>
      <c r="BE152" s="136"/>
    </row>
    <row r="153" spans="2:57" x14ac:dyDescent="0.2">
      <c r="B153" s="85"/>
      <c r="C153" s="85"/>
      <c r="D153" s="85"/>
      <c r="E153" s="35"/>
      <c r="F153" s="35"/>
      <c r="G153" s="35"/>
      <c r="H153" s="35"/>
      <c r="I153" s="35"/>
      <c r="J153" s="35"/>
      <c r="K153" s="35"/>
      <c r="L153" s="35"/>
      <c r="M153" s="35"/>
      <c r="BD153" s="136"/>
      <c r="BE153" s="136"/>
    </row>
    <row r="154" spans="2:57" x14ac:dyDescent="0.2">
      <c r="B154" s="85"/>
      <c r="C154" s="85"/>
      <c r="D154" s="85"/>
      <c r="E154" s="35"/>
      <c r="F154" s="35"/>
      <c r="G154" s="35"/>
      <c r="H154" s="35"/>
      <c r="I154" s="35"/>
      <c r="J154" s="35"/>
      <c r="K154" s="35"/>
      <c r="L154" s="35"/>
      <c r="M154" s="35"/>
      <c r="BD154" s="136"/>
      <c r="BE154" s="136"/>
    </row>
    <row r="155" spans="2:57" x14ac:dyDescent="0.2">
      <c r="B155" s="136"/>
      <c r="C155" s="136"/>
      <c r="D155" s="136"/>
      <c r="BD155" s="136"/>
      <c r="BE155" s="136"/>
    </row>
    <row r="156" spans="2:57" x14ac:dyDescent="0.2">
      <c r="B156" s="136"/>
      <c r="C156" s="136"/>
      <c r="D156" s="136"/>
      <c r="BD156" s="136"/>
      <c r="BE156" s="136"/>
    </row>
    <row r="157" spans="2:57" x14ac:dyDescent="0.2">
      <c r="B157" s="136"/>
      <c r="C157" s="136"/>
      <c r="D157" s="136"/>
      <c r="BD157" s="136"/>
      <c r="BE157" s="136"/>
    </row>
    <row r="158" spans="2:57" x14ac:dyDescent="0.2">
      <c r="B158" s="136"/>
      <c r="C158" s="136"/>
      <c r="D158" s="136"/>
      <c r="BD158" s="136"/>
      <c r="BE158" s="136"/>
    </row>
    <row r="159" spans="2:57" x14ac:dyDescent="0.2">
      <c r="B159" s="136"/>
      <c r="C159" s="136"/>
      <c r="D159" s="136"/>
      <c r="BD159" s="136"/>
      <c r="BE159" s="136"/>
    </row>
    <row r="160" spans="2:57" x14ac:dyDescent="0.2">
      <c r="B160" s="136"/>
      <c r="C160" s="136"/>
      <c r="D160" s="136"/>
      <c r="BD160" s="136"/>
      <c r="BE160" s="136"/>
    </row>
    <row r="161" spans="2:57" x14ac:dyDescent="0.2">
      <c r="B161" s="136"/>
      <c r="C161" s="136"/>
      <c r="D161" s="136"/>
      <c r="BD161" s="136"/>
      <c r="BE161" s="136"/>
    </row>
    <row r="162" spans="2:57" x14ac:dyDescent="0.2">
      <c r="B162" s="136"/>
      <c r="C162" s="136"/>
      <c r="D162" s="136"/>
      <c r="BD162" s="136"/>
      <c r="BE162" s="136"/>
    </row>
    <row r="163" spans="2:57" x14ac:dyDescent="0.2">
      <c r="B163" s="136"/>
      <c r="C163" s="136"/>
      <c r="D163" s="136"/>
      <c r="BD163" s="136"/>
      <c r="BE163" s="136"/>
    </row>
    <row r="164" spans="2:57" x14ac:dyDescent="0.2">
      <c r="B164" s="136"/>
      <c r="C164" s="136"/>
      <c r="D164" s="136"/>
      <c r="BD164" s="136"/>
      <c r="BE164" s="136"/>
    </row>
    <row r="165" spans="2:57" x14ac:dyDescent="0.2">
      <c r="B165" s="311"/>
      <c r="C165" s="328"/>
      <c r="D165" s="312"/>
      <c r="BD165" s="136"/>
      <c r="BE165" s="136"/>
    </row>
    <row r="166" spans="2:57" x14ac:dyDescent="0.2">
      <c r="BD166" s="136"/>
      <c r="BE166" s="136"/>
    </row>
    <row r="167" spans="2:57" x14ac:dyDescent="0.2">
      <c r="BD167" s="136"/>
      <c r="BE167" s="136"/>
    </row>
    <row r="168" spans="2:57" x14ac:dyDescent="0.2">
      <c r="BD168" s="136"/>
      <c r="BE168" s="136"/>
    </row>
    <row r="169" spans="2:57" x14ac:dyDescent="0.2">
      <c r="BD169" s="136"/>
      <c r="BE169" s="136"/>
    </row>
    <row r="170" spans="2:57" x14ac:dyDescent="0.2">
      <c r="BD170" s="136"/>
      <c r="BE170" s="136"/>
    </row>
    <row r="171" spans="2:57" x14ac:dyDescent="0.2">
      <c r="BD171" s="136"/>
      <c r="BE171" s="136"/>
    </row>
    <row r="172" spans="2:57" x14ac:dyDescent="0.2">
      <c r="BD172" s="136"/>
      <c r="BE172" s="136"/>
    </row>
    <row r="173" spans="2:57" x14ac:dyDescent="0.2">
      <c r="BD173" s="136"/>
      <c r="BE173" s="136"/>
    </row>
    <row r="174" spans="2:57" x14ac:dyDescent="0.2">
      <c r="BD174" s="136"/>
      <c r="BE174" s="136"/>
    </row>
    <row r="175" spans="2:57" x14ac:dyDescent="0.2">
      <c r="BD175" s="136"/>
      <c r="BE175" s="136"/>
    </row>
    <row r="176" spans="2:57" x14ac:dyDescent="0.2">
      <c r="BD176" s="136"/>
      <c r="BE176" s="136"/>
    </row>
    <row r="177" spans="56:57" x14ac:dyDescent="0.2">
      <c r="BD177" s="136"/>
      <c r="BE177" s="136"/>
    </row>
    <row r="178" spans="56:57" x14ac:dyDescent="0.2">
      <c r="BD178" s="136"/>
      <c r="BE178" s="136"/>
    </row>
    <row r="179" spans="56:57" x14ac:dyDescent="0.2">
      <c r="BD179" s="136"/>
      <c r="BE179" s="136"/>
    </row>
    <row r="180" spans="56:57" x14ac:dyDescent="0.2">
      <c r="BD180" s="136"/>
      <c r="BE180" s="136"/>
    </row>
    <row r="181" spans="56:57" x14ac:dyDescent="0.2">
      <c r="BD181" s="136"/>
      <c r="BE181" s="136"/>
    </row>
    <row r="182" spans="56:57" x14ac:dyDescent="0.2">
      <c r="BD182" s="136"/>
      <c r="BE182" s="136"/>
    </row>
    <row r="183" spans="56:57" x14ac:dyDescent="0.2">
      <c r="BD183" s="136"/>
      <c r="BE183" s="136"/>
    </row>
    <row r="184" spans="56:57" x14ac:dyDescent="0.2">
      <c r="BD184" s="136"/>
      <c r="BE184" s="136"/>
    </row>
    <row r="185" spans="56:57" x14ac:dyDescent="0.2">
      <c r="BD185" s="136"/>
      <c r="BE185" s="136"/>
    </row>
    <row r="186" spans="56:57" x14ac:dyDescent="0.2">
      <c r="BD186" s="136"/>
      <c r="BE186" s="136"/>
    </row>
    <row r="187" spans="56:57" x14ac:dyDescent="0.2">
      <c r="BD187" s="136"/>
      <c r="BE187" s="136"/>
    </row>
    <row r="188" spans="56:57" x14ac:dyDescent="0.2">
      <c r="BD188" s="136"/>
      <c r="BE188" s="136"/>
    </row>
    <row r="189" spans="56:57" x14ac:dyDescent="0.2">
      <c r="BD189" s="136"/>
      <c r="BE189" s="136"/>
    </row>
    <row r="190" spans="56:57" x14ac:dyDescent="0.2">
      <c r="BD190" s="136"/>
      <c r="BE190" s="136"/>
    </row>
    <row r="191" spans="56:57" x14ac:dyDescent="0.2">
      <c r="BD191" s="136"/>
      <c r="BE191" s="136"/>
    </row>
    <row r="192" spans="56:57" x14ac:dyDescent="0.2">
      <c r="BD192" s="136"/>
      <c r="BE192" s="136"/>
    </row>
    <row r="193" spans="56:57" x14ac:dyDescent="0.2">
      <c r="BD193" s="136"/>
      <c r="BE193" s="136"/>
    </row>
    <row r="194" spans="56:57" x14ac:dyDescent="0.2">
      <c r="BD194" s="136"/>
      <c r="BE194" s="136"/>
    </row>
    <row r="195" spans="56:57" x14ac:dyDescent="0.2">
      <c r="BD195" s="136"/>
      <c r="BE195" s="136"/>
    </row>
    <row r="196" spans="56:57" x14ac:dyDescent="0.2">
      <c r="BD196" s="136"/>
      <c r="BE196" s="136"/>
    </row>
    <row r="197" spans="56:57" x14ac:dyDescent="0.2">
      <c r="BD197" s="136"/>
      <c r="BE197" s="136"/>
    </row>
    <row r="198" spans="56:57" x14ac:dyDescent="0.2">
      <c r="BD198" s="136"/>
      <c r="BE198" s="136"/>
    </row>
    <row r="199" spans="56:57" x14ac:dyDescent="0.2">
      <c r="BD199" s="136"/>
      <c r="BE199" s="136"/>
    </row>
    <row r="200" spans="56:57" x14ac:dyDescent="0.2">
      <c r="BD200" s="136"/>
      <c r="BE200" s="136"/>
    </row>
    <row r="201" spans="56:57" x14ac:dyDescent="0.2">
      <c r="BD201" s="136"/>
      <c r="BE201" s="136"/>
    </row>
    <row r="202" spans="56:57" x14ac:dyDescent="0.2">
      <c r="BD202" s="136"/>
      <c r="BE202" s="136"/>
    </row>
    <row r="203" spans="56:57" x14ac:dyDescent="0.2">
      <c r="BD203" s="136"/>
      <c r="BE203" s="136"/>
    </row>
    <row r="204" spans="56:57" x14ac:dyDescent="0.2">
      <c r="BD204" s="136"/>
      <c r="BE204" s="136"/>
    </row>
    <row r="205" spans="56:57" x14ac:dyDescent="0.2">
      <c r="BD205" s="136"/>
      <c r="BE205" s="136"/>
    </row>
    <row r="206" spans="56:57" x14ac:dyDescent="0.2">
      <c r="BD206" s="136"/>
      <c r="BE206" s="136"/>
    </row>
    <row r="207" spans="56:57" x14ac:dyDescent="0.2">
      <c r="BD207" s="136"/>
      <c r="BE207" s="136"/>
    </row>
    <row r="208" spans="56:57" x14ac:dyDescent="0.2">
      <c r="BD208" s="136"/>
      <c r="BE208" s="136"/>
    </row>
    <row r="209" spans="56:57" x14ac:dyDescent="0.2">
      <c r="BD209" s="136"/>
      <c r="BE209" s="136"/>
    </row>
    <row r="210" spans="56:57" x14ac:dyDescent="0.2">
      <c r="BD210" s="136"/>
      <c r="BE210" s="136"/>
    </row>
    <row r="211" spans="56:57" x14ac:dyDescent="0.2">
      <c r="BD211" s="136"/>
      <c r="BE211" s="136"/>
    </row>
    <row r="212" spans="56:57" x14ac:dyDescent="0.2">
      <c r="BD212" s="136"/>
      <c r="BE212" s="136"/>
    </row>
    <row r="213" spans="56:57" x14ac:dyDescent="0.2">
      <c r="BD213" s="136"/>
      <c r="BE213" s="136"/>
    </row>
    <row r="214" spans="56:57" x14ac:dyDescent="0.2">
      <c r="BD214" s="136"/>
      <c r="BE214" s="136"/>
    </row>
    <row r="215" spans="56:57" x14ac:dyDescent="0.2">
      <c r="BD215" s="136"/>
      <c r="BE215" s="136"/>
    </row>
    <row r="216" spans="56:57" x14ac:dyDescent="0.2">
      <c r="BD216" s="136"/>
      <c r="BE216" s="136"/>
    </row>
    <row r="217" spans="56:57" x14ac:dyDescent="0.2">
      <c r="BD217" s="136"/>
      <c r="BE217" s="136"/>
    </row>
    <row r="218" spans="56:57" x14ac:dyDescent="0.2">
      <c r="BD218" s="136"/>
      <c r="BE218" s="136"/>
    </row>
    <row r="219" spans="56:57" x14ac:dyDescent="0.2">
      <c r="BD219" s="136"/>
      <c r="BE219" s="136"/>
    </row>
    <row r="220" spans="56:57" x14ac:dyDescent="0.2">
      <c r="BD220" s="136"/>
      <c r="BE220" s="136"/>
    </row>
    <row r="221" spans="56:57" x14ac:dyDescent="0.2">
      <c r="BD221" s="136"/>
      <c r="BE221" s="136"/>
    </row>
    <row r="222" spans="56:57" x14ac:dyDescent="0.2">
      <c r="BD222" s="136"/>
      <c r="BE222" s="136"/>
    </row>
    <row r="223" spans="56:57" x14ac:dyDescent="0.2">
      <c r="BD223" s="136"/>
      <c r="BE223" s="136"/>
    </row>
    <row r="224" spans="56:57" x14ac:dyDescent="0.2">
      <c r="BD224" s="136"/>
      <c r="BE224" s="136"/>
    </row>
    <row r="225" spans="56:57" x14ac:dyDescent="0.2">
      <c r="BD225" s="136"/>
      <c r="BE225" s="136"/>
    </row>
    <row r="226" spans="56:57" x14ac:dyDescent="0.2">
      <c r="BD226" s="136"/>
      <c r="BE226" s="136"/>
    </row>
    <row r="227" spans="56:57" x14ac:dyDescent="0.2">
      <c r="BD227" s="136"/>
      <c r="BE227" s="136"/>
    </row>
    <row r="228" spans="56:57" x14ac:dyDescent="0.2">
      <c r="BD228" s="136"/>
      <c r="BE228" s="136"/>
    </row>
    <row r="229" spans="56:57" x14ac:dyDescent="0.2">
      <c r="BD229" s="136"/>
      <c r="BE229" s="136"/>
    </row>
    <row r="230" spans="56:57" x14ac:dyDescent="0.2">
      <c r="BD230" s="136"/>
      <c r="BE230" s="136"/>
    </row>
    <row r="231" spans="56:57" x14ac:dyDescent="0.2">
      <c r="BD231" s="136"/>
      <c r="BE231" s="136"/>
    </row>
    <row r="232" spans="56:57" x14ac:dyDescent="0.2">
      <c r="BD232" s="136"/>
      <c r="BE232" s="136"/>
    </row>
    <row r="233" spans="56:57" x14ac:dyDescent="0.2">
      <c r="BD233" s="136"/>
      <c r="BE233" s="136"/>
    </row>
    <row r="234" spans="56:57" x14ac:dyDescent="0.2">
      <c r="BD234" s="136"/>
      <c r="BE234" s="136"/>
    </row>
    <row r="235" spans="56:57" x14ac:dyDescent="0.2">
      <c r="BD235" s="136"/>
      <c r="BE235" s="136"/>
    </row>
    <row r="236" spans="56:57" x14ac:dyDescent="0.2">
      <c r="BD236" s="136"/>
      <c r="BE236" s="136"/>
    </row>
    <row r="237" spans="56:57" x14ac:dyDescent="0.2">
      <c r="BD237" s="136"/>
      <c r="BE237" s="136"/>
    </row>
    <row r="238" spans="56:57" x14ac:dyDescent="0.2">
      <c r="BD238" s="136"/>
      <c r="BE238" s="136"/>
    </row>
    <row r="239" spans="56:57" x14ac:dyDescent="0.2">
      <c r="BD239" s="136"/>
      <c r="BE239" s="136"/>
    </row>
    <row r="240" spans="56:57" x14ac:dyDescent="0.2">
      <c r="BD240" s="136"/>
      <c r="BE240" s="136"/>
    </row>
    <row r="241" spans="56:57" x14ac:dyDescent="0.2">
      <c r="BD241" s="136"/>
      <c r="BE241" s="136"/>
    </row>
    <row r="242" spans="56:57" x14ac:dyDescent="0.2">
      <c r="BD242" s="136"/>
      <c r="BE242" s="136"/>
    </row>
    <row r="243" spans="56:57" x14ac:dyDescent="0.2">
      <c r="BD243" s="136"/>
      <c r="BE243" s="136"/>
    </row>
    <row r="244" spans="56:57" x14ac:dyDescent="0.2">
      <c r="BD244" s="136"/>
      <c r="BE244" s="136"/>
    </row>
    <row r="245" spans="56:57" x14ac:dyDescent="0.2">
      <c r="BD245" s="136"/>
      <c r="BE245" s="136"/>
    </row>
    <row r="246" spans="56:57" x14ac:dyDescent="0.2">
      <c r="BD246" s="136"/>
      <c r="BE246" s="136"/>
    </row>
    <row r="247" spans="56:57" x14ac:dyDescent="0.2">
      <c r="BD247" s="136"/>
      <c r="BE247" s="136"/>
    </row>
    <row r="248" spans="56:57" x14ac:dyDescent="0.2">
      <c r="BD248" s="136"/>
      <c r="BE248" s="136"/>
    </row>
    <row r="249" spans="56:57" x14ac:dyDescent="0.2">
      <c r="BD249" s="136"/>
      <c r="BE249" s="136"/>
    </row>
    <row r="250" spans="56:57" x14ac:dyDescent="0.2">
      <c r="BD250" s="136"/>
      <c r="BE250" s="136"/>
    </row>
    <row r="251" spans="56:57" x14ac:dyDescent="0.2">
      <c r="BD251" s="136"/>
      <c r="BE251" s="136"/>
    </row>
    <row r="252" spans="56:57" x14ac:dyDescent="0.2">
      <c r="BD252" s="136"/>
      <c r="BE252" s="136"/>
    </row>
    <row r="253" spans="56:57" x14ac:dyDescent="0.2">
      <c r="BD253" s="136"/>
      <c r="BE253" s="136"/>
    </row>
    <row r="254" spans="56:57" x14ac:dyDescent="0.2">
      <c r="BD254" s="136"/>
      <c r="BE254" s="136"/>
    </row>
    <row r="255" spans="56:57" x14ac:dyDescent="0.2">
      <c r="BD255" s="136"/>
      <c r="BE255" s="136"/>
    </row>
    <row r="256" spans="56:57" x14ac:dyDescent="0.2">
      <c r="BD256" s="136"/>
      <c r="BE256" s="136"/>
    </row>
    <row r="257" spans="56:57" x14ac:dyDescent="0.2">
      <c r="BD257" s="136"/>
      <c r="BE257" s="136"/>
    </row>
    <row r="258" spans="56:57" x14ac:dyDescent="0.2">
      <c r="BD258" s="136"/>
      <c r="BE258" s="136"/>
    </row>
    <row r="259" spans="56:57" x14ac:dyDescent="0.2">
      <c r="BD259" s="136"/>
      <c r="BE259" s="136"/>
    </row>
    <row r="260" spans="56:57" x14ac:dyDescent="0.2">
      <c r="BD260" s="136"/>
      <c r="BE260" s="136"/>
    </row>
    <row r="261" spans="56:57" x14ac:dyDescent="0.2">
      <c r="BD261" s="136"/>
      <c r="BE261" s="136"/>
    </row>
    <row r="262" spans="56:57" x14ac:dyDescent="0.2">
      <c r="BD262" s="136"/>
      <c r="BE262" s="136"/>
    </row>
    <row r="263" spans="56:57" x14ac:dyDescent="0.2">
      <c r="BD263" s="136"/>
      <c r="BE263" s="136"/>
    </row>
    <row r="264" spans="56:57" x14ac:dyDescent="0.2">
      <c r="BD264" s="136"/>
      <c r="BE264" s="136"/>
    </row>
    <row r="265" spans="56:57" x14ac:dyDescent="0.2">
      <c r="BD265" s="136"/>
      <c r="BE265" s="136"/>
    </row>
    <row r="266" spans="56:57" x14ac:dyDescent="0.2">
      <c r="BD266" s="136"/>
      <c r="BE266" s="136"/>
    </row>
    <row r="267" spans="56:57" x14ac:dyDescent="0.2">
      <c r="BD267" s="136"/>
      <c r="BE267" s="136"/>
    </row>
    <row r="268" spans="56:57" x14ac:dyDescent="0.2">
      <c r="BD268" s="136"/>
      <c r="BE268" s="136"/>
    </row>
    <row r="269" spans="56:57" x14ac:dyDescent="0.2">
      <c r="BD269" s="136"/>
      <c r="BE269" s="136"/>
    </row>
    <row r="270" spans="56:57" x14ac:dyDescent="0.2">
      <c r="BD270" s="136"/>
      <c r="BE270" s="136"/>
    </row>
    <row r="271" spans="56:57" x14ac:dyDescent="0.2">
      <c r="BD271" s="136"/>
      <c r="BE271" s="136"/>
    </row>
    <row r="272" spans="56:57" x14ac:dyDescent="0.2">
      <c r="BD272" s="136"/>
      <c r="BE272" s="136"/>
    </row>
    <row r="273" spans="56:57" x14ac:dyDescent="0.2">
      <c r="BD273" s="136"/>
      <c r="BE273" s="136"/>
    </row>
    <row r="274" spans="56:57" x14ac:dyDescent="0.2">
      <c r="BD274" s="136"/>
      <c r="BE274" s="136"/>
    </row>
    <row r="275" spans="56:57" x14ac:dyDescent="0.2">
      <c r="BD275" s="136"/>
      <c r="BE275" s="136"/>
    </row>
    <row r="276" spans="56:57" x14ac:dyDescent="0.2">
      <c r="BD276" s="136"/>
      <c r="BE276" s="136"/>
    </row>
    <row r="277" spans="56:57" x14ac:dyDescent="0.2">
      <c r="BD277" s="136"/>
      <c r="BE277" s="136"/>
    </row>
    <row r="278" spans="56:57" x14ac:dyDescent="0.2">
      <c r="BD278" s="136"/>
      <c r="BE278" s="136"/>
    </row>
    <row r="279" spans="56:57" x14ac:dyDescent="0.2">
      <c r="BD279" s="136"/>
      <c r="BE279" s="136"/>
    </row>
    <row r="280" spans="56:57" x14ac:dyDescent="0.2">
      <c r="BD280" s="136"/>
      <c r="BE280" s="136"/>
    </row>
    <row r="281" spans="56:57" x14ac:dyDescent="0.2">
      <c r="BD281" s="136"/>
      <c r="BE281" s="136"/>
    </row>
    <row r="282" spans="56:57" x14ac:dyDescent="0.2">
      <c r="BD282" s="136"/>
      <c r="BE282" s="136"/>
    </row>
    <row r="283" spans="56:57" x14ac:dyDescent="0.2">
      <c r="BD283" s="136"/>
      <c r="BE283" s="136"/>
    </row>
    <row r="284" spans="56:57" x14ac:dyDescent="0.2">
      <c r="BD284" s="136"/>
      <c r="BE284" s="136"/>
    </row>
    <row r="285" spans="56:57" x14ac:dyDescent="0.2">
      <c r="BD285" s="136"/>
      <c r="BE285" s="136"/>
    </row>
    <row r="286" spans="56:57" x14ac:dyDescent="0.2">
      <c r="BD286" s="136"/>
      <c r="BE286" s="136"/>
    </row>
    <row r="287" spans="56:57" x14ac:dyDescent="0.2">
      <c r="BD287" s="136"/>
      <c r="BE287" s="136"/>
    </row>
    <row r="288" spans="56:57" x14ac:dyDescent="0.2">
      <c r="BD288" s="136"/>
      <c r="BE288" s="136"/>
    </row>
    <row r="289" spans="56:57" x14ac:dyDescent="0.2">
      <c r="BD289" s="136"/>
      <c r="BE289" s="136"/>
    </row>
    <row r="290" spans="56:57" x14ac:dyDescent="0.2">
      <c r="BD290" s="136"/>
      <c r="BE290" s="136"/>
    </row>
    <row r="291" spans="56:57" x14ac:dyDescent="0.2">
      <c r="BD291" s="136"/>
      <c r="BE291" s="136"/>
    </row>
    <row r="292" spans="56:57" x14ac:dyDescent="0.2">
      <c r="BD292" s="136"/>
      <c r="BE292" s="136"/>
    </row>
    <row r="293" spans="56:57" x14ac:dyDescent="0.2">
      <c r="BD293" s="136"/>
      <c r="BE293" s="136"/>
    </row>
    <row r="294" spans="56:57" x14ac:dyDescent="0.2">
      <c r="BD294" s="136"/>
      <c r="BE294" s="136"/>
    </row>
    <row r="295" spans="56:57" x14ac:dyDescent="0.2">
      <c r="BD295" s="136"/>
      <c r="BE295" s="136"/>
    </row>
    <row r="296" spans="56:57" x14ac:dyDescent="0.2">
      <c r="BD296" s="136"/>
      <c r="BE296" s="136"/>
    </row>
    <row r="297" spans="56:57" x14ac:dyDescent="0.2">
      <c r="BD297" s="136"/>
      <c r="BE297" s="136"/>
    </row>
    <row r="298" spans="56:57" x14ac:dyDescent="0.2">
      <c r="BD298" s="136"/>
      <c r="BE298" s="136"/>
    </row>
    <row r="299" spans="56:57" x14ac:dyDescent="0.2">
      <c r="BD299" s="136"/>
      <c r="BE299" s="136"/>
    </row>
    <row r="300" spans="56:57" x14ac:dyDescent="0.2">
      <c r="BD300" s="136"/>
      <c r="BE300" s="136"/>
    </row>
    <row r="301" spans="56:57" x14ac:dyDescent="0.2">
      <c r="BD301" s="136"/>
      <c r="BE301" s="136"/>
    </row>
    <row r="302" spans="56:57" x14ac:dyDescent="0.2">
      <c r="BD302" s="136"/>
      <c r="BE302" s="136"/>
    </row>
    <row r="303" spans="56:57" x14ac:dyDescent="0.2">
      <c r="BD303" s="136"/>
      <c r="BE303" s="136"/>
    </row>
    <row r="304" spans="56:57" x14ac:dyDescent="0.2">
      <c r="BD304" s="136"/>
      <c r="BE304" s="136"/>
    </row>
    <row r="305" spans="56:57" x14ac:dyDescent="0.2">
      <c r="BD305" s="136"/>
      <c r="BE305" s="136"/>
    </row>
    <row r="306" spans="56:57" x14ac:dyDescent="0.2">
      <c r="BD306" s="136"/>
      <c r="BE306" s="136"/>
    </row>
    <row r="307" spans="56:57" x14ac:dyDescent="0.2">
      <c r="BD307" s="136"/>
      <c r="BE307" s="136"/>
    </row>
    <row r="308" spans="56:57" x14ac:dyDescent="0.2">
      <c r="BD308" s="136"/>
      <c r="BE308" s="136"/>
    </row>
    <row r="309" spans="56:57" x14ac:dyDescent="0.2">
      <c r="BD309" s="136"/>
      <c r="BE309" s="136"/>
    </row>
    <row r="310" spans="56:57" x14ac:dyDescent="0.2">
      <c r="BD310" s="136"/>
      <c r="BE310" s="136"/>
    </row>
    <row r="311" spans="56:57" x14ac:dyDescent="0.2">
      <c r="BD311" s="136"/>
      <c r="BE311" s="136"/>
    </row>
    <row r="312" spans="56:57" x14ac:dyDescent="0.2">
      <c r="BD312" s="136"/>
      <c r="BE312" s="136"/>
    </row>
    <row r="313" spans="56:57" x14ac:dyDescent="0.2">
      <c r="BD313" s="136"/>
      <c r="BE313" s="136"/>
    </row>
    <row r="314" spans="56:57" x14ac:dyDescent="0.2">
      <c r="BD314" s="136"/>
      <c r="BE314" s="136"/>
    </row>
    <row r="315" spans="56:57" x14ac:dyDescent="0.2">
      <c r="BD315" s="136"/>
      <c r="BE315" s="136"/>
    </row>
  </sheetData>
  <mergeCells count="2">
    <mergeCell ref="A60:A61"/>
    <mergeCell ref="A72:A76"/>
  </mergeCells>
  <phoneticPr fontId="0" type="noConversion"/>
  <pageMargins left="0.75" right="0.75" top="1" bottom="1" header="0.5" footer="0.5"/>
  <pageSetup paperSize="9" orientation="portrait" horizontalDpi="4294967295" verticalDpi="4294967295"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625"/>
  <sheetViews>
    <sheetView workbookViewId="0">
      <selection activeCell="B1" sqref="B1:C1048576"/>
    </sheetView>
  </sheetViews>
  <sheetFormatPr defaultColWidth="9.85546875" defaultRowHeight="12.75" x14ac:dyDescent="0.2"/>
  <cols>
    <col min="1" max="1" width="36.85546875" style="32" customWidth="1"/>
    <col min="2" max="16384" width="9.85546875" style="32"/>
  </cols>
  <sheetData>
    <row r="1" spans="1:4" x14ac:dyDescent="0.2">
      <c r="A1" s="63" t="s">
        <v>61</v>
      </c>
    </row>
    <row r="2" spans="1:4" x14ac:dyDescent="0.2">
      <c r="A2" s="11" t="s">
        <v>408</v>
      </c>
    </row>
    <row r="3" spans="1:4" x14ac:dyDescent="0.2">
      <c r="A3" s="11" t="s">
        <v>409</v>
      </c>
    </row>
    <row r="4" spans="1:4" s="33" customFormat="1" ht="24.75" customHeight="1" x14ac:dyDescent="0.2">
      <c r="A4" s="88" t="s">
        <v>62</v>
      </c>
      <c r="B4" s="115" t="e">
        <f>'BAR BB| Open rates'!#REF!</f>
        <v>#REF!</v>
      </c>
      <c r="C4" s="115" t="e">
        <f>'BAR BB| Open rates'!#REF!</f>
        <v>#REF!</v>
      </c>
      <c r="D4" s="115" t="e">
        <f>'BAR BB| Open rates'!#REF!</f>
        <v>#REF!</v>
      </c>
    </row>
    <row r="5" spans="1:4" s="33" customFormat="1" ht="24.75" customHeight="1" x14ac:dyDescent="0.2">
      <c r="A5" s="104"/>
      <c r="B5" s="115" t="e">
        <f>'BAR BB| Open rates'!#REF!</f>
        <v>#REF!</v>
      </c>
      <c r="C5" s="115" t="e">
        <f>'BAR BB| Open rates'!#REF!</f>
        <v>#REF!</v>
      </c>
      <c r="D5" s="115" t="e">
        <f>'BAR BB| Open rates'!#REF!</f>
        <v>#REF!</v>
      </c>
    </row>
    <row r="6" spans="1:4" s="36" customFormat="1" ht="12" customHeight="1" x14ac:dyDescent="0.2">
      <c r="A6" s="184" t="s">
        <v>63</v>
      </c>
    </row>
    <row r="7" spans="1:4" s="36" customFormat="1" ht="12" customHeight="1" x14ac:dyDescent="0.2">
      <c r="A7" s="183">
        <v>1</v>
      </c>
      <c r="B7" s="57" t="e">
        <f>('BAR BB| Open rates'!#REF!*0.9)*0.85</f>
        <v>#REF!</v>
      </c>
      <c r="C7" s="57" t="e">
        <f>('BAR BB| Open rates'!#REF!*0.9)*0.85</f>
        <v>#REF!</v>
      </c>
      <c r="D7" s="57" t="e">
        <f>('BAR BB| Open rates'!#REF!*0.9)*0.85</f>
        <v>#REF!</v>
      </c>
    </row>
    <row r="8" spans="1:4" s="36" customFormat="1" ht="12" customHeight="1" x14ac:dyDescent="0.2">
      <c r="A8" s="183">
        <v>2</v>
      </c>
      <c r="B8" s="57" t="e">
        <f>('BAR BB| Open rates'!#REF!*0.9)*0.85</f>
        <v>#REF!</v>
      </c>
      <c r="C8" s="57" t="e">
        <f>('BAR BB| Open rates'!#REF!*0.9)*0.85</f>
        <v>#REF!</v>
      </c>
      <c r="D8" s="57" t="e">
        <f>('BAR BB| Open rates'!#REF!*0.9)*0.85</f>
        <v>#REF!</v>
      </c>
    </row>
    <row r="9" spans="1:4" s="36" customFormat="1" ht="12" customHeight="1" x14ac:dyDescent="0.2">
      <c r="A9" s="236" t="s">
        <v>175</v>
      </c>
      <c r="B9" s="43"/>
      <c r="C9" s="43"/>
      <c r="D9" s="43"/>
    </row>
    <row r="10" spans="1:4" s="36" customFormat="1" ht="12" customHeight="1" x14ac:dyDescent="0.2">
      <c r="A10" s="237">
        <v>1</v>
      </c>
      <c r="B10" s="57" t="e">
        <f>('BAR BB| Open rates'!#REF!*0.9)*0.85</f>
        <v>#REF!</v>
      </c>
      <c r="C10" s="57" t="e">
        <f>('BAR BB| Open rates'!#REF!*0.9)*0.85</f>
        <v>#REF!</v>
      </c>
      <c r="D10" s="57" t="e">
        <f>('BAR BB| Open rates'!#REF!*0.9)*0.85</f>
        <v>#REF!</v>
      </c>
    </row>
    <row r="11" spans="1:4" s="36" customFormat="1" ht="12" customHeight="1" x14ac:dyDescent="0.2">
      <c r="A11" s="237">
        <v>2</v>
      </c>
      <c r="B11" s="57" t="e">
        <f>('BAR BB| Open rates'!#REF!*0.9)*0.85</f>
        <v>#REF!</v>
      </c>
      <c r="C11" s="57" t="e">
        <f>('BAR BB| Open rates'!#REF!*0.9)*0.85</f>
        <v>#REF!</v>
      </c>
      <c r="D11" s="57" t="e">
        <f>('BAR BB| Open rates'!#REF!*0.9)*0.85</f>
        <v>#REF!</v>
      </c>
    </row>
    <row r="12" spans="1:4" s="36" customFormat="1" ht="12" customHeight="1" x14ac:dyDescent="0.2">
      <c r="A12" s="236" t="s">
        <v>176</v>
      </c>
      <c r="B12" s="43"/>
      <c r="C12" s="43"/>
      <c r="D12" s="43"/>
    </row>
    <row r="13" spans="1:4" s="36" customFormat="1" ht="12" customHeight="1" x14ac:dyDescent="0.2">
      <c r="A13" s="237">
        <v>1</v>
      </c>
      <c r="B13" s="57" t="e">
        <f>('BAR BB| Open rates'!#REF!*0.9)*0.85</f>
        <v>#REF!</v>
      </c>
      <c r="C13" s="57" t="e">
        <f>('BAR BB| Open rates'!#REF!*0.9)*0.85</f>
        <v>#REF!</v>
      </c>
      <c r="D13" s="57" t="e">
        <f>('BAR BB| Open rates'!#REF!*0.9)*0.85</f>
        <v>#REF!</v>
      </c>
    </row>
    <row r="14" spans="1:4" s="36" customFormat="1" ht="12" customHeight="1" x14ac:dyDescent="0.2">
      <c r="A14" s="237">
        <v>2</v>
      </c>
      <c r="B14" s="57" t="e">
        <f>('BAR BB| Open rates'!#REF!*0.9)*0.85</f>
        <v>#REF!</v>
      </c>
      <c r="C14" s="57" t="e">
        <f>('BAR BB| Open rates'!#REF!*0.9)*0.85</f>
        <v>#REF!</v>
      </c>
      <c r="D14" s="57" t="e">
        <f>('BAR BB| Open rates'!#REF!*0.9)*0.85</f>
        <v>#REF!</v>
      </c>
    </row>
    <row r="15" spans="1:4" s="33" customFormat="1" x14ac:dyDescent="0.2">
      <c r="A15" s="89"/>
    </row>
    <row r="16" spans="1:4" s="33" customFormat="1" ht="12.75" customHeight="1" x14ac:dyDescent="0.2">
      <c r="A16" s="371" t="s">
        <v>172</v>
      </c>
    </row>
    <row r="17" spans="1:1" s="33" customFormat="1" x14ac:dyDescent="0.2">
      <c r="A17" s="371"/>
    </row>
    <row r="18" spans="1:1" s="33" customFormat="1" ht="13.5" customHeight="1" x14ac:dyDescent="0.2">
      <c r="A18" s="277"/>
    </row>
    <row r="19" spans="1:1" s="33" customFormat="1" ht="59.25" customHeight="1" x14ac:dyDescent="0.2">
      <c r="A19" s="390" t="s">
        <v>275</v>
      </c>
    </row>
    <row r="20" spans="1:1" s="33" customFormat="1" ht="41.25" customHeight="1" x14ac:dyDescent="0.2">
      <c r="A20" s="390"/>
    </row>
    <row r="21" spans="1:1" s="33" customFormat="1" ht="42" customHeight="1" x14ac:dyDescent="0.2">
      <c r="A21" s="390"/>
    </row>
    <row r="22" spans="1:1" s="33" customFormat="1" ht="61.5" customHeight="1" x14ac:dyDescent="0.2">
      <c r="A22" s="390"/>
    </row>
    <row r="23" spans="1:1" s="33" customFormat="1" x14ac:dyDescent="0.2">
      <c r="A23" s="279"/>
    </row>
    <row r="24" spans="1:1" s="33" customFormat="1" x14ac:dyDescent="0.2">
      <c r="A24" s="277"/>
    </row>
    <row r="25" spans="1:1" s="6" customFormat="1" ht="12" x14ac:dyDescent="0.2">
      <c r="A25" s="174" t="s">
        <v>74</v>
      </c>
    </row>
    <row r="26" spans="1:1" s="6" customFormat="1" ht="12" x14ac:dyDescent="0.2">
      <c r="A26" s="172" t="s">
        <v>75</v>
      </c>
    </row>
    <row r="27" spans="1:1" s="6" customFormat="1" ht="12" x14ac:dyDescent="0.2">
      <c r="A27" s="172" t="s">
        <v>381</v>
      </c>
    </row>
    <row r="28" spans="1:1" s="6" customFormat="1" ht="24" x14ac:dyDescent="0.2">
      <c r="A28" s="173" t="s">
        <v>76</v>
      </c>
    </row>
    <row r="29" spans="1:1" s="6" customFormat="1" ht="24" x14ac:dyDescent="0.2">
      <c r="A29" s="173" t="s">
        <v>77</v>
      </c>
    </row>
    <row r="30" spans="1:1" s="6" customFormat="1" ht="24" x14ac:dyDescent="0.2">
      <c r="A30" s="173" t="s">
        <v>78</v>
      </c>
    </row>
    <row r="31" spans="1:1" s="36" customFormat="1" ht="36" x14ac:dyDescent="0.2">
      <c r="A31" s="175" t="s">
        <v>79</v>
      </c>
    </row>
    <row r="32" spans="1:1" s="36" customFormat="1" ht="24" x14ac:dyDescent="0.2">
      <c r="A32" s="175" t="s">
        <v>187</v>
      </c>
    </row>
    <row r="33" spans="1:1" s="33" customFormat="1" ht="26.25" customHeight="1" x14ac:dyDescent="0.2">
      <c r="A33" s="276"/>
    </row>
    <row r="34" spans="1:1" s="33" customFormat="1" x14ac:dyDescent="0.2">
      <c r="A34" s="171" t="s">
        <v>81</v>
      </c>
    </row>
    <row r="35" spans="1:1" s="33" customFormat="1" x14ac:dyDescent="0.2">
      <c r="A35" s="15" t="s">
        <v>392</v>
      </c>
    </row>
    <row r="36" spans="1:1" s="33" customFormat="1" ht="140.25" x14ac:dyDescent="0.2">
      <c r="A36" s="274" t="s">
        <v>402</v>
      </c>
    </row>
    <row r="37" spans="1:1" s="33" customFormat="1" x14ac:dyDescent="0.2">
      <c r="A37" s="171" t="s">
        <v>83</v>
      </c>
    </row>
    <row r="38" spans="1:1" s="33" customFormat="1" ht="24" x14ac:dyDescent="0.2">
      <c r="A38" s="281" t="s">
        <v>403</v>
      </c>
    </row>
    <row r="39" spans="1:1" s="33" customFormat="1" ht="24" x14ac:dyDescent="0.2">
      <c r="A39" s="282" t="s">
        <v>404</v>
      </c>
    </row>
    <row r="40" spans="1:1" s="33" customFormat="1" ht="30" x14ac:dyDescent="0.2">
      <c r="A40" s="283" t="s">
        <v>393</v>
      </c>
    </row>
    <row r="41" spans="1:1" s="33" customFormat="1" ht="45" x14ac:dyDescent="0.2">
      <c r="A41" s="284" t="s">
        <v>394</v>
      </c>
    </row>
    <row r="42" spans="1:1" s="33" customFormat="1" ht="45" x14ac:dyDescent="0.2">
      <c r="A42" s="284" t="s">
        <v>414</v>
      </c>
    </row>
    <row r="43" spans="1:1" s="33" customFormat="1" ht="60" x14ac:dyDescent="0.2">
      <c r="A43" s="284" t="s">
        <v>415</v>
      </c>
    </row>
    <row r="44" spans="1:1" s="33" customFormat="1" ht="45" x14ac:dyDescent="0.2">
      <c r="A44" s="284" t="s">
        <v>416</v>
      </c>
    </row>
    <row r="45" spans="1:1" s="33" customFormat="1" ht="30" x14ac:dyDescent="0.2">
      <c r="A45" s="284" t="s">
        <v>417</v>
      </c>
    </row>
    <row r="46" spans="1:1" s="33" customFormat="1" ht="75" x14ac:dyDescent="0.2">
      <c r="A46" s="284" t="s">
        <v>395</v>
      </c>
    </row>
    <row r="47" spans="1:1" s="33" customFormat="1" ht="75" x14ac:dyDescent="0.2">
      <c r="A47" s="284" t="s">
        <v>396</v>
      </c>
    </row>
    <row r="48" spans="1:1" s="33" customFormat="1" ht="30" x14ac:dyDescent="0.2">
      <c r="A48" s="284" t="s">
        <v>397</v>
      </c>
    </row>
    <row r="49" spans="1:1" s="33" customFormat="1" ht="15" x14ac:dyDescent="0.2">
      <c r="A49" s="284"/>
    </row>
    <row r="50" spans="1:1" s="33" customFormat="1" ht="75" x14ac:dyDescent="0.2">
      <c r="A50" s="284" t="s">
        <v>398</v>
      </c>
    </row>
    <row r="51" spans="1:1" s="33" customFormat="1" ht="30" x14ac:dyDescent="0.2">
      <c r="A51" s="284" t="s">
        <v>399</v>
      </c>
    </row>
    <row r="52" spans="1:1" s="33" customFormat="1" ht="75" x14ac:dyDescent="0.2">
      <c r="A52" s="275" t="s">
        <v>400</v>
      </c>
    </row>
    <row r="53" spans="1:1" s="33" customFormat="1" ht="60" x14ac:dyDescent="0.2">
      <c r="A53" s="275" t="s">
        <v>401</v>
      </c>
    </row>
    <row r="54" spans="1:1" s="33" customFormat="1" ht="30" x14ac:dyDescent="0.2">
      <c r="A54" s="275" t="s">
        <v>418</v>
      </c>
    </row>
    <row r="55" spans="1:1" s="33" customFormat="1" ht="75" x14ac:dyDescent="0.2">
      <c r="A55" s="275" t="s">
        <v>405</v>
      </c>
    </row>
    <row r="56" spans="1:1" s="33" customFormat="1" ht="15" x14ac:dyDescent="0.2">
      <c r="A56" s="275"/>
    </row>
    <row r="57" spans="1:1" s="33" customFormat="1" x14ac:dyDescent="0.2"/>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sheetData>
  <mergeCells count="2">
    <mergeCell ref="A16:A17"/>
    <mergeCell ref="A19:A22"/>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
  <sheetViews>
    <sheetView workbookViewId="0"/>
  </sheetViews>
  <sheetFormatPr defaultRowHeight="12.75" x14ac:dyDescent="0.2"/>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FF00"/>
  </sheetPr>
  <dimension ref="A1:B343"/>
  <sheetViews>
    <sheetView workbookViewId="0">
      <pane xSplit="1" topLeftCell="B1" activePane="topRight" state="frozen"/>
      <selection activeCell="A10" sqref="A10"/>
      <selection pane="topRight" activeCell="C5" sqref="C5"/>
    </sheetView>
  </sheetViews>
  <sheetFormatPr defaultColWidth="10" defaultRowHeight="12.75" x14ac:dyDescent="0.2"/>
  <cols>
    <col min="1" max="1" width="46.5703125" style="32" customWidth="1"/>
    <col min="2" max="16384" width="10" style="31"/>
  </cols>
  <sheetData>
    <row r="1" spans="1:2" x14ac:dyDescent="0.2">
      <c r="A1" s="63" t="s">
        <v>61</v>
      </c>
    </row>
    <row r="2" spans="1:2" ht="33" customHeight="1" x14ac:dyDescent="0.2">
      <c r="A2" s="177" t="s">
        <v>299</v>
      </c>
    </row>
    <row r="3" spans="1:2" x14ac:dyDescent="0.2">
      <c r="A3" s="167" t="s">
        <v>296</v>
      </c>
    </row>
    <row r="4" spans="1:2" ht="21.75" customHeight="1" x14ac:dyDescent="0.2">
      <c r="A4" s="239" t="s">
        <v>62</v>
      </c>
      <c r="B4" s="115" t="e">
        <f>'BAR BB| Open rates'!#REF!</f>
        <v>#REF!</v>
      </c>
    </row>
    <row r="5" spans="1:2" ht="21.75" customHeight="1" x14ac:dyDescent="0.2">
      <c r="A5" s="240"/>
      <c r="B5" s="115" t="e">
        <f>'BAR BB| Open rates'!#REF!</f>
        <v>#REF!</v>
      </c>
    </row>
    <row r="6" spans="1:2" x14ac:dyDescent="0.2">
      <c r="A6" s="163" t="s">
        <v>63</v>
      </c>
      <c r="B6" s="115"/>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x14ac:dyDescent="0.2">
      <c r="A15" s="89"/>
    </row>
    <row r="16" spans="1:2" x14ac:dyDescent="0.2">
      <c r="A16" s="371" t="s">
        <v>172</v>
      </c>
    </row>
    <row r="17" spans="1:1" x14ac:dyDescent="0.2">
      <c r="A17" s="371"/>
    </row>
    <row r="18" spans="1:1" x14ac:dyDescent="0.2">
      <c r="A18" s="89"/>
    </row>
    <row r="19" spans="1:1" x14ac:dyDescent="0.2">
      <c r="A19" s="89"/>
    </row>
    <row r="20" spans="1:1" s="154" customFormat="1" ht="164.25" customHeight="1" x14ac:dyDescent="0.2">
      <c r="A20" s="241" t="s">
        <v>275</v>
      </c>
    </row>
    <row r="21" spans="1:1" ht="12.75" customHeight="1" x14ac:dyDescent="0.2">
      <c r="A21" s="31"/>
    </row>
    <row r="22" spans="1:1" x14ac:dyDescent="0.2">
      <c r="A22" s="177" t="s">
        <v>83</v>
      </c>
    </row>
    <row r="23" spans="1:1" ht="25.5" customHeight="1" x14ac:dyDescent="0.2">
      <c r="A23" s="157" t="s">
        <v>335</v>
      </c>
    </row>
    <row r="24" spans="1:1" ht="24" x14ac:dyDescent="0.2">
      <c r="A24" s="157" t="s">
        <v>336</v>
      </c>
    </row>
    <row r="25" spans="1:1" x14ac:dyDescent="0.2">
      <c r="A25" s="33"/>
    </row>
    <row r="26" spans="1:1" x14ac:dyDescent="0.2">
      <c r="A26" s="174" t="s">
        <v>74</v>
      </c>
    </row>
    <row r="27" spans="1:1" ht="24" x14ac:dyDescent="0.2">
      <c r="A27" s="179" t="s">
        <v>201</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202</v>
      </c>
    </row>
    <row r="36" spans="1:1" ht="72" customHeight="1" x14ac:dyDescent="0.2">
      <c r="A36" s="203" t="s">
        <v>101</v>
      </c>
    </row>
    <row r="37" spans="1:1" x14ac:dyDescent="0.2">
      <c r="A37" s="69"/>
    </row>
    <row r="38" spans="1:1" ht="36" x14ac:dyDescent="0.2">
      <c r="A38" s="206" t="s">
        <v>203</v>
      </c>
    </row>
    <row r="39" spans="1:1" s="154" customFormat="1" ht="27.75" customHeight="1" x14ac:dyDescent="0.2">
      <c r="A39" s="204" t="s">
        <v>278</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300</v>
      </c>
    </row>
    <row r="46" spans="1:1" ht="13.5" thickBot="1" x14ac:dyDescent="0.25">
      <c r="A46" s="170"/>
    </row>
    <row r="47" spans="1:1" s="154" customFormat="1" ht="24" x14ac:dyDescent="0.2">
      <c r="A47" s="245" t="s">
        <v>343</v>
      </c>
    </row>
    <row r="48" spans="1:1" s="154" customFormat="1" ht="13.5" thickBot="1" x14ac:dyDescent="0.25">
      <c r="A48" s="246" t="s">
        <v>204</v>
      </c>
    </row>
    <row r="49" spans="1:1" s="154" customFormat="1" ht="12.75" customHeight="1" x14ac:dyDescent="0.2">
      <c r="A49" s="205"/>
    </row>
    <row r="50" spans="1:1" s="154" customFormat="1" x14ac:dyDescent="0.2">
      <c r="A50" s="247" t="s">
        <v>344</v>
      </c>
    </row>
    <row r="51" spans="1:1" s="154" customFormat="1" ht="13.5" thickBot="1" x14ac:dyDescent="0.25">
      <c r="A51" s="246" t="s">
        <v>330</v>
      </c>
    </row>
    <row r="52" spans="1:1" s="154" customFormat="1" ht="12.75" customHeight="1" x14ac:dyDescent="0.2">
      <c r="A52" s="176"/>
    </row>
    <row r="53" spans="1:1" s="154" customFormat="1" x14ac:dyDescent="0.2">
      <c r="A53" s="247" t="s">
        <v>345</v>
      </c>
    </row>
    <row r="54" spans="1:1" s="154" customFormat="1" ht="42.75" customHeight="1" thickBot="1" x14ac:dyDescent="0.25">
      <c r="A54" s="246" t="s">
        <v>346</v>
      </c>
    </row>
    <row r="55" spans="1:1" s="154" customFormat="1" ht="13.5" thickBot="1" x14ac:dyDescent="0.25">
      <c r="A55" s="215"/>
    </row>
    <row r="56" spans="1:1" s="154" customFormat="1" ht="23.25" customHeight="1" x14ac:dyDescent="0.2">
      <c r="A56" s="245" t="s">
        <v>347</v>
      </c>
    </row>
    <row r="57" spans="1:1" s="154" customFormat="1" ht="13.5" thickBot="1" x14ac:dyDescent="0.25">
      <c r="A57" s="246" t="s">
        <v>285</v>
      </c>
    </row>
    <row r="58" spans="1:1" s="154" customFormat="1" x14ac:dyDescent="0.2">
      <c r="A58" s="208"/>
    </row>
    <row r="59" spans="1:1" s="154" customFormat="1" x14ac:dyDescent="0.2">
      <c r="A59" s="247" t="s">
        <v>348</v>
      </c>
    </row>
    <row r="60" spans="1:1" s="154" customFormat="1" ht="13.5" thickBot="1" x14ac:dyDescent="0.25">
      <c r="A60" s="246" t="s">
        <v>287</v>
      </c>
    </row>
    <row r="61" spans="1:1" s="154" customFormat="1" x14ac:dyDescent="0.2">
      <c r="A61" s="205"/>
    </row>
    <row r="62" spans="1:1" ht="24" x14ac:dyDescent="0.2">
      <c r="A62" s="177" t="s">
        <v>301</v>
      </c>
    </row>
    <row r="63" spans="1:1" s="154" customFormat="1" ht="24" x14ac:dyDescent="0.2">
      <c r="A63" s="207" t="s">
        <v>349</v>
      </c>
    </row>
    <row r="64" spans="1:1" s="154" customFormat="1" x14ac:dyDescent="0.2">
      <c r="A64" s="205" t="s">
        <v>205</v>
      </c>
    </row>
    <row r="65" spans="1:1" s="154" customFormat="1" x14ac:dyDescent="0.2">
      <c r="A65" s="176"/>
    </row>
    <row r="66" spans="1:1" s="154" customFormat="1" ht="24" x14ac:dyDescent="0.2">
      <c r="A66" s="207" t="s">
        <v>350</v>
      </c>
    </row>
    <row r="67" spans="1:1" s="154" customFormat="1" x14ac:dyDescent="0.2">
      <c r="A67" s="205" t="s">
        <v>331</v>
      </c>
    </row>
    <row r="68" spans="1:1" s="154" customFormat="1" x14ac:dyDescent="0.2">
      <c r="A68" s="176"/>
    </row>
    <row r="69" spans="1:1" s="154" customFormat="1" x14ac:dyDescent="0.2">
      <c r="A69" s="207" t="s">
        <v>351</v>
      </c>
    </row>
    <row r="70" spans="1:1" s="154" customFormat="1" ht="36" x14ac:dyDescent="0.2">
      <c r="A70" s="205" t="s">
        <v>332</v>
      </c>
    </row>
    <row r="71" spans="1:1" s="154" customFormat="1" x14ac:dyDescent="0.2">
      <c r="A71" s="176"/>
    </row>
    <row r="72" spans="1:1" s="154" customFormat="1" ht="24" x14ac:dyDescent="0.2">
      <c r="A72" s="207" t="s">
        <v>352</v>
      </c>
    </row>
    <row r="73" spans="1:1" s="154" customFormat="1" x14ac:dyDescent="0.2">
      <c r="A73" s="205" t="s">
        <v>294</v>
      </c>
    </row>
    <row r="74" spans="1:1" s="154" customFormat="1" x14ac:dyDescent="0.2">
      <c r="A74" s="170"/>
    </row>
    <row r="75" spans="1:1" s="154" customFormat="1" x14ac:dyDescent="0.2">
      <c r="A75" s="207" t="s">
        <v>353</v>
      </c>
    </row>
    <row r="76" spans="1:1" x14ac:dyDescent="0.2">
      <c r="A76" s="205" t="s">
        <v>287</v>
      </c>
    </row>
    <row r="77" spans="1:1" x14ac:dyDescent="0.2">
      <c r="A77" s="137"/>
    </row>
    <row r="78" spans="1:1" x14ac:dyDescent="0.2">
      <c r="A78" s="20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sheetData>
  <mergeCells count="1">
    <mergeCell ref="A16:A17"/>
  </mergeCells>
  <pageMargins left="0.7" right="0.7" top="0.75" bottom="0.75" header="0.3" footer="0.3"/>
  <pageSetup paperSize="9"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FF00"/>
  </sheetPr>
  <dimension ref="A1:B335"/>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6.5703125" style="32" customWidth="1"/>
    <col min="2" max="16384" width="10" style="31"/>
  </cols>
  <sheetData>
    <row r="1" spans="1:2" x14ac:dyDescent="0.2">
      <c r="A1" s="63" t="s">
        <v>61</v>
      </c>
    </row>
    <row r="2" spans="1:2" ht="24" customHeight="1" x14ac:dyDescent="0.2">
      <c r="A2" s="177" t="s">
        <v>299</v>
      </c>
    </row>
    <row r="3" spans="1:2" x14ac:dyDescent="0.2">
      <c r="A3" s="167" t="s">
        <v>296</v>
      </c>
    </row>
    <row r="4" spans="1:2" ht="21.75" customHeight="1" x14ac:dyDescent="0.2">
      <c r="A4" s="239" t="s">
        <v>62</v>
      </c>
      <c r="B4" s="115" t="e">
        <f>'BAR BB| Open rates'!#REF!</f>
        <v>#REF!</v>
      </c>
    </row>
    <row r="5" spans="1:2" ht="21.75" customHeight="1" x14ac:dyDescent="0.2">
      <c r="A5" s="240"/>
      <c r="B5" s="115" t="e">
        <f>'BAR BB| Open rates'!#REF!</f>
        <v>#REF!</v>
      </c>
    </row>
    <row r="6" spans="1:2" x14ac:dyDescent="0.2">
      <c r="A6" s="163" t="s">
        <v>63</v>
      </c>
      <c r="B6" s="115"/>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x14ac:dyDescent="0.2">
      <c r="A15" s="89"/>
    </row>
    <row r="16" spans="1:2" x14ac:dyDescent="0.2">
      <c r="A16" s="371" t="s">
        <v>172</v>
      </c>
    </row>
    <row r="17" spans="1:1" x14ac:dyDescent="0.2">
      <c r="A17" s="371"/>
    </row>
    <row r="18" spans="1:1" x14ac:dyDescent="0.2">
      <c r="A18" s="89"/>
    </row>
    <row r="19" spans="1:1" x14ac:dyDescent="0.2">
      <c r="A19" s="89"/>
    </row>
    <row r="20" spans="1:1" s="154" customFormat="1" ht="164.25" customHeight="1" x14ac:dyDescent="0.2">
      <c r="A20" s="241" t="s">
        <v>275</v>
      </c>
    </row>
    <row r="21" spans="1:1" ht="12.75" customHeight="1" x14ac:dyDescent="0.2">
      <c r="A21" s="31"/>
    </row>
    <row r="22" spans="1:1" x14ac:dyDescent="0.2">
      <c r="A22" s="177" t="s">
        <v>83</v>
      </c>
    </row>
    <row r="23" spans="1:1" ht="25.5" customHeight="1" x14ac:dyDescent="0.2">
      <c r="A23" s="157" t="s">
        <v>335</v>
      </c>
    </row>
    <row r="24" spans="1:1" ht="24" x14ac:dyDescent="0.2">
      <c r="A24" s="157" t="s">
        <v>336</v>
      </c>
    </row>
    <row r="25" spans="1:1" x14ac:dyDescent="0.2">
      <c r="A25" s="33"/>
    </row>
    <row r="26" spans="1:1" x14ac:dyDescent="0.2">
      <c r="A26" s="174" t="s">
        <v>74</v>
      </c>
    </row>
    <row r="27" spans="1:1" ht="24" x14ac:dyDescent="0.2">
      <c r="A27" s="179" t="s">
        <v>201</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202</v>
      </c>
    </row>
    <row r="36" spans="1:1" ht="72" customHeight="1" x14ac:dyDescent="0.2">
      <c r="A36" s="203" t="s">
        <v>101</v>
      </c>
    </row>
    <row r="37" spans="1:1" x14ac:dyDescent="0.2">
      <c r="A37" s="69"/>
    </row>
    <row r="38" spans="1:1" ht="36" x14ac:dyDescent="0.2">
      <c r="A38" s="206" t="s">
        <v>203</v>
      </c>
    </row>
    <row r="39" spans="1:1" s="154" customFormat="1" ht="27.75" customHeight="1" x14ac:dyDescent="0.2">
      <c r="A39" s="204" t="s">
        <v>278</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300</v>
      </c>
    </row>
    <row r="46" spans="1:1" ht="13.5" thickBot="1" x14ac:dyDescent="0.25">
      <c r="A46" s="170"/>
    </row>
    <row r="47" spans="1:1" s="154" customFormat="1" ht="24" x14ac:dyDescent="0.2">
      <c r="A47" s="245" t="s">
        <v>343</v>
      </c>
    </row>
    <row r="48" spans="1:1" s="154" customFormat="1" ht="13.5" thickBot="1" x14ac:dyDescent="0.25">
      <c r="A48" s="246" t="s">
        <v>204</v>
      </c>
    </row>
    <row r="49" spans="1:1" s="154" customFormat="1" ht="12.75" customHeight="1" x14ac:dyDescent="0.2">
      <c r="A49" s="205"/>
    </row>
    <row r="50" spans="1:1" s="154" customFormat="1" x14ac:dyDescent="0.2">
      <c r="A50" s="247" t="s">
        <v>344</v>
      </c>
    </row>
    <row r="51" spans="1:1" s="154" customFormat="1" ht="13.5" thickBot="1" x14ac:dyDescent="0.25">
      <c r="A51" s="246" t="s">
        <v>330</v>
      </c>
    </row>
    <row r="52" spans="1:1" s="154" customFormat="1" ht="12.75" customHeight="1" x14ac:dyDescent="0.2">
      <c r="A52" s="176"/>
    </row>
    <row r="53" spans="1:1" s="154" customFormat="1" x14ac:dyDescent="0.2">
      <c r="A53" s="247" t="s">
        <v>345</v>
      </c>
    </row>
    <row r="54" spans="1:1" s="154" customFormat="1" ht="42.75" customHeight="1" thickBot="1" x14ac:dyDescent="0.25">
      <c r="A54" s="246" t="s">
        <v>346</v>
      </c>
    </row>
    <row r="55" spans="1:1" s="154" customFormat="1" ht="13.5" thickBot="1" x14ac:dyDescent="0.25">
      <c r="A55" s="215"/>
    </row>
    <row r="56" spans="1:1" s="154" customFormat="1" ht="23.25" customHeight="1" x14ac:dyDescent="0.2">
      <c r="A56" s="245" t="s">
        <v>347</v>
      </c>
    </row>
    <row r="57" spans="1:1" s="154" customFormat="1" ht="13.5" thickBot="1" x14ac:dyDescent="0.25">
      <c r="A57" s="246" t="s">
        <v>285</v>
      </c>
    </row>
    <row r="58" spans="1:1" s="154" customFormat="1" x14ac:dyDescent="0.2">
      <c r="A58" s="208"/>
    </row>
    <row r="59" spans="1:1" s="154" customFormat="1" x14ac:dyDescent="0.2">
      <c r="A59" s="247" t="s">
        <v>348</v>
      </c>
    </row>
    <row r="60" spans="1:1" s="154" customFormat="1" ht="13.5" thickBot="1" x14ac:dyDescent="0.25">
      <c r="A60" s="246" t="s">
        <v>287</v>
      </c>
    </row>
    <row r="61" spans="1:1" s="154" customFormat="1" x14ac:dyDescent="0.2">
      <c r="A61" s="205"/>
    </row>
    <row r="62" spans="1:1" ht="24" x14ac:dyDescent="0.2">
      <c r="A62" s="177" t="s">
        <v>301</v>
      </c>
    </row>
    <row r="63" spans="1:1" s="154" customFormat="1" ht="24" x14ac:dyDescent="0.2">
      <c r="A63" s="207" t="s">
        <v>349</v>
      </c>
    </row>
    <row r="64" spans="1:1" s="154" customFormat="1" x14ac:dyDescent="0.2">
      <c r="A64" s="205" t="s">
        <v>205</v>
      </c>
    </row>
    <row r="65" spans="1:1" s="154" customFormat="1" x14ac:dyDescent="0.2">
      <c r="A65" s="176"/>
    </row>
    <row r="66" spans="1:1" s="154" customFormat="1" ht="24" x14ac:dyDescent="0.2">
      <c r="A66" s="207" t="s">
        <v>350</v>
      </c>
    </row>
    <row r="67" spans="1:1" s="154" customFormat="1" x14ac:dyDescent="0.2">
      <c r="A67" s="205" t="s">
        <v>331</v>
      </c>
    </row>
    <row r="68" spans="1:1" s="154" customFormat="1" x14ac:dyDescent="0.2">
      <c r="A68" s="176"/>
    </row>
    <row r="69" spans="1:1" s="154" customFormat="1" x14ac:dyDescent="0.2">
      <c r="A69" s="207" t="s">
        <v>351</v>
      </c>
    </row>
    <row r="70" spans="1:1" s="154" customFormat="1" ht="36" x14ac:dyDescent="0.2">
      <c r="A70" s="205" t="s">
        <v>332</v>
      </c>
    </row>
    <row r="71" spans="1:1" s="154" customFormat="1" x14ac:dyDescent="0.2">
      <c r="A71" s="176"/>
    </row>
    <row r="72" spans="1:1" s="154" customFormat="1" ht="24" x14ac:dyDescent="0.2">
      <c r="A72" s="207" t="s">
        <v>352</v>
      </c>
    </row>
    <row r="73" spans="1:1" s="154" customFormat="1" x14ac:dyDescent="0.2">
      <c r="A73" s="205" t="s">
        <v>294</v>
      </c>
    </row>
    <row r="74" spans="1:1" s="154" customFormat="1" x14ac:dyDescent="0.2">
      <c r="A74" s="170"/>
    </row>
    <row r="75" spans="1:1" s="154" customFormat="1" x14ac:dyDescent="0.2">
      <c r="A75" s="207" t="s">
        <v>353</v>
      </c>
    </row>
    <row r="76" spans="1:1" x14ac:dyDescent="0.2">
      <c r="A76" s="205" t="s">
        <v>287</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sheetData>
  <mergeCells count="1">
    <mergeCell ref="A16:A17"/>
  </mergeCells>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FF00"/>
  </sheetPr>
  <dimension ref="A1:B333"/>
  <sheetViews>
    <sheetView workbookViewId="0">
      <pane xSplit="1" topLeftCell="B1" activePane="topRight" state="frozen"/>
      <selection activeCell="A10" sqref="A10"/>
      <selection pane="topRight" activeCell="D11" sqref="D11"/>
    </sheetView>
  </sheetViews>
  <sheetFormatPr defaultColWidth="10" defaultRowHeight="12.75" x14ac:dyDescent="0.2"/>
  <cols>
    <col min="1" max="1" width="46.5703125" style="32" customWidth="1"/>
    <col min="2" max="16384" width="10" style="31"/>
  </cols>
  <sheetData>
    <row r="1" spans="1:2" x14ac:dyDescent="0.2">
      <c r="A1" s="63" t="s">
        <v>61</v>
      </c>
    </row>
    <row r="2" spans="1:2" ht="28.5" customHeight="1" x14ac:dyDescent="0.2">
      <c r="A2" s="177" t="s">
        <v>299</v>
      </c>
    </row>
    <row r="3" spans="1:2" x14ac:dyDescent="0.2">
      <c r="A3" s="167" t="s">
        <v>297</v>
      </c>
    </row>
    <row r="4" spans="1:2" ht="21.75" customHeight="1" x14ac:dyDescent="0.2">
      <c r="A4" s="239" t="s">
        <v>62</v>
      </c>
      <c r="B4" s="115" t="e">
        <f>'BAR BB| Open rates'!#REF!</f>
        <v>#REF!</v>
      </c>
    </row>
    <row r="5" spans="1:2" ht="21.75" customHeight="1" x14ac:dyDescent="0.2">
      <c r="A5" s="240"/>
      <c r="B5" s="115" t="e">
        <f>'BAR BB| Open rates'!#REF!</f>
        <v>#REF!</v>
      </c>
    </row>
    <row r="6" spans="1:2" x14ac:dyDescent="0.2">
      <c r="A6" s="163" t="s">
        <v>63</v>
      </c>
      <c r="B6" s="115"/>
    </row>
    <row r="7" spans="1:2" x14ac:dyDescent="0.2">
      <c r="A7" s="163">
        <v>1</v>
      </c>
      <c r="B7" s="57" t="e">
        <f>'BAR BB| Open rates'!#REF!*0.9*0.85+35</f>
        <v>#REF!</v>
      </c>
    </row>
    <row r="8" spans="1:2" x14ac:dyDescent="0.2">
      <c r="A8" s="163">
        <v>2</v>
      </c>
      <c r="B8" s="57" t="e">
        <f>'BAR BB| Open rates'!#REF!*0.9*0.85+35</f>
        <v>#REF!</v>
      </c>
    </row>
    <row r="9" spans="1:2" x14ac:dyDescent="0.2">
      <c r="A9" s="163" t="s">
        <v>175</v>
      </c>
      <c r="B9" s="57"/>
    </row>
    <row r="10" spans="1:2" x14ac:dyDescent="0.2">
      <c r="A10" s="163">
        <v>1</v>
      </c>
      <c r="B10" s="57" t="e">
        <f>'BAR BB| Open rates'!#REF!*0.9*0.85+35</f>
        <v>#REF!</v>
      </c>
    </row>
    <row r="11" spans="1:2" x14ac:dyDescent="0.2">
      <c r="A11" s="163">
        <v>2</v>
      </c>
      <c r="B11" s="57" t="e">
        <f>'BAR BB| Open rates'!#REF!*0.9*0.85+35</f>
        <v>#REF!</v>
      </c>
    </row>
    <row r="12" spans="1:2" x14ac:dyDescent="0.2">
      <c r="A12" s="163" t="s">
        <v>176</v>
      </c>
      <c r="B12" s="57"/>
    </row>
    <row r="13" spans="1:2" x14ac:dyDescent="0.2">
      <c r="A13" s="163">
        <v>1</v>
      </c>
      <c r="B13" s="57" t="e">
        <f>'BAR BB| Open rates'!#REF!*0.9*0.85+35</f>
        <v>#REF!</v>
      </c>
    </row>
    <row r="14" spans="1:2" x14ac:dyDescent="0.2">
      <c r="A14" s="163">
        <v>2</v>
      </c>
      <c r="B14" s="57" t="e">
        <f>'BAR BB| Open rates'!#REF!*0.9*0.85+35</f>
        <v>#REF!</v>
      </c>
    </row>
    <row r="15" spans="1:2" x14ac:dyDescent="0.2">
      <c r="A15" s="89"/>
    </row>
    <row r="16" spans="1:2" x14ac:dyDescent="0.2">
      <c r="A16" s="371" t="s">
        <v>172</v>
      </c>
    </row>
    <row r="17" spans="1:1" x14ac:dyDescent="0.2">
      <c r="A17" s="371"/>
    </row>
    <row r="18" spans="1:1" x14ac:dyDescent="0.2">
      <c r="A18" s="89"/>
    </row>
    <row r="19" spans="1:1" x14ac:dyDescent="0.2">
      <c r="A19" s="89"/>
    </row>
    <row r="20" spans="1:1" s="154" customFormat="1" ht="164.25" customHeight="1" x14ac:dyDescent="0.2">
      <c r="A20" s="241" t="s">
        <v>275</v>
      </c>
    </row>
    <row r="21" spans="1:1" ht="12.75" customHeight="1" x14ac:dyDescent="0.2">
      <c r="A21" s="31"/>
    </row>
    <row r="22" spans="1:1" x14ac:dyDescent="0.2">
      <c r="A22" s="177" t="s">
        <v>83</v>
      </c>
    </row>
    <row r="23" spans="1:1" ht="25.5" customHeight="1" x14ac:dyDescent="0.2">
      <c r="A23" s="157" t="s">
        <v>335</v>
      </c>
    </row>
    <row r="24" spans="1:1" ht="24" x14ac:dyDescent="0.2">
      <c r="A24" s="157" t="s">
        <v>336</v>
      </c>
    </row>
    <row r="25" spans="1:1" x14ac:dyDescent="0.2">
      <c r="A25" s="33"/>
    </row>
    <row r="26" spans="1:1" x14ac:dyDescent="0.2">
      <c r="A26" s="174" t="s">
        <v>74</v>
      </c>
    </row>
    <row r="27" spans="1:1" ht="24" x14ac:dyDescent="0.2">
      <c r="A27" s="179" t="s">
        <v>201</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202</v>
      </c>
    </row>
    <row r="36" spans="1:1" ht="72" customHeight="1" x14ac:dyDescent="0.2">
      <c r="A36" s="203" t="s">
        <v>101</v>
      </c>
    </row>
    <row r="37" spans="1:1" x14ac:dyDescent="0.2">
      <c r="A37" s="69"/>
    </row>
    <row r="38" spans="1:1" ht="36" x14ac:dyDescent="0.2">
      <c r="A38" s="206" t="s">
        <v>203</v>
      </c>
    </row>
    <row r="39" spans="1:1" s="154" customFormat="1" ht="27.75" customHeight="1" x14ac:dyDescent="0.2">
      <c r="A39" s="204" t="s">
        <v>278</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300</v>
      </c>
    </row>
    <row r="46" spans="1:1" ht="13.5" thickBot="1" x14ac:dyDescent="0.25">
      <c r="A46" s="170"/>
    </row>
    <row r="47" spans="1:1" s="154" customFormat="1" ht="24" x14ac:dyDescent="0.2">
      <c r="A47" s="245" t="s">
        <v>343</v>
      </c>
    </row>
    <row r="48" spans="1:1" s="154" customFormat="1" ht="13.5" thickBot="1" x14ac:dyDescent="0.25">
      <c r="A48" s="246" t="s">
        <v>204</v>
      </c>
    </row>
    <row r="49" spans="1:1" s="154" customFormat="1" ht="12.75" customHeight="1" x14ac:dyDescent="0.2">
      <c r="A49" s="205"/>
    </row>
    <row r="50" spans="1:1" s="154" customFormat="1" x14ac:dyDescent="0.2">
      <c r="A50" s="247" t="s">
        <v>344</v>
      </c>
    </row>
    <row r="51" spans="1:1" s="154" customFormat="1" ht="13.5" thickBot="1" x14ac:dyDescent="0.25">
      <c r="A51" s="246" t="s">
        <v>330</v>
      </c>
    </row>
    <row r="52" spans="1:1" s="154" customFormat="1" ht="12.75" customHeight="1" x14ac:dyDescent="0.2">
      <c r="A52" s="176"/>
    </row>
    <row r="53" spans="1:1" s="154" customFormat="1" x14ac:dyDescent="0.2">
      <c r="A53" s="247" t="s">
        <v>345</v>
      </c>
    </row>
    <row r="54" spans="1:1" s="154" customFormat="1" ht="42.75" customHeight="1" thickBot="1" x14ac:dyDescent="0.25">
      <c r="A54" s="246" t="s">
        <v>346</v>
      </c>
    </row>
    <row r="55" spans="1:1" s="154" customFormat="1" ht="13.5" thickBot="1" x14ac:dyDescent="0.25">
      <c r="A55" s="215"/>
    </row>
    <row r="56" spans="1:1" s="154" customFormat="1" ht="23.25" customHeight="1" x14ac:dyDescent="0.2">
      <c r="A56" s="245" t="s">
        <v>347</v>
      </c>
    </row>
    <row r="57" spans="1:1" s="154" customFormat="1" ht="13.5" thickBot="1" x14ac:dyDescent="0.25">
      <c r="A57" s="246" t="s">
        <v>285</v>
      </c>
    </row>
    <row r="58" spans="1:1" s="154" customFormat="1" x14ac:dyDescent="0.2">
      <c r="A58" s="208"/>
    </row>
    <row r="59" spans="1:1" s="154" customFormat="1" x14ac:dyDescent="0.2">
      <c r="A59" s="247" t="s">
        <v>348</v>
      </c>
    </row>
    <row r="60" spans="1:1" s="154" customFormat="1" ht="13.5" thickBot="1" x14ac:dyDescent="0.25">
      <c r="A60" s="246" t="s">
        <v>287</v>
      </c>
    </row>
    <row r="61" spans="1:1" s="154" customFormat="1" x14ac:dyDescent="0.2">
      <c r="A61" s="205"/>
    </row>
    <row r="62" spans="1:1" ht="24" x14ac:dyDescent="0.2">
      <c r="A62" s="177" t="s">
        <v>301</v>
      </c>
    </row>
    <row r="63" spans="1:1" s="154" customFormat="1" ht="24" x14ac:dyDescent="0.2">
      <c r="A63" s="207" t="s">
        <v>349</v>
      </c>
    </row>
    <row r="64" spans="1:1" s="154" customFormat="1" x14ac:dyDescent="0.2">
      <c r="A64" s="205" t="s">
        <v>205</v>
      </c>
    </row>
    <row r="65" spans="1:1" s="154" customFormat="1" x14ac:dyDescent="0.2">
      <c r="A65" s="176"/>
    </row>
    <row r="66" spans="1:1" s="154" customFormat="1" ht="24" x14ac:dyDescent="0.2">
      <c r="A66" s="207" t="s">
        <v>350</v>
      </c>
    </row>
    <row r="67" spans="1:1" s="154" customFormat="1" x14ac:dyDescent="0.2">
      <c r="A67" s="205" t="s">
        <v>331</v>
      </c>
    </row>
    <row r="68" spans="1:1" s="154" customFormat="1" x14ac:dyDescent="0.2">
      <c r="A68" s="176"/>
    </row>
    <row r="69" spans="1:1" s="154" customFormat="1" x14ac:dyDescent="0.2">
      <c r="A69" s="207" t="s">
        <v>351</v>
      </c>
    </row>
    <row r="70" spans="1:1" s="154" customFormat="1" ht="36" x14ac:dyDescent="0.2">
      <c r="A70" s="205" t="s">
        <v>332</v>
      </c>
    </row>
    <row r="71" spans="1:1" s="154" customFormat="1" x14ac:dyDescent="0.2">
      <c r="A71" s="176"/>
    </row>
    <row r="72" spans="1:1" s="154" customFormat="1" ht="24" x14ac:dyDescent="0.2">
      <c r="A72" s="207" t="s">
        <v>352</v>
      </c>
    </row>
    <row r="73" spans="1:1" s="154" customFormat="1" x14ac:dyDescent="0.2">
      <c r="A73" s="205" t="s">
        <v>294</v>
      </c>
    </row>
    <row r="74" spans="1:1" s="154" customFormat="1" x14ac:dyDescent="0.2">
      <c r="A74" s="170"/>
    </row>
    <row r="75" spans="1:1" s="154" customFormat="1" x14ac:dyDescent="0.2">
      <c r="A75" s="207" t="s">
        <v>353</v>
      </c>
    </row>
    <row r="76" spans="1:1" x14ac:dyDescent="0.2">
      <c r="A76" s="205" t="s">
        <v>287</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sheetData>
  <mergeCells count="1">
    <mergeCell ref="A16:A17"/>
  </mergeCells>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FF00"/>
  </sheetPr>
  <dimension ref="A1:B340"/>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6.5703125" style="32" customWidth="1"/>
    <col min="2" max="16384" width="10" style="31"/>
  </cols>
  <sheetData>
    <row r="1" spans="1:2" x14ac:dyDescent="0.2">
      <c r="A1" s="63" t="s">
        <v>61</v>
      </c>
    </row>
    <row r="2" spans="1:2" ht="21.75" customHeight="1" x14ac:dyDescent="0.2">
      <c r="A2" s="177" t="s">
        <v>299</v>
      </c>
    </row>
    <row r="3" spans="1:2" x14ac:dyDescent="0.2">
      <c r="A3" s="167" t="s">
        <v>173</v>
      </c>
    </row>
    <row r="4" spans="1:2" ht="21.75" customHeight="1" x14ac:dyDescent="0.2">
      <c r="A4" s="239" t="s">
        <v>62</v>
      </c>
      <c r="B4" s="115" t="e">
        <f>'BAR BB| Open rates'!#REF!</f>
        <v>#REF!</v>
      </c>
    </row>
    <row r="5" spans="1:2" ht="21.75" customHeight="1" x14ac:dyDescent="0.2">
      <c r="A5" s="240"/>
      <c r="B5" s="115" t="e">
        <f>'BAR BB| Open rates'!#REF!</f>
        <v>#REF!</v>
      </c>
    </row>
    <row r="6" spans="1:2" x14ac:dyDescent="0.2">
      <c r="A6" s="163" t="s">
        <v>63</v>
      </c>
      <c r="B6" s="115"/>
    </row>
    <row r="7" spans="1:2" x14ac:dyDescent="0.2">
      <c r="A7" s="163">
        <v>1</v>
      </c>
      <c r="B7" s="57" t="e">
        <f>'BAR BB| Open rates'!#REF!*0.9*0.9</f>
        <v>#REF!</v>
      </c>
    </row>
    <row r="8" spans="1:2" x14ac:dyDescent="0.2">
      <c r="A8" s="163">
        <v>2</v>
      </c>
      <c r="B8" s="57" t="e">
        <f>'BAR BB| Open rates'!#REF!*0.9*0.9</f>
        <v>#REF!</v>
      </c>
    </row>
    <row r="9" spans="1:2" x14ac:dyDescent="0.2">
      <c r="A9" s="163" t="s">
        <v>175</v>
      </c>
      <c r="B9" s="57"/>
    </row>
    <row r="10" spans="1:2" x14ac:dyDescent="0.2">
      <c r="A10" s="163">
        <v>1</v>
      </c>
      <c r="B10" s="57" t="e">
        <f>'BAR BB| Open rates'!#REF!*0.9*0.9</f>
        <v>#REF!</v>
      </c>
    </row>
    <row r="11" spans="1:2" x14ac:dyDescent="0.2">
      <c r="A11" s="163">
        <v>2</v>
      </c>
      <c r="B11" s="57" t="e">
        <f>'BAR BB| Open rates'!#REF!*0.9*0.9</f>
        <v>#REF!</v>
      </c>
    </row>
    <row r="12" spans="1:2" x14ac:dyDescent="0.2">
      <c r="A12" s="163" t="s">
        <v>176</v>
      </c>
      <c r="B12" s="57"/>
    </row>
    <row r="13" spans="1:2" x14ac:dyDescent="0.2">
      <c r="A13" s="163">
        <v>1</v>
      </c>
      <c r="B13" s="57" t="e">
        <f>'BAR BB| Open rates'!#REF!*0.9*0.9</f>
        <v>#REF!</v>
      </c>
    </row>
    <row r="14" spans="1:2" x14ac:dyDescent="0.2">
      <c r="A14" s="163">
        <v>2</v>
      </c>
      <c r="B14" s="57" t="e">
        <f>'BAR BB| Open rates'!#REF!*0.9*0.9</f>
        <v>#REF!</v>
      </c>
    </row>
    <row r="15" spans="1:2" x14ac:dyDescent="0.2">
      <c r="A15" s="89"/>
    </row>
    <row r="16" spans="1:2" x14ac:dyDescent="0.2">
      <c r="A16" s="371" t="s">
        <v>172</v>
      </c>
    </row>
    <row r="17" spans="1:1" x14ac:dyDescent="0.2">
      <c r="A17" s="371"/>
    </row>
    <row r="18" spans="1:1" x14ac:dyDescent="0.2">
      <c r="A18" s="89"/>
    </row>
    <row r="19" spans="1:1" x14ac:dyDescent="0.2">
      <c r="A19" s="89"/>
    </row>
    <row r="20" spans="1:1" s="154" customFormat="1" ht="164.25" customHeight="1" x14ac:dyDescent="0.2">
      <c r="A20" s="241" t="s">
        <v>275</v>
      </c>
    </row>
    <row r="21" spans="1:1" ht="12.75" customHeight="1" x14ac:dyDescent="0.2">
      <c r="A21" s="31"/>
    </row>
    <row r="22" spans="1:1" x14ac:dyDescent="0.2">
      <c r="A22" s="177" t="s">
        <v>83</v>
      </c>
    </row>
    <row r="23" spans="1:1" ht="25.5" customHeight="1" x14ac:dyDescent="0.2">
      <c r="A23" s="157" t="s">
        <v>335</v>
      </c>
    </row>
    <row r="24" spans="1:1" ht="24" x14ac:dyDescent="0.2">
      <c r="A24" s="157" t="s">
        <v>336</v>
      </c>
    </row>
    <row r="25" spans="1:1" x14ac:dyDescent="0.2">
      <c r="A25" s="33"/>
    </row>
    <row r="26" spans="1:1" x14ac:dyDescent="0.2">
      <c r="A26" s="174" t="s">
        <v>74</v>
      </c>
    </row>
    <row r="27" spans="1:1" ht="24" x14ac:dyDescent="0.2">
      <c r="A27" s="179" t="s">
        <v>201</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202</v>
      </c>
    </row>
    <row r="36" spans="1:1" ht="72" customHeight="1" x14ac:dyDescent="0.2">
      <c r="A36" s="203" t="s">
        <v>101</v>
      </c>
    </row>
    <row r="37" spans="1:1" x14ac:dyDescent="0.2">
      <c r="A37" s="69"/>
    </row>
    <row r="38" spans="1:1" ht="36" x14ac:dyDescent="0.2">
      <c r="A38" s="206" t="s">
        <v>203</v>
      </c>
    </row>
    <row r="39" spans="1:1" s="154" customFormat="1" ht="27.75" customHeight="1" x14ac:dyDescent="0.2">
      <c r="A39" s="204" t="s">
        <v>278</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300</v>
      </c>
    </row>
    <row r="46" spans="1:1" ht="13.5" thickBot="1" x14ac:dyDescent="0.25">
      <c r="A46" s="170"/>
    </row>
    <row r="47" spans="1:1" s="154" customFormat="1" ht="24" x14ac:dyDescent="0.2">
      <c r="A47" s="245" t="s">
        <v>343</v>
      </c>
    </row>
    <row r="48" spans="1:1" s="154" customFormat="1" ht="13.5" thickBot="1" x14ac:dyDescent="0.25">
      <c r="A48" s="246" t="s">
        <v>204</v>
      </c>
    </row>
    <row r="49" spans="1:1" s="154" customFormat="1" ht="12.75" customHeight="1" x14ac:dyDescent="0.2">
      <c r="A49" s="205"/>
    </row>
    <row r="50" spans="1:1" s="154" customFormat="1" x14ac:dyDescent="0.2">
      <c r="A50" s="247" t="s">
        <v>344</v>
      </c>
    </row>
    <row r="51" spans="1:1" s="154" customFormat="1" ht="13.5" thickBot="1" x14ac:dyDescent="0.25">
      <c r="A51" s="246" t="s">
        <v>330</v>
      </c>
    </row>
    <row r="52" spans="1:1" s="154" customFormat="1" ht="12.75" customHeight="1" x14ac:dyDescent="0.2">
      <c r="A52" s="176"/>
    </row>
    <row r="53" spans="1:1" s="154" customFormat="1" x14ac:dyDescent="0.2">
      <c r="A53" s="247" t="s">
        <v>345</v>
      </c>
    </row>
    <row r="54" spans="1:1" s="154" customFormat="1" ht="42.75" customHeight="1" thickBot="1" x14ac:dyDescent="0.25">
      <c r="A54" s="246" t="s">
        <v>346</v>
      </c>
    </row>
    <row r="55" spans="1:1" s="154" customFormat="1" ht="13.5" thickBot="1" x14ac:dyDescent="0.25">
      <c r="A55" s="215"/>
    </row>
    <row r="56" spans="1:1" s="154" customFormat="1" ht="23.25" customHeight="1" x14ac:dyDescent="0.2">
      <c r="A56" s="245" t="s">
        <v>347</v>
      </c>
    </row>
    <row r="57" spans="1:1" s="154" customFormat="1" ht="13.5" thickBot="1" x14ac:dyDescent="0.25">
      <c r="A57" s="246" t="s">
        <v>285</v>
      </c>
    </row>
    <row r="58" spans="1:1" s="154" customFormat="1" x14ac:dyDescent="0.2">
      <c r="A58" s="208"/>
    </row>
    <row r="59" spans="1:1" s="154" customFormat="1" x14ac:dyDescent="0.2">
      <c r="A59" s="247" t="s">
        <v>348</v>
      </c>
    </row>
    <row r="60" spans="1:1" s="154" customFormat="1" ht="13.5" thickBot="1" x14ac:dyDescent="0.25">
      <c r="A60" s="246" t="s">
        <v>287</v>
      </c>
    </row>
    <row r="61" spans="1:1" s="154" customFormat="1" x14ac:dyDescent="0.2">
      <c r="A61" s="205"/>
    </row>
    <row r="62" spans="1:1" ht="24" x14ac:dyDescent="0.2">
      <c r="A62" s="177" t="s">
        <v>301</v>
      </c>
    </row>
    <row r="63" spans="1:1" s="154" customFormat="1" ht="24" x14ac:dyDescent="0.2">
      <c r="A63" s="207" t="s">
        <v>349</v>
      </c>
    </row>
    <row r="64" spans="1:1" s="154" customFormat="1" x14ac:dyDescent="0.2">
      <c r="A64" s="205" t="s">
        <v>205</v>
      </c>
    </row>
    <row r="65" spans="1:1" s="154" customFormat="1" x14ac:dyDescent="0.2">
      <c r="A65" s="176"/>
    </row>
    <row r="66" spans="1:1" s="154" customFormat="1" ht="24" x14ac:dyDescent="0.2">
      <c r="A66" s="207" t="s">
        <v>350</v>
      </c>
    </row>
    <row r="67" spans="1:1" s="154" customFormat="1" x14ac:dyDescent="0.2">
      <c r="A67" s="205" t="s">
        <v>331</v>
      </c>
    </row>
    <row r="68" spans="1:1" s="154" customFormat="1" x14ac:dyDescent="0.2">
      <c r="A68" s="176"/>
    </row>
    <row r="69" spans="1:1" s="154" customFormat="1" x14ac:dyDescent="0.2">
      <c r="A69" s="207" t="s">
        <v>351</v>
      </c>
    </row>
    <row r="70" spans="1:1" s="154" customFormat="1" ht="36" x14ac:dyDescent="0.2">
      <c r="A70" s="205" t="s">
        <v>332</v>
      </c>
    </row>
    <row r="71" spans="1:1" s="154" customFormat="1" x14ac:dyDescent="0.2">
      <c r="A71" s="176"/>
    </row>
    <row r="72" spans="1:1" s="154" customFormat="1" ht="24" x14ac:dyDescent="0.2">
      <c r="A72" s="207" t="s">
        <v>352</v>
      </c>
    </row>
    <row r="73" spans="1:1" s="154" customFormat="1" x14ac:dyDescent="0.2">
      <c r="A73" s="205" t="s">
        <v>294</v>
      </c>
    </row>
    <row r="74" spans="1:1" s="154" customFormat="1" x14ac:dyDescent="0.2">
      <c r="A74" s="170"/>
    </row>
    <row r="75" spans="1:1" s="154" customFormat="1" x14ac:dyDescent="0.2">
      <c r="A75" s="207" t="s">
        <v>353</v>
      </c>
    </row>
    <row r="76" spans="1:1" x14ac:dyDescent="0.2">
      <c r="A76" s="205" t="s">
        <v>287</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sheetData>
  <mergeCells count="1">
    <mergeCell ref="A16:A17"/>
  </mergeCells>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FF00"/>
  </sheetPr>
  <dimension ref="A1:B342"/>
  <sheetViews>
    <sheetView workbookViewId="0">
      <pane xSplit="1" topLeftCell="B1" activePane="topRight" state="frozen"/>
      <selection activeCell="A10" sqref="A10"/>
      <selection pane="topRight" activeCell="D17" sqref="D17"/>
    </sheetView>
  </sheetViews>
  <sheetFormatPr defaultColWidth="10" defaultRowHeight="12.75" x14ac:dyDescent="0.2"/>
  <cols>
    <col min="1" max="1" width="46.5703125" style="32" customWidth="1"/>
    <col min="2" max="16384" width="10" style="31"/>
  </cols>
  <sheetData>
    <row r="1" spans="1:2" x14ac:dyDescent="0.2">
      <c r="A1" s="63" t="s">
        <v>61</v>
      </c>
    </row>
    <row r="2" spans="1:2" ht="24" x14ac:dyDescent="0.2">
      <c r="A2" s="177" t="s">
        <v>299</v>
      </c>
    </row>
    <row r="3" spans="1:2" x14ac:dyDescent="0.2">
      <c r="A3" s="167" t="s">
        <v>298</v>
      </c>
    </row>
    <row r="4" spans="1:2" ht="21.75" customHeight="1" x14ac:dyDescent="0.2">
      <c r="A4" s="239" t="s">
        <v>62</v>
      </c>
      <c r="B4" s="115" t="e">
        <f>'BAR BB| Open rates'!#REF!</f>
        <v>#REF!</v>
      </c>
    </row>
    <row r="5" spans="1:2" ht="21.75" customHeight="1" x14ac:dyDescent="0.2">
      <c r="A5" s="240"/>
      <c r="B5" s="115" t="e">
        <f>'BAR BB| Open rates'!#REF!</f>
        <v>#REF!</v>
      </c>
    </row>
    <row r="6" spans="1:2" x14ac:dyDescent="0.2">
      <c r="A6" s="163" t="s">
        <v>63</v>
      </c>
      <c r="B6" s="115"/>
    </row>
    <row r="7" spans="1:2" x14ac:dyDescent="0.2">
      <c r="A7" s="163">
        <v>1</v>
      </c>
      <c r="B7" s="57" t="e">
        <f>'BAR BB| Open rates'!#REF!*0.9</f>
        <v>#REF!</v>
      </c>
    </row>
    <row r="8" spans="1:2" x14ac:dyDescent="0.2">
      <c r="A8" s="163">
        <v>2</v>
      </c>
      <c r="B8" s="57" t="e">
        <f>'BAR BB| Open rates'!#REF!*0.9</f>
        <v>#REF!</v>
      </c>
    </row>
    <row r="9" spans="1:2" x14ac:dyDescent="0.2">
      <c r="A9" s="163" t="s">
        <v>175</v>
      </c>
      <c r="B9" s="57"/>
    </row>
    <row r="10" spans="1:2" x14ac:dyDescent="0.2">
      <c r="A10" s="163">
        <v>1</v>
      </c>
      <c r="B10" s="57" t="e">
        <f>'BAR BB| Open rates'!#REF!*0.9</f>
        <v>#REF!</v>
      </c>
    </row>
    <row r="11" spans="1:2" x14ac:dyDescent="0.2">
      <c r="A11" s="163">
        <v>2</v>
      </c>
      <c r="B11" s="57" t="e">
        <f>'BAR BB| Open rates'!#REF!*0.9</f>
        <v>#REF!</v>
      </c>
    </row>
    <row r="12" spans="1:2" x14ac:dyDescent="0.2">
      <c r="A12" s="163" t="s">
        <v>176</v>
      </c>
      <c r="B12" s="57"/>
    </row>
    <row r="13" spans="1:2" x14ac:dyDescent="0.2">
      <c r="A13" s="163">
        <v>1</v>
      </c>
      <c r="B13" s="57" t="e">
        <f>'BAR BB| Open rates'!#REF!*0.9</f>
        <v>#REF!</v>
      </c>
    </row>
    <row r="14" spans="1:2" x14ac:dyDescent="0.2">
      <c r="A14" s="163">
        <v>2</v>
      </c>
      <c r="B14" s="57" t="e">
        <f>'BAR BB| Open rates'!#REF!*0.9</f>
        <v>#REF!</v>
      </c>
    </row>
    <row r="15" spans="1:2" x14ac:dyDescent="0.2">
      <c r="A15" s="89"/>
    </row>
    <row r="16" spans="1:2" x14ac:dyDescent="0.2">
      <c r="A16" s="371" t="s">
        <v>172</v>
      </c>
    </row>
    <row r="17" spans="1:1" x14ac:dyDescent="0.2">
      <c r="A17" s="371"/>
    </row>
    <row r="18" spans="1:1" x14ac:dyDescent="0.2">
      <c r="A18" s="89"/>
    </row>
    <row r="19" spans="1:1" s="154" customFormat="1" ht="164.25" customHeight="1" x14ac:dyDescent="0.2">
      <c r="A19" s="241" t="s">
        <v>275</v>
      </c>
    </row>
    <row r="20" spans="1:1" ht="12.75" customHeight="1" x14ac:dyDescent="0.2">
      <c r="A20" s="31"/>
    </row>
    <row r="21" spans="1:1" x14ac:dyDescent="0.2">
      <c r="A21" s="177" t="s">
        <v>83</v>
      </c>
    </row>
    <row r="22" spans="1:1" ht="25.5" customHeight="1" x14ac:dyDescent="0.2">
      <c r="A22" s="157" t="s">
        <v>335</v>
      </c>
    </row>
    <row r="23" spans="1:1" ht="24" x14ac:dyDescent="0.2">
      <c r="A23" s="157" t="s">
        <v>336</v>
      </c>
    </row>
    <row r="24" spans="1:1" x14ac:dyDescent="0.2">
      <c r="A24" s="33"/>
    </row>
    <row r="25" spans="1:1" x14ac:dyDescent="0.2">
      <c r="A25" s="174" t="s">
        <v>74</v>
      </c>
    </row>
    <row r="26" spans="1:1" ht="24" x14ac:dyDescent="0.2">
      <c r="A26" s="179" t="s">
        <v>201</v>
      </c>
    </row>
    <row r="27" spans="1:1" x14ac:dyDescent="0.2">
      <c r="A27" s="178" t="s">
        <v>75</v>
      </c>
    </row>
    <row r="28" spans="1:1" ht="24" x14ac:dyDescent="0.2">
      <c r="A28" s="175" t="s">
        <v>76</v>
      </c>
    </row>
    <row r="29" spans="1:1" ht="24" x14ac:dyDescent="0.2">
      <c r="A29" s="175" t="s">
        <v>89</v>
      </c>
    </row>
    <row r="30" spans="1:1" x14ac:dyDescent="0.2">
      <c r="A30" s="175" t="s">
        <v>78</v>
      </c>
    </row>
    <row r="31" spans="1:1" ht="24" x14ac:dyDescent="0.2">
      <c r="A31" s="175" t="s">
        <v>79</v>
      </c>
    </row>
    <row r="32" spans="1:1" ht="24" x14ac:dyDescent="0.2">
      <c r="A32" s="175" t="s">
        <v>187</v>
      </c>
    </row>
    <row r="33" spans="1:1" x14ac:dyDescent="0.2">
      <c r="A33" s="175" t="s">
        <v>105</v>
      </c>
    </row>
    <row r="34" spans="1:1" ht="24" x14ac:dyDescent="0.2">
      <c r="A34" s="175" t="s">
        <v>202</v>
      </c>
    </row>
    <row r="35" spans="1:1" ht="72" customHeight="1" x14ac:dyDescent="0.2">
      <c r="A35" s="203" t="s">
        <v>101</v>
      </c>
    </row>
    <row r="36" spans="1:1" x14ac:dyDescent="0.2">
      <c r="A36" s="69"/>
    </row>
    <row r="37" spans="1:1" ht="36" x14ac:dyDescent="0.2">
      <c r="A37" s="206" t="s">
        <v>203</v>
      </c>
    </row>
    <row r="38" spans="1:1" s="154" customFormat="1" ht="27.75" customHeight="1" x14ac:dyDescent="0.2">
      <c r="A38" s="204" t="s">
        <v>278</v>
      </c>
    </row>
    <row r="39" spans="1:1" x14ac:dyDescent="0.2">
      <c r="A39" s="6"/>
    </row>
    <row r="40" spans="1:1" x14ac:dyDescent="0.2">
      <c r="A40" s="171" t="s">
        <v>81</v>
      </c>
    </row>
    <row r="41" spans="1:1" ht="36" x14ac:dyDescent="0.2">
      <c r="A41" s="176" t="s">
        <v>102</v>
      </c>
    </row>
    <row r="42" spans="1:1" ht="36" x14ac:dyDescent="0.2">
      <c r="A42" s="176" t="s">
        <v>104</v>
      </c>
    </row>
    <row r="43" spans="1:1" x14ac:dyDescent="0.2">
      <c r="A43" s="168"/>
    </row>
    <row r="44" spans="1:1" ht="26.25" x14ac:dyDescent="0.2">
      <c r="A44" s="174" t="s">
        <v>300</v>
      </c>
    </row>
    <row r="45" spans="1:1" ht="13.5" thickBot="1" x14ac:dyDescent="0.25">
      <c r="A45" s="170"/>
    </row>
    <row r="46" spans="1:1" s="154" customFormat="1" ht="24" x14ac:dyDescent="0.2">
      <c r="A46" s="245" t="s">
        <v>343</v>
      </c>
    </row>
    <row r="47" spans="1:1" s="154" customFormat="1" ht="13.5" thickBot="1" x14ac:dyDescent="0.25">
      <c r="A47" s="246" t="s">
        <v>204</v>
      </c>
    </row>
    <row r="48" spans="1:1" s="154" customFormat="1" ht="12.75" customHeight="1" x14ac:dyDescent="0.2">
      <c r="A48" s="205"/>
    </row>
    <row r="49" spans="1:1" s="154" customFormat="1" x14ac:dyDescent="0.2">
      <c r="A49" s="247" t="s">
        <v>344</v>
      </c>
    </row>
    <row r="50" spans="1:1" s="154" customFormat="1" ht="13.5" thickBot="1" x14ac:dyDescent="0.25">
      <c r="A50" s="246" t="s">
        <v>330</v>
      </c>
    </row>
    <row r="51" spans="1:1" s="154" customFormat="1" ht="12.75" customHeight="1" x14ac:dyDescent="0.2">
      <c r="A51" s="176"/>
    </row>
    <row r="52" spans="1:1" s="154" customFormat="1" x14ac:dyDescent="0.2">
      <c r="A52" s="247" t="s">
        <v>345</v>
      </c>
    </row>
    <row r="53" spans="1:1" s="154" customFormat="1" ht="42.75" customHeight="1" thickBot="1" x14ac:dyDescent="0.25">
      <c r="A53" s="246" t="s">
        <v>346</v>
      </c>
    </row>
    <row r="54" spans="1:1" s="154" customFormat="1" ht="13.5" thickBot="1" x14ac:dyDescent="0.25">
      <c r="A54" s="215"/>
    </row>
    <row r="55" spans="1:1" s="154" customFormat="1" ht="23.25" customHeight="1" x14ac:dyDescent="0.2">
      <c r="A55" s="245" t="s">
        <v>347</v>
      </c>
    </row>
    <row r="56" spans="1:1" s="154" customFormat="1" ht="13.5" thickBot="1" x14ac:dyDescent="0.25">
      <c r="A56" s="246" t="s">
        <v>285</v>
      </c>
    </row>
    <row r="57" spans="1:1" s="154" customFormat="1" x14ac:dyDescent="0.2">
      <c r="A57" s="208"/>
    </row>
    <row r="58" spans="1:1" s="154" customFormat="1" x14ac:dyDescent="0.2">
      <c r="A58" s="247" t="s">
        <v>348</v>
      </c>
    </row>
    <row r="59" spans="1:1" s="154" customFormat="1" ht="13.5" thickBot="1" x14ac:dyDescent="0.25">
      <c r="A59" s="246" t="s">
        <v>287</v>
      </c>
    </row>
    <row r="60" spans="1:1" s="154" customFormat="1" x14ac:dyDescent="0.2">
      <c r="A60" s="205"/>
    </row>
    <row r="61" spans="1:1" ht="24" x14ac:dyDescent="0.2">
      <c r="A61" s="177" t="s">
        <v>301</v>
      </c>
    </row>
    <row r="62" spans="1:1" s="154" customFormat="1" ht="24" x14ac:dyDescent="0.2">
      <c r="A62" s="207" t="s">
        <v>349</v>
      </c>
    </row>
    <row r="63" spans="1:1" s="154" customFormat="1" x14ac:dyDescent="0.2">
      <c r="A63" s="205" t="s">
        <v>205</v>
      </c>
    </row>
    <row r="64" spans="1:1" s="154" customFormat="1" x14ac:dyDescent="0.2">
      <c r="A64" s="176"/>
    </row>
    <row r="65" spans="1:1" s="154" customFormat="1" ht="24" x14ac:dyDescent="0.2">
      <c r="A65" s="207" t="s">
        <v>350</v>
      </c>
    </row>
    <row r="66" spans="1:1" s="154" customFormat="1" x14ac:dyDescent="0.2">
      <c r="A66" s="205" t="s">
        <v>331</v>
      </c>
    </row>
    <row r="67" spans="1:1" s="154" customFormat="1" x14ac:dyDescent="0.2">
      <c r="A67" s="176"/>
    </row>
    <row r="68" spans="1:1" s="154" customFormat="1" x14ac:dyDescent="0.2">
      <c r="A68" s="207" t="s">
        <v>351</v>
      </c>
    </row>
    <row r="69" spans="1:1" s="154" customFormat="1" ht="36" x14ac:dyDescent="0.2">
      <c r="A69" s="205" t="s">
        <v>332</v>
      </c>
    </row>
    <row r="70" spans="1:1" s="154" customFormat="1" x14ac:dyDescent="0.2">
      <c r="A70" s="176"/>
    </row>
    <row r="71" spans="1:1" s="154" customFormat="1" ht="24" x14ac:dyDescent="0.2">
      <c r="A71" s="207" t="s">
        <v>352</v>
      </c>
    </row>
    <row r="72" spans="1:1" s="154" customFormat="1" x14ac:dyDescent="0.2">
      <c r="A72" s="205" t="s">
        <v>294</v>
      </c>
    </row>
    <row r="73" spans="1:1" s="154" customFormat="1" x14ac:dyDescent="0.2">
      <c r="A73" s="170"/>
    </row>
    <row r="74" spans="1:1" s="154" customFormat="1" x14ac:dyDescent="0.2">
      <c r="A74" s="207" t="s">
        <v>353</v>
      </c>
    </row>
    <row r="75" spans="1:1" x14ac:dyDescent="0.2">
      <c r="A75" s="205" t="s">
        <v>287</v>
      </c>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sheetData>
  <mergeCells count="1">
    <mergeCell ref="A16:A17"/>
  </mergeCells>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396"/>
  <sheetViews>
    <sheetView workbookViewId="0">
      <pane xSplit="1" topLeftCell="B1" activePane="topRight" state="frozen"/>
      <selection activeCell="A10" sqref="A10"/>
      <selection pane="topRight" activeCell="E14" sqref="E14"/>
    </sheetView>
  </sheetViews>
  <sheetFormatPr defaultColWidth="10" defaultRowHeight="12.75" x14ac:dyDescent="0.2"/>
  <cols>
    <col min="1" max="1" width="46.5703125" style="32" customWidth="1"/>
    <col min="2" max="16384" width="10" style="31"/>
  </cols>
  <sheetData>
    <row r="1" spans="1:3" x14ac:dyDescent="0.2">
      <c r="A1" s="63" t="s">
        <v>61</v>
      </c>
    </row>
    <row r="2" spans="1:3" ht="24" x14ac:dyDescent="0.2">
      <c r="A2" s="177" t="s">
        <v>221</v>
      </c>
    </row>
    <row r="3" spans="1:3" x14ac:dyDescent="0.2">
      <c r="A3" s="167" t="s">
        <v>200</v>
      </c>
    </row>
    <row r="4" spans="1:3" s="154" customFormat="1" ht="21.75" customHeight="1" x14ac:dyDescent="0.2">
      <c r="A4" s="201" t="s">
        <v>62</v>
      </c>
      <c r="B4" s="115" t="e">
        <f>'BAR BB| Open rates'!#REF!</f>
        <v>#REF!</v>
      </c>
      <c r="C4" s="115" t="e">
        <f>'BAR BB| Open rates'!#REF!</f>
        <v>#REF!</v>
      </c>
    </row>
    <row r="5" spans="1:3" s="154" customFormat="1" ht="21.75" customHeight="1" x14ac:dyDescent="0.2">
      <c r="A5" s="202"/>
      <c r="B5" s="115" t="e">
        <f>'BAR BB| Open rates'!#REF!</f>
        <v>#REF!</v>
      </c>
      <c r="C5" s="115" t="e">
        <f>'BAR BB| Open rates'!#REF!</f>
        <v>#REF!</v>
      </c>
    </row>
    <row r="6" spans="1:3" s="154" customFormat="1" x14ac:dyDescent="0.2">
      <c r="A6" s="163" t="s">
        <v>63</v>
      </c>
      <c r="B6" s="115"/>
      <c r="C6" s="115"/>
    </row>
    <row r="7" spans="1:3" s="154" customFormat="1" x14ac:dyDescent="0.2">
      <c r="A7" s="163">
        <v>1</v>
      </c>
      <c r="B7" s="57" t="e">
        <f>'BAR BB| Open rates'!#REF!*0.9*0.87</f>
        <v>#REF!</v>
      </c>
      <c r="C7" s="57" t="e">
        <f>'BAR BB| Open rates'!#REF!*0.9*0.87</f>
        <v>#REF!</v>
      </c>
    </row>
    <row r="8" spans="1:3" s="154" customFormat="1" x14ac:dyDescent="0.2">
      <c r="A8" s="163">
        <v>2</v>
      </c>
      <c r="B8" s="57" t="e">
        <f>'BAR BB| Open rates'!#REF!*0.9*0.87</f>
        <v>#REF!</v>
      </c>
      <c r="C8" s="57" t="e">
        <f>'BAR BB| Open rates'!#REF!*0.9*0.87</f>
        <v>#REF!</v>
      </c>
    </row>
    <row r="9" spans="1:3" s="154" customFormat="1" x14ac:dyDescent="0.2">
      <c r="A9" s="163" t="s">
        <v>175</v>
      </c>
      <c r="B9" s="57"/>
      <c r="C9" s="57"/>
    </row>
    <row r="10" spans="1:3" s="154" customFormat="1" x14ac:dyDescent="0.2">
      <c r="A10" s="163">
        <v>1</v>
      </c>
      <c r="B10" s="57" t="e">
        <f>'BAR BB| Open rates'!#REF!*0.9*0.87</f>
        <v>#REF!</v>
      </c>
      <c r="C10" s="57" t="e">
        <f>'BAR BB| Open rates'!#REF!*0.9*0.87</f>
        <v>#REF!</v>
      </c>
    </row>
    <row r="11" spans="1:3" s="154" customFormat="1" x14ac:dyDescent="0.2">
      <c r="A11" s="163">
        <v>2</v>
      </c>
      <c r="B11" s="57" t="e">
        <f>'BAR BB| Open rates'!#REF!*0.9*0.87</f>
        <v>#REF!</v>
      </c>
      <c r="C11" s="57" t="e">
        <f>'BAR BB| Open rates'!#REF!*0.9*0.87</f>
        <v>#REF!</v>
      </c>
    </row>
    <row r="12" spans="1:3" s="154" customFormat="1" x14ac:dyDescent="0.2">
      <c r="A12" s="163" t="s">
        <v>176</v>
      </c>
      <c r="B12" s="57"/>
      <c r="C12" s="57"/>
    </row>
    <row r="13" spans="1:3" s="154" customFormat="1" x14ac:dyDescent="0.2">
      <c r="A13" s="163">
        <v>1</v>
      </c>
      <c r="B13" s="57" t="e">
        <f>'BAR BB| Open rates'!#REF!*0.9*0.87</f>
        <v>#REF!</v>
      </c>
      <c r="C13" s="57" t="e">
        <f>'BAR BB| Open rates'!#REF!*0.9*0.87</f>
        <v>#REF!</v>
      </c>
    </row>
    <row r="14" spans="1:3" s="154" customFormat="1" x14ac:dyDescent="0.2">
      <c r="A14" s="163">
        <v>2</v>
      </c>
      <c r="B14" s="57" t="e">
        <f>'BAR BB| Open rates'!#REF!*0.9*0.87</f>
        <v>#REF!</v>
      </c>
      <c r="C14" s="57" t="e">
        <f>'BAR BB| Open rates'!#REF!*0.9*0.87</f>
        <v>#REF!</v>
      </c>
    </row>
    <row r="15" spans="1:3" x14ac:dyDescent="0.2">
      <c r="A15" s="89"/>
    </row>
    <row r="16" spans="1:3" x14ac:dyDescent="0.2">
      <c r="A16" s="371" t="s">
        <v>172</v>
      </c>
    </row>
    <row r="17" spans="1:9" x14ac:dyDescent="0.2">
      <c r="A17" s="371"/>
    </row>
    <row r="18" spans="1:9" x14ac:dyDescent="0.2">
      <c r="A18" s="89"/>
    </row>
    <row r="19" spans="1:9" s="154" customFormat="1" ht="12.75" customHeight="1" x14ac:dyDescent="0.2">
      <c r="A19" s="391" t="s">
        <v>222</v>
      </c>
      <c r="B19" s="392"/>
      <c r="C19" s="392"/>
      <c r="D19" s="392"/>
      <c r="E19" s="392"/>
      <c r="F19" s="392"/>
      <c r="G19" s="392"/>
      <c r="H19" s="392"/>
      <c r="I19" s="392"/>
    </row>
    <row r="20" spans="1:9" s="154" customFormat="1" ht="19.5" customHeight="1" x14ac:dyDescent="0.2">
      <c r="A20" s="391"/>
      <c r="B20" s="392"/>
      <c r="C20" s="392"/>
      <c r="D20" s="392"/>
      <c r="E20" s="392"/>
      <c r="F20" s="392"/>
      <c r="G20" s="392"/>
      <c r="H20" s="392"/>
      <c r="I20" s="392"/>
    </row>
    <row r="21" spans="1:9" s="154" customFormat="1" ht="18" customHeight="1" x14ac:dyDescent="0.2">
      <c r="A21" s="391"/>
      <c r="B21" s="392"/>
      <c r="C21" s="392"/>
      <c r="D21" s="392"/>
      <c r="E21" s="392"/>
      <c r="F21" s="392"/>
      <c r="G21" s="392"/>
      <c r="H21" s="392"/>
      <c r="I21" s="392"/>
    </row>
    <row r="22" spans="1:9" s="154" customFormat="1" ht="12.75" customHeight="1" x14ac:dyDescent="0.2">
      <c r="A22" s="391"/>
      <c r="B22" s="392"/>
      <c r="C22" s="392"/>
      <c r="D22" s="392"/>
      <c r="E22" s="392"/>
      <c r="F22" s="392"/>
      <c r="G22" s="392"/>
      <c r="H22" s="392"/>
      <c r="I22" s="392"/>
    </row>
    <row r="23" spans="1:9" ht="12.75" customHeight="1" x14ac:dyDescent="0.2">
      <c r="A23" s="31"/>
    </row>
    <row r="24" spans="1:9" ht="12.75" customHeight="1" x14ac:dyDescent="0.2">
      <c r="A24" s="31"/>
    </row>
    <row r="25" spans="1:9" x14ac:dyDescent="0.2">
      <c r="A25" s="177" t="s">
        <v>83</v>
      </c>
    </row>
    <row r="26" spans="1:9" ht="24" x14ac:dyDescent="0.2">
      <c r="A26" s="157" t="s">
        <v>223</v>
      </c>
    </row>
    <row r="27" spans="1:9" ht="26.25" customHeight="1" x14ac:dyDescent="0.2">
      <c r="A27" s="157" t="s">
        <v>224</v>
      </c>
    </row>
    <row r="28" spans="1:9" x14ac:dyDescent="0.2">
      <c r="A28" s="33"/>
    </row>
    <row r="29" spans="1:9" x14ac:dyDescent="0.2">
      <c r="A29" s="174" t="s">
        <v>74</v>
      </c>
    </row>
    <row r="30" spans="1:9" x14ac:dyDescent="0.2">
      <c r="A30" s="178" t="s">
        <v>75</v>
      </c>
    </row>
    <row r="31" spans="1:9" ht="24" x14ac:dyDescent="0.2">
      <c r="A31" s="175" t="s">
        <v>76</v>
      </c>
    </row>
    <row r="32" spans="1:9"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x14ac:dyDescent="0.2">
      <c r="A39" s="69"/>
    </row>
    <row r="40" spans="1:1" ht="36" x14ac:dyDescent="0.2">
      <c r="A40" s="206" t="s">
        <v>203</v>
      </c>
    </row>
    <row r="41" spans="1:1" s="154" customFormat="1" ht="27.75" customHeight="1" x14ac:dyDescent="0.2">
      <c r="A41" s="204" t="s">
        <v>225</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226</v>
      </c>
    </row>
    <row r="48" spans="1:1" s="154" customFormat="1" x14ac:dyDescent="0.2">
      <c r="A48" s="170"/>
    </row>
    <row r="49" spans="1:1" s="154" customFormat="1" ht="24" x14ac:dyDescent="0.2">
      <c r="A49" s="207" t="s">
        <v>227</v>
      </c>
    </row>
    <row r="50" spans="1:1" s="154" customFormat="1" x14ac:dyDescent="0.2">
      <c r="A50" s="205" t="s">
        <v>228</v>
      </c>
    </row>
    <row r="51" spans="1:1" s="154" customFormat="1" ht="12.75" customHeight="1" x14ac:dyDescent="0.2">
      <c r="A51" s="205"/>
    </row>
    <row r="52" spans="1:1" s="154" customFormat="1" x14ac:dyDescent="0.2">
      <c r="A52" s="207" t="s">
        <v>229</v>
      </c>
    </row>
    <row r="53" spans="1:1" s="154" customFormat="1" x14ac:dyDescent="0.2">
      <c r="A53" s="205" t="s">
        <v>208</v>
      </c>
    </row>
    <row r="54" spans="1:1" s="154" customFormat="1" ht="12.75" customHeight="1" x14ac:dyDescent="0.2">
      <c r="A54" s="176"/>
    </row>
    <row r="55" spans="1:1" s="154" customFormat="1" x14ac:dyDescent="0.2">
      <c r="A55" s="207" t="s">
        <v>230</v>
      </c>
    </row>
    <row r="56" spans="1:1" s="154" customFormat="1" ht="17.25" customHeight="1" x14ac:dyDescent="0.2">
      <c r="A56" s="205" t="s">
        <v>231</v>
      </c>
    </row>
    <row r="57" spans="1:1" s="154" customFormat="1" ht="12" customHeight="1" x14ac:dyDescent="0.2">
      <c r="A57" s="176"/>
    </row>
    <row r="58" spans="1:1" s="154" customFormat="1" x14ac:dyDescent="0.2">
      <c r="A58" s="207" t="s">
        <v>232</v>
      </c>
    </row>
    <row r="59" spans="1:1" s="154" customFormat="1" x14ac:dyDescent="0.2">
      <c r="A59" s="208" t="s">
        <v>233</v>
      </c>
    </row>
    <row r="60" spans="1:1" s="154" customFormat="1" ht="13.5" customHeight="1" x14ac:dyDescent="0.2">
      <c r="A60" s="176"/>
    </row>
    <row r="61" spans="1:1" s="154" customFormat="1" ht="24" x14ac:dyDescent="0.2">
      <c r="A61" s="207" t="s">
        <v>234</v>
      </c>
    </row>
    <row r="62" spans="1:1" s="154" customFormat="1" x14ac:dyDescent="0.2">
      <c r="A62" s="208" t="s">
        <v>235</v>
      </c>
    </row>
    <row r="63" spans="1:1" s="154" customFormat="1" ht="13.5" customHeight="1" x14ac:dyDescent="0.2">
      <c r="A63" s="176"/>
    </row>
    <row r="64" spans="1:1" s="154" customFormat="1" x14ac:dyDescent="0.2">
      <c r="A64" s="207" t="s">
        <v>236</v>
      </c>
    </row>
    <row r="65" spans="1:1" s="154" customFormat="1" x14ac:dyDescent="0.2">
      <c r="A65" s="208" t="s">
        <v>237</v>
      </c>
    </row>
    <row r="66" spans="1:1" s="154" customFormat="1" ht="12.75" customHeight="1" x14ac:dyDescent="0.2">
      <c r="A66" s="176"/>
    </row>
    <row r="67" spans="1:1" s="154" customFormat="1" x14ac:dyDescent="0.2">
      <c r="A67" s="207" t="s">
        <v>238</v>
      </c>
    </row>
    <row r="68" spans="1:1" s="154" customFormat="1" x14ac:dyDescent="0.2">
      <c r="A68" s="205" t="s">
        <v>239</v>
      </c>
    </row>
    <row r="69" spans="1:1" s="154" customFormat="1" ht="13.5" customHeight="1" x14ac:dyDescent="0.2">
      <c r="A69" s="176"/>
    </row>
    <row r="70" spans="1:1" s="154" customFormat="1" x14ac:dyDescent="0.2">
      <c r="A70" s="207" t="s">
        <v>240</v>
      </c>
    </row>
    <row r="71" spans="1:1" s="154" customFormat="1" x14ac:dyDescent="0.2">
      <c r="A71" s="205" t="s">
        <v>241</v>
      </c>
    </row>
    <row r="72" spans="1:1" s="154" customFormat="1" x14ac:dyDescent="0.2">
      <c r="A72" s="176"/>
    </row>
    <row r="73" spans="1:1" s="154" customFormat="1" ht="20.25" customHeight="1" x14ac:dyDescent="0.2">
      <c r="A73" s="207" t="s">
        <v>242</v>
      </c>
    </row>
    <row r="74" spans="1:1" s="154" customFormat="1" x14ac:dyDescent="0.2">
      <c r="A74" s="205" t="s">
        <v>210</v>
      </c>
    </row>
    <row r="75" spans="1:1" s="154" customFormat="1" x14ac:dyDescent="0.2">
      <c r="A75" s="176"/>
    </row>
    <row r="76" spans="1:1" s="154" customFormat="1" x14ac:dyDescent="0.2">
      <c r="A76" s="207" t="s">
        <v>243</v>
      </c>
    </row>
    <row r="77" spans="1:1" s="154" customFormat="1" x14ac:dyDescent="0.2">
      <c r="A77" s="205" t="s">
        <v>244</v>
      </c>
    </row>
    <row r="78" spans="1:1" s="154" customFormat="1" x14ac:dyDescent="0.2">
      <c r="A78" s="205"/>
    </row>
    <row r="79" spans="1:1" s="154" customFormat="1" x14ac:dyDescent="0.2">
      <c r="A79" s="176"/>
    </row>
    <row r="80" spans="1:1" s="154" customFormat="1" ht="24" x14ac:dyDescent="0.2">
      <c r="A80" s="214" t="s">
        <v>245</v>
      </c>
    </row>
    <row r="81" spans="1:1" s="154" customFormat="1" x14ac:dyDescent="0.2"/>
    <row r="82" spans="1:1" s="154" customFormat="1" x14ac:dyDescent="0.2">
      <c r="A82" s="207" t="s">
        <v>246</v>
      </c>
    </row>
    <row r="83" spans="1:1" s="154" customFormat="1" x14ac:dyDescent="0.2">
      <c r="A83" s="205" t="s">
        <v>247</v>
      </c>
    </row>
    <row r="84" spans="1:1" s="154" customFormat="1" x14ac:dyDescent="0.2">
      <c r="A84" s="205"/>
    </row>
    <row r="85" spans="1:1" s="154" customFormat="1" x14ac:dyDescent="0.2">
      <c r="A85" s="207" t="s">
        <v>248</v>
      </c>
    </row>
    <row r="86" spans="1:1" s="154" customFormat="1" x14ac:dyDescent="0.2">
      <c r="A86" s="205" t="s">
        <v>209</v>
      </c>
    </row>
    <row r="87" spans="1:1" s="154" customFormat="1" x14ac:dyDescent="0.2">
      <c r="A87" s="176"/>
    </row>
    <row r="88" spans="1:1" s="154" customFormat="1" x14ac:dyDescent="0.2">
      <c r="A88" s="207" t="s">
        <v>249</v>
      </c>
    </row>
    <row r="89" spans="1:1" s="154" customFormat="1" x14ac:dyDescent="0.2">
      <c r="A89" s="205" t="s">
        <v>250</v>
      </c>
    </row>
    <row r="90" spans="1:1" s="154" customFormat="1" x14ac:dyDescent="0.2">
      <c r="A90" s="176"/>
    </row>
    <row r="91" spans="1:1" s="154" customFormat="1" x14ac:dyDescent="0.2">
      <c r="A91" s="207" t="s">
        <v>251</v>
      </c>
    </row>
    <row r="92" spans="1:1" s="154" customFormat="1" x14ac:dyDescent="0.2">
      <c r="A92" s="205" t="s">
        <v>252</v>
      </c>
    </row>
    <row r="93" spans="1:1" s="154" customFormat="1" x14ac:dyDescent="0.2">
      <c r="A93" s="176"/>
    </row>
    <row r="94" spans="1:1" s="154" customFormat="1" ht="30" customHeight="1" x14ac:dyDescent="0.2">
      <c r="A94" s="207" t="s">
        <v>253</v>
      </c>
    </row>
    <row r="95" spans="1:1" s="154" customFormat="1" x14ac:dyDescent="0.2">
      <c r="A95" s="205" t="s">
        <v>254</v>
      </c>
    </row>
    <row r="96" spans="1:1" s="154" customFormat="1" x14ac:dyDescent="0.2">
      <c r="A96" s="176"/>
    </row>
    <row r="97" spans="1:1" s="154" customFormat="1" x14ac:dyDescent="0.2">
      <c r="A97" s="207" t="s">
        <v>255</v>
      </c>
    </row>
    <row r="98" spans="1:1" s="154" customFormat="1" x14ac:dyDescent="0.2">
      <c r="A98" s="205" t="s">
        <v>256</v>
      </c>
    </row>
    <row r="99" spans="1:1" s="154" customFormat="1" x14ac:dyDescent="0.2">
      <c r="A99" s="176"/>
    </row>
    <row r="100" spans="1:1" s="154" customFormat="1" x14ac:dyDescent="0.2">
      <c r="A100" s="207" t="s">
        <v>257</v>
      </c>
    </row>
    <row r="101" spans="1:1" s="154" customFormat="1" x14ac:dyDescent="0.2">
      <c r="A101" s="205" t="s">
        <v>258</v>
      </c>
    </row>
    <row r="102" spans="1:1" s="154" customFormat="1" x14ac:dyDescent="0.2">
      <c r="A102" s="176"/>
    </row>
    <row r="103" spans="1:1" s="154" customFormat="1" x14ac:dyDescent="0.2">
      <c r="A103" s="207" t="s">
        <v>262</v>
      </c>
    </row>
    <row r="104" spans="1:1" s="154" customFormat="1" x14ac:dyDescent="0.2">
      <c r="A104" s="205" t="s">
        <v>209</v>
      </c>
    </row>
    <row r="105" spans="1:1" s="154" customFormat="1" x14ac:dyDescent="0.2">
      <c r="A105" s="176"/>
    </row>
    <row r="106" spans="1:1" s="154" customFormat="1" x14ac:dyDescent="0.2">
      <c r="A106" s="207" t="s">
        <v>259</v>
      </c>
    </row>
    <row r="107" spans="1:1" s="154" customFormat="1" x14ac:dyDescent="0.2">
      <c r="A107" s="205" t="s">
        <v>211</v>
      </c>
    </row>
    <row r="108" spans="1:1" s="154" customFormat="1" x14ac:dyDescent="0.2">
      <c r="A108" s="176"/>
    </row>
    <row r="109" spans="1:1" s="154" customFormat="1" x14ac:dyDescent="0.2">
      <c r="A109" s="207" t="s">
        <v>260</v>
      </c>
    </row>
    <row r="110" spans="1:1" s="154" customFormat="1" x14ac:dyDescent="0.2">
      <c r="A110" s="205" t="s">
        <v>261</v>
      </c>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s="154" customFormat="1" x14ac:dyDescent="0.2">
      <c r="A116" s="170"/>
    </row>
    <row r="117" spans="1:1" s="154" customFormat="1" x14ac:dyDescent="0.2">
      <c r="A117" s="170"/>
    </row>
    <row r="118" spans="1:1" s="154" customFormat="1" x14ac:dyDescent="0.2">
      <c r="A118" s="170"/>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row r="354" spans="1:1" x14ac:dyDescent="0.2">
      <c r="A354" s="137"/>
    </row>
    <row r="355" spans="1:1" x14ac:dyDescent="0.2">
      <c r="A355" s="137"/>
    </row>
    <row r="356" spans="1:1" x14ac:dyDescent="0.2">
      <c r="A356" s="137"/>
    </row>
    <row r="357" spans="1:1" x14ac:dyDescent="0.2">
      <c r="A357" s="137"/>
    </row>
    <row r="358" spans="1:1" x14ac:dyDescent="0.2">
      <c r="A358" s="137"/>
    </row>
    <row r="359" spans="1:1" x14ac:dyDescent="0.2">
      <c r="A359" s="137"/>
    </row>
    <row r="360" spans="1:1" x14ac:dyDescent="0.2">
      <c r="A360" s="137"/>
    </row>
    <row r="361" spans="1:1" x14ac:dyDescent="0.2">
      <c r="A361" s="137"/>
    </row>
    <row r="362" spans="1:1" x14ac:dyDescent="0.2">
      <c r="A362" s="137"/>
    </row>
    <row r="363" spans="1:1" x14ac:dyDescent="0.2">
      <c r="A363" s="137"/>
    </row>
    <row r="364" spans="1:1" x14ac:dyDescent="0.2">
      <c r="A364" s="137"/>
    </row>
    <row r="365" spans="1:1" x14ac:dyDescent="0.2">
      <c r="A365" s="137"/>
    </row>
    <row r="366" spans="1:1" x14ac:dyDescent="0.2">
      <c r="A366" s="137"/>
    </row>
    <row r="367" spans="1:1" x14ac:dyDescent="0.2">
      <c r="A367" s="137"/>
    </row>
    <row r="368" spans="1:1" x14ac:dyDescent="0.2">
      <c r="A368" s="137"/>
    </row>
    <row r="369" spans="1:1" x14ac:dyDescent="0.2">
      <c r="A369" s="137"/>
    </row>
    <row r="370" spans="1:1" x14ac:dyDescent="0.2">
      <c r="A370" s="137"/>
    </row>
    <row r="371" spans="1:1" x14ac:dyDescent="0.2">
      <c r="A371" s="137"/>
    </row>
    <row r="372" spans="1:1" x14ac:dyDescent="0.2">
      <c r="A372" s="137"/>
    </row>
    <row r="373" spans="1:1" x14ac:dyDescent="0.2">
      <c r="A373" s="137"/>
    </row>
    <row r="374" spans="1:1" x14ac:dyDescent="0.2">
      <c r="A374" s="137"/>
    </row>
    <row r="375" spans="1:1" x14ac:dyDescent="0.2">
      <c r="A375" s="137"/>
    </row>
    <row r="376" spans="1:1" x14ac:dyDescent="0.2">
      <c r="A376" s="137"/>
    </row>
    <row r="377" spans="1:1" x14ac:dyDescent="0.2">
      <c r="A377" s="137"/>
    </row>
    <row r="378" spans="1:1" x14ac:dyDescent="0.2">
      <c r="A378" s="137"/>
    </row>
    <row r="379" spans="1:1" x14ac:dyDescent="0.2">
      <c r="A379" s="137"/>
    </row>
    <row r="380" spans="1:1" x14ac:dyDescent="0.2">
      <c r="A380" s="137"/>
    </row>
    <row r="381" spans="1:1" x14ac:dyDescent="0.2">
      <c r="A381" s="137"/>
    </row>
    <row r="382" spans="1:1" x14ac:dyDescent="0.2">
      <c r="A382" s="137"/>
    </row>
    <row r="383" spans="1:1" x14ac:dyDescent="0.2">
      <c r="A383" s="137"/>
    </row>
    <row r="384" spans="1:1" x14ac:dyDescent="0.2">
      <c r="A384" s="137"/>
    </row>
    <row r="385" spans="1:1" x14ac:dyDescent="0.2">
      <c r="A385" s="137"/>
    </row>
    <row r="386" spans="1:1" x14ac:dyDescent="0.2">
      <c r="A386" s="137"/>
    </row>
    <row r="387" spans="1:1" x14ac:dyDescent="0.2">
      <c r="A387" s="137"/>
    </row>
    <row r="388" spans="1:1" x14ac:dyDescent="0.2">
      <c r="A388" s="137"/>
    </row>
    <row r="389" spans="1:1" x14ac:dyDescent="0.2">
      <c r="A389" s="137"/>
    </row>
    <row r="390" spans="1:1" x14ac:dyDescent="0.2">
      <c r="A390" s="137"/>
    </row>
    <row r="391" spans="1:1" x14ac:dyDescent="0.2">
      <c r="A391" s="137"/>
    </row>
    <row r="392" spans="1:1" x14ac:dyDescent="0.2">
      <c r="A392" s="137"/>
    </row>
    <row r="393" spans="1:1" x14ac:dyDescent="0.2">
      <c r="A393" s="137"/>
    </row>
    <row r="394" spans="1:1" x14ac:dyDescent="0.2">
      <c r="A394" s="137"/>
    </row>
    <row r="395" spans="1:1" x14ac:dyDescent="0.2">
      <c r="A395" s="137"/>
    </row>
    <row r="396" spans="1:1" x14ac:dyDescent="0.2">
      <c r="A396" s="137"/>
    </row>
  </sheetData>
  <mergeCells count="2">
    <mergeCell ref="A16:A17"/>
    <mergeCell ref="A19:I22"/>
  </mergeCells>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H169"/>
  <sheetViews>
    <sheetView workbookViewId="0">
      <pane xSplit="1" topLeftCell="B1" activePane="topRight" state="frozen"/>
      <selection activeCell="A10" sqref="A10"/>
      <selection pane="topRight" activeCell="E9" sqref="E9"/>
    </sheetView>
  </sheetViews>
  <sheetFormatPr defaultColWidth="9.85546875" defaultRowHeight="12.75" x14ac:dyDescent="0.2"/>
  <cols>
    <col min="1" max="1" width="47.28515625" style="32" customWidth="1"/>
    <col min="2" max="16384" width="9.85546875" style="31"/>
  </cols>
  <sheetData>
    <row r="1" spans="1:3" x14ac:dyDescent="0.2">
      <c r="A1" s="63" t="s">
        <v>61</v>
      </c>
    </row>
    <row r="2" spans="1:3" ht="24" x14ac:dyDescent="0.2">
      <c r="A2" s="177" t="s">
        <v>221</v>
      </c>
    </row>
    <row r="3" spans="1:3" x14ac:dyDescent="0.2">
      <c r="A3" s="167" t="s">
        <v>206</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15"/>
      <c r="C6" s="115"/>
    </row>
    <row r="7" spans="1:3" s="154" customFormat="1" x14ac:dyDescent="0.2">
      <c r="A7" s="163">
        <v>1</v>
      </c>
      <c r="B7" s="57" t="e">
        <f>'BAR BB| Open rates'!#REF!*0.9*0.87+25</f>
        <v>#REF!</v>
      </c>
      <c r="C7" s="57" t="e">
        <f>'BAR BB| Open rates'!#REF!*0.9*0.87+25</f>
        <v>#REF!</v>
      </c>
    </row>
    <row r="8" spans="1:3" s="154" customFormat="1" x14ac:dyDescent="0.2">
      <c r="A8" s="163">
        <v>2</v>
      </c>
      <c r="B8" s="57" t="e">
        <f>'BAR BB| Open rates'!#REF!*0.9*0.87+25</f>
        <v>#REF!</v>
      </c>
      <c r="C8" s="57" t="e">
        <f>'BAR BB| Open rates'!#REF!*0.9*0.87+25</f>
        <v>#REF!</v>
      </c>
    </row>
    <row r="9" spans="1:3" s="154" customFormat="1" x14ac:dyDescent="0.2">
      <c r="A9" s="163" t="s">
        <v>175</v>
      </c>
      <c r="B9" s="57"/>
      <c r="C9" s="57"/>
    </row>
    <row r="10" spans="1:3" s="154" customFormat="1" x14ac:dyDescent="0.2">
      <c r="A10" s="163">
        <v>1</v>
      </c>
      <c r="B10" s="57" t="e">
        <f>'BAR BB| Open rates'!#REF!*0.9*0.87+25</f>
        <v>#REF!</v>
      </c>
      <c r="C10" s="57" t="e">
        <f>'BAR BB| Open rates'!#REF!*0.9*0.87+25</f>
        <v>#REF!</v>
      </c>
    </row>
    <row r="11" spans="1:3" s="154" customFormat="1" x14ac:dyDescent="0.2">
      <c r="A11" s="163">
        <v>2</v>
      </c>
      <c r="B11" s="57" t="e">
        <f>'BAR BB| Open rates'!#REF!*0.9*0.87+25</f>
        <v>#REF!</v>
      </c>
      <c r="C11" s="57" t="e">
        <f>'BAR BB| Open rates'!#REF!*0.9*0.87+25</f>
        <v>#REF!</v>
      </c>
    </row>
    <row r="12" spans="1:3" s="154" customFormat="1" x14ac:dyDescent="0.2">
      <c r="A12" s="163" t="s">
        <v>176</v>
      </c>
      <c r="B12" s="57"/>
      <c r="C12" s="57"/>
    </row>
    <row r="13" spans="1:3" s="154" customFormat="1" x14ac:dyDescent="0.2">
      <c r="A13" s="163">
        <v>1</v>
      </c>
      <c r="B13" s="57" t="e">
        <f>'BAR BB| Open rates'!#REF!*0.9*0.87+25</f>
        <v>#REF!</v>
      </c>
      <c r="C13" s="57" t="e">
        <f>'BAR BB| Open rates'!#REF!*0.9*0.87+25</f>
        <v>#REF!</v>
      </c>
    </row>
    <row r="14" spans="1:3" s="154" customFormat="1" x14ac:dyDescent="0.2">
      <c r="A14" s="163">
        <v>2</v>
      </c>
      <c r="B14" s="57" t="e">
        <f>'BAR BB| Open rates'!#REF!*0.9*0.87+25</f>
        <v>#REF!</v>
      </c>
      <c r="C14" s="57" t="e">
        <f>'BAR BB| Open rates'!#REF!*0.9*0.87+25</f>
        <v>#REF!</v>
      </c>
    </row>
    <row r="15" spans="1:3" x14ac:dyDescent="0.2">
      <c r="A15" s="31"/>
    </row>
    <row r="16" spans="1:3" x14ac:dyDescent="0.2">
      <c r="A16" s="371" t="s">
        <v>172</v>
      </c>
    </row>
    <row r="17" spans="1:8" x14ac:dyDescent="0.2">
      <c r="A17" s="371"/>
    </row>
    <row r="18" spans="1:8" x14ac:dyDescent="0.2">
      <c r="A18" s="89"/>
    </row>
    <row r="19" spans="1:8" s="154" customFormat="1" ht="12.75" customHeight="1" x14ac:dyDescent="0.2">
      <c r="A19" s="391" t="s">
        <v>222</v>
      </c>
      <c r="B19" s="392"/>
      <c r="C19" s="392"/>
      <c r="D19" s="392"/>
      <c r="E19" s="392"/>
      <c r="F19" s="392"/>
      <c r="G19" s="392"/>
      <c r="H19" s="392"/>
    </row>
    <row r="20" spans="1:8" s="154" customFormat="1" ht="19.5" customHeight="1" x14ac:dyDescent="0.2">
      <c r="A20" s="391"/>
      <c r="B20" s="392"/>
      <c r="C20" s="392"/>
      <c r="D20" s="392"/>
      <c r="E20" s="392"/>
      <c r="F20" s="392"/>
      <c r="G20" s="392"/>
      <c r="H20" s="392"/>
    </row>
    <row r="21" spans="1:8" s="154" customFormat="1" ht="18" customHeight="1" x14ac:dyDescent="0.2">
      <c r="A21" s="391"/>
      <c r="B21" s="392"/>
      <c r="C21" s="392"/>
      <c r="D21" s="392"/>
      <c r="E21" s="392"/>
      <c r="F21" s="392"/>
      <c r="G21" s="392"/>
      <c r="H21" s="392"/>
    </row>
    <row r="22" spans="1:8" s="154" customFormat="1" ht="12.75" customHeight="1" x14ac:dyDescent="0.2">
      <c r="A22" s="391"/>
      <c r="B22" s="392"/>
      <c r="C22" s="392"/>
      <c r="D22" s="392"/>
      <c r="E22" s="392"/>
      <c r="F22" s="392"/>
      <c r="G22" s="392"/>
      <c r="H22" s="392"/>
    </row>
    <row r="23" spans="1:8" ht="12.75" customHeight="1" x14ac:dyDescent="0.2">
      <c r="A23" s="31"/>
    </row>
    <row r="24" spans="1:8" ht="12.75" customHeight="1" x14ac:dyDescent="0.2">
      <c r="A24" s="31"/>
    </row>
    <row r="25" spans="1:8" x14ac:dyDescent="0.2">
      <c r="A25" s="177" t="s">
        <v>83</v>
      </c>
    </row>
    <row r="26" spans="1:8" ht="24" x14ac:dyDescent="0.2">
      <c r="A26" s="157" t="s">
        <v>223</v>
      </c>
    </row>
    <row r="27" spans="1:8" ht="26.25" customHeight="1" x14ac:dyDescent="0.2">
      <c r="A27" s="157" t="s">
        <v>224</v>
      </c>
    </row>
    <row r="28" spans="1:8" x14ac:dyDescent="0.2">
      <c r="A28" s="33"/>
    </row>
    <row r="29" spans="1:8" x14ac:dyDescent="0.2">
      <c r="A29" s="174" t="s">
        <v>74</v>
      </c>
    </row>
    <row r="30" spans="1:8" x14ac:dyDescent="0.2">
      <c r="A30" s="178" t="s">
        <v>75</v>
      </c>
    </row>
    <row r="31" spans="1:8" ht="24" x14ac:dyDescent="0.2">
      <c r="A31" s="175" t="s">
        <v>76</v>
      </c>
    </row>
    <row r="32" spans="1:8"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x14ac:dyDescent="0.2">
      <c r="A39" s="69"/>
    </row>
    <row r="40" spans="1:1" ht="36" x14ac:dyDescent="0.2">
      <c r="A40" s="206" t="s">
        <v>203</v>
      </c>
    </row>
    <row r="41" spans="1:1" s="154" customFormat="1" ht="27.75" customHeight="1" x14ac:dyDescent="0.2">
      <c r="A41" s="204" t="s">
        <v>225</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226</v>
      </c>
    </row>
    <row r="48" spans="1:1" s="154" customFormat="1" x14ac:dyDescent="0.2">
      <c r="A48" s="170"/>
    </row>
    <row r="49" spans="1:1" s="154" customFormat="1" ht="24" x14ac:dyDescent="0.2">
      <c r="A49" s="207" t="s">
        <v>227</v>
      </c>
    </row>
    <row r="50" spans="1:1" s="154" customFormat="1" x14ac:dyDescent="0.2">
      <c r="A50" s="205" t="s">
        <v>228</v>
      </c>
    </row>
    <row r="51" spans="1:1" s="154" customFormat="1" ht="12.75" customHeight="1" x14ac:dyDescent="0.2">
      <c r="A51" s="205"/>
    </row>
    <row r="52" spans="1:1" s="154" customFormat="1" x14ac:dyDescent="0.2">
      <c r="A52" s="207" t="s">
        <v>229</v>
      </c>
    </row>
    <row r="53" spans="1:1" s="154" customFormat="1" x14ac:dyDescent="0.2">
      <c r="A53" s="205" t="s">
        <v>208</v>
      </c>
    </row>
    <row r="54" spans="1:1" s="154" customFormat="1" ht="12.75" customHeight="1" x14ac:dyDescent="0.2">
      <c r="A54" s="176"/>
    </row>
    <row r="55" spans="1:1" s="154" customFormat="1" x14ac:dyDescent="0.2">
      <c r="A55" s="207" t="s">
        <v>230</v>
      </c>
    </row>
    <row r="56" spans="1:1" s="154" customFormat="1" ht="17.25" customHeight="1" x14ac:dyDescent="0.2">
      <c r="A56" s="205" t="s">
        <v>231</v>
      </c>
    </row>
    <row r="57" spans="1:1" s="154" customFormat="1" ht="12" customHeight="1" x14ac:dyDescent="0.2">
      <c r="A57" s="176"/>
    </row>
    <row r="58" spans="1:1" s="154" customFormat="1" x14ac:dyDescent="0.2">
      <c r="A58" s="207" t="s">
        <v>232</v>
      </c>
    </row>
    <row r="59" spans="1:1" s="154" customFormat="1" x14ac:dyDescent="0.2">
      <c r="A59" s="208" t="s">
        <v>233</v>
      </c>
    </row>
    <row r="60" spans="1:1" s="154" customFormat="1" ht="13.5" customHeight="1" x14ac:dyDescent="0.2">
      <c r="A60" s="176"/>
    </row>
    <row r="61" spans="1:1" s="154" customFormat="1" ht="24" x14ac:dyDescent="0.2">
      <c r="A61" s="207" t="s">
        <v>234</v>
      </c>
    </row>
    <row r="62" spans="1:1" s="154" customFormat="1" x14ac:dyDescent="0.2">
      <c r="A62" s="208" t="s">
        <v>235</v>
      </c>
    </row>
    <row r="63" spans="1:1" s="154" customFormat="1" ht="13.5" customHeight="1" x14ac:dyDescent="0.2">
      <c r="A63" s="176"/>
    </row>
    <row r="64" spans="1:1" s="154" customFormat="1" x14ac:dyDescent="0.2">
      <c r="A64" s="207" t="s">
        <v>236</v>
      </c>
    </row>
    <row r="65" spans="1:1" s="154" customFormat="1" x14ac:dyDescent="0.2">
      <c r="A65" s="208" t="s">
        <v>237</v>
      </c>
    </row>
    <row r="66" spans="1:1" s="154" customFormat="1" ht="12.75" customHeight="1" x14ac:dyDescent="0.2">
      <c r="A66" s="176"/>
    </row>
    <row r="67" spans="1:1" s="154" customFormat="1" x14ac:dyDescent="0.2">
      <c r="A67" s="207" t="s">
        <v>238</v>
      </c>
    </row>
    <row r="68" spans="1:1" s="154" customFormat="1" x14ac:dyDescent="0.2">
      <c r="A68" s="205" t="s">
        <v>239</v>
      </c>
    </row>
    <row r="69" spans="1:1" s="154" customFormat="1" ht="13.5" customHeight="1" x14ac:dyDescent="0.2">
      <c r="A69" s="176"/>
    </row>
    <row r="70" spans="1:1" s="154" customFormat="1" x14ac:dyDescent="0.2">
      <c r="A70" s="207" t="s">
        <v>240</v>
      </c>
    </row>
    <row r="71" spans="1:1" s="154" customFormat="1" x14ac:dyDescent="0.2">
      <c r="A71" s="205" t="s">
        <v>241</v>
      </c>
    </row>
    <row r="72" spans="1:1" s="154" customFormat="1" x14ac:dyDescent="0.2">
      <c r="A72" s="176"/>
    </row>
    <row r="73" spans="1:1" s="154" customFormat="1" ht="20.25" customHeight="1" x14ac:dyDescent="0.2">
      <c r="A73" s="207" t="s">
        <v>242</v>
      </c>
    </row>
    <row r="74" spans="1:1" s="154" customFormat="1" x14ac:dyDescent="0.2">
      <c r="A74" s="205" t="s">
        <v>210</v>
      </c>
    </row>
    <row r="75" spans="1:1" s="154" customFormat="1" x14ac:dyDescent="0.2">
      <c r="A75" s="176"/>
    </row>
    <row r="76" spans="1:1" s="154" customFormat="1" x14ac:dyDescent="0.2">
      <c r="A76" s="207" t="s">
        <v>243</v>
      </c>
    </row>
    <row r="77" spans="1:1" s="154" customFormat="1" x14ac:dyDescent="0.2">
      <c r="A77" s="205" t="s">
        <v>244</v>
      </c>
    </row>
    <row r="78" spans="1:1" s="154" customFormat="1" x14ac:dyDescent="0.2">
      <c r="A78" s="205"/>
    </row>
    <row r="79" spans="1:1" s="154" customFormat="1" x14ac:dyDescent="0.2">
      <c r="A79" s="176"/>
    </row>
    <row r="80" spans="1:1" s="154" customFormat="1" ht="24" x14ac:dyDescent="0.2">
      <c r="A80" s="214" t="s">
        <v>245</v>
      </c>
    </row>
    <row r="81" spans="1:1" s="154" customFormat="1" x14ac:dyDescent="0.2"/>
    <row r="82" spans="1:1" s="154" customFormat="1" x14ac:dyDescent="0.2">
      <c r="A82" s="207" t="s">
        <v>246</v>
      </c>
    </row>
    <row r="83" spans="1:1" s="154" customFormat="1" x14ac:dyDescent="0.2">
      <c r="A83" s="205" t="s">
        <v>247</v>
      </c>
    </row>
    <row r="84" spans="1:1" s="154" customFormat="1" x14ac:dyDescent="0.2">
      <c r="A84" s="205"/>
    </row>
    <row r="85" spans="1:1" s="154" customFormat="1" x14ac:dyDescent="0.2">
      <c r="A85" s="207" t="s">
        <v>248</v>
      </c>
    </row>
    <row r="86" spans="1:1" s="154" customFormat="1" x14ac:dyDescent="0.2">
      <c r="A86" s="205" t="s">
        <v>209</v>
      </c>
    </row>
    <row r="87" spans="1:1" s="154" customFormat="1" x14ac:dyDescent="0.2">
      <c r="A87" s="176"/>
    </row>
    <row r="88" spans="1:1" s="154" customFormat="1" x14ac:dyDescent="0.2">
      <c r="A88" s="207" t="s">
        <v>249</v>
      </c>
    </row>
    <row r="89" spans="1:1" s="154" customFormat="1" x14ac:dyDescent="0.2">
      <c r="A89" s="205" t="s">
        <v>250</v>
      </c>
    </row>
    <row r="90" spans="1:1" s="154" customFormat="1" x14ac:dyDescent="0.2">
      <c r="A90" s="176"/>
    </row>
    <row r="91" spans="1:1" s="154" customFormat="1" x14ac:dyDescent="0.2">
      <c r="A91" s="207" t="s">
        <v>251</v>
      </c>
    </row>
    <row r="92" spans="1:1" s="154" customFormat="1" x14ac:dyDescent="0.2">
      <c r="A92" s="205" t="s">
        <v>252</v>
      </c>
    </row>
    <row r="93" spans="1:1" s="154" customFormat="1" x14ac:dyDescent="0.2">
      <c r="A93" s="176"/>
    </row>
    <row r="94" spans="1:1" s="154" customFormat="1" ht="30" customHeight="1" x14ac:dyDescent="0.2">
      <c r="A94" s="207" t="s">
        <v>253</v>
      </c>
    </row>
    <row r="95" spans="1:1" s="154" customFormat="1" x14ac:dyDescent="0.2">
      <c r="A95" s="205" t="s">
        <v>254</v>
      </c>
    </row>
    <row r="96" spans="1:1" s="154" customFormat="1" x14ac:dyDescent="0.2">
      <c r="A96" s="176"/>
    </row>
    <row r="97" spans="1:1" s="154" customFormat="1" x14ac:dyDescent="0.2">
      <c r="A97" s="207" t="s">
        <v>255</v>
      </c>
    </row>
    <row r="98" spans="1:1" s="154" customFormat="1" x14ac:dyDescent="0.2">
      <c r="A98" s="205" t="s">
        <v>256</v>
      </c>
    </row>
    <row r="99" spans="1:1" s="154" customFormat="1" x14ac:dyDescent="0.2">
      <c r="A99" s="176"/>
    </row>
    <row r="100" spans="1:1" s="154" customFormat="1" x14ac:dyDescent="0.2">
      <c r="A100" s="207" t="s">
        <v>257</v>
      </c>
    </row>
    <row r="101" spans="1:1" s="154" customFormat="1" x14ac:dyDescent="0.2">
      <c r="A101" s="205" t="s">
        <v>258</v>
      </c>
    </row>
    <row r="102" spans="1:1" s="154" customFormat="1" x14ac:dyDescent="0.2">
      <c r="A102" s="176"/>
    </row>
    <row r="103" spans="1:1" s="154" customFormat="1" x14ac:dyDescent="0.2">
      <c r="A103" s="207" t="s">
        <v>262</v>
      </c>
    </row>
    <row r="104" spans="1:1" s="154" customFormat="1" x14ac:dyDescent="0.2">
      <c r="A104" s="205" t="s">
        <v>209</v>
      </c>
    </row>
    <row r="105" spans="1:1" s="154" customFormat="1" x14ac:dyDescent="0.2">
      <c r="A105" s="176"/>
    </row>
    <row r="106" spans="1:1" s="154" customFormat="1" x14ac:dyDescent="0.2">
      <c r="A106" s="207" t="s">
        <v>259</v>
      </c>
    </row>
    <row r="107" spans="1:1" s="154" customFormat="1" x14ac:dyDescent="0.2">
      <c r="A107" s="205" t="s">
        <v>211</v>
      </c>
    </row>
    <row r="108" spans="1:1" s="154" customFormat="1" x14ac:dyDescent="0.2">
      <c r="A108" s="176"/>
    </row>
    <row r="109" spans="1:1" s="154" customFormat="1" x14ac:dyDescent="0.2">
      <c r="A109" s="207" t="s">
        <v>260</v>
      </c>
    </row>
    <row r="110" spans="1:1" s="154" customFormat="1" x14ac:dyDescent="0.2">
      <c r="A110" s="205" t="s">
        <v>261</v>
      </c>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s="154" customFormat="1" x14ac:dyDescent="0.2">
      <c r="A116" s="170"/>
    </row>
    <row r="117" spans="1:1" s="154" customFormat="1" x14ac:dyDescent="0.2">
      <c r="A117" s="170"/>
    </row>
    <row r="118" spans="1:1" s="154" customFormat="1" x14ac:dyDescent="0.2">
      <c r="A118" s="170"/>
    </row>
    <row r="119" spans="1:1" s="154" customFormat="1" x14ac:dyDescent="0.2">
      <c r="A119" s="170"/>
    </row>
    <row r="120" spans="1:1" s="154" customFormat="1" x14ac:dyDescent="0.2">
      <c r="A120" s="170"/>
    </row>
    <row r="121" spans="1:1" s="154" customFormat="1" x14ac:dyDescent="0.2">
      <c r="A121" s="170"/>
    </row>
    <row r="122" spans="1:1" s="154" customFormat="1" x14ac:dyDescent="0.2">
      <c r="A122" s="170"/>
    </row>
    <row r="123" spans="1:1" s="154" customFormat="1" x14ac:dyDescent="0.2">
      <c r="A123" s="170"/>
    </row>
    <row r="124" spans="1:1" s="154" customFormat="1" x14ac:dyDescent="0.2">
      <c r="A124" s="170"/>
    </row>
    <row r="125" spans="1:1" s="154" customFormat="1" x14ac:dyDescent="0.2">
      <c r="A125" s="170"/>
    </row>
    <row r="126" spans="1:1" s="154" customFormat="1" x14ac:dyDescent="0.2">
      <c r="A126" s="170"/>
    </row>
    <row r="127" spans="1:1" s="154" customFormat="1" x14ac:dyDescent="0.2">
      <c r="A127" s="170"/>
    </row>
    <row r="128" spans="1:1" s="154" customFormat="1" x14ac:dyDescent="0.2">
      <c r="A128" s="170"/>
    </row>
    <row r="129" spans="1:1" s="154" customFormat="1" x14ac:dyDescent="0.2">
      <c r="A129" s="170"/>
    </row>
    <row r="130" spans="1:1" s="154" customFormat="1" x14ac:dyDescent="0.2">
      <c r="A130" s="170"/>
    </row>
    <row r="131" spans="1:1" s="154" customFormat="1" x14ac:dyDescent="0.2">
      <c r="A131" s="170"/>
    </row>
    <row r="132" spans="1:1" s="154" customFormat="1" x14ac:dyDescent="0.2">
      <c r="A132" s="170"/>
    </row>
    <row r="133" spans="1:1" s="154" customFormat="1" x14ac:dyDescent="0.2">
      <c r="A133" s="170"/>
    </row>
    <row r="134" spans="1:1" s="154" customFormat="1" x14ac:dyDescent="0.2">
      <c r="A134" s="170"/>
    </row>
    <row r="135" spans="1:1" s="154" customFormat="1" x14ac:dyDescent="0.2">
      <c r="A135" s="170"/>
    </row>
    <row r="136" spans="1:1" s="154" customFormat="1" x14ac:dyDescent="0.2">
      <c r="A136" s="170"/>
    </row>
    <row r="137" spans="1:1" s="154" customFormat="1" x14ac:dyDescent="0.2">
      <c r="A137" s="170"/>
    </row>
    <row r="138" spans="1:1" s="154" customFormat="1" x14ac:dyDescent="0.2">
      <c r="A138" s="170"/>
    </row>
    <row r="139" spans="1:1" s="154" customFormat="1" x14ac:dyDescent="0.2">
      <c r="A139" s="170"/>
    </row>
    <row r="140" spans="1:1" s="154" customFormat="1" x14ac:dyDescent="0.2">
      <c r="A140" s="170"/>
    </row>
    <row r="141" spans="1:1" s="154" customFormat="1" x14ac:dyDescent="0.2">
      <c r="A141" s="170"/>
    </row>
    <row r="142" spans="1:1" s="154" customFormat="1" x14ac:dyDescent="0.2">
      <c r="A142" s="170"/>
    </row>
    <row r="143" spans="1:1" s="154" customFormat="1" x14ac:dyDescent="0.2">
      <c r="A143" s="170"/>
    </row>
    <row r="144" spans="1:1" s="154" customFormat="1" x14ac:dyDescent="0.2">
      <c r="A144" s="170"/>
    </row>
    <row r="145" spans="1:1" s="154" customFormat="1" x14ac:dyDescent="0.2">
      <c r="A145" s="170"/>
    </row>
    <row r="146" spans="1:1" s="154" customFormat="1" x14ac:dyDescent="0.2">
      <c r="A146" s="170"/>
    </row>
    <row r="147" spans="1:1" s="154" customFormat="1" x14ac:dyDescent="0.2">
      <c r="A147" s="170"/>
    </row>
    <row r="148" spans="1:1" s="154" customFormat="1" x14ac:dyDescent="0.2">
      <c r="A148" s="170"/>
    </row>
    <row r="149" spans="1:1" s="154" customFormat="1" x14ac:dyDescent="0.2">
      <c r="A149" s="170"/>
    </row>
    <row r="150" spans="1:1" s="154" customFormat="1" x14ac:dyDescent="0.2">
      <c r="A150" s="170"/>
    </row>
    <row r="151" spans="1:1" s="154" customFormat="1" x14ac:dyDescent="0.2">
      <c r="A151" s="170"/>
    </row>
    <row r="152" spans="1:1" s="154" customFormat="1" x14ac:dyDescent="0.2">
      <c r="A152" s="170"/>
    </row>
    <row r="153" spans="1:1" s="154" customFormat="1" x14ac:dyDescent="0.2">
      <c r="A153" s="170"/>
    </row>
    <row r="154" spans="1:1" s="154" customFormat="1" x14ac:dyDescent="0.2">
      <c r="A154" s="170"/>
    </row>
    <row r="155" spans="1:1" s="154" customFormat="1" x14ac:dyDescent="0.2">
      <c r="A155" s="170"/>
    </row>
    <row r="156" spans="1:1" s="154" customFormat="1" x14ac:dyDescent="0.2">
      <c r="A156" s="170"/>
    </row>
    <row r="157" spans="1:1" s="154" customFormat="1" x14ac:dyDescent="0.2">
      <c r="A157" s="170"/>
    </row>
    <row r="158" spans="1:1" s="154" customFormat="1" x14ac:dyDescent="0.2">
      <c r="A158" s="170"/>
    </row>
    <row r="159" spans="1:1" s="154" customFormat="1" x14ac:dyDescent="0.2">
      <c r="A159" s="170"/>
    </row>
    <row r="160" spans="1:1" s="154" customFormat="1" x14ac:dyDescent="0.2">
      <c r="A160" s="170"/>
    </row>
    <row r="161" spans="1:1" s="154" customFormat="1" x14ac:dyDescent="0.2">
      <c r="A161" s="170"/>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H119"/>
  <sheetViews>
    <sheetView workbookViewId="0">
      <pane xSplit="1" topLeftCell="B1" activePane="topRight" state="frozen"/>
      <selection activeCell="A10" sqref="A10"/>
      <selection pane="topRight" activeCell="E12" sqref="E12"/>
    </sheetView>
  </sheetViews>
  <sheetFormatPr defaultColWidth="9.7109375" defaultRowHeight="12.75" x14ac:dyDescent="0.2"/>
  <cols>
    <col min="1" max="1" width="46.28515625" style="32" customWidth="1"/>
    <col min="2" max="16384" width="9.7109375" style="31"/>
  </cols>
  <sheetData>
    <row r="1" spans="1:3" x14ac:dyDescent="0.2">
      <c r="A1" s="63" t="s">
        <v>61</v>
      </c>
    </row>
    <row r="2" spans="1:3" ht="24" x14ac:dyDescent="0.2">
      <c r="A2" s="177" t="s">
        <v>221</v>
      </c>
    </row>
    <row r="3" spans="1:3" x14ac:dyDescent="0.2">
      <c r="A3" s="167" t="s">
        <v>173</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66"/>
      <c r="C6" s="166"/>
    </row>
    <row r="7" spans="1:3" s="154" customFormat="1" x14ac:dyDescent="0.2">
      <c r="A7" s="163">
        <v>1</v>
      </c>
      <c r="B7" s="57" t="e">
        <f>'BAR BB| Open rates'!#REF!*0.9*0.9</f>
        <v>#REF!</v>
      </c>
      <c r="C7" s="57" t="e">
        <f>'BAR BB| Open rates'!#REF!*0.9*0.9</f>
        <v>#REF!</v>
      </c>
    </row>
    <row r="8" spans="1:3" s="154" customFormat="1" x14ac:dyDescent="0.2">
      <c r="A8" s="163">
        <v>2</v>
      </c>
      <c r="B8" s="57" t="e">
        <f>'BAR BB| Open rates'!#REF!*0.9*0.9</f>
        <v>#REF!</v>
      </c>
      <c r="C8" s="57" t="e">
        <f>'BAR BB| Open rates'!#REF!*0.9*0.9</f>
        <v>#REF!</v>
      </c>
    </row>
    <row r="9" spans="1:3" s="154" customFormat="1" x14ac:dyDescent="0.2">
      <c r="A9" s="163" t="s">
        <v>175</v>
      </c>
      <c r="B9" s="57"/>
      <c r="C9" s="57"/>
    </row>
    <row r="10" spans="1:3" s="154" customFormat="1" x14ac:dyDescent="0.2">
      <c r="A10" s="163">
        <v>1</v>
      </c>
      <c r="B10" s="57" t="e">
        <f>'BAR BB| Open rates'!#REF!*0.9*0.9</f>
        <v>#REF!</v>
      </c>
      <c r="C10" s="57" t="e">
        <f>'BAR BB| Open rates'!#REF!*0.9*0.9</f>
        <v>#REF!</v>
      </c>
    </row>
    <row r="11" spans="1:3" s="154" customFormat="1" x14ac:dyDescent="0.2">
      <c r="A11" s="163">
        <v>2</v>
      </c>
      <c r="B11" s="57" t="e">
        <f>'BAR BB| Open rates'!#REF!*0.9*0.9</f>
        <v>#REF!</v>
      </c>
      <c r="C11" s="57" t="e">
        <f>'BAR BB| Open rates'!#REF!*0.9*0.9</f>
        <v>#REF!</v>
      </c>
    </row>
    <row r="12" spans="1:3" s="154" customFormat="1" x14ac:dyDescent="0.2">
      <c r="A12" s="163" t="s">
        <v>176</v>
      </c>
      <c r="B12" s="57"/>
      <c r="C12" s="57"/>
    </row>
    <row r="13" spans="1:3" s="154" customFormat="1" x14ac:dyDescent="0.2">
      <c r="A13" s="163">
        <v>1</v>
      </c>
      <c r="B13" s="57" t="e">
        <f>'BAR BB| Open rates'!#REF!*0.9*0.9</f>
        <v>#REF!</v>
      </c>
      <c r="C13" s="57" t="e">
        <f>'BAR BB| Open rates'!#REF!*0.9*0.9</f>
        <v>#REF!</v>
      </c>
    </row>
    <row r="14" spans="1:3" s="154" customFormat="1" x14ac:dyDescent="0.2">
      <c r="A14" s="163">
        <v>2</v>
      </c>
      <c r="B14" s="57" t="e">
        <f>'BAR BB| Open rates'!#REF!*0.9*0.9</f>
        <v>#REF!</v>
      </c>
      <c r="C14" s="57" t="e">
        <f>'BAR BB| Open rates'!#REF!*0.9*0.9</f>
        <v>#REF!</v>
      </c>
    </row>
    <row r="15" spans="1:3" x14ac:dyDescent="0.2">
      <c r="A15" s="89"/>
    </row>
    <row r="16" spans="1:3" x14ac:dyDescent="0.2">
      <c r="A16" s="371" t="s">
        <v>172</v>
      </c>
    </row>
    <row r="17" spans="1:8" x14ac:dyDescent="0.2">
      <c r="A17" s="371"/>
    </row>
    <row r="18" spans="1:8" x14ac:dyDescent="0.2">
      <c r="A18" s="89"/>
    </row>
    <row r="19" spans="1:8" s="154" customFormat="1" ht="12.75" customHeight="1" x14ac:dyDescent="0.2">
      <c r="A19" s="391" t="s">
        <v>222</v>
      </c>
      <c r="B19" s="392"/>
      <c r="C19" s="392"/>
      <c r="D19" s="392"/>
      <c r="E19" s="392"/>
      <c r="F19" s="392"/>
      <c r="G19" s="392"/>
      <c r="H19" s="392"/>
    </row>
    <row r="20" spans="1:8" s="154" customFormat="1" ht="19.5" customHeight="1" x14ac:dyDescent="0.2">
      <c r="A20" s="391"/>
      <c r="B20" s="392"/>
      <c r="C20" s="392"/>
      <c r="D20" s="392"/>
      <c r="E20" s="392"/>
      <c r="F20" s="392"/>
      <c r="G20" s="392"/>
      <c r="H20" s="392"/>
    </row>
    <row r="21" spans="1:8" s="154" customFormat="1" ht="18" customHeight="1" x14ac:dyDescent="0.2">
      <c r="A21" s="391"/>
      <c r="B21" s="392"/>
      <c r="C21" s="392"/>
      <c r="D21" s="392"/>
      <c r="E21" s="392"/>
      <c r="F21" s="392"/>
      <c r="G21" s="392"/>
      <c r="H21" s="392"/>
    </row>
    <row r="22" spans="1:8" s="154" customFormat="1" ht="12.75" customHeight="1" x14ac:dyDescent="0.2">
      <c r="A22" s="391"/>
      <c r="B22" s="392"/>
      <c r="C22" s="392"/>
      <c r="D22" s="392"/>
      <c r="E22" s="392"/>
      <c r="F22" s="392"/>
      <c r="G22" s="392"/>
      <c r="H22" s="392"/>
    </row>
    <row r="23" spans="1:8" ht="12.75" customHeight="1" x14ac:dyDescent="0.2">
      <c r="A23" s="31"/>
    </row>
    <row r="24" spans="1:8" x14ac:dyDescent="0.2">
      <c r="A24" s="177" t="s">
        <v>83</v>
      </c>
    </row>
    <row r="25" spans="1:8" ht="24" x14ac:dyDescent="0.2">
      <c r="A25" s="157" t="s">
        <v>223</v>
      </c>
    </row>
    <row r="26" spans="1:8" ht="26.25" customHeight="1" x14ac:dyDescent="0.2">
      <c r="A26" s="157" t="s">
        <v>224</v>
      </c>
    </row>
    <row r="27" spans="1:8" x14ac:dyDescent="0.2">
      <c r="A27" s="33"/>
    </row>
    <row r="28" spans="1:8" x14ac:dyDescent="0.2">
      <c r="A28" s="174" t="s">
        <v>74</v>
      </c>
    </row>
    <row r="29" spans="1:8" x14ac:dyDescent="0.2">
      <c r="A29" s="178" t="s">
        <v>75</v>
      </c>
    </row>
    <row r="30" spans="1:8" ht="24" x14ac:dyDescent="0.2">
      <c r="A30" s="175" t="s">
        <v>76</v>
      </c>
    </row>
    <row r="31" spans="1:8" ht="24" x14ac:dyDescent="0.2">
      <c r="A31" s="175" t="s">
        <v>89</v>
      </c>
    </row>
    <row r="32" spans="1:8" x14ac:dyDescent="0.2">
      <c r="A32" s="175" t="s">
        <v>78</v>
      </c>
    </row>
    <row r="33" spans="1:1" ht="24" x14ac:dyDescent="0.2">
      <c r="A33" s="175" t="s">
        <v>79</v>
      </c>
    </row>
    <row r="34" spans="1:1" ht="24" x14ac:dyDescent="0.2">
      <c r="A34" s="175" t="s">
        <v>187</v>
      </c>
    </row>
    <row r="35" spans="1:1" x14ac:dyDescent="0.2">
      <c r="A35" s="175" t="s">
        <v>105</v>
      </c>
    </row>
    <row r="36" spans="1:1" ht="24" x14ac:dyDescent="0.2">
      <c r="A36" s="175" t="s">
        <v>202</v>
      </c>
    </row>
    <row r="37" spans="1:1" ht="72" customHeight="1" x14ac:dyDescent="0.2">
      <c r="A37" s="203" t="s">
        <v>101</v>
      </c>
    </row>
    <row r="38" spans="1:1" x14ac:dyDescent="0.2">
      <c r="A38" s="69"/>
    </row>
    <row r="39" spans="1:1" ht="36" x14ac:dyDescent="0.2">
      <c r="A39" s="206" t="s">
        <v>203</v>
      </c>
    </row>
    <row r="40" spans="1:1" s="154" customFormat="1" ht="27.75" customHeight="1" x14ac:dyDescent="0.2">
      <c r="A40" s="204" t="s">
        <v>225</v>
      </c>
    </row>
    <row r="41" spans="1:1" x14ac:dyDescent="0.2">
      <c r="A41" s="6"/>
    </row>
    <row r="42" spans="1:1" x14ac:dyDescent="0.2">
      <c r="A42" s="171" t="s">
        <v>81</v>
      </c>
    </row>
    <row r="43" spans="1:1" ht="36" x14ac:dyDescent="0.2">
      <c r="A43" s="176" t="s">
        <v>102</v>
      </c>
    </row>
    <row r="44" spans="1:1" ht="36" x14ac:dyDescent="0.2">
      <c r="A44" s="176" t="s">
        <v>104</v>
      </c>
    </row>
    <row r="45" spans="1:1" x14ac:dyDescent="0.2">
      <c r="A45" s="168"/>
    </row>
    <row r="46" spans="1:1" ht="26.25" x14ac:dyDescent="0.2">
      <c r="A46" s="174" t="s">
        <v>226</v>
      </c>
    </row>
    <row r="47" spans="1:1" s="154" customFormat="1" x14ac:dyDescent="0.2">
      <c r="A47" s="170"/>
    </row>
    <row r="48" spans="1:1" s="154" customFormat="1" ht="24" x14ac:dyDescent="0.2">
      <c r="A48" s="207" t="s">
        <v>227</v>
      </c>
    </row>
    <row r="49" spans="1:1" s="154" customFormat="1" x14ac:dyDescent="0.2">
      <c r="A49" s="205" t="s">
        <v>228</v>
      </c>
    </row>
    <row r="50" spans="1:1" s="154" customFormat="1" ht="12.75" customHeight="1" x14ac:dyDescent="0.2">
      <c r="A50" s="205"/>
    </row>
    <row r="51" spans="1:1" s="154" customFormat="1" x14ac:dyDescent="0.2">
      <c r="A51" s="207" t="s">
        <v>229</v>
      </c>
    </row>
    <row r="52" spans="1:1" s="154" customFormat="1" x14ac:dyDescent="0.2">
      <c r="A52" s="205" t="s">
        <v>208</v>
      </c>
    </row>
    <row r="53" spans="1:1" s="154" customFormat="1" ht="12.75" customHeight="1" x14ac:dyDescent="0.2">
      <c r="A53" s="176"/>
    </row>
    <row r="54" spans="1:1" s="154" customFormat="1" x14ac:dyDescent="0.2">
      <c r="A54" s="207" t="s">
        <v>230</v>
      </c>
    </row>
    <row r="55" spans="1:1" s="154" customFormat="1" ht="17.25" customHeight="1" x14ac:dyDescent="0.2">
      <c r="A55" s="205" t="s">
        <v>231</v>
      </c>
    </row>
    <row r="56" spans="1:1" s="154" customFormat="1" ht="12" customHeight="1" x14ac:dyDescent="0.2">
      <c r="A56" s="176"/>
    </row>
    <row r="57" spans="1:1" s="154" customFormat="1" x14ac:dyDescent="0.2">
      <c r="A57" s="207" t="s">
        <v>232</v>
      </c>
    </row>
    <row r="58" spans="1:1" s="154" customFormat="1" x14ac:dyDescent="0.2">
      <c r="A58" s="208" t="s">
        <v>233</v>
      </c>
    </row>
    <row r="59" spans="1:1" s="154" customFormat="1" ht="13.5" customHeight="1" x14ac:dyDescent="0.2">
      <c r="A59" s="176"/>
    </row>
    <row r="60" spans="1:1" s="154" customFormat="1" ht="24" x14ac:dyDescent="0.2">
      <c r="A60" s="207" t="s">
        <v>234</v>
      </c>
    </row>
    <row r="61" spans="1:1" s="154" customFormat="1" x14ac:dyDescent="0.2">
      <c r="A61" s="208" t="s">
        <v>235</v>
      </c>
    </row>
    <row r="62" spans="1:1" s="154" customFormat="1" ht="13.5" customHeight="1" x14ac:dyDescent="0.2">
      <c r="A62" s="176"/>
    </row>
    <row r="63" spans="1:1" s="154" customFormat="1" x14ac:dyDescent="0.2">
      <c r="A63" s="207" t="s">
        <v>236</v>
      </c>
    </row>
    <row r="64" spans="1:1" s="154" customFormat="1" x14ac:dyDescent="0.2">
      <c r="A64" s="208" t="s">
        <v>237</v>
      </c>
    </row>
    <row r="65" spans="1:1" s="154" customFormat="1" ht="12.75" customHeight="1" x14ac:dyDescent="0.2">
      <c r="A65" s="176"/>
    </row>
    <row r="66" spans="1:1" s="154" customFormat="1" x14ac:dyDescent="0.2">
      <c r="A66" s="207" t="s">
        <v>238</v>
      </c>
    </row>
    <row r="67" spans="1:1" s="154" customFormat="1" x14ac:dyDescent="0.2">
      <c r="A67" s="205" t="s">
        <v>239</v>
      </c>
    </row>
    <row r="68" spans="1:1" s="154" customFormat="1" ht="13.5" customHeight="1" x14ac:dyDescent="0.2">
      <c r="A68" s="176"/>
    </row>
    <row r="69" spans="1:1" s="154" customFormat="1" x14ac:dyDescent="0.2">
      <c r="A69" s="207" t="s">
        <v>240</v>
      </c>
    </row>
    <row r="70" spans="1:1" s="154" customFormat="1" x14ac:dyDescent="0.2">
      <c r="A70" s="205" t="s">
        <v>241</v>
      </c>
    </row>
    <row r="71" spans="1:1" s="154" customFormat="1" x14ac:dyDescent="0.2">
      <c r="A71" s="176"/>
    </row>
    <row r="72" spans="1:1" s="154" customFormat="1" ht="20.25" customHeight="1" x14ac:dyDescent="0.2">
      <c r="A72" s="207" t="s">
        <v>242</v>
      </c>
    </row>
    <row r="73" spans="1:1" s="154" customFormat="1" x14ac:dyDescent="0.2">
      <c r="A73" s="205" t="s">
        <v>210</v>
      </c>
    </row>
    <row r="74" spans="1:1" s="154" customFormat="1" x14ac:dyDescent="0.2">
      <c r="A74" s="176"/>
    </row>
    <row r="75" spans="1:1" s="154" customFormat="1" x14ac:dyDescent="0.2">
      <c r="A75" s="207" t="s">
        <v>243</v>
      </c>
    </row>
    <row r="76" spans="1:1" s="154" customFormat="1" x14ac:dyDescent="0.2">
      <c r="A76" s="205" t="s">
        <v>244</v>
      </c>
    </row>
    <row r="77" spans="1:1" s="154" customFormat="1" x14ac:dyDescent="0.2">
      <c r="A77" s="205"/>
    </row>
    <row r="78" spans="1:1" s="154" customFormat="1" x14ac:dyDescent="0.2">
      <c r="A78" s="176"/>
    </row>
    <row r="79" spans="1:1" s="154" customFormat="1" ht="24" x14ac:dyDescent="0.2">
      <c r="A79" s="214" t="s">
        <v>245</v>
      </c>
    </row>
    <row r="80" spans="1:1" s="154" customFormat="1" x14ac:dyDescent="0.2"/>
    <row r="81" spans="1:1" s="154" customFormat="1" x14ac:dyDescent="0.2">
      <c r="A81" s="207" t="s">
        <v>246</v>
      </c>
    </row>
    <row r="82" spans="1:1" s="154" customFormat="1" x14ac:dyDescent="0.2">
      <c r="A82" s="205" t="s">
        <v>247</v>
      </c>
    </row>
    <row r="83" spans="1:1" s="154" customFormat="1" x14ac:dyDescent="0.2">
      <c r="A83" s="205"/>
    </row>
    <row r="84" spans="1:1" s="154" customFormat="1" x14ac:dyDescent="0.2">
      <c r="A84" s="207" t="s">
        <v>248</v>
      </c>
    </row>
    <row r="85" spans="1:1" s="154" customFormat="1" x14ac:dyDescent="0.2">
      <c r="A85" s="205" t="s">
        <v>209</v>
      </c>
    </row>
    <row r="86" spans="1:1" s="154" customFormat="1" x14ac:dyDescent="0.2">
      <c r="A86" s="176"/>
    </row>
    <row r="87" spans="1:1" s="154" customFormat="1" x14ac:dyDescent="0.2">
      <c r="A87" s="207" t="s">
        <v>249</v>
      </c>
    </row>
    <row r="88" spans="1:1" s="154" customFormat="1" x14ac:dyDescent="0.2">
      <c r="A88" s="205" t="s">
        <v>250</v>
      </c>
    </row>
    <row r="89" spans="1:1" s="154" customFormat="1" x14ac:dyDescent="0.2">
      <c r="A89" s="176"/>
    </row>
    <row r="90" spans="1:1" s="154" customFormat="1" x14ac:dyDescent="0.2">
      <c r="A90" s="207" t="s">
        <v>251</v>
      </c>
    </row>
    <row r="91" spans="1:1" s="154" customFormat="1" x14ac:dyDescent="0.2">
      <c r="A91" s="205" t="s">
        <v>252</v>
      </c>
    </row>
    <row r="92" spans="1:1" s="154" customFormat="1" x14ac:dyDescent="0.2">
      <c r="A92" s="176"/>
    </row>
    <row r="93" spans="1:1" s="154" customFormat="1" ht="30" customHeight="1" x14ac:dyDescent="0.2">
      <c r="A93" s="207" t="s">
        <v>253</v>
      </c>
    </row>
    <row r="94" spans="1:1" s="154" customFormat="1" x14ac:dyDescent="0.2">
      <c r="A94" s="205" t="s">
        <v>254</v>
      </c>
    </row>
    <row r="95" spans="1:1" s="154" customFormat="1" x14ac:dyDescent="0.2">
      <c r="A95" s="176"/>
    </row>
    <row r="96" spans="1:1" s="154" customFormat="1" x14ac:dyDescent="0.2">
      <c r="A96" s="207" t="s">
        <v>255</v>
      </c>
    </row>
    <row r="97" spans="1:1" s="154" customFormat="1" x14ac:dyDescent="0.2">
      <c r="A97" s="205" t="s">
        <v>256</v>
      </c>
    </row>
    <row r="98" spans="1:1" s="154" customFormat="1" x14ac:dyDescent="0.2">
      <c r="A98" s="176"/>
    </row>
    <row r="99" spans="1:1" s="154" customFormat="1" x14ac:dyDescent="0.2">
      <c r="A99" s="207" t="s">
        <v>257</v>
      </c>
    </row>
    <row r="100" spans="1:1" s="154" customFormat="1" x14ac:dyDescent="0.2">
      <c r="A100" s="205" t="s">
        <v>258</v>
      </c>
    </row>
    <row r="101" spans="1:1" s="154" customFormat="1" x14ac:dyDescent="0.2">
      <c r="A101" s="176"/>
    </row>
    <row r="102" spans="1:1" s="154" customFormat="1" x14ac:dyDescent="0.2">
      <c r="A102" s="207" t="s">
        <v>262</v>
      </c>
    </row>
    <row r="103" spans="1:1" s="154" customFormat="1" x14ac:dyDescent="0.2">
      <c r="A103" s="205" t="s">
        <v>209</v>
      </c>
    </row>
    <row r="104" spans="1:1" s="154" customFormat="1" x14ac:dyDescent="0.2">
      <c r="A104" s="176"/>
    </row>
    <row r="105" spans="1:1" s="154" customFormat="1" x14ac:dyDescent="0.2">
      <c r="A105" s="207" t="s">
        <v>259</v>
      </c>
    </row>
    <row r="106" spans="1:1" s="154" customFormat="1" x14ac:dyDescent="0.2">
      <c r="A106" s="205" t="s">
        <v>211</v>
      </c>
    </row>
    <row r="107" spans="1:1" s="154" customFormat="1" x14ac:dyDescent="0.2">
      <c r="A107" s="176"/>
    </row>
    <row r="108" spans="1:1" s="154" customFormat="1" x14ac:dyDescent="0.2">
      <c r="A108" s="207" t="s">
        <v>260</v>
      </c>
    </row>
    <row r="109" spans="1:1" s="154" customFormat="1" x14ac:dyDescent="0.2">
      <c r="A109" s="205" t="s">
        <v>261</v>
      </c>
    </row>
    <row r="110" spans="1:1" s="154" customFormat="1" x14ac:dyDescent="0.2">
      <c r="A110" s="170"/>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x14ac:dyDescent="0.2">
      <c r="A116" s="170"/>
    </row>
    <row r="117" spans="1:1" x14ac:dyDescent="0.2">
      <c r="A117" s="137"/>
    </row>
    <row r="118" spans="1:1" x14ac:dyDescent="0.2">
      <c r="A118" s="137"/>
    </row>
    <row r="119" spans="1:1" x14ac:dyDescent="0.2">
      <c r="A119"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E77"/>
  <sheetViews>
    <sheetView showGridLines="0" zoomScaleNormal="100" workbookViewId="0">
      <pane xSplit="1" ySplit="4" topLeftCell="B5" activePane="bottomRight" state="frozen"/>
      <selection pane="topRight" activeCell="B1" sqref="B1"/>
      <selection pane="bottomLeft" activeCell="A5" sqref="A5"/>
      <selection pane="bottomRight" activeCell="A73" sqref="A73:A77"/>
    </sheetView>
  </sheetViews>
  <sheetFormatPr defaultColWidth="10" defaultRowHeight="12.75" x14ac:dyDescent="0.2"/>
  <cols>
    <col min="1" max="1" width="36.7109375" style="32" customWidth="1"/>
    <col min="2" max="16384" width="10" style="32"/>
  </cols>
  <sheetData>
    <row r="1" spans="1:83" ht="27" customHeight="1" x14ac:dyDescent="0.2">
      <c r="A1" s="296" t="str">
        <f>'BAR BB| Open rates'!A1</f>
        <v>Сочи Марриотт Красная Поляна 5*/ Sochi Marriott Krasnaya Polyana 5*</v>
      </c>
    </row>
    <row r="2" spans="1:83" x14ac:dyDescent="0.2">
      <c r="A2" s="253" t="s">
        <v>199</v>
      </c>
    </row>
    <row r="3" spans="1:83" ht="26.25" customHeight="1" x14ac:dyDescent="0.2">
      <c r="A3" s="297" t="s">
        <v>62</v>
      </c>
      <c r="B3" s="109">
        <f>'BAR BB| Open rates'!B3</f>
        <v>46105</v>
      </c>
      <c r="C3" s="109">
        <f>'BAR BB| Open rates'!C3</f>
        <v>46108</v>
      </c>
      <c r="D3" s="109">
        <f>'BAR BB| Open rates'!D3</f>
        <v>46110</v>
      </c>
      <c r="E3" s="109">
        <f>'BAR BB| Open rates'!E3</f>
        <v>46113</v>
      </c>
      <c r="F3" s="109">
        <f>'BAR BB| Open rates'!F3</f>
        <v>46118</v>
      </c>
      <c r="G3" s="109">
        <f>'BAR BB| Open rates'!G3</f>
        <v>46124</v>
      </c>
      <c r="H3" s="109">
        <f>'BAR BB| Open rates'!H3</f>
        <v>46125</v>
      </c>
      <c r="I3" s="109">
        <f>'BAR BB| Open rates'!I3</f>
        <v>46131</v>
      </c>
      <c r="J3" s="109">
        <f>'BAR BB| Open rates'!J3</f>
        <v>46136</v>
      </c>
      <c r="K3" s="109">
        <f>'BAR BB| Open rates'!K3</f>
        <v>46138</v>
      </c>
      <c r="L3" s="109">
        <f>'BAR BB| Open rates'!L3</f>
        <v>46142</v>
      </c>
      <c r="M3" s="109">
        <f>'BAR BB| Open rates'!M3</f>
        <v>46143</v>
      </c>
      <c r="N3" s="109">
        <f>'BAR BB| Open rates'!N3</f>
        <v>46146</v>
      </c>
      <c r="O3" s="109">
        <f>'BAR BB| Open rates'!O3</f>
        <v>46150</v>
      </c>
      <c r="P3" s="109">
        <f>'BAR BB| Open rates'!P3</f>
        <v>46153</v>
      </c>
      <c r="Q3" s="109">
        <f>'BAR BB| Open rates'!Q3</f>
        <v>46154</v>
      </c>
      <c r="R3" s="109">
        <f>'BAR BB| Open rates'!R3</f>
        <v>46157</v>
      </c>
      <c r="S3" s="109">
        <f>'BAR BB| Open rates'!S3</f>
        <v>46159</v>
      </c>
      <c r="T3" s="109">
        <f>'BAR BB| Open rates'!T3</f>
        <v>46164</v>
      </c>
      <c r="U3" s="109">
        <f>'BAR BB| Open rates'!U3</f>
        <v>46166</v>
      </c>
      <c r="V3" s="109">
        <f>'BAR BB| Open rates'!V3</f>
        <v>46171</v>
      </c>
      <c r="W3" s="109">
        <f>'BAR BB| Open rates'!W3</f>
        <v>46174</v>
      </c>
      <c r="X3" s="109">
        <f>'BAR BB| Open rates'!X3</f>
        <v>46178</v>
      </c>
      <c r="Y3" s="109">
        <f>'BAR BB| Open rates'!Y3</f>
        <v>46188</v>
      </c>
      <c r="Z3" s="109">
        <f>'BAR BB| Open rates'!Z3</f>
        <v>46194</v>
      </c>
      <c r="AA3" s="109">
        <f>'BAR BB| Open rates'!AA3</f>
        <v>46199</v>
      </c>
      <c r="AB3" s="109">
        <f>'BAR BB| Open rates'!AB3</f>
        <v>46201</v>
      </c>
      <c r="AC3" s="109">
        <f>'BAR BB| Open rates'!AC3</f>
        <v>46204</v>
      </c>
      <c r="AD3" s="109">
        <f>'BAR BB| Open rates'!AD3</f>
        <v>46206</v>
      </c>
      <c r="AE3" s="109">
        <f>'BAR BB| Open rates'!AE3</f>
        <v>46208</v>
      </c>
      <c r="AF3" s="109">
        <f>'BAR BB| Open rates'!AF3</f>
        <v>46213</v>
      </c>
      <c r="AG3" s="109">
        <f>'BAR BB| Open rates'!AG3</f>
        <v>46215</v>
      </c>
      <c r="AH3" s="109">
        <f>'BAR BB| Open rates'!AH3</f>
        <v>46220</v>
      </c>
      <c r="AI3" s="109">
        <f>'BAR BB| Open rates'!AI3</f>
        <v>46222</v>
      </c>
      <c r="AJ3" s="109">
        <f>'BAR BB| Open rates'!AJ3</f>
        <v>46227</v>
      </c>
      <c r="AK3" s="109">
        <f>'BAR BB| Open rates'!AK3</f>
        <v>46229</v>
      </c>
      <c r="AL3" s="109">
        <f>'BAR BB| Open rates'!AL3</f>
        <v>46234</v>
      </c>
      <c r="AM3" s="109">
        <f>'BAR BB| Open rates'!AM3</f>
        <v>46236</v>
      </c>
      <c r="AN3" s="109">
        <f>'BAR BB| Open rates'!AN3</f>
        <v>46241</v>
      </c>
      <c r="AO3" s="109">
        <f>'BAR BB| Open rates'!AO3</f>
        <v>46243</v>
      </c>
      <c r="AP3" s="109">
        <f>'BAR BB| Open rates'!AP3</f>
        <v>46248</v>
      </c>
      <c r="AQ3" s="109">
        <f>'BAR BB| Open rates'!AQ3</f>
        <v>46250</v>
      </c>
      <c r="AR3" s="109">
        <f>'BAR BB| Open rates'!AR3</f>
        <v>46255</v>
      </c>
      <c r="AS3" s="109">
        <f>'BAR BB| Open rates'!AS3</f>
        <v>46257</v>
      </c>
      <c r="AT3" s="109">
        <f>'BAR BB| Open rates'!AT3</f>
        <v>46262</v>
      </c>
      <c r="AU3" s="109">
        <f>'BAR BB| Open rates'!AU3</f>
        <v>46264</v>
      </c>
      <c r="AV3" s="109">
        <f>'BAR BB| Open rates'!AV3</f>
        <v>46266</v>
      </c>
      <c r="AW3" s="109">
        <f>'BAR BB| Open rates'!AW3</f>
        <v>46269</v>
      </c>
      <c r="AX3" s="109">
        <f>'BAR BB| Open rates'!AX3</f>
        <v>46271</v>
      </c>
      <c r="AY3" s="109">
        <f>'BAR BB| Open rates'!AY3</f>
        <v>46276</v>
      </c>
      <c r="AZ3" s="109">
        <f>'BAR BB| Open rates'!AZ3</f>
        <v>46278</v>
      </c>
      <c r="BA3" s="109">
        <f>'BAR BB| Open rates'!BA3</f>
        <v>46283</v>
      </c>
      <c r="BB3" s="109">
        <f>'BAR BB| Open rates'!BB3</f>
        <v>46285</v>
      </c>
      <c r="BC3" s="109">
        <f>'BAR BB| Open rates'!BC3</f>
        <v>46290</v>
      </c>
      <c r="BD3" s="109">
        <f>'BAR BB| Open rates'!BD3</f>
        <v>46292</v>
      </c>
      <c r="BE3" s="109">
        <f>'BAR BB| Open rates'!BE3</f>
        <v>46296</v>
      </c>
      <c r="BF3" s="109">
        <f>'BAR BB| Open rates'!BF3</f>
        <v>46299</v>
      </c>
      <c r="BG3" s="109">
        <f>'BAR BB| Open rates'!BG3</f>
        <v>46304</v>
      </c>
      <c r="BH3" s="109">
        <f>'BAR BB| Open rates'!BH3</f>
        <v>46306</v>
      </c>
      <c r="BI3" s="109">
        <f>'BAR BB| Open rates'!BI3</f>
        <v>46311</v>
      </c>
      <c r="BJ3" s="109">
        <f>'BAR BB| Open rates'!BJ3</f>
        <v>46313</v>
      </c>
      <c r="BK3" s="109">
        <f>'BAR BB| Open rates'!BK3</f>
        <v>46318</v>
      </c>
      <c r="BL3" s="109">
        <f>'BAR BB| Open rates'!BL3</f>
        <v>46320</v>
      </c>
      <c r="BM3" s="109">
        <f>'BAR BB| Open rates'!BM3</f>
        <v>46325</v>
      </c>
      <c r="BN3" s="109">
        <f>'BAR BB| Open rates'!BN3</f>
        <v>46327</v>
      </c>
      <c r="BO3" s="109">
        <f>'BAR BB| Open rates'!BO3</f>
        <v>46330</v>
      </c>
      <c r="BP3" s="109">
        <f>'BAR BB| Open rates'!BP3</f>
        <v>46334</v>
      </c>
      <c r="BQ3" s="109">
        <f>'BAR BB| Open rates'!BQ3</f>
        <v>46335</v>
      </c>
      <c r="BR3" s="109">
        <f>'BAR BB| Open rates'!BR3</f>
        <v>46339</v>
      </c>
      <c r="BS3" s="109">
        <f>'BAR BB| Open rates'!BS3</f>
        <v>46341</v>
      </c>
      <c r="BT3" s="109">
        <f>'BAR BB| Open rates'!BT3</f>
        <v>46346</v>
      </c>
      <c r="BU3" s="109">
        <f>'BAR BB| Open rates'!BU3</f>
        <v>46348</v>
      </c>
      <c r="BV3" s="109">
        <f>'BAR BB| Open rates'!BV3</f>
        <v>46353</v>
      </c>
      <c r="BW3" s="109">
        <f>'BAR BB| Open rates'!BW3</f>
        <v>46355</v>
      </c>
      <c r="BX3" s="109">
        <f>'BAR BB| Open rates'!BX3</f>
        <v>46357</v>
      </c>
      <c r="BY3" s="109">
        <f>'BAR BB| Open rates'!BY3</f>
        <v>46360</v>
      </c>
      <c r="BZ3" s="109">
        <f>'BAR BB| Open rates'!BZ3</f>
        <v>46362</v>
      </c>
      <c r="CA3" s="109">
        <f>'BAR BB| Open rates'!CA3</f>
        <v>46367</v>
      </c>
      <c r="CB3" s="109">
        <f>'BAR BB| Open rates'!CB3</f>
        <v>46369</v>
      </c>
      <c r="CC3" s="109">
        <f>'BAR BB| Open rates'!CC3</f>
        <v>46374</v>
      </c>
      <c r="CD3" s="109">
        <f>'BAR BB| Open rates'!CD3</f>
        <v>46376</v>
      </c>
      <c r="CE3" s="109">
        <f>'BAR BB| Open rates'!CE3</f>
        <v>46381</v>
      </c>
    </row>
    <row r="4" spans="1:83" ht="26.25" customHeight="1" x14ac:dyDescent="0.2">
      <c r="A4" s="298"/>
      <c r="B4" s="109">
        <f>'BAR BB| Open rates'!B4</f>
        <v>46107</v>
      </c>
      <c r="C4" s="109">
        <f>'BAR BB| Open rates'!C4</f>
        <v>46109</v>
      </c>
      <c r="D4" s="109">
        <f>'BAR BB| Open rates'!D4</f>
        <v>46112</v>
      </c>
      <c r="E4" s="109">
        <f>'BAR BB| Open rates'!E4</f>
        <v>46117</v>
      </c>
      <c r="F4" s="109">
        <f>'BAR BB| Open rates'!F4</f>
        <v>46123</v>
      </c>
      <c r="G4" s="109">
        <f>'BAR BB| Open rates'!G4</f>
        <v>46124</v>
      </c>
      <c r="H4" s="109">
        <f>'BAR BB| Open rates'!H4</f>
        <v>46130</v>
      </c>
      <c r="I4" s="109">
        <f>'BAR BB| Open rates'!I4</f>
        <v>46135</v>
      </c>
      <c r="J4" s="109">
        <f>'BAR BB| Open rates'!J4</f>
        <v>46137</v>
      </c>
      <c r="K4" s="109">
        <f>'BAR BB| Open rates'!K4</f>
        <v>46141</v>
      </c>
      <c r="L4" s="109">
        <f>'BAR BB| Open rates'!L4</f>
        <v>46142</v>
      </c>
      <c r="M4" s="109">
        <f>'BAR BB| Open rates'!M4</f>
        <v>46145</v>
      </c>
      <c r="N4" s="109">
        <f>'BAR BB| Open rates'!N4</f>
        <v>46149</v>
      </c>
      <c r="O4" s="109">
        <f>'BAR BB| Open rates'!O4</f>
        <v>46152</v>
      </c>
      <c r="P4" s="109">
        <f>'BAR BB| Open rates'!P4</f>
        <v>46153</v>
      </c>
      <c r="Q4" s="109">
        <f>'BAR BB| Open rates'!Q4</f>
        <v>46156</v>
      </c>
      <c r="R4" s="109">
        <f>'BAR BB| Open rates'!R4</f>
        <v>46158</v>
      </c>
      <c r="S4" s="109">
        <f>'BAR BB| Open rates'!S4</f>
        <v>46163</v>
      </c>
      <c r="T4" s="109">
        <f>'BAR BB| Open rates'!T4</f>
        <v>46165</v>
      </c>
      <c r="U4" s="109">
        <f>'BAR BB| Open rates'!U4</f>
        <v>46170</v>
      </c>
      <c r="V4" s="109">
        <f>'BAR BB| Open rates'!V4</f>
        <v>46173</v>
      </c>
      <c r="W4" s="109">
        <f>'BAR BB| Open rates'!W4</f>
        <v>46177</v>
      </c>
      <c r="X4" s="109">
        <f>'BAR BB| Open rates'!X4</f>
        <v>46187</v>
      </c>
      <c r="Y4" s="109">
        <f>'BAR BB| Open rates'!Y4</f>
        <v>46193</v>
      </c>
      <c r="Z4" s="109">
        <f>'BAR BB| Open rates'!Z4</f>
        <v>46198</v>
      </c>
      <c r="AA4" s="109">
        <f>'BAR BB| Open rates'!AA4</f>
        <v>46200</v>
      </c>
      <c r="AB4" s="109">
        <f>'BAR BB| Open rates'!AB4</f>
        <v>46203</v>
      </c>
      <c r="AC4" s="109">
        <f>'BAR BB| Open rates'!AC4</f>
        <v>46205</v>
      </c>
      <c r="AD4" s="109">
        <f>'BAR BB| Open rates'!AD4</f>
        <v>46207</v>
      </c>
      <c r="AE4" s="109">
        <f>'BAR BB| Open rates'!AE4</f>
        <v>46212</v>
      </c>
      <c r="AF4" s="109">
        <f>'BAR BB| Open rates'!AF4</f>
        <v>46214</v>
      </c>
      <c r="AG4" s="109">
        <f>'BAR BB| Open rates'!AG4</f>
        <v>46219</v>
      </c>
      <c r="AH4" s="109">
        <f>'BAR BB| Open rates'!AH4</f>
        <v>46221</v>
      </c>
      <c r="AI4" s="109">
        <f>'BAR BB| Open rates'!AI4</f>
        <v>46226</v>
      </c>
      <c r="AJ4" s="109">
        <f>'BAR BB| Open rates'!AJ4</f>
        <v>46228</v>
      </c>
      <c r="AK4" s="109">
        <f>'BAR BB| Open rates'!AK4</f>
        <v>46233</v>
      </c>
      <c r="AL4" s="109">
        <f>'BAR BB| Open rates'!AL4</f>
        <v>46235</v>
      </c>
      <c r="AM4" s="109">
        <f>'BAR BB| Open rates'!AM4</f>
        <v>46240</v>
      </c>
      <c r="AN4" s="109">
        <f>'BAR BB| Open rates'!AN4</f>
        <v>46242</v>
      </c>
      <c r="AO4" s="109">
        <f>'BAR BB| Open rates'!AO4</f>
        <v>46247</v>
      </c>
      <c r="AP4" s="109">
        <f>'BAR BB| Open rates'!AP4</f>
        <v>46249</v>
      </c>
      <c r="AQ4" s="109">
        <f>'BAR BB| Open rates'!AQ4</f>
        <v>46254</v>
      </c>
      <c r="AR4" s="109">
        <f>'BAR BB| Open rates'!AR4</f>
        <v>46256</v>
      </c>
      <c r="AS4" s="109">
        <f>'BAR BB| Open rates'!AS4</f>
        <v>46261</v>
      </c>
      <c r="AT4" s="109">
        <f>'BAR BB| Open rates'!AT4</f>
        <v>46263</v>
      </c>
      <c r="AU4" s="109">
        <f>'BAR BB| Open rates'!AU4</f>
        <v>46265</v>
      </c>
      <c r="AV4" s="109">
        <f>'BAR BB| Open rates'!AV4</f>
        <v>46268</v>
      </c>
      <c r="AW4" s="109">
        <f>'BAR BB| Open rates'!AW4</f>
        <v>46270</v>
      </c>
      <c r="AX4" s="109">
        <f>'BAR BB| Open rates'!AX4</f>
        <v>46275</v>
      </c>
      <c r="AY4" s="109">
        <f>'BAR BB| Open rates'!AY4</f>
        <v>46277</v>
      </c>
      <c r="AZ4" s="109">
        <f>'BAR BB| Open rates'!AZ4</f>
        <v>46282</v>
      </c>
      <c r="BA4" s="109">
        <f>'BAR BB| Open rates'!BA4</f>
        <v>46284</v>
      </c>
      <c r="BB4" s="109">
        <f>'BAR BB| Open rates'!BB4</f>
        <v>46289</v>
      </c>
      <c r="BC4" s="109">
        <f>'BAR BB| Open rates'!BC4</f>
        <v>46291</v>
      </c>
      <c r="BD4" s="109">
        <f>'BAR BB| Open rates'!BD4</f>
        <v>46295</v>
      </c>
      <c r="BE4" s="109">
        <f>'BAR BB| Open rates'!BE4</f>
        <v>46298</v>
      </c>
      <c r="BF4" s="109">
        <f>'BAR BB| Open rates'!BF4</f>
        <v>46303</v>
      </c>
      <c r="BG4" s="109">
        <f>'BAR BB| Open rates'!BG4</f>
        <v>46305</v>
      </c>
      <c r="BH4" s="109">
        <f>'BAR BB| Open rates'!BH4</f>
        <v>46310</v>
      </c>
      <c r="BI4" s="109">
        <f>'BAR BB| Open rates'!BI4</f>
        <v>46312</v>
      </c>
      <c r="BJ4" s="109">
        <f>'BAR BB| Open rates'!BJ4</f>
        <v>46317</v>
      </c>
      <c r="BK4" s="109">
        <f>'BAR BB| Open rates'!BK4</f>
        <v>46319</v>
      </c>
      <c r="BL4" s="109">
        <f>'BAR BB| Open rates'!BL4</f>
        <v>46324</v>
      </c>
      <c r="BM4" s="109">
        <f>'BAR BB| Open rates'!BM4</f>
        <v>46326</v>
      </c>
      <c r="BN4" s="109">
        <f>'BAR BB| Open rates'!BN4</f>
        <v>46329</v>
      </c>
      <c r="BO4" s="109">
        <f>'BAR BB| Open rates'!BO4</f>
        <v>46333</v>
      </c>
      <c r="BP4" s="109">
        <f>'BAR BB| Open rates'!BP4</f>
        <v>46334</v>
      </c>
      <c r="BQ4" s="109">
        <f>'BAR BB| Open rates'!BQ4</f>
        <v>46338</v>
      </c>
      <c r="BR4" s="109">
        <f>'BAR BB| Open rates'!BR4</f>
        <v>46340</v>
      </c>
      <c r="BS4" s="109">
        <f>'BAR BB| Open rates'!BS4</f>
        <v>46345</v>
      </c>
      <c r="BT4" s="109">
        <f>'BAR BB| Open rates'!BT4</f>
        <v>46347</v>
      </c>
      <c r="BU4" s="109">
        <f>'BAR BB| Open rates'!BU4</f>
        <v>46352</v>
      </c>
      <c r="BV4" s="109">
        <f>'BAR BB| Open rates'!BV4</f>
        <v>46354</v>
      </c>
      <c r="BW4" s="109">
        <f>'BAR BB| Open rates'!BW4</f>
        <v>46356</v>
      </c>
      <c r="BX4" s="109">
        <f>'BAR BB| Open rates'!BX4</f>
        <v>46359</v>
      </c>
      <c r="BY4" s="109">
        <f>'BAR BB| Open rates'!BY4</f>
        <v>46361</v>
      </c>
      <c r="BZ4" s="109">
        <f>'BAR BB| Open rates'!BZ4</f>
        <v>46366</v>
      </c>
      <c r="CA4" s="109">
        <f>'BAR BB| Open rates'!CA4</f>
        <v>46368</v>
      </c>
      <c r="CB4" s="109">
        <f>'BAR BB| Open rates'!CB4</f>
        <v>46373</v>
      </c>
      <c r="CC4" s="109">
        <f>'BAR BB| Open rates'!CC4</f>
        <v>46375</v>
      </c>
      <c r="CD4" s="109">
        <f>'BAR BB| Open rates'!CD4</f>
        <v>46380</v>
      </c>
      <c r="CE4" s="109">
        <f>'BAR BB| Open rates'!CE4</f>
        <v>46384</v>
      </c>
    </row>
    <row r="5" spans="1:83" s="35" customFormat="1" ht="12" customHeight="1" x14ac:dyDescent="0.2">
      <c r="A5" s="299" t="s">
        <v>63</v>
      </c>
    </row>
    <row r="6" spans="1:83" s="35" customFormat="1" ht="12" customHeight="1" x14ac:dyDescent="0.2">
      <c r="A6" s="265">
        <v>1</v>
      </c>
      <c r="B6" s="34">
        <f>'BAR BB| Open rates'!B6*0.82</f>
        <v>12218</v>
      </c>
      <c r="C6" s="34">
        <f>'BAR BB| Open rates'!C6*0.82</f>
        <v>17056</v>
      </c>
      <c r="D6" s="34">
        <f>'BAR BB| Open rates'!D6*0.82</f>
        <v>13612</v>
      </c>
      <c r="E6" s="34">
        <f>'BAR BB| Open rates'!E6*0.82</f>
        <v>13612</v>
      </c>
      <c r="F6" s="34">
        <f>'BAR BB| Open rates'!F6*0.82</f>
        <v>12218</v>
      </c>
      <c r="G6" s="34">
        <f>'BAR BB| Open rates'!G6*0.82</f>
        <v>10578</v>
      </c>
      <c r="H6" s="34">
        <f>'BAR BB| Open rates'!H6*0.82</f>
        <v>10578</v>
      </c>
      <c r="I6" s="34">
        <f>'BAR BB| Open rates'!I6*0.82</f>
        <v>9758</v>
      </c>
      <c r="J6" s="34">
        <f>'BAR BB| Open rates'!J6*0.82</f>
        <v>10578</v>
      </c>
      <c r="K6" s="34">
        <f>'BAR BB| Open rates'!K6*0.82</f>
        <v>10578</v>
      </c>
      <c r="L6" s="34">
        <f>'BAR BB| Open rates'!L6*0.82</f>
        <v>10578</v>
      </c>
      <c r="M6" s="34">
        <f>'BAR BB| Open rates'!M6*0.82</f>
        <v>17876</v>
      </c>
      <c r="N6" s="34">
        <f>'BAR BB| Open rates'!N6*0.82</f>
        <v>13612</v>
      </c>
      <c r="O6" s="34">
        <f>'BAR BB| Open rates'!O6*0.82</f>
        <v>17876</v>
      </c>
      <c r="P6" s="34">
        <f>'BAR BB| Open rates'!P6*0.82</f>
        <v>15415.999999999998</v>
      </c>
      <c r="Q6" s="34">
        <f>'BAR BB| Open rates'!Q6*0.82</f>
        <v>12218</v>
      </c>
      <c r="R6" s="34">
        <f>'BAR BB| Open rates'!R6*0.82</f>
        <v>13612</v>
      </c>
      <c r="S6" s="34">
        <f>'BAR BB| Open rates'!S6*0.82</f>
        <v>12218</v>
      </c>
      <c r="T6" s="34">
        <f>'BAR BB| Open rates'!T6*0.82</f>
        <v>13612</v>
      </c>
      <c r="U6" s="34">
        <f>'BAR BB| Open rates'!U6*0.82</f>
        <v>12218</v>
      </c>
      <c r="V6" s="34">
        <f>'BAR BB| Open rates'!V6*0.82</f>
        <v>13612</v>
      </c>
      <c r="W6" s="34">
        <f>'BAR BB| Open rates'!W6*0.82</f>
        <v>13612</v>
      </c>
      <c r="X6" s="34">
        <f>'BAR BB| Open rates'!X6*0.82</f>
        <v>17056</v>
      </c>
      <c r="Y6" s="34">
        <f>'BAR BB| Open rates'!Y6*0.82</f>
        <v>32717.999999999996</v>
      </c>
      <c r="Z6" s="34">
        <f>'BAR BB| Open rates'!Z6*0.82</f>
        <v>13612</v>
      </c>
      <c r="AA6" s="34">
        <f>'BAR BB| Open rates'!AA6*0.82</f>
        <v>15415.999999999998</v>
      </c>
      <c r="AB6" s="34">
        <f>'BAR BB| Open rates'!AB6*0.82</f>
        <v>13612</v>
      </c>
      <c r="AC6" s="34">
        <f>'BAR BB| Open rates'!AC6*0.82</f>
        <v>17056</v>
      </c>
      <c r="AD6" s="34">
        <f>'BAR BB| Open rates'!AD6*0.82</f>
        <v>18696</v>
      </c>
      <c r="AE6" s="34">
        <f>'BAR BB| Open rates'!AE6*0.82</f>
        <v>17056</v>
      </c>
      <c r="AF6" s="34">
        <f>'BAR BB| Open rates'!AF6*0.82</f>
        <v>18696</v>
      </c>
      <c r="AG6" s="34">
        <f>'BAR BB| Open rates'!AG6*0.82</f>
        <v>17056</v>
      </c>
      <c r="AH6" s="34">
        <f>'BAR BB| Open rates'!AH6*0.82</f>
        <v>18696</v>
      </c>
      <c r="AI6" s="34">
        <f>'BAR BB| Open rates'!AI6*0.82</f>
        <v>17056</v>
      </c>
      <c r="AJ6" s="34">
        <f>'BAR BB| Open rates'!AJ6*0.82</f>
        <v>18696</v>
      </c>
      <c r="AK6" s="34">
        <f>'BAR BB| Open rates'!AK6*0.82</f>
        <v>17056</v>
      </c>
      <c r="AL6" s="34">
        <f>'BAR BB| Open rates'!AL6*0.82</f>
        <v>18696</v>
      </c>
      <c r="AM6" s="34">
        <f>'BAR BB| Open rates'!AM6*0.82</f>
        <v>17056</v>
      </c>
      <c r="AN6" s="34">
        <f>'BAR BB| Open rates'!AN6*0.82</f>
        <v>18696</v>
      </c>
      <c r="AO6" s="34">
        <f>'BAR BB| Open rates'!AO6*0.82</f>
        <v>17056</v>
      </c>
      <c r="AP6" s="34">
        <f>'BAR BB| Open rates'!AP6*0.82</f>
        <v>18696</v>
      </c>
      <c r="AQ6" s="34">
        <f>'BAR BB| Open rates'!AQ6*0.82</f>
        <v>17056</v>
      </c>
      <c r="AR6" s="34">
        <f>'BAR BB| Open rates'!AR6*0.82</f>
        <v>18696</v>
      </c>
      <c r="AS6" s="34">
        <f>'BAR BB| Open rates'!AS6*0.82</f>
        <v>13612</v>
      </c>
      <c r="AT6" s="34">
        <f>'BAR BB| Open rates'!AT6*0.82</f>
        <v>15415.999999999998</v>
      </c>
      <c r="AU6" s="34">
        <f>'BAR BB| Open rates'!AU6*0.82</f>
        <v>13612</v>
      </c>
      <c r="AV6" s="34">
        <f>'BAR BB| Open rates'!AV6*0.82</f>
        <v>15415.999999999998</v>
      </c>
      <c r="AW6" s="34">
        <f>'BAR BB| Open rates'!AW6*0.82</f>
        <v>15415.999999999998</v>
      </c>
      <c r="AX6" s="34">
        <f>'BAR BB| Open rates'!AX6*0.82</f>
        <v>13612</v>
      </c>
      <c r="AY6" s="34">
        <f>'BAR BB| Open rates'!AY6*0.82</f>
        <v>15415.999999999998</v>
      </c>
      <c r="AZ6" s="34">
        <f>'BAR BB| Open rates'!AZ6*0.82</f>
        <v>13612</v>
      </c>
      <c r="BA6" s="34">
        <f>'BAR BB| Open rates'!BA6*0.82</f>
        <v>15415.999999999998</v>
      </c>
      <c r="BB6" s="34">
        <f>'BAR BB| Open rates'!BB6*0.82</f>
        <v>13612</v>
      </c>
      <c r="BC6" s="34">
        <f>'BAR BB| Open rates'!BC6*0.82</f>
        <v>15415.999999999998</v>
      </c>
      <c r="BD6" s="34">
        <f>'BAR BB| Open rates'!BD6*0.82</f>
        <v>13612</v>
      </c>
      <c r="BE6" s="34">
        <f>'BAR BB| Open rates'!BE6*0.82</f>
        <v>12218</v>
      </c>
      <c r="BF6" s="34">
        <f>'BAR BB| Open rates'!BF6*0.82</f>
        <v>10578</v>
      </c>
      <c r="BG6" s="34">
        <f>'BAR BB| Open rates'!BG6*0.82</f>
        <v>12218</v>
      </c>
      <c r="BH6" s="34">
        <f>'BAR BB| Open rates'!BH6*0.82</f>
        <v>10578</v>
      </c>
      <c r="BI6" s="34">
        <f>'BAR BB| Open rates'!BI6*0.82</f>
        <v>12218</v>
      </c>
      <c r="BJ6" s="34">
        <f>'BAR BB| Open rates'!BJ6*0.82</f>
        <v>10578</v>
      </c>
      <c r="BK6" s="34">
        <f>'BAR BB| Open rates'!BK6*0.82</f>
        <v>12218</v>
      </c>
      <c r="BL6" s="34">
        <f>'BAR BB| Open rates'!BL6*0.82</f>
        <v>10578</v>
      </c>
      <c r="BM6" s="34">
        <f>'BAR BB| Open rates'!BM6*0.82</f>
        <v>12218</v>
      </c>
      <c r="BN6" s="34">
        <f>'BAR BB| Open rates'!BN6*0.82</f>
        <v>13612</v>
      </c>
      <c r="BO6" s="34">
        <f>'BAR BB| Open rates'!BO6*0.82</f>
        <v>15415.999999999998</v>
      </c>
      <c r="BP6" s="34">
        <f>'BAR BB| Open rates'!BP6*0.82</f>
        <v>9758</v>
      </c>
      <c r="BQ6" s="34">
        <f>'BAR BB| Open rates'!BQ6*0.82</f>
        <v>9758</v>
      </c>
      <c r="BR6" s="34">
        <f>'BAR BB| Open rates'!BR6*0.82</f>
        <v>10578</v>
      </c>
      <c r="BS6" s="34">
        <f>'BAR BB| Open rates'!BS6*0.82</f>
        <v>9758</v>
      </c>
      <c r="BT6" s="34">
        <f>'BAR BB| Open rates'!BT6*0.82</f>
        <v>10578</v>
      </c>
      <c r="BU6" s="34">
        <f>'BAR BB| Open rates'!BU6*0.82</f>
        <v>9758</v>
      </c>
      <c r="BV6" s="34">
        <f>'BAR BB| Open rates'!BV6*0.82</f>
        <v>10578</v>
      </c>
      <c r="BW6" s="34">
        <f>'BAR BB| Open rates'!BW6*0.82</f>
        <v>9758</v>
      </c>
      <c r="BX6" s="34">
        <f>'BAR BB| Open rates'!BX6*0.82</f>
        <v>9758</v>
      </c>
      <c r="BY6" s="34">
        <f>'BAR BB| Open rates'!BY6*0.82</f>
        <v>10578</v>
      </c>
      <c r="BZ6" s="34">
        <f>'BAR BB| Open rates'!BZ6*0.82</f>
        <v>9758</v>
      </c>
      <c r="CA6" s="34">
        <f>'BAR BB| Open rates'!CA6*0.82</f>
        <v>10578</v>
      </c>
      <c r="CB6" s="34">
        <f>'BAR BB| Open rates'!CB6*0.82</f>
        <v>9758</v>
      </c>
      <c r="CC6" s="34">
        <f>'BAR BB| Open rates'!CC6*0.82</f>
        <v>10578</v>
      </c>
      <c r="CD6" s="34">
        <f>'BAR BB| Open rates'!CD6*0.82</f>
        <v>13612</v>
      </c>
      <c r="CE6" s="34">
        <f>'BAR BB| Open rates'!CE6*0.82</f>
        <v>15415.999999999998</v>
      </c>
    </row>
    <row r="7" spans="1:83" s="35" customFormat="1" ht="12" customHeight="1" x14ac:dyDescent="0.2">
      <c r="A7" s="265">
        <v>2</v>
      </c>
      <c r="B7" s="34">
        <f>'BAR BB| Open rates'!B7*0.82</f>
        <v>14678</v>
      </c>
      <c r="C7" s="34">
        <f>'BAR BB| Open rates'!C7*0.82</f>
        <v>19516</v>
      </c>
      <c r="D7" s="34">
        <f>'BAR BB| Open rates'!D7*0.82</f>
        <v>16071.999999999998</v>
      </c>
      <c r="E7" s="34">
        <f>'BAR BB| Open rates'!E7*0.82</f>
        <v>16071.999999999998</v>
      </c>
      <c r="F7" s="34">
        <f>'BAR BB| Open rates'!F7*0.82</f>
        <v>14678</v>
      </c>
      <c r="G7" s="34">
        <f>'BAR BB| Open rates'!G7*0.82</f>
        <v>13038</v>
      </c>
      <c r="H7" s="34">
        <f>'BAR BB| Open rates'!H7*0.82</f>
        <v>13038</v>
      </c>
      <c r="I7" s="34">
        <f>'BAR BB| Open rates'!I7*0.82</f>
        <v>12218</v>
      </c>
      <c r="J7" s="34">
        <f>'BAR BB| Open rates'!J7*0.82</f>
        <v>13038</v>
      </c>
      <c r="K7" s="34">
        <f>'BAR BB| Open rates'!K7*0.82</f>
        <v>13038</v>
      </c>
      <c r="L7" s="34">
        <f>'BAR BB| Open rates'!L7*0.82</f>
        <v>13038</v>
      </c>
      <c r="M7" s="34">
        <f>'BAR BB| Open rates'!M7*0.82</f>
        <v>20336</v>
      </c>
      <c r="N7" s="34">
        <f>'BAR BB| Open rates'!N7*0.82</f>
        <v>16071.999999999998</v>
      </c>
      <c r="O7" s="34">
        <f>'BAR BB| Open rates'!O7*0.82</f>
        <v>20336</v>
      </c>
      <c r="P7" s="34">
        <f>'BAR BB| Open rates'!P7*0.82</f>
        <v>17876</v>
      </c>
      <c r="Q7" s="34">
        <f>'BAR BB| Open rates'!Q7*0.82</f>
        <v>14678</v>
      </c>
      <c r="R7" s="34">
        <f>'BAR BB| Open rates'!R7*0.82</f>
        <v>16071.999999999998</v>
      </c>
      <c r="S7" s="34">
        <f>'BAR BB| Open rates'!S7*0.82</f>
        <v>14678</v>
      </c>
      <c r="T7" s="34">
        <f>'BAR BB| Open rates'!T7*0.82</f>
        <v>16071.999999999998</v>
      </c>
      <c r="U7" s="34">
        <f>'BAR BB| Open rates'!U7*0.82</f>
        <v>14678</v>
      </c>
      <c r="V7" s="34">
        <f>'BAR BB| Open rates'!V7*0.82</f>
        <v>16071.999999999998</v>
      </c>
      <c r="W7" s="34">
        <f>'BAR BB| Open rates'!W7*0.82</f>
        <v>16071.999999999998</v>
      </c>
      <c r="X7" s="34">
        <f>'BAR BB| Open rates'!X7*0.82</f>
        <v>19516</v>
      </c>
      <c r="Y7" s="34">
        <f>'BAR BB| Open rates'!Y7*0.82</f>
        <v>35178</v>
      </c>
      <c r="Z7" s="34">
        <f>'BAR BB| Open rates'!Z7*0.82</f>
        <v>16071.999999999998</v>
      </c>
      <c r="AA7" s="34">
        <f>'BAR BB| Open rates'!AA7*0.82</f>
        <v>17876</v>
      </c>
      <c r="AB7" s="34">
        <f>'BAR BB| Open rates'!AB7*0.82</f>
        <v>16071.999999999998</v>
      </c>
      <c r="AC7" s="34">
        <f>'BAR BB| Open rates'!AC7*0.82</f>
        <v>19516</v>
      </c>
      <c r="AD7" s="34">
        <f>'BAR BB| Open rates'!AD7*0.82</f>
        <v>21156</v>
      </c>
      <c r="AE7" s="34">
        <f>'BAR BB| Open rates'!AE7*0.82</f>
        <v>19516</v>
      </c>
      <c r="AF7" s="34">
        <f>'BAR BB| Open rates'!AF7*0.82</f>
        <v>21156</v>
      </c>
      <c r="AG7" s="34">
        <f>'BAR BB| Open rates'!AG7*0.82</f>
        <v>19516</v>
      </c>
      <c r="AH7" s="34">
        <f>'BAR BB| Open rates'!AH7*0.82</f>
        <v>21156</v>
      </c>
      <c r="AI7" s="34">
        <f>'BAR BB| Open rates'!AI7*0.82</f>
        <v>19516</v>
      </c>
      <c r="AJ7" s="34">
        <f>'BAR BB| Open rates'!AJ7*0.82</f>
        <v>21156</v>
      </c>
      <c r="AK7" s="34">
        <f>'BAR BB| Open rates'!AK7*0.82</f>
        <v>19516</v>
      </c>
      <c r="AL7" s="34">
        <f>'BAR BB| Open rates'!AL7*0.82</f>
        <v>21156</v>
      </c>
      <c r="AM7" s="34">
        <f>'BAR BB| Open rates'!AM7*0.82</f>
        <v>19516</v>
      </c>
      <c r="AN7" s="34">
        <f>'BAR BB| Open rates'!AN7*0.82</f>
        <v>21156</v>
      </c>
      <c r="AO7" s="34">
        <f>'BAR BB| Open rates'!AO7*0.82</f>
        <v>19516</v>
      </c>
      <c r="AP7" s="34">
        <f>'BAR BB| Open rates'!AP7*0.82</f>
        <v>21156</v>
      </c>
      <c r="AQ7" s="34">
        <f>'BAR BB| Open rates'!AQ7*0.82</f>
        <v>19516</v>
      </c>
      <c r="AR7" s="34">
        <f>'BAR BB| Open rates'!AR7*0.82</f>
        <v>21156</v>
      </c>
      <c r="AS7" s="34">
        <f>'BAR BB| Open rates'!AS7*0.82</f>
        <v>16071.999999999998</v>
      </c>
      <c r="AT7" s="34">
        <f>'BAR BB| Open rates'!AT7*0.82</f>
        <v>17876</v>
      </c>
      <c r="AU7" s="34">
        <f>'BAR BB| Open rates'!AU7*0.82</f>
        <v>16071.999999999998</v>
      </c>
      <c r="AV7" s="34">
        <f>'BAR BB| Open rates'!AV7*0.82</f>
        <v>17876</v>
      </c>
      <c r="AW7" s="34">
        <f>'BAR BB| Open rates'!AW7*0.82</f>
        <v>17876</v>
      </c>
      <c r="AX7" s="34">
        <f>'BAR BB| Open rates'!AX7*0.82</f>
        <v>16071.999999999998</v>
      </c>
      <c r="AY7" s="34">
        <f>'BAR BB| Open rates'!AY7*0.82</f>
        <v>17876</v>
      </c>
      <c r="AZ7" s="34">
        <f>'BAR BB| Open rates'!AZ7*0.82</f>
        <v>16071.999999999998</v>
      </c>
      <c r="BA7" s="34">
        <f>'BAR BB| Open rates'!BA7*0.82</f>
        <v>17876</v>
      </c>
      <c r="BB7" s="34">
        <f>'BAR BB| Open rates'!BB7*0.82</f>
        <v>16071.999999999998</v>
      </c>
      <c r="BC7" s="34">
        <f>'BAR BB| Open rates'!BC7*0.82</f>
        <v>17876</v>
      </c>
      <c r="BD7" s="34">
        <f>'BAR BB| Open rates'!BD7*0.82</f>
        <v>16071.999999999998</v>
      </c>
      <c r="BE7" s="34">
        <f>'BAR BB| Open rates'!BE7*0.82</f>
        <v>14678</v>
      </c>
      <c r="BF7" s="34">
        <f>'BAR BB| Open rates'!BF7*0.82</f>
        <v>13038</v>
      </c>
      <c r="BG7" s="34">
        <f>'BAR BB| Open rates'!BG7*0.82</f>
        <v>14678</v>
      </c>
      <c r="BH7" s="34">
        <f>'BAR BB| Open rates'!BH7*0.82</f>
        <v>13038</v>
      </c>
      <c r="BI7" s="34">
        <f>'BAR BB| Open rates'!BI7*0.82</f>
        <v>14678</v>
      </c>
      <c r="BJ7" s="34">
        <f>'BAR BB| Open rates'!BJ7*0.82</f>
        <v>13038</v>
      </c>
      <c r="BK7" s="34">
        <f>'BAR BB| Open rates'!BK7*0.82</f>
        <v>14678</v>
      </c>
      <c r="BL7" s="34">
        <f>'BAR BB| Open rates'!BL7*0.82</f>
        <v>13038</v>
      </c>
      <c r="BM7" s="34">
        <f>'BAR BB| Open rates'!BM7*0.82</f>
        <v>14678</v>
      </c>
      <c r="BN7" s="34">
        <f>'BAR BB| Open rates'!BN7*0.82</f>
        <v>16071.999999999998</v>
      </c>
      <c r="BO7" s="34">
        <f>'BAR BB| Open rates'!BO7*0.82</f>
        <v>17876</v>
      </c>
      <c r="BP7" s="34">
        <f>'BAR BB| Open rates'!BP7*0.82</f>
        <v>12218</v>
      </c>
      <c r="BQ7" s="34">
        <f>'BAR BB| Open rates'!BQ7*0.82</f>
        <v>12218</v>
      </c>
      <c r="BR7" s="34">
        <f>'BAR BB| Open rates'!BR7*0.82</f>
        <v>13038</v>
      </c>
      <c r="BS7" s="34">
        <f>'BAR BB| Open rates'!BS7*0.82</f>
        <v>12218</v>
      </c>
      <c r="BT7" s="34">
        <f>'BAR BB| Open rates'!BT7*0.82</f>
        <v>13038</v>
      </c>
      <c r="BU7" s="34">
        <f>'BAR BB| Open rates'!BU7*0.82</f>
        <v>12218</v>
      </c>
      <c r="BV7" s="34">
        <f>'BAR BB| Open rates'!BV7*0.82</f>
        <v>13038</v>
      </c>
      <c r="BW7" s="34">
        <f>'BAR BB| Open rates'!BW7*0.82</f>
        <v>12218</v>
      </c>
      <c r="BX7" s="34">
        <f>'BAR BB| Open rates'!BX7*0.82</f>
        <v>12218</v>
      </c>
      <c r="BY7" s="34">
        <f>'BAR BB| Open rates'!BY7*0.82</f>
        <v>13038</v>
      </c>
      <c r="BZ7" s="34">
        <f>'BAR BB| Open rates'!BZ7*0.82</f>
        <v>12218</v>
      </c>
      <c r="CA7" s="34">
        <f>'BAR BB| Open rates'!CA7*0.82</f>
        <v>13038</v>
      </c>
      <c r="CB7" s="34">
        <f>'BAR BB| Open rates'!CB7*0.82</f>
        <v>12218</v>
      </c>
      <c r="CC7" s="34">
        <f>'BAR BB| Open rates'!CC7*0.82</f>
        <v>13038</v>
      </c>
      <c r="CD7" s="34">
        <f>'BAR BB| Open rates'!CD7*0.82</f>
        <v>16071.999999999998</v>
      </c>
      <c r="CE7" s="34">
        <f>'BAR BB| Open rates'!CE7*0.82</f>
        <v>17876</v>
      </c>
    </row>
    <row r="8" spans="1:83" s="35" customFormat="1" ht="12" customHeight="1" x14ac:dyDescent="0.2">
      <c r="A8" s="268" t="s">
        <v>175</v>
      </c>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row>
    <row r="9" spans="1:83" s="35" customFormat="1" ht="12" customHeight="1" x14ac:dyDescent="0.2">
      <c r="A9" s="269">
        <v>1</v>
      </c>
      <c r="B9" s="34">
        <f>'BAR BB| Open rates'!B9*0.82</f>
        <v>14678</v>
      </c>
      <c r="C9" s="34">
        <f>'BAR BB| Open rates'!C9*0.82</f>
        <v>19516</v>
      </c>
      <c r="D9" s="34">
        <f>'BAR BB| Open rates'!D9*0.82</f>
        <v>16071.999999999998</v>
      </c>
      <c r="E9" s="34">
        <f>'BAR BB| Open rates'!E9*0.82</f>
        <v>15252</v>
      </c>
      <c r="F9" s="34">
        <f>'BAR BB| Open rates'!F9*0.82</f>
        <v>13858</v>
      </c>
      <c r="G9" s="34">
        <f>'BAR BB| Open rates'!G9*0.82</f>
        <v>12218</v>
      </c>
      <c r="H9" s="34">
        <f>'BAR BB| Open rates'!H9*0.82</f>
        <v>12218</v>
      </c>
      <c r="I9" s="34">
        <f>'BAR BB| Open rates'!I9*0.82</f>
        <v>11398</v>
      </c>
      <c r="J9" s="34">
        <f>'BAR BB| Open rates'!J9*0.82</f>
        <v>12218</v>
      </c>
      <c r="K9" s="34">
        <f>'BAR BB| Open rates'!K9*0.82</f>
        <v>12218</v>
      </c>
      <c r="L9" s="34">
        <f>'BAR BB| Open rates'!L9*0.82</f>
        <v>12218</v>
      </c>
      <c r="M9" s="34">
        <f>'BAR BB| Open rates'!M9*0.82</f>
        <v>19516</v>
      </c>
      <c r="N9" s="34">
        <f>'BAR BB| Open rates'!N9*0.82</f>
        <v>15252</v>
      </c>
      <c r="O9" s="34">
        <f>'BAR BB| Open rates'!O9*0.82</f>
        <v>19516</v>
      </c>
      <c r="P9" s="34">
        <f>'BAR BB| Open rates'!P9*0.82</f>
        <v>17056</v>
      </c>
      <c r="Q9" s="34">
        <f>'BAR BB| Open rates'!Q9*0.82</f>
        <v>13858</v>
      </c>
      <c r="R9" s="34">
        <f>'BAR BB| Open rates'!R9*0.82</f>
        <v>15252</v>
      </c>
      <c r="S9" s="34">
        <f>'BAR BB| Open rates'!S9*0.82</f>
        <v>13858</v>
      </c>
      <c r="T9" s="34">
        <f>'BAR BB| Open rates'!T9*0.82</f>
        <v>15252</v>
      </c>
      <c r="U9" s="34">
        <f>'BAR BB| Open rates'!U9*0.82</f>
        <v>13858</v>
      </c>
      <c r="V9" s="34">
        <f>'BAR BB| Open rates'!V9*0.82</f>
        <v>15252</v>
      </c>
      <c r="W9" s="34">
        <f>'BAR BB| Open rates'!W9*0.82</f>
        <v>16071.999999999998</v>
      </c>
      <c r="X9" s="34">
        <f>'BAR BB| Open rates'!X9*0.82</f>
        <v>19516</v>
      </c>
      <c r="Y9" s="34">
        <f>'BAR BB| Open rates'!Y9*0.82</f>
        <v>35178</v>
      </c>
      <c r="Z9" s="34">
        <f>'BAR BB| Open rates'!Z9*0.82</f>
        <v>16071.999999999998</v>
      </c>
      <c r="AA9" s="34">
        <f>'BAR BB| Open rates'!AA9*0.82</f>
        <v>17876</v>
      </c>
      <c r="AB9" s="34">
        <f>'BAR BB| Open rates'!AB9*0.82</f>
        <v>16071.999999999998</v>
      </c>
      <c r="AC9" s="34">
        <f>'BAR BB| Open rates'!AC9*0.82</f>
        <v>19516</v>
      </c>
      <c r="AD9" s="34">
        <f>'BAR BB| Open rates'!AD9*0.82</f>
        <v>21156</v>
      </c>
      <c r="AE9" s="34">
        <f>'BAR BB| Open rates'!AE9*0.82</f>
        <v>19516</v>
      </c>
      <c r="AF9" s="34">
        <f>'BAR BB| Open rates'!AF9*0.82</f>
        <v>21156</v>
      </c>
      <c r="AG9" s="34">
        <f>'BAR BB| Open rates'!AG9*0.82</f>
        <v>19516</v>
      </c>
      <c r="AH9" s="34">
        <f>'BAR BB| Open rates'!AH9*0.82</f>
        <v>21156</v>
      </c>
      <c r="AI9" s="34">
        <f>'BAR BB| Open rates'!AI9*0.82</f>
        <v>19516</v>
      </c>
      <c r="AJ9" s="34">
        <f>'BAR BB| Open rates'!AJ9*0.82</f>
        <v>21156</v>
      </c>
      <c r="AK9" s="34">
        <f>'BAR BB| Open rates'!AK9*0.82</f>
        <v>19516</v>
      </c>
      <c r="AL9" s="34">
        <f>'BAR BB| Open rates'!AL9*0.82</f>
        <v>21156</v>
      </c>
      <c r="AM9" s="34">
        <f>'BAR BB| Open rates'!AM9*0.82</f>
        <v>19516</v>
      </c>
      <c r="AN9" s="34">
        <f>'BAR BB| Open rates'!AN9*0.82</f>
        <v>21156</v>
      </c>
      <c r="AO9" s="34">
        <f>'BAR BB| Open rates'!AO9*0.82</f>
        <v>19516</v>
      </c>
      <c r="AP9" s="34">
        <f>'BAR BB| Open rates'!AP9*0.82</f>
        <v>21156</v>
      </c>
      <c r="AQ9" s="34">
        <f>'BAR BB| Open rates'!AQ9*0.82</f>
        <v>19516</v>
      </c>
      <c r="AR9" s="34">
        <f>'BAR BB| Open rates'!AR9*0.82</f>
        <v>21156</v>
      </c>
      <c r="AS9" s="34">
        <f>'BAR BB| Open rates'!AS9*0.82</f>
        <v>16071.999999999998</v>
      </c>
      <c r="AT9" s="34">
        <f>'BAR BB| Open rates'!AT9*0.82</f>
        <v>17876</v>
      </c>
      <c r="AU9" s="34">
        <f>'BAR BB| Open rates'!AU9*0.82</f>
        <v>16071.999999999998</v>
      </c>
      <c r="AV9" s="34">
        <f>'BAR BB| Open rates'!AV9*0.82</f>
        <v>17876</v>
      </c>
      <c r="AW9" s="34">
        <f>'BAR BB| Open rates'!AW9*0.82</f>
        <v>17876</v>
      </c>
      <c r="AX9" s="34">
        <f>'BAR BB| Open rates'!AX9*0.82</f>
        <v>16071.999999999998</v>
      </c>
      <c r="AY9" s="34">
        <f>'BAR BB| Open rates'!AY9*0.82</f>
        <v>17876</v>
      </c>
      <c r="AZ9" s="34">
        <f>'BAR BB| Open rates'!AZ9*0.82</f>
        <v>16071.999999999998</v>
      </c>
      <c r="BA9" s="34">
        <f>'BAR BB| Open rates'!BA9*0.82</f>
        <v>17876</v>
      </c>
      <c r="BB9" s="34">
        <f>'BAR BB| Open rates'!BB9*0.82</f>
        <v>16071.999999999998</v>
      </c>
      <c r="BC9" s="34">
        <f>'BAR BB| Open rates'!BC9*0.82</f>
        <v>17876</v>
      </c>
      <c r="BD9" s="34">
        <f>'BAR BB| Open rates'!BD9*0.82</f>
        <v>16071.999999999998</v>
      </c>
      <c r="BE9" s="34">
        <f>'BAR BB| Open rates'!BE9*0.82</f>
        <v>14678</v>
      </c>
      <c r="BF9" s="34">
        <f>'BAR BB| Open rates'!BF9*0.82</f>
        <v>13038</v>
      </c>
      <c r="BG9" s="34">
        <f>'BAR BB| Open rates'!BG9*0.82</f>
        <v>14678</v>
      </c>
      <c r="BH9" s="34">
        <f>'BAR BB| Open rates'!BH9*0.82</f>
        <v>13038</v>
      </c>
      <c r="BI9" s="34">
        <f>'BAR BB| Open rates'!BI9*0.82</f>
        <v>14678</v>
      </c>
      <c r="BJ9" s="34">
        <f>'BAR BB| Open rates'!BJ9*0.82</f>
        <v>13038</v>
      </c>
      <c r="BK9" s="34">
        <f>'BAR BB| Open rates'!BK9*0.82</f>
        <v>14678</v>
      </c>
      <c r="BL9" s="34">
        <f>'BAR BB| Open rates'!BL9*0.82</f>
        <v>13038</v>
      </c>
      <c r="BM9" s="34">
        <f>'BAR BB| Open rates'!BM9*0.82</f>
        <v>14678</v>
      </c>
      <c r="BN9" s="34">
        <f>'BAR BB| Open rates'!BN9*0.82</f>
        <v>16071.999999999998</v>
      </c>
      <c r="BO9" s="34">
        <f>'BAR BB| Open rates'!BO9*0.82</f>
        <v>17876</v>
      </c>
      <c r="BP9" s="34">
        <f>'BAR BB| Open rates'!BP9*0.82</f>
        <v>12218</v>
      </c>
      <c r="BQ9" s="34">
        <f>'BAR BB| Open rates'!BQ9*0.82</f>
        <v>11398</v>
      </c>
      <c r="BR9" s="34">
        <f>'BAR BB| Open rates'!BR9*0.82</f>
        <v>12218</v>
      </c>
      <c r="BS9" s="34">
        <f>'BAR BB| Open rates'!BS9*0.82</f>
        <v>11398</v>
      </c>
      <c r="BT9" s="34">
        <f>'BAR BB| Open rates'!BT9*0.82</f>
        <v>12218</v>
      </c>
      <c r="BU9" s="34">
        <f>'BAR BB| Open rates'!BU9*0.82</f>
        <v>11398</v>
      </c>
      <c r="BV9" s="34">
        <f>'BAR BB| Open rates'!BV9*0.82</f>
        <v>12218</v>
      </c>
      <c r="BW9" s="34">
        <f>'BAR BB| Open rates'!BW9*0.82</f>
        <v>11398</v>
      </c>
      <c r="BX9" s="34">
        <f>'BAR BB| Open rates'!BX9*0.82</f>
        <v>11398</v>
      </c>
      <c r="BY9" s="34">
        <f>'BAR BB| Open rates'!BY9*0.82</f>
        <v>12218</v>
      </c>
      <c r="BZ9" s="34">
        <f>'BAR BB| Open rates'!BZ9*0.82</f>
        <v>11398</v>
      </c>
      <c r="CA9" s="34">
        <f>'BAR BB| Open rates'!CA9*0.82</f>
        <v>12218</v>
      </c>
      <c r="CB9" s="34">
        <f>'BAR BB| Open rates'!CB9*0.82</f>
        <v>11398</v>
      </c>
      <c r="CC9" s="34">
        <f>'BAR BB| Open rates'!CC9*0.82</f>
        <v>12218</v>
      </c>
      <c r="CD9" s="34">
        <f>'BAR BB| Open rates'!CD9*0.82</f>
        <v>15252</v>
      </c>
      <c r="CE9" s="34">
        <f>'BAR BB| Open rates'!CE9*0.82</f>
        <v>17056</v>
      </c>
    </row>
    <row r="10" spans="1:83" s="35" customFormat="1" ht="12" customHeight="1" x14ac:dyDescent="0.2">
      <c r="A10" s="269">
        <v>2</v>
      </c>
      <c r="B10" s="34">
        <f>'BAR BB| Open rates'!B10*0.82</f>
        <v>17138</v>
      </c>
      <c r="C10" s="34">
        <f>'BAR BB| Open rates'!C10*0.82</f>
        <v>21976</v>
      </c>
      <c r="D10" s="34">
        <f>'BAR BB| Open rates'!D10*0.82</f>
        <v>18532</v>
      </c>
      <c r="E10" s="34">
        <f>'BAR BB| Open rates'!E10*0.82</f>
        <v>17712</v>
      </c>
      <c r="F10" s="34">
        <f>'BAR BB| Open rates'!F10*0.82</f>
        <v>16317.999999999998</v>
      </c>
      <c r="G10" s="34">
        <f>'BAR BB| Open rates'!G10*0.82</f>
        <v>14678</v>
      </c>
      <c r="H10" s="34">
        <f>'BAR BB| Open rates'!H10*0.82</f>
        <v>14678</v>
      </c>
      <c r="I10" s="34">
        <f>'BAR BB| Open rates'!I10*0.82</f>
        <v>13858</v>
      </c>
      <c r="J10" s="34">
        <f>'BAR BB| Open rates'!J10*0.82</f>
        <v>14678</v>
      </c>
      <c r="K10" s="34">
        <f>'BAR BB| Open rates'!K10*0.82</f>
        <v>14678</v>
      </c>
      <c r="L10" s="34">
        <f>'BAR BB| Open rates'!L10*0.82</f>
        <v>14678</v>
      </c>
      <c r="M10" s="34">
        <f>'BAR BB| Open rates'!M10*0.82</f>
        <v>21976</v>
      </c>
      <c r="N10" s="34">
        <f>'BAR BB| Open rates'!N10*0.82</f>
        <v>17712</v>
      </c>
      <c r="O10" s="34">
        <f>'BAR BB| Open rates'!O10*0.82</f>
        <v>21976</v>
      </c>
      <c r="P10" s="34">
        <f>'BAR BB| Open rates'!P10*0.82</f>
        <v>19516</v>
      </c>
      <c r="Q10" s="34">
        <f>'BAR BB| Open rates'!Q10*0.82</f>
        <v>16317.999999999998</v>
      </c>
      <c r="R10" s="34">
        <f>'BAR BB| Open rates'!R10*0.82</f>
        <v>17712</v>
      </c>
      <c r="S10" s="34">
        <f>'BAR BB| Open rates'!S10*0.82</f>
        <v>16317.999999999998</v>
      </c>
      <c r="T10" s="34">
        <f>'BAR BB| Open rates'!T10*0.82</f>
        <v>17712</v>
      </c>
      <c r="U10" s="34">
        <f>'BAR BB| Open rates'!U10*0.82</f>
        <v>16317.999999999998</v>
      </c>
      <c r="V10" s="34">
        <f>'BAR BB| Open rates'!V10*0.82</f>
        <v>17712</v>
      </c>
      <c r="W10" s="34">
        <f>'BAR BB| Open rates'!W10*0.82</f>
        <v>18532</v>
      </c>
      <c r="X10" s="34">
        <f>'BAR BB| Open rates'!X10*0.82</f>
        <v>21976</v>
      </c>
      <c r="Y10" s="34">
        <f>'BAR BB| Open rates'!Y10*0.82</f>
        <v>37638</v>
      </c>
      <c r="Z10" s="34">
        <f>'BAR BB| Open rates'!Z10*0.82</f>
        <v>18532</v>
      </c>
      <c r="AA10" s="34">
        <f>'BAR BB| Open rates'!AA10*0.82</f>
        <v>20336</v>
      </c>
      <c r="AB10" s="34">
        <f>'BAR BB| Open rates'!AB10*0.82</f>
        <v>18532</v>
      </c>
      <c r="AC10" s="34">
        <f>'BAR BB| Open rates'!AC10*0.82</f>
        <v>21976</v>
      </c>
      <c r="AD10" s="34">
        <f>'BAR BB| Open rates'!AD10*0.82</f>
        <v>23616</v>
      </c>
      <c r="AE10" s="34">
        <f>'BAR BB| Open rates'!AE10*0.82</f>
        <v>21976</v>
      </c>
      <c r="AF10" s="34">
        <f>'BAR BB| Open rates'!AF10*0.82</f>
        <v>23616</v>
      </c>
      <c r="AG10" s="34">
        <f>'BAR BB| Open rates'!AG10*0.82</f>
        <v>21976</v>
      </c>
      <c r="AH10" s="34">
        <f>'BAR BB| Open rates'!AH10*0.82</f>
        <v>23616</v>
      </c>
      <c r="AI10" s="34">
        <f>'BAR BB| Open rates'!AI10*0.82</f>
        <v>21976</v>
      </c>
      <c r="AJ10" s="34">
        <f>'BAR BB| Open rates'!AJ10*0.82</f>
        <v>23616</v>
      </c>
      <c r="AK10" s="34">
        <f>'BAR BB| Open rates'!AK10*0.82</f>
        <v>21976</v>
      </c>
      <c r="AL10" s="34">
        <f>'BAR BB| Open rates'!AL10*0.82</f>
        <v>23616</v>
      </c>
      <c r="AM10" s="34">
        <f>'BAR BB| Open rates'!AM10*0.82</f>
        <v>21976</v>
      </c>
      <c r="AN10" s="34">
        <f>'BAR BB| Open rates'!AN10*0.82</f>
        <v>23616</v>
      </c>
      <c r="AO10" s="34">
        <f>'BAR BB| Open rates'!AO10*0.82</f>
        <v>21976</v>
      </c>
      <c r="AP10" s="34">
        <f>'BAR BB| Open rates'!AP10*0.82</f>
        <v>23616</v>
      </c>
      <c r="AQ10" s="34">
        <f>'BAR BB| Open rates'!AQ10*0.82</f>
        <v>21976</v>
      </c>
      <c r="AR10" s="34">
        <f>'BAR BB| Open rates'!AR10*0.82</f>
        <v>23616</v>
      </c>
      <c r="AS10" s="34">
        <f>'BAR BB| Open rates'!AS10*0.82</f>
        <v>18532</v>
      </c>
      <c r="AT10" s="34">
        <f>'BAR BB| Open rates'!AT10*0.82</f>
        <v>20336</v>
      </c>
      <c r="AU10" s="34">
        <f>'BAR BB| Open rates'!AU10*0.82</f>
        <v>18532</v>
      </c>
      <c r="AV10" s="34">
        <f>'BAR BB| Open rates'!AV10*0.82</f>
        <v>20336</v>
      </c>
      <c r="AW10" s="34">
        <f>'BAR BB| Open rates'!AW10*0.82</f>
        <v>20336</v>
      </c>
      <c r="AX10" s="34">
        <f>'BAR BB| Open rates'!AX10*0.82</f>
        <v>18532</v>
      </c>
      <c r="AY10" s="34">
        <f>'BAR BB| Open rates'!AY10*0.82</f>
        <v>20336</v>
      </c>
      <c r="AZ10" s="34">
        <f>'BAR BB| Open rates'!AZ10*0.82</f>
        <v>18532</v>
      </c>
      <c r="BA10" s="34">
        <f>'BAR BB| Open rates'!BA10*0.82</f>
        <v>20336</v>
      </c>
      <c r="BB10" s="34">
        <f>'BAR BB| Open rates'!BB10*0.82</f>
        <v>18532</v>
      </c>
      <c r="BC10" s="34">
        <f>'BAR BB| Open rates'!BC10*0.82</f>
        <v>20336</v>
      </c>
      <c r="BD10" s="34">
        <f>'BAR BB| Open rates'!BD10*0.82</f>
        <v>18532</v>
      </c>
      <c r="BE10" s="34">
        <f>'BAR BB| Open rates'!BE10*0.82</f>
        <v>17138</v>
      </c>
      <c r="BF10" s="34">
        <f>'BAR BB| Open rates'!BF10*0.82</f>
        <v>15497.999999999998</v>
      </c>
      <c r="BG10" s="34">
        <f>'BAR BB| Open rates'!BG10*0.82</f>
        <v>17138</v>
      </c>
      <c r="BH10" s="34">
        <f>'BAR BB| Open rates'!BH10*0.82</f>
        <v>15497.999999999998</v>
      </c>
      <c r="BI10" s="34">
        <f>'BAR BB| Open rates'!BI10*0.82</f>
        <v>17138</v>
      </c>
      <c r="BJ10" s="34">
        <f>'BAR BB| Open rates'!BJ10*0.82</f>
        <v>15497.999999999998</v>
      </c>
      <c r="BK10" s="34">
        <f>'BAR BB| Open rates'!BK10*0.82</f>
        <v>17138</v>
      </c>
      <c r="BL10" s="34">
        <f>'BAR BB| Open rates'!BL10*0.82</f>
        <v>15497.999999999998</v>
      </c>
      <c r="BM10" s="34">
        <f>'BAR BB| Open rates'!BM10*0.82</f>
        <v>17138</v>
      </c>
      <c r="BN10" s="34">
        <f>'BAR BB| Open rates'!BN10*0.82</f>
        <v>18532</v>
      </c>
      <c r="BO10" s="34">
        <f>'BAR BB| Open rates'!BO10*0.82</f>
        <v>20336</v>
      </c>
      <c r="BP10" s="34">
        <f>'BAR BB| Open rates'!BP10*0.82</f>
        <v>14678</v>
      </c>
      <c r="BQ10" s="34">
        <f>'BAR BB| Open rates'!BQ10*0.82</f>
        <v>13858</v>
      </c>
      <c r="BR10" s="34">
        <f>'BAR BB| Open rates'!BR10*0.82</f>
        <v>14678</v>
      </c>
      <c r="BS10" s="34">
        <f>'BAR BB| Open rates'!BS10*0.82</f>
        <v>13858</v>
      </c>
      <c r="BT10" s="34">
        <f>'BAR BB| Open rates'!BT10*0.82</f>
        <v>14678</v>
      </c>
      <c r="BU10" s="34">
        <f>'BAR BB| Open rates'!BU10*0.82</f>
        <v>13858</v>
      </c>
      <c r="BV10" s="34">
        <f>'BAR BB| Open rates'!BV10*0.82</f>
        <v>14678</v>
      </c>
      <c r="BW10" s="34">
        <f>'BAR BB| Open rates'!BW10*0.82</f>
        <v>13858</v>
      </c>
      <c r="BX10" s="34">
        <f>'BAR BB| Open rates'!BX10*0.82</f>
        <v>13858</v>
      </c>
      <c r="BY10" s="34">
        <f>'BAR BB| Open rates'!BY10*0.82</f>
        <v>14678</v>
      </c>
      <c r="BZ10" s="34">
        <f>'BAR BB| Open rates'!BZ10*0.82</f>
        <v>13858</v>
      </c>
      <c r="CA10" s="34">
        <f>'BAR BB| Open rates'!CA10*0.82</f>
        <v>14678</v>
      </c>
      <c r="CB10" s="34">
        <f>'BAR BB| Open rates'!CB10*0.82</f>
        <v>13858</v>
      </c>
      <c r="CC10" s="34">
        <f>'BAR BB| Open rates'!CC10*0.82</f>
        <v>14678</v>
      </c>
      <c r="CD10" s="34">
        <f>'BAR BB| Open rates'!CD10*0.82</f>
        <v>17712</v>
      </c>
      <c r="CE10" s="34">
        <f>'BAR BB| Open rates'!CE10*0.82</f>
        <v>19516</v>
      </c>
    </row>
    <row r="11" spans="1:83" s="35" customFormat="1" ht="12" customHeight="1" x14ac:dyDescent="0.2">
      <c r="A11" s="268" t="s">
        <v>176</v>
      </c>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row>
    <row r="12" spans="1:83" s="35" customFormat="1" ht="12" customHeight="1" x14ac:dyDescent="0.2">
      <c r="A12" s="269">
        <v>1</v>
      </c>
      <c r="B12" s="34">
        <f>'BAR BB| Open rates'!B12*0.82</f>
        <v>17876</v>
      </c>
      <c r="C12" s="34">
        <f>'BAR BB| Open rates'!C12*0.82</f>
        <v>22714</v>
      </c>
      <c r="D12" s="34">
        <f>'BAR BB| Open rates'!D12*0.82</f>
        <v>19270</v>
      </c>
      <c r="E12" s="34">
        <f>'BAR BB| Open rates'!E12*0.82</f>
        <v>18450</v>
      </c>
      <c r="F12" s="34">
        <f>'BAR BB| Open rates'!F12*0.82</f>
        <v>17056</v>
      </c>
      <c r="G12" s="34">
        <f>'BAR BB| Open rates'!G12*0.82</f>
        <v>15415.999999999998</v>
      </c>
      <c r="H12" s="34">
        <f>'BAR BB| Open rates'!H12*0.82</f>
        <v>15415.999999999998</v>
      </c>
      <c r="I12" s="34">
        <f>'BAR BB| Open rates'!I12*0.82</f>
        <v>14596</v>
      </c>
      <c r="J12" s="34">
        <f>'BAR BB| Open rates'!J12*0.82</f>
        <v>15415.999999999998</v>
      </c>
      <c r="K12" s="34">
        <f>'BAR BB| Open rates'!K12*0.82</f>
        <v>15415.999999999998</v>
      </c>
      <c r="L12" s="34">
        <f>'BAR BB| Open rates'!L12*0.82</f>
        <v>15415.999999999998</v>
      </c>
      <c r="M12" s="34">
        <f>'BAR BB| Open rates'!M12*0.82</f>
        <v>23534</v>
      </c>
      <c r="N12" s="34">
        <f>'BAR BB| Open rates'!N12*0.82</f>
        <v>19270</v>
      </c>
      <c r="O12" s="34">
        <f>'BAR BB| Open rates'!O12*0.82</f>
        <v>23534</v>
      </c>
      <c r="P12" s="34">
        <f>'BAR BB| Open rates'!P12*0.82</f>
        <v>21074</v>
      </c>
      <c r="Q12" s="34">
        <f>'BAR BB| Open rates'!Q12*0.82</f>
        <v>17876</v>
      </c>
      <c r="R12" s="34">
        <f>'BAR BB| Open rates'!R12*0.82</f>
        <v>19270</v>
      </c>
      <c r="S12" s="34">
        <f>'BAR BB| Open rates'!S12*0.82</f>
        <v>17876</v>
      </c>
      <c r="T12" s="34">
        <f>'BAR BB| Open rates'!T12*0.82</f>
        <v>19270</v>
      </c>
      <c r="U12" s="34">
        <f>'BAR BB| Open rates'!U12*0.82</f>
        <v>17876</v>
      </c>
      <c r="V12" s="34">
        <f>'BAR BB| Open rates'!V12*0.82</f>
        <v>19270</v>
      </c>
      <c r="W12" s="34">
        <f>'BAR BB| Open rates'!W12*0.82</f>
        <v>19270</v>
      </c>
      <c r="X12" s="34">
        <f>'BAR BB| Open rates'!X12*0.82</f>
        <v>22714</v>
      </c>
      <c r="Y12" s="34">
        <f>'BAR BB| Open rates'!Y12*0.82</f>
        <v>38376</v>
      </c>
      <c r="Z12" s="34">
        <f>'BAR BB| Open rates'!Z12*0.82</f>
        <v>19270</v>
      </c>
      <c r="AA12" s="34">
        <f>'BAR BB| Open rates'!AA12*0.82</f>
        <v>21074</v>
      </c>
      <c r="AB12" s="34">
        <f>'BAR BB| Open rates'!AB12*0.82</f>
        <v>19270</v>
      </c>
      <c r="AC12" s="34">
        <f>'BAR BB| Open rates'!AC12*0.82</f>
        <v>22714</v>
      </c>
      <c r="AD12" s="34">
        <f>'BAR BB| Open rates'!AD12*0.82</f>
        <v>24354</v>
      </c>
      <c r="AE12" s="34">
        <f>'BAR BB| Open rates'!AE12*0.82</f>
        <v>22714</v>
      </c>
      <c r="AF12" s="34">
        <f>'BAR BB| Open rates'!AF12*0.82</f>
        <v>24354</v>
      </c>
      <c r="AG12" s="34">
        <f>'BAR BB| Open rates'!AG12*0.82</f>
        <v>22714</v>
      </c>
      <c r="AH12" s="34">
        <f>'BAR BB| Open rates'!AH12*0.82</f>
        <v>24354</v>
      </c>
      <c r="AI12" s="34">
        <f>'BAR BB| Open rates'!AI12*0.82</f>
        <v>22714</v>
      </c>
      <c r="AJ12" s="34">
        <f>'BAR BB| Open rates'!AJ12*0.82</f>
        <v>24354</v>
      </c>
      <c r="AK12" s="34">
        <f>'BAR BB| Open rates'!AK12*0.82</f>
        <v>22714</v>
      </c>
      <c r="AL12" s="34">
        <f>'BAR BB| Open rates'!AL12*0.82</f>
        <v>24354</v>
      </c>
      <c r="AM12" s="34">
        <f>'BAR BB| Open rates'!AM12*0.82</f>
        <v>22714</v>
      </c>
      <c r="AN12" s="34">
        <f>'BAR BB| Open rates'!AN12*0.82</f>
        <v>24354</v>
      </c>
      <c r="AO12" s="34">
        <f>'BAR BB| Open rates'!AO12*0.82</f>
        <v>22714</v>
      </c>
      <c r="AP12" s="34">
        <f>'BAR BB| Open rates'!AP12*0.82</f>
        <v>24354</v>
      </c>
      <c r="AQ12" s="34">
        <f>'BAR BB| Open rates'!AQ12*0.82</f>
        <v>22714</v>
      </c>
      <c r="AR12" s="34">
        <f>'BAR BB| Open rates'!AR12*0.82</f>
        <v>24354</v>
      </c>
      <c r="AS12" s="34">
        <f>'BAR BB| Open rates'!AS12*0.82</f>
        <v>19270</v>
      </c>
      <c r="AT12" s="34">
        <f>'BAR BB| Open rates'!AT12*0.82</f>
        <v>21074</v>
      </c>
      <c r="AU12" s="34">
        <f>'BAR BB| Open rates'!AU12*0.82</f>
        <v>19270</v>
      </c>
      <c r="AV12" s="34">
        <f>'BAR BB| Open rates'!AV12*0.82</f>
        <v>21074</v>
      </c>
      <c r="AW12" s="34">
        <f>'BAR BB| Open rates'!AW12*0.82</f>
        <v>21074</v>
      </c>
      <c r="AX12" s="34">
        <f>'BAR BB| Open rates'!AX12*0.82</f>
        <v>19270</v>
      </c>
      <c r="AY12" s="34">
        <f>'BAR BB| Open rates'!AY12*0.82</f>
        <v>21074</v>
      </c>
      <c r="AZ12" s="34">
        <f>'BAR BB| Open rates'!AZ12*0.82</f>
        <v>19270</v>
      </c>
      <c r="BA12" s="34">
        <f>'BAR BB| Open rates'!BA12*0.82</f>
        <v>21074</v>
      </c>
      <c r="BB12" s="34">
        <f>'BAR BB| Open rates'!BB12*0.82</f>
        <v>19270</v>
      </c>
      <c r="BC12" s="34">
        <f>'BAR BB| Open rates'!BC12*0.82</f>
        <v>21074</v>
      </c>
      <c r="BD12" s="34">
        <f>'BAR BB| Open rates'!BD12*0.82</f>
        <v>19270</v>
      </c>
      <c r="BE12" s="34">
        <f>'BAR BB| Open rates'!BE12*0.82</f>
        <v>17876</v>
      </c>
      <c r="BF12" s="34">
        <f>'BAR BB| Open rates'!BF12*0.82</f>
        <v>16235.999999999998</v>
      </c>
      <c r="BG12" s="34">
        <f>'BAR BB| Open rates'!BG12*0.82</f>
        <v>17876</v>
      </c>
      <c r="BH12" s="34">
        <f>'BAR BB| Open rates'!BH12*0.82</f>
        <v>16235.999999999998</v>
      </c>
      <c r="BI12" s="34">
        <f>'BAR BB| Open rates'!BI12*0.82</f>
        <v>17876</v>
      </c>
      <c r="BJ12" s="34">
        <f>'BAR BB| Open rates'!BJ12*0.82</f>
        <v>16235.999999999998</v>
      </c>
      <c r="BK12" s="34">
        <f>'BAR BB| Open rates'!BK12*0.82</f>
        <v>17876</v>
      </c>
      <c r="BL12" s="34">
        <f>'BAR BB| Open rates'!BL12*0.82</f>
        <v>16235.999999999998</v>
      </c>
      <c r="BM12" s="34">
        <f>'BAR BB| Open rates'!BM12*0.82</f>
        <v>17876</v>
      </c>
      <c r="BN12" s="34">
        <f>'BAR BB| Open rates'!BN12*0.82</f>
        <v>19270</v>
      </c>
      <c r="BO12" s="34">
        <f>'BAR BB| Open rates'!BO12*0.82</f>
        <v>21074</v>
      </c>
      <c r="BP12" s="34">
        <f>'BAR BB| Open rates'!BP12*0.82</f>
        <v>15415.999999999998</v>
      </c>
      <c r="BQ12" s="34">
        <f>'BAR BB| Open rates'!BQ12*0.82</f>
        <v>14596</v>
      </c>
      <c r="BR12" s="34">
        <f>'BAR BB| Open rates'!BR12*0.82</f>
        <v>15415.999999999998</v>
      </c>
      <c r="BS12" s="34">
        <f>'BAR BB| Open rates'!BS12*0.82</f>
        <v>14596</v>
      </c>
      <c r="BT12" s="34">
        <f>'BAR BB| Open rates'!BT12*0.82</f>
        <v>15415.999999999998</v>
      </c>
      <c r="BU12" s="34">
        <f>'BAR BB| Open rates'!BU12*0.82</f>
        <v>14596</v>
      </c>
      <c r="BV12" s="34">
        <f>'BAR BB| Open rates'!BV12*0.82</f>
        <v>15415.999999999998</v>
      </c>
      <c r="BW12" s="34">
        <f>'BAR BB| Open rates'!BW12*0.82</f>
        <v>14596</v>
      </c>
      <c r="BX12" s="34">
        <f>'BAR BB| Open rates'!BX12*0.82</f>
        <v>14596</v>
      </c>
      <c r="BY12" s="34">
        <f>'BAR BB| Open rates'!BY12*0.82</f>
        <v>15415.999999999998</v>
      </c>
      <c r="BZ12" s="34">
        <f>'BAR BB| Open rates'!BZ12*0.82</f>
        <v>14596</v>
      </c>
      <c r="CA12" s="34">
        <f>'BAR BB| Open rates'!CA12*0.82</f>
        <v>15415.999999999998</v>
      </c>
      <c r="CB12" s="34">
        <f>'BAR BB| Open rates'!CB12*0.82</f>
        <v>14596</v>
      </c>
      <c r="CC12" s="34">
        <f>'BAR BB| Open rates'!CC12*0.82</f>
        <v>15415.999999999998</v>
      </c>
      <c r="CD12" s="34">
        <f>'BAR BB| Open rates'!CD12*0.82</f>
        <v>18450</v>
      </c>
      <c r="CE12" s="34">
        <f>'BAR BB| Open rates'!CE12*0.82</f>
        <v>20254</v>
      </c>
    </row>
    <row r="13" spans="1:83" s="35" customFormat="1" ht="12" customHeight="1" x14ac:dyDescent="0.2">
      <c r="A13" s="269">
        <v>2</v>
      </c>
      <c r="B13" s="34">
        <f>'BAR BB| Open rates'!B13*0.82</f>
        <v>20336</v>
      </c>
      <c r="C13" s="34">
        <f>'BAR BB| Open rates'!C13*0.82</f>
        <v>25174</v>
      </c>
      <c r="D13" s="34">
        <f>'BAR BB| Open rates'!D13*0.82</f>
        <v>21730</v>
      </c>
      <c r="E13" s="34">
        <f>'BAR BB| Open rates'!E13*0.82</f>
        <v>20910</v>
      </c>
      <c r="F13" s="34">
        <f>'BAR BB| Open rates'!F13*0.82</f>
        <v>19516</v>
      </c>
      <c r="G13" s="34">
        <f>'BAR BB| Open rates'!G13*0.82</f>
        <v>17876</v>
      </c>
      <c r="H13" s="34">
        <f>'BAR BB| Open rates'!H13*0.82</f>
        <v>17876</v>
      </c>
      <c r="I13" s="34">
        <f>'BAR BB| Open rates'!I13*0.82</f>
        <v>17056</v>
      </c>
      <c r="J13" s="34">
        <f>'BAR BB| Open rates'!J13*0.82</f>
        <v>17876</v>
      </c>
      <c r="K13" s="34">
        <f>'BAR BB| Open rates'!K13*0.82</f>
        <v>17876</v>
      </c>
      <c r="L13" s="34">
        <f>'BAR BB| Open rates'!L13*0.82</f>
        <v>17876</v>
      </c>
      <c r="M13" s="34">
        <f>'BAR BB| Open rates'!M13*0.82</f>
        <v>25994</v>
      </c>
      <c r="N13" s="34">
        <f>'BAR BB| Open rates'!N13*0.82</f>
        <v>21730</v>
      </c>
      <c r="O13" s="34">
        <f>'BAR BB| Open rates'!O13*0.82</f>
        <v>25994</v>
      </c>
      <c r="P13" s="34">
        <f>'BAR BB| Open rates'!P13*0.82</f>
        <v>23534</v>
      </c>
      <c r="Q13" s="34">
        <f>'BAR BB| Open rates'!Q13*0.82</f>
        <v>20336</v>
      </c>
      <c r="R13" s="34">
        <f>'BAR BB| Open rates'!R13*0.82</f>
        <v>21730</v>
      </c>
      <c r="S13" s="34">
        <f>'BAR BB| Open rates'!S13*0.82</f>
        <v>20336</v>
      </c>
      <c r="T13" s="34">
        <f>'BAR BB| Open rates'!T13*0.82</f>
        <v>21730</v>
      </c>
      <c r="U13" s="34">
        <f>'BAR BB| Open rates'!U13*0.82</f>
        <v>20336</v>
      </c>
      <c r="V13" s="34">
        <f>'BAR BB| Open rates'!V13*0.82</f>
        <v>21730</v>
      </c>
      <c r="W13" s="34">
        <f>'BAR BB| Open rates'!W13*0.82</f>
        <v>21730</v>
      </c>
      <c r="X13" s="34">
        <f>'BAR BB| Open rates'!X13*0.82</f>
        <v>25174</v>
      </c>
      <c r="Y13" s="34">
        <f>'BAR BB| Open rates'!Y13*0.82</f>
        <v>40836</v>
      </c>
      <c r="Z13" s="34">
        <f>'BAR BB| Open rates'!Z13*0.82</f>
        <v>21730</v>
      </c>
      <c r="AA13" s="34">
        <f>'BAR BB| Open rates'!AA13*0.82</f>
        <v>23534</v>
      </c>
      <c r="AB13" s="34">
        <f>'BAR BB| Open rates'!AB13*0.82</f>
        <v>21730</v>
      </c>
      <c r="AC13" s="34">
        <f>'BAR BB| Open rates'!AC13*0.82</f>
        <v>25174</v>
      </c>
      <c r="AD13" s="34">
        <f>'BAR BB| Open rates'!AD13*0.82</f>
        <v>26814</v>
      </c>
      <c r="AE13" s="34">
        <f>'BAR BB| Open rates'!AE13*0.82</f>
        <v>25174</v>
      </c>
      <c r="AF13" s="34">
        <f>'BAR BB| Open rates'!AF13*0.82</f>
        <v>26814</v>
      </c>
      <c r="AG13" s="34">
        <f>'BAR BB| Open rates'!AG13*0.82</f>
        <v>25174</v>
      </c>
      <c r="AH13" s="34">
        <f>'BAR BB| Open rates'!AH13*0.82</f>
        <v>26814</v>
      </c>
      <c r="AI13" s="34">
        <f>'BAR BB| Open rates'!AI13*0.82</f>
        <v>25174</v>
      </c>
      <c r="AJ13" s="34">
        <f>'BAR BB| Open rates'!AJ13*0.82</f>
        <v>26814</v>
      </c>
      <c r="AK13" s="34">
        <f>'BAR BB| Open rates'!AK13*0.82</f>
        <v>25174</v>
      </c>
      <c r="AL13" s="34">
        <f>'BAR BB| Open rates'!AL13*0.82</f>
        <v>26814</v>
      </c>
      <c r="AM13" s="34">
        <f>'BAR BB| Open rates'!AM13*0.82</f>
        <v>25174</v>
      </c>
      <c r="AN13" s="34">
        <f>'BAR BB| Open rates'!AN13*0.82</f>
        <v>26814</v>
      </c>
      <c r="AO13" s="34">
        <f>'BAR BB| Open rates'!AO13*0.82</f>
        <v>25174</v>
      </c>
      <c r="AP13" s="34">
        <f>'BAR BB| Open rates'!AP13*0.82</f>
        <v>26814</v>
      </c>
      <c r="AQ13" s="34">
        <f>'BAR BB| Open rates'!AQ13*0.82</f>
        <v>25174</v>
      </c>
      <c r="AR13" s="34">
        <f>'BAR BB| Open rates'!AR13*0.82</f>
        <v>26814</v>
      </c>
      <c r="AS13" s="34">
        <f>'BAR BB| Open rates'!AS13*0.82</f>
        <v>21730</v>
      </c>
      <c r="AT13" s="34">
        <f>'BAR BB| Open rates'!AT13*0.82</f>
        <v>23534</v>
      </c>
      <c r="AU13" s="34">
        <f>'BAR BB| Open rates'!AU13*0.82</f>
        <v>21730</v>
      </c>
      <c r="AV13" s="34">
        <f>'BAR BB| Open rates'!AV13*0.82</f>
        <v>23534</v>
      </c>
      <c r="AW13" s="34">
        <f>'BAR BB| Open rates'!AW13*0.82</f>
        <v>23534</v>
      </c>
      <c r="AX13" s="34">
        <f>'BAR BB| Open rates'!AX13*0.82</f>
        <v>21730</v>
      </c>
      <c r="AY13" s="34">
        <f>'BAR BB| Open rates'!AY13*0.82</f>
        <v>23534</v>
      </c>
      <c r="AZ13" s="34">
        <f>'BAR BB| Open rates'!AZ13*0.82</f>
        <v>21730</v>
      </c>
      <c r="BA13" s="34">
        <f>'BAR BB| Open rates'!BA13*0.82</f>
        <v>23534</v>
      </c>
      <c r="BB13" s="34">
        <f>'BAR BB| Open rates'!BB13*0.82</f>
        <v>21730</v>
      </c>
      <c r="BC13" s="34">
        <f>'BAR BB| Open rates'!BC13*0.82</f>
        <v>23534</v>
      </c>
      <c r="BD13" s="34">
        <f>'BAR BB| Open rates'!BD13*0.82</f>
        <v>21730</v>
      </c>
      <c r="BE13" s="34">
        <f>'BAR BB| Open rates'!BE13*0.82</f>
        <v>20336</v>
      </c>
      <c r="BF13" s="34">
        <f>'BAR BB| Open rates'!BF13*0.82</f>
        <v>18696</v>
      </c>
      <c r="BG13" s="34">
        <f>'BAR BB| Open rates'!BG13*0.82</f>
        <v>20336</v>
      </c>
      <c r="BH13" s="34">
        <f>'BAR BB| Open rates'!BH13*0.82</f>
        <v>18696</v>
      </c>
      <c r="BI13" s="34">
        <f>'BAR BB| Open rates'!BI13*0.82</f>
        <v>20336</v>
      </c>
      <c r="BJ13" s="34">
        <f>'BAR BB| Open rates'!BJ13*0.82</f>
        <v>18696</v>
      </c>
      <c r="BK13" s="34">
        <f>'BAR BB| Open rates'!BK13*0.82</f>
        <v>20336</v>
      </c>
      <c r="BL13" s="34">
        <f>'BAR BB| Open rates'!BL13*0.82</f>
        <v>18696</v>
      </c>
      <c r="BM13" s="34">
        <f>'BAR BB| Open rates'!BM13*0.82</f>
        <v>20336</v>
      </c>
      <c r="BN13" s="34">
        <f>'BAR BB| Open rates'!BN13*0.82</f>
        <v>21730</v>
      </c>
      <c r="BO13" s="34">
        <f>'BAR BB| Open rates'!BO13*0.82</f>
        <v>23534</v>
      </c>
      <c r="BP13" s="34">
        <f>'BAR BB| Open rates'!BP13*0.82</f>
        <v>17876</v>
      </c>
      <c r="BQ13" s="34">
        <f>'BAR BB| Open rates'!BQ13*0.82</f>
        <v>17056</v>
      </c>
      <c r="BR13" s="34">
        <f>'BAR BB| Open rates'!BR13*0.82</f>
        <v>17876</v>
      </c>
      <c r="BS13" s="34">
        <f>'BAR BB| Open rates'!BS13*0.82</f>
        <v>17056</v>
      </c>
      <c r="BT13" s="34">
        <f>'BAR BB| Open rates'!BT13*0.82</f>
        <v>17876</v>
      </c>
      <c r="BU13" s="34">
        <f>'BAR BB| Open rates'!BU13*0.82</f>
        <v>17056</v>
      </c>
      <c r="BV13" s="34">
        <f>'BAR BB| Open rates'!BV13*0.82</f>
        <v>17876</v>
      </c>
      <c r="BW13" s="34">
        <f>'BAR BB| Open rates'!BW13*0.82</f>
        <v>17056</v>
      </c>
      <c r="BX13" s="34">
        <f>'BAR BB| Open rates'!BX13*0.82</f>
        <v>17056</v>
      </c>
      <c r="BY13" s="34">
        <f>'BAR BB| Open rates'!BY13*0.82</f>
        <v>17876</v>
      </c>
      <c r="BZ13" s="34">
        <f>'BAR BB| Open rates'!BZ13*0.82</f>
        <v>17056</v>
      </c>
      <c r="CA13" s="34">
        <f>'BAR BB| Open rates'!CA13*0.82</f>
        <v>17876</v>
      </c>
      <c r="CB13" s="34">
        <f>'BAR BB| Open rates'!CB13*0.82</f>
        <v>17056</v>
      </c>
      <c r="CC13" s="34">
        <f>'BAR BB| Open rates'!CC13*0.82</f>
        <v>17876</v>
      </c>
      <c r="CD13" s="34">
        <f>'BAR BB| Open rates'!CD13*0.82</f>
        <v>20910</v>
      </c>
      <c r="CE13" s="34">
        <f>'BAR BB| Open rates'!CE13*0.82</f>
        <v>22714</v>
      </c>
    </row>
    <row r="14" spans="1:83" s="35" customFormat="1" ht="12" customHeight="1" x14ac:dyDescent="0.2">
      <c r="A14" s="268" t="s">
        <v>177</v>
      </c>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row>
    <row r="15" spans="1:83" s="35" customFormat="1" ht="12" customHeight="1" x14ac:dyDescent="0.2">
      <c r="A15" s="269">
        <v>1</v>
      </c>
      <c r="B15" s="34">
        <f>'BAR BB| Open rates'!B15*0.82</f>
        <v>23616</v>
      </c>
      <c r="C15" s="34">
        <f>'BAR BB| Open rates'!C15*0.82</f>
        <v>28454</v>
      </c>
      <c r="D15" s="34">
        <f>'BAR BB| Open rates'!D15*0.82</f>
        <v>25010</v>
      </c>
      <c r="E15" s="34">
        <f>'BAR BB| Open rates'!E15*0.82</f>
        <v>23370</v>
      </c>
      <c r="F15" s="34">
        <f>'BAR BB| Open rates'!F15*0.82</f>
        <v>21976</v>
      </c>
      <c r="G15" s="34">
        <f>'BAR BB| Open rates'!G15*0.82</f>
        <v>20336</v>
      </c>
      <c r="H15" s="34">
        <f>'BAR BB| Open rates'!H15*0.82</f>
        <v>20336</v>
      </c>
      <c r="I15" s="34">
        <f>'BAR BB| Open rates'!I15*0.82</f>
        <v>19516</v>
      </c>
      <c r="J15" s="34">
        <f>'BAR BB| Open rates'!J15*0.82</f>
        <v>20336</v>
      </c>
      <c r="K15" s="34">
        <f>'BAR BB| Open rates'!K15*0.82</f>
        <v>20336</v>
      </c>
      <c r="L15" s="34">
        <f>'BAR BB| Open rates'!L15*0.82</f>
        <v>20336</v>
      </c>
      <c r="M15" s="34">
        <f>'BAR BB| Open rates'!M15*0.82</f>
        <v>28454</v>
      </c>
      <c r="N15" s="34">
        <f>'BAR BB| Open rates'!N15*0.82</f>
        <v>24190</v>
      </c>
      <c r="O15" s="34">
        <f>'BAR BB| Open rates'!O15*0.82</f>
        <v>28454</v>
      </c>
      <c r="P15" s="34">
        <f>'BAR BB| Open rates'!P15*0.82</f>
        <v>25994</v>
      </c>
      <c r="Q15" s="34">
        <f>'BAR BB| Open rates'!Q15*0.82</f>
        <v>22796</v>
      </c>
      <c r="R15" s="34">
        <f>'BAR BB| Open rates'!R15*0.82</f>
        <v>24190</v>
      </c>
      <c r="S15" s="34">
        <f>'BAR BB| Open rates'!S15*0.82</f>
        <v>22796</v>
      </c>
      <c r="T15" s="34">
        <f>'BAR BB| Open rates'!T15*0.82</f>
        <v>24190</v>
      </c>
      <c r="U15" s="34">
        <f>'BAR BB| Open rates'!U15*0.82</f>
        <v>22796</v>
      </c>
      <c r="V15" s="34">
        <f>'BAR BB| Open rates'!V15*0.82</f>
        <v>24190</v>
      </c>
      <c r="W15" s="34">
        <f>'BAR BB| Open rates'!W15*0.82</f>
        <v>28290</v>
      </c>
      <c r="X15" s="34">
        <f>'BAR BB| Open rates'!X15*0.82</f>
        <v>31733.999999999996</v>
      </c>
      <c r="Y15" s="34">
        <f>'BAR BB| Open rates'!Y15*0.82</f>
        <v>47396</v>
      </c>
      <c r="Z15" s="34">
        <f>'BAR BB| Open rates'!Z15*0.82</f>
        <v>28290</v>
      </c>
      <c r="AA15" s="34">
        <f>'BAR BB| Open rates'!AA15*0.82</f>
        <v>30094</v>
      </c>
      <c r="AB15" s="34">
        <f>'BAR BB| Open rates'!AB15*0.82</f>
        <v>28290</v>
      </c>
      <c r="AC15" s="34">
        <f>'BAR BB| Open rates'!AC15*0.82</f>
        <v>31733.999999999996</v>
      </c>
      <c r="AD15" s="34">
        <f>'BAR BB| Open rates'!AD15*0.82</f>
        <v>33374</v>
      </c>
      <c r="AE15" s="34">
        <f>'BAR BB| Open rates'!AE15*0.82</f>
        <v>31733.999999999996</v>
      </c>
      <c r="AF15" s="34">
        <f>'BAR BB| Open rates'!AF15*0.82</f>
        <v>33374</v>
      </c>
      <c r="AG15" s="34">
        <f>'BAR BB| Open rates'!AG15*0.82</f>
        <v>31733.999999999996</v>
      </c>
      <c r="AH15" s="34">
        <f>'BAR BB| Open rates'!AH15*0.82</f>
        <v>33374</v>
      </c>
      <c r="AI15" s="34">
        <f>'BAR BB| Open rates'!AI15*0.82</f>
        <v>31733.999999999996</v>
      </c>
      <c r="AJ15" s="34">
        <f>'BAR BB| Open rates'!AJ15*0.82</f>
        <v>33374</v>
      </c>
      <c r="AK15" s="34">
        <f>'BAR BB| Open rates'!AK15*0.82</f>
        <v>31733.999999999996</v>
      </c>
      <c r="AL15" s="34">
        <f>'BAR BB| Open rates'!AL15*0.82</f>
        <v>33374</v>
      </c>
      <c r="AM15" s="34">
        <f>'BAR BB| Open rates'!AM15*0.82</f>
        <v>31733.999999999996</v>
      </c>
      <c r="AN15" s="34">
        <f>'BAR BB| Open rates'!AN15*0.82</f>
        <v>33374</v>
      </c>
      <c r="AO15" s="34">
        <f>'BAR BB| Open rates'!AO15*0.82</f>
        <v>31733.999999999996</v>
      </c>
      <c r="AP15" s="34">
        <f>'BAR BB| Open rates'!AP15*0.82</f>
        <v>33374</v>
      </c>
      <c r="AQ15" s="34">
        <f>'BAR BB| Open rates'!AQ15*0.82</f>
        <v>31733.999999999996</v>
      </c>
      <c r="AR15" s="34">
        <f>'BAR BB| Open rates'!AR15*0.82</f>
        <v>33374</v>
      </c>
      <c r="AS15" s="34">
        <f>'BAR BB| Open rates'!AS15*0.82</f>
        <v>28290</v>
      </c>
      <c r="AT15" s="34">
        <f>'BAR BB| Open rates'!AT15*0.82</f>
        <v>30094</v>
      </c>
      <c r="AU15" s="34">
        <f>'BAR BB| Open rates'!AU15*0.82</f>
        <v>28290</v>
      </c>
      <c r="AV15" s="34">
        <f>'BAR BB| Open rates'!AV15*0.82</f>
        <v>30094</v>
      </c>
      <c r="AW15" s="34">
        <f>'BAR BB| Open rates'!AW15*0.82</f>
        <v>30094</v>
      </c>
      <c r="AX15" s="34">
        <f>'BAR BB| Open rates'!AX15*0.82</f>
        <v>28290</v>
      </c>
      <c r="AY15" s="34">
        <f>'BAR BB| Open rates'!AY15*0.82</f>
        <v>30094</v>
      </c>
      <c r="AZ15" s="34">
        <f>'BAR BB| Open rates'!AZ15*0.82</f>
        <v>28290</v>
      </c>
      <c r="BA15" s="34">
        <f>'BAR BB| Open rates'!BA15*0.82</f>
        <v>30094</v>
      </c>
      <c r="BB15" s="34">
        <f>'BAR BB| Open rates'!BB15*0.82</f>
        <v>28290</v>
      </c>
      <c r="BC15" s="34">
        <f>'BAR BB| Open rates'!BC15*0.82</f>
        <v>30094</v>
      </c>
      <c r="BD15" s="34">
        <f>'BAR BB| Open rates'!BD15*0.82</f>
        <v>28290</v>
      </c>
      <c r="BE15" s="34">
        <f>'BAR BB| Open rates'!BE15*0.82</f>
        <v>26076</v>
      </c>
      <c r="BF15" s="34">
        <f>'BAR BB| Open rates'!BF15*0.82</f>
        <v>24436</v>
      </c>
      <c r="BG15" s="34">
        <f>'BAR BB| Open rates'!BG15*0.82</f>
        <v>26076</v>
      </c>
      <c r="BH15" s="34">
        <f>'BAR BB| Open rates'!BH15*0.82</f>
        <v>24436</v>
      </c>
      <c r="BI15" s="34">
        <f>'BAR BB| Open rates'!BI15*0.82</f>
        <v>26076</v>
      </c>
      <c r="BJ15" s="34">
        <f>'BAR BB| Open rates'!BJ15*0.82</f>
        <v>24436</v>
      </c>
      <c r="BK15" s="34">
        <f>'BAR BB| Open rates'!BK15*0.82</f>
        <v>26076</v>
      </c>
      <c r="BL15" s="34">
        <f>'BAR BB| Open rates'!BL15*0.82</f>
        <v>24436</v>
      </c>
      <c r="BM15" s="34">
        <f>'BAR BB| Open rates'!BM15*0.82</f>
        <v>26076</v>
      </c>
      <c r="BN15" s="34">
        <f>'BAR BB| Open rates'!BN15*0.82</f>
        <v>27470</v>
      </c>
      <c r="BO15" s="34">
        <f>'BAR BB| Open rates'!BO15*0.82</f>
        <v>29274</v>
      </c>
      <c r="BP15" s="34">
        <f>'BAR BB| Open rates'!BP15*0.82</f>
        <v>23616</v>
      </c>
      <c r="BQ15" s="34">
        <f>'BAR BB| Open rates'!BQ15*0.82</f>
        <v>21976</v>
      </c>
      <c r="BR15" s="34">
        <f>'BAR BB| Open rates'!BR15*0.82</f>
        <v>22796</v>
      </c>
      <c r="BS15" s="34">
        <f>'BAR BB| Open rates'!BS15*0.82</f>
        <v>21976</v>
      </c>
      <c r="BT15" s="34">
        <f>'BAR BB| Open rates'!BT15*0.82</f>
        <v>22796</v>
      </c>
      <c r="BU15" s="34">
        <f>'BAR BB| Open rates'!BU15*0.82</f>
        <v>21976</v>
      </c>
      <c r="BV15" s="34">
        <f>'BAR BB| Open rates'!BV15*0.82</f>
        <v>22796</v>
      </c>
      <c r="BW15" s="34">
        <f>'BAR BB| Open rates'!BW15*0.82</f>
        <v>21976</v>
      </c>
      <c r="BX15" s="34">
        <f>'BAR BB| Open rates'!BX15*0.82</f>
        <v>21976</v>
      </c>
      <c r="BY15" s="34">
        <f>'BAR BB| Open rates'!BY15*0.82</f>
        <v>22796</v>
      </c>
      <c r="BZ15" s="34">
        <f>'BAR BB| Open rates'!BZ15*0.82</f>
        <v>21976</v>
      </c>
      <c r="CA15" s="34">
        <f>'BAR BB| Open rates'!CA15*0.82</f>
        <v>22796</v>
      </c>
      <c r="CB15" s="34">
        <f>'BAR BB| Open rates'!CB15*0.82</f>
        <v>21976</v>
      </c>
      <c r="CC15" s="34">
        <f>'BAR BB| Open rates'!CC15*0.82</f>
        <v>22796</v>
      </c>
      <c r="CD15" s="34">
        <f>'BAR BB| Open rates'!CD15*0.82</f>
        <v>25830</v>
      </c>
      <c r="CE15" s="34">
        <f>'BAR BB| Open rates'!CE15*0.82</f>
        <v>27634</v>
      </c>
    </row>
    <row r="16" spans="1:83" s="35" customFormat="1" ht="12" customHeight="1" x14ac:dyDescent="0.2">
      <c r="A16" s="269">
        <v>2</v>
      </c>
      <c r="B16" s="34">
        <f>'BAR BB| Open rates'!B16*0.82</f>
        <v>26076</v>
      </c>
      <c r="C16" s="34">
        <f>'BAR BB| Open rates'!C16*0.82</f>
        <v>30913.999999999996</v>
      </c>
      <c r="D16" s="34">
        <f>'BAR BB| Open rates'!D16*0.82</f>
        <v>27470</v>
      </c>
      <c r="E16" s="34">
        <f>'BAR BB| Open rates'!E16*0.82</f>
        <v>25830</v>
      </c>
      <c r="F16" s="34">
        <f>'BAR BB| Open rates'!F16*0.82</f>
        <v>24436</v>
      </c>
      <c r="G16" s="34">
        <f>'BAR BB| Open rates'!G16*0.82</f>
        <v>22796</v>
      </c>
      <c r="H16" s="34">
        <f>'BAR BB| Open rates'!H16*0.82</f>
        <v>22796</v>
      </c>
      <c r="I16" s="34">
        <f>'BAR BB| Open rates'!I16*0.82</f>
        <v>21976</v>
      </c>
      <c r="J16" s="34">
        <f>'BAR BB| Open rates'!J16*0.82</f>
        <v>22796</v>
      </c>
      <c r="K16" s="34">
        <f>'BAR BB| Open rates'!K16*0.82</f>
        <v>22796</v>
      </c>
      <c r="L16" s="34">
        <f>'BAR BB| Open rates'!L16*0.82</f>
        <v>22796</v>
      </c>
      <c r="M16" s="34">
        <f>'BAR BB| Open rates'!M16*0.82</f>
        <v>30913.999999999996</v>
      </c>
      <c r="N16" s="34">
        <f>'BAR BB| Open rates'!N16*0.82</f>
        <v>26650</v>
      </c>
      <c r="O16" s="34">
        <f>'BAR BB| Open rates'!O16*0.82</f>
        <v>30913.999999999996</v>
      </c>
      <c r="P16" s="34">
        <f>'BAR BB| Open rates'!P16*0.82</f>
        <v>28454</v>
      </c>
      <c r="Q16" s="34">
        <f>'BAR BB| Open rates'!Q16*0.82</f>
        <v>25256</v>
      </c>
      <c r="R16" s="34">
        <f>'BAR BB| Open rates'!R16*0.82</f>
        <v>26650</v>
      </c>
      <c r="S16" s="34">
        <f>'BAR BB| Open rates'!S16*0.82</f>
        <v>25256</v>
      </c>
      <c r="T16" s="34">
        <f>'BAR BB| Open rates'!T16*0.82</f>
        <v>26650</v>
      </c>
      <c r="U16" s="34">
        <f>'BAR BB| Open rates'!U16*0.82</f>
        <v>25256</v>
      </c>
      <c r="V16" s="34">
        <f>'BAR BB| Open rates'!V16*0.82</f>
        <v>26650</v>
      </c>
      <c r="W16" s="34">
        <f>'BAR BB| Open rates'!W16*0.82</f>
        <v>30749.999999999996</v>
      </c>
      <c r="X16" s="34">
        <f>'BAR BB| Open rates'!X16*0.82</f>
        <v>34194</v>
      </c>
      <c r="Y16" s="34">
        <f>'BAR BB| Open rates'!Y16*0.82</f>
        <v>49856</v>
      </c>
      <c r="Z16" s="34">
        <f>'BAR BB| Open rates'!Z16*0.82</f>
        <v>30749.999999999996</v>
      </c>
      <c r="AA16" s="34">
        <f>'BAR BB| Open rates'!AA16*0.82</f>
        <v>32553.999999999996</v>
      </c>
      <c r="AB16" s="34">
        <f>'BAR BB| Open rates'!AB16*0.82</f>
        <v>30749.999999999996</v>
      </c>
      <c r="AC16" s="34">
        <f>'BAR BB| Open rates'!AC16*0.82</f>
        <v>34194</v>
      </c>
      <c r="AD16" s="34">
        <f>'BAR BB| Open rates'!AD16*0.82</f>
        <v>35834</v>
      </c>
      <c r="AE16" s="34">
        <f>'BAR BB| Open rates'!AE16*0.82</f>
        <v>34194</v>
      </c>
      <c r="AF16" s="34">
        <f>'BAR BB| Open rates'!AF16*0.82</f>
        <v>35834</v>
      </c>
      <c r="AG16" s="34">
        <f>'BAR BB| Open rates'!AG16*0.82</f>
        <v>34194</v>
      </c>
      <c r="AH16" s="34">
        <f>'BAR BB| Open rates'!AH16*0.82</f>
        <v>35834</v>
      </c>
      <c r="AI16" s="34">
        <f>'BAR BB| Open rates'!AI16*0.82</f>
        <v>34194</v>
      </c>
      <c r="AJ16" s="34">
        <f>'BAR BB| Open rates'!AJ16*0.82</f>
        <v>35834</v>
      </c>
      <c r="AK16" s="34">
        <f>'BAR BB| Open rates'!AK16*0.82</f>
        <v>34194</v>
      </c>
      <c r="AL16" s="34">
        <f>'BAR BB| Open rates'!AL16*0.82</f>
        <v>35834</v>
      </c>
      <c r="AM16" s="34">
        <f>'BAR BB| Open rates'!AM16*0.82</f>
        <v>34194</v>
      </c>
      <c r="AN16" s="34">
        <f>'BAR BB| Open rates'!AN16*0.82</f>
        <v>35834</v>
      </c>
      <c r="AO16" s="34">
        <f>'BAR BB| Open rates'!AO16*0.82</f>
        <v>34194</v>
      </c>
      <c r="AP16" s="34">
        <f>'BAR BB| Open rates'!AP16*0.82</f>
        <v>35834</v>
      </c>
      <c r="AQ16" s="34">
        <f>'BAR BB| Open rates'!AQ16*0.82</f>
        <v>34194</v>
      </c>
      <c r="AR16" s="34">
        <f>'BAR BB| Open rates'!AR16*0.82</f>
        <v>35834</v>
      </c>
      <c r="AS16" s="34">
        <f>'BAR BB| Open rates'!AS16*0.82</f>
        <v>30749.999999999996</v>
      </c>
      <c r="AT16" s="34">
        <f>'BAR BB| Open rates'!AT16*0.82</f>
        <v>32553.999999999996</v>
      </c>
      <c r="AU16" s="34">
        <f>'BAR BB| Open rates'!AU16*0.82</f>
        <v>30749.999999999996</v>
      </c>
      <c r="AV16" s="34">
        <f>'BAR BB| Open rates'!AV16*0.82</f>
        <v>32553.999999999996</v>
      </c>
      <c r="AW16" s="34">
        <f>'BAR BB| Open rates'!AW16*0.82</f>
        <v>32553.999999999996</v>
      </c>
      <c r="AX16" s="34">
        <f>'BAR BB| Open rates'!AX16*0.82</f>
        <v>30749.999999999996</v>
      </c>
      <c r="AY16" s="34">
        <f>'BAR BB| Open rates'!AY16*0.82</f>
        <v>32553.999999999996</v>
      </c>
      <c r="AZ16" s="34">
        <f>'BAR BB| Open rates'!AZ16*0.82</f>
        <v>30749.999999999996</v>
      </c>
      <c r="BA16" s="34">
        <f>'BAR BB| Open rates'!BA16*0.82</f>
        <v>32553.999999999996</v>
      </c>
      <c r="BB16" s="34">
        <f>'BAR BB| Open rates'!BB16*0.82</f>
        <v>30749.999999999996</v>
      </c>
      <c r="BC16" s="34">
        <f>'BAR BB| Open rates'!BC16*0.82</f>
        <v>32553.999999999996</v>
      </c>
      <c r="BD16" s="34">
        <f>'BAR BB| Open rates'!BD16*0.82</f>
        <v>30749.999999999996</v>
      </c>
      <c r="BE16" s="34">
        <f>'BAR BB| Open rates'!BE16*0.82</f>
        <v>28536</v>
      </c>
      <c r="BF16" s="34">
        <f>'BAR BB| Open rates'!BF16*0.82</f>
        <v>26896</v>
      </c>
      <c r="BG16" s="34">
        <f>'BAR BB| Open rates'!BG16*0.82</f>
        <v>28536</v>
      </c>
      <c r="BH16" s="34">
        <f>'BAR BB| Open rates'!BH16*0.82</f>
        <v>26896</v>
      </c>
      <c r="BI16" s="34">
        <f>'BAR BB| Open rates'!BI16*0.82</f>
        <v>28536</v>
      </c>
      <c r="BJ16" s="34">
        <f>'BAR BB| Open rates'!BJ16*0.82</f>
        <v>26896</v>
      </c>
      <c r="BK16" s="34">
        <f>'BAR BB| Open rates'!BK16*0.82</f>
        <v>28536</v>
      </c>
      <c r="BL16" s="34">
        <f>'BAR BB| Open rates'!BL16*0.82</f>
        <v>26896</v>
      </c>
      <c r="BM16" s="34">
        <f>'BAR BB| Open rates'!BM16*0.82</f>
        <v>28536</v>
      </c>
      <c r="BN16" s="34">
        <f>'BAR BB| Open rates'!BN16*0.82</f>
        <v>29930</v>
      </c>
      <c r="BO16" s="34">
        <f>'BAR BB| Open rates'!BO16*0.82</f>
        <v>31733.999999999996</v>
      </c>
      <c r="BP16" s="34">
        <f>'BAR BB| Open rates'!BP16*0.82</f>
        <v>26076</v>
      </c>
      <c r="BQ16" s="34">
        <f>'BAR BB| Open rates'!BQ16*0.82</f>
        <v>24436</v>
      </c>
      <c r="BR16" s="34">
        <f>'BAR BB| Open rates'!BR16*0.82</f>
        <v>25256</v>
      </c>
      <c r="BS16" s="34">
        <f>'BAR BB| Open rates'!BS16*0.82</f>
        <v>24436</v>
      </c>
      <c r="BT16" s="34">
        <f>'BAR BB| Open rates'!BT16*0.82</f>
        <v>25256</v>
      </c>
      <c r="BU16" s="34">
        <f>'BAR BB| Open rates'!BU16*0.82</f>
        <v>24436</v>
      </c>
      <c r="BV16" s="34">
        <f>'BAR BB| Open rates'!BV16*0.82</f>
        <v>25256</v>
      </c>
      <c r="BW16" s="34">
        <f>'BAR BB| Open rates'!BW16*0.82</f>
        <v>24436</v>
      </c>
      <c r="BX16" s="34">
        <f>'BAR BB| Open rates'!BX16*0.82</f>
        <v>24436</v>
      </c>
      <c r="BY16" s="34">
        <f>'BAR BB| Open rates'!BY16*0.82</f>
        <v>25256</v>
      </c>
      <c r="BZ16" s="34">
        <f>'BAR BB| Open rates'!BZ16*0.82</f>
        <v>24436</v>
      </c>
      <c r="CA16" s="34">
        <f>'BAR BB| Open rates'!CA16*0.82</f>
        <v>25256</v>
      </c>
      <c r="CB16" s="34">
        <f>'BAR BB| Open rates'!CB16*0.82</f>
        <v>24436</v>
      </c>
      <c r="CC16" s="34">
        <f>'BAR BB| Open rates'!CC16*0.82</f>
        <v>25256</v>
      </c>
      <c r="CD16" s="34">
        <f>'BAR BB| Open rates'!CD16*0.82</f>
        <v>28290</v>
      </c>
      <c r="CE16" s="34">
        <f>'BAR BB| Open rates'!CE16*0.82</f>
        <v>30094</v>
      </c>
    </row>
    <row r="17" spans="1:83" s="35" customFormat="1" ht="12" customHeight="1" x14ac:dyDescent="0.2">
      <c r="A17" s="268" t="s">
        <v>178</v>
      </c>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row>
    <row r="18" spans="1:83" s="35" customFormat="1" ht="12" customHeight="1" x14ac:dyDescent="0.2">
      <c r="A18" s="269">
        <v>1</v>
      </c>
      <c r="B18" s="34">
        <f>'BAR BB| Open rates'!B18*0.82</f>
        <v>23698</v>
      </c>
      <c r="C18" s="34">
        <f>'BAR BB| Open rates'!C18*0.82</f>
        <v>28536</v>
      </c>
      <c r="D18" s="34">
        <f>'BAR BB| Open rates'!D18*0.82</f>
        <v>25092</v>
      </c>
      <c r="E18" s="34">
        <f>'BAR BB| Open rates'!E18*0.82</f>
        <v>25092</v>
      </c>
      <c r="F18" s="34">
        <f>'BAR BB| Open rates'!F18*0.82</f>
        <v>23698</v>
      </c>
      <c r="G18" s="34">
        <f>'BAR BB| Open rates'!G18*0.82</f>
        <v>22058</v>
      </c>
      <c r="H18" s="34">
        <f>'BAR BB| Open rates'!H18*0.82</f>
        <v>22058</v>
      </c>
      <c r="I18" s="34">
        <f>'BAR BB| Open rates'!I18*0.82</f>
        <v>21238</v>
      </c>
      <c r="J18" s="34">
        <f>'BAR BB| Open rates'!J18*0.82</f>
        <v>22058</v>
      </c>
      <c r="K18" s="34">
        <f>'BAR BB| Open rates'!K18*0.82</f>
        <v>22058</v>
      </c>
      <c r="L18" s="34">
        <f>'BAR BB| Open rates'!L18*0.82</f>
        <v>22058</v>
      </c>
      <c r="M18" s="34">
        <f>'BAR BB| Open rates'!M18*0.82</f>
        <v>29356</v>
      </c>
      <c r="N18" s="34">
        <f>'BAR BB| Open rates'!N18*0.82</f>
        <v>25092</v>
      </c>
      <c r="O18" s="34">
        <f>'BAR BB| Open rates'!O18*0.82</f>
        <v>29356</v>
      </c>
      <c r="P18" s="34">
        <f>'BAR BB| Open rates'!P18*0.82</f>
        <v>26896</v>
      </c>
      <c r="Q18" s="34">
        <f>'BAR BB| Open rates'!Q18*0.82</f>
        <v>23698</v>
      </c>
      <c r="R18" s="34">
        <f>'BAR BB| Open rates'!R18*0.82</f>
        <v>25092</v>
      </c>
      <c r="S18" s="34">
        <f>'BAR BB| Open rates'!S18*0.82</f>
        <v>23698</v>
      </c>
      <c r="T18" s="34">
        <f>'BAR BB| Open rates'!T18*0.82</f>
        <v>25092</v>
      </c>
      <c r="U18" s="34">
        <f>'BAR BB| Open rates'!U18*0.82</f>
        <v>23698</v>
      </c>
      <c r="V18" s="34">
        <f>'BAR BB| Open rates'!V18*0.82</f>
        <v>25092</v>
      </c>
      <c r="W18" s="34">
        <f>'BAR BB| Open rates'!W18*0.82</f>
        <v>29110</v>
      </c>
      <c r="X18" s="34">
        <f>'BAR BB| Open rates'!X18*0.82</f>
        <v>32553.999999999996</v>
      </c>
      <c r="Y18" s="34">
        <f>'BAR BB| Open rates'!Y18*0.82</f>
        <v>48216</v>
      </c>
      <c r="Z18" s="34">
        <f>'BAR BB| Open rates'!Z18*0.82</f>
        <v>29110</v>
      </c>
      <c r="AA18" s="34">
        <f>'BAR BB| Open rates'!AA18*0.82</f>
        <v>30913.999999999996</v>
      </c>
      <c r="AB18" s="34">
        <f>'BAR BB| Open rates'!AB18*0.82</f>
        <v>29110</v>
      </c>
      <c r="AC18" s="34">
        <f>'BAR BB| Open rates'!AC18*0.82</f>
        <v>32553.999999999996</v>
      </c>
      <c r="AD18" s="34">
        <f>'BAR BB| Open rates'!AD18*0.82</f>
        <v>34194</v>
      </c>
      <c r="AE18" s="34">
        <f>'BAR BB| Open rates'!AE18*0.82</f>
        <v>32553.999999999996</v>
      </c>
      <c r="AF18" s="34">
        <f>'BAR BB| Open rates'!AF18*0.82</f>
        <v>34194</v>
      </c>
      <c r="AG18" s="34">
        <f>'BAR BB| Open rates'!AG18*0.82</f>
        <v>32553.999999999996</v>
      </c>
      <c r="AH18" s="34">
        <f>'BAR BB| Open rates'!AH18*0.82</f>
        <v>34194</v>
      </c>
      <c r="AI18" s="34">
        <f>'BAR BB| Open rates'!AI18*0.82</f>
        <v>32553.999999999996</v>
      </c>
      <c r="AJ18" s="34">
        <f>'BAR BB| Open rates'!AJ18*0.82</f>
        <v>34194</v>
      </c>
      <c r="AK18" s="34">
        <f>'BAR BB| Open rates'!AK18*0.82</f>
        <v>32553.999999999996</v>
      </c>
      <c r="AL18" s="34">
        <f>'BAR BB| Open rates'!AL18*0.82</f>
        <v>34194</v>
      </c>
      <c r="AM18" s="34">
        <f>'BAR BB| Open rates'!AM18*0.82</f>
        <v>32553.999999999996</v>
      </c>
      <c r="AN18" s="34">
        <f>'BAR BB| Open rates'!AN18*0.82</f>
        <v>34194</v>
      </c>
      <c r="AO18" s="34">
        <f>'BAR BB| Open rates'!AO18*0.82</f>
        <v>32553.999999999996</v>
      </c>
      <c r="AP18" s="34">
        <f>'BAR BB| Open rates'!AP18*0.82</f>
        <v>34194</v>
      </c>
      <c r="AQ18" s="34">
        <f>'BAR BB| Open rates'!AQ18*0.82</f>
        <v>32553.999999999996</v>
      </c>
      <c r="AR18" s="34">
        <f>'BAR BB| Open rates'!AR18*0.82</f>
        <v>34194</v>
      </c>
      <c r="AS18" s="34">
        <f>'BAR BB| Open rates'!AS18*0.82</f>
        <v>29110</v>
      </c>
      <c r="AT18" s="34">
        <f>'BAR BB| Open rates'!AT18*0.82</f>
        <v>30913.999999999996</v>
      </c>
      <c r="AU18" s="34">
        <f>'BAR BB| Open rates'!AU18*0.82</f>
        <v>29110</v>
      </c>
      <c r="AV18" s="34">
        <f>'BAR BB| Open rates'!AV18*0.82</f>
        <v>30913.999999999996</v>
      </c>
      <c r="AW18" s="34">
        <f>'BAR BB| Open rates'!AW18*0.82</f>
        <v>30913.999999999996</v>
      </c>
      <c r="AX18" s="34">
        <f>'BAR BB| Open rates'!AX18*0.82</f>
        <v>29110</v>
      </c>
      <c r="AY18" s="34">
        <f>'BAR BB| Open rates'!AY18*0.82</f>
        <v>30913.999999999996</v>
      </c>
      <c r="AZ18" s="34">
        <f>'BAR BB| Open rates'!AZ18*0.82</f>
        <v>29110</v>
      </c>
      <c r="BA18" s="34">
        <f>'BAR BB| Open rates'!BA18*0.82</f>
        <v>30913.999999999996</v>
      </c>
      <c r="BB18" s="34">
        <f>'BAR BB| Open rates'!BB18*0.82</f>
        <v>29110</v>
      </c>
      <c r="BC18" s="34">
        <f>'BAR BB| Open rates'!BC18*0.82</f>
        <v>30913.999999999996</v>
      </c>
      <c r="BD18" s="34">
        <f>'BAR BB| Open rates'!BD18*0.82</f>
        <v>29110</v>
      </c>
      <c r="BE18" s="34">
        <f>'BAR BB| Open rates'!BE18*0.82</f>
        <v>26158</v>
      </c>
      <c r="BF18" s="34">
        <f>'BAR BB| Open rates'!BF18*0.82</f>
        <v>24518</v>
      </c>
      <c r="BG18" s="34">
        <f>'BAR BB| Open rates'!BG18*0.82</f>
        <v>26158</v>
      </c>
      <c r="BH18" s="34">
        <f>'BAR BB| Open rates'!BH18*0.82</f>
        <v>24518</v>
      </c>
      <c r="BI18" s="34">
        <f>'BAR BB| Open rates'!BI18*0.82</f>
        <v>26158</v>
      </c>
      <c r="BJ18" s="34">
        <f>'BAR BB| Open rates'!BJ18*0.82</f>
        <v>24518</v>
      </c>
      <c r="BK18" s="34">
        <f>'BAR BB| Open rates'!BK18*0.82</f>
        <v>26158</v>
      </c>
      <c r="BL18" s="34">
        <f>'BAR BB| Open rates'!BL18*0.82</f>
        <v>24518</v>
      </c>
      <c r="BM18" s="34">
        <f>'BAR BB| Open rates'!BM18*0.82</f>
        <v>26158</v>
      </c>
      <c r="BN18" s="34">
        <f>'BAR BB| Open rates'!BN18*0.82</f>
        <v>27552</v>
      </c>
      <c r="BO18" s="34">
        <f>'BAR BB| Open rates'!BO18*0.82</f>
        <v>29356</v>
      </c>
      <c r="BP18" s="34">
        <f>'BAR BB| Open rates'!BP18*0.82</f>
        <v>23698</v>
      </c>
      <c r="BQ18" s="34">
        <f>'BAR BB| Open rates'!BQ18*0.82</f>
        <v>22058</v>
      </c>
      <c r="BR18" s="34">
        <f>'BAR BB| Open rates'!BR18*0.82</f>
        <v>22878</v>
      </c>
      <c r="BS18" s="34">
        <f>'BAR BB| Open rates'!BS18*0.82</f>
        <v>22058</v>
      </c>
      <c r="BT18" s="34">
        <f>'BAR BB| Open rates'!BT18*0.82</f>
        <v>22878</v>
      </c>
      <c r="BU18" s="34">
        <f>'BAR BB| Open rates'!BU18*0.82</f>
        <v>22058</v>
      </c>
      <c r="BV18" s="34">
        <f>'BAR BB| Open rates'!BV18*0.82</f>
        <v>22878</v>
      </c>
      <c r="BW18" s="34">
        <f>'BAR BB| Open rates'!BW18*0.82</f>
        <v>22058</v>
      </c>
      <c r="BX18" s="34">
        <f>'BAR BB| Open rates'!BX18*0.82</f>
        <v>22058</v>
      </c>
      <c r="BY18" s="34">
        <f>'BAR BB| Open rates'!BY18*0.82</f>
        <v>22878</v>
      </c>
      <c r="BZ18" s="34">
        <f>'BAR BB| Open rates'!BZ18*0.82</f>
        <v>22058</v>
      </c>
      <c r="CA18" s="34">
        <f>'BAR BB| Open rates'!CA18*0.82</f>
        <v>22878</v>
      </c>
      <c r="CB18" s="34">
        <f>'BAR BB| Open rates'!CB18*0.82</f>
        <v>22058</v>
      </c>
      <c r="CC18" s="34">
        <f>'BAR BB| Open rates'!CC18*0.82</f>
        <v>22878</v>
      </c>
      <c r="CD18" s="34">
        <f>'BAR BB| Open rates'!CD18*0.82</f>
        <v>25912</v>
      </c>
      <c r="CE18" s="34">
        <f>'BAR BB| Open rates'!CE18*0.82</f>
        <v>27716</v>
      </c>
    </row>
    <row r="19" spans="1:83" s="35" customFormat="1" ht="12" customHeight="1" x14ac:dyDescent="0.2">
      <c r="A19" s="269">
        <v>2</v>
      </c>
      <c r="B19" s="34">
        <f>'BAR BB| Open rates'!B19*0.82</f>
        <v>26158</v>
      </c>
      <c r="C19" s="34">
        <f>'BAR BB| Open rates'!C19*0.82</f>
        <v>30995.999999999996</v>
      </c>
      <c r="D19" s="34">
        <f>'BAR BB| Open rates'!D19*0.82</f>
        <v>27552</v>
      </c>
      <c r="E19" s="34">
        <f>'BAR BB| Open rates'!E19*0.82</f>
        <v>27552</v>
      </c>
      <c r="F19" s="34">
        <f>'BAR BB| Open rates'!F19*0.82</f>
        <v>26158</v>
      </c>
      <c r="G19" s="34">
        <f>'BAR BB| Open rates'!G19*0.82</f>
        <v>24518</v>
      </c>
      <c r="H19" s="34">
        <f>'BAR BB| Open rates'!H19*0.82</f>
        <v>24518</v>
      </c>
      <c r="I19" s="34">
        <f>'BAR BB| Open rates'!I19*0.82</f>
        <v>23698</v>
      </c>
      <c r="J19" s="34">
        <f>'BAR BB| Open rates'!J19*0.82</f>
        <v>24518</v>
      </c>
      <c r="K19" s="34">
        <f>'BAR BB| Open rates'!K19*0.82</f>
        <v>24518</v>
      </c>
      <c r="L19" s="34">
        <f>'BAR BB| Open rates'!L19*0.82</f>
        <v>24518</v>
      </c>
      <c r="M19" s="34">
        <f>'BAR BB| Open rates'!M19*0.82</f>
        <v>31815.999999999996</v>
      </c>
      <c r="N19" s="34">
        <f>'BAR BB| Open rates'!N19*0.82</f>
        <v>27552</v>
      </c>
      <c r="O19" s="34">
        <f>'BAR BB| Open rates'!O19*0.82</f>
        <v>31815.999999999996</v>
      </c>
      <c r="P19" s="34">
        <f>'BAR BB| Open rates'!P19*0.82</f>
        <v>29356</v>
      </c>
      <c r="Q19" s="34">
        <f>'BAR BB| Open rates'!Q19*0.82</f>
        <v>26158</v>
      </c>
      <c r="R19" s="34">
        <f>'BAR BB| Open rates'!R19*0.82</f>
        <v>27552</v>
      </c>
      <c r="S19" s="34">
        <f>'BAR BB| Open rates'!S19*0.82</f>
        <v>26158</v>
      </c>
      <c r="T19" s="34">
        <f>'BAR BB| Open rates'!T19*0.82</f>
        <v>27552</v>
      </c>
      <c r="U19" s="34">
        <f>'BAR BB| Open rates'!U19*0.82</f>
        <v>26158</v>
      </c>
      <c r="V19" s="34">
        <f>'BAR BB| Open rates'!V19*0.82</f>
        <v>27552</v>
      </c>
      <c r="W19" s="34">
        <f>'BAR BB| Open rates'!W19*0.82</f>
        <v>31569.999999999996</v>
      </c>
      <c r="X19" s="34">
        <f>'BAR BB| Open rates'!X19*0.82</f>
        <v>35014</v>
      </c>
      <c r="Y19" s="34">
        <f>'BAR BB| Open rates'!Y19*0.82</f>
        <v>50676</v>
      </c>
      <c r="Z19" s="34">
        <f>'BAR BB| Open rates'!Z19*0.82</f>
        <v>31569.999999999996</v>
      </c>
      <c r="AA19" s="34">
        <f>'BAR BB| Open rates'!AA19*0.82</f>
        <v>33374</v>
      </c>
      <c r="AB19" s="34">
        <f>'BAR BB| Open rates'!AB19*0.82</f>
        <v>31569.999999999996</v>
      </c>
      <c r="AC19" s="34">
        <f>'BAR BB| Open rates'!AC19*0.82</f>
        <v>35014</v>
      </c>
      <c r="AD19" s="34">
        <f>'BAR BB| Open rates'!AD19*0.82</f>
        <v>36654</v>
      </c>
      <c r="AE19" s="34">
        <f>'BAR BB| Open rates'!AE19*0.82</f>
        <v>35014</v>
      </c>
      <c r="AF19" s="34">
        <f>'BAR BB| Open rates'!AF19*0.82</f>
        <v>36654</v>
      </c>
      <c r="AG19" s="34">
        <f>'BAR BB| Open rates'!AG19*0.82</f>
        <v>35014</v>
      </c>
      <c r="AH19" s="34">
        <f>'BAR BB| Open rates'!AH19*0.82</f>
        <v>36654</v>
      </c>
      <c r="AI19" s="34">
        <f>'BAR BB| Open rates'!AI19*0.82</f>
        <v>35014</v>
      </c>
      <c r="AJ19" s="34">
        <f>'BAR BB| Open rates'!AJ19*0.82</f>
        <v>36654</v>
      </c>
      <c r="AK19" s="34">
        <f>'BAR BB| Open rates'!AK19*0.82</f>
        <v>35014</v>
      </c>
      <c r="AL19" s="34">
        <f>'BAR BB| Open rates'!AL19*0.82</f>
        <v>36654</v>
      </c>
      <c r="AM19" s="34">
        <f>'BAR BB| Open rates'!AM19*0.82</f>
        <v>35014</v>
      </c>
      <c r="AN19" s="34">
        <f>'BAR BB| Open rates'!AN19*0.82</f>
        <v>36654</v>
      </c>
      <c r="AO19" s="34">
        <f>'BAR BB| Open rates'!AO19*0.82</f>
        <v>35014</v>
      </c>
      <c r="AP19" s="34">
        <f>'BAR BB| Open rates'!AP19*0.82</f>
        <v>36654</v>
      </c>
      <c r="AQ19" s="34">
        <f>'BAR BB| Open rates'!AQ19*0.82</f>
        <v>35014</v>
      </c>
      <c r="AR19" s="34">
        <f>'BAR BB| Open rates'!AR19*0.82</f>
        <v>36654</v>
      </c>
      <c r="AS19" s="34">
        <f>'BAR BB| Open rates'!AS19*0.82</f>
        <v>31569.999999999996</v>
      </c>
      <c r="AT19" s="34">
        <f>'BAR BB| Open rates'!AT19*0.82</f>
        <v>33374</v>
      </c>
      <c r="AU19" s="34">
        <f>'BAR BB| Open rates'!AU19*0.82</f>
        <v>31569.999999999996</v>
      </c>
      <c r="AV19" s="34">
        <f>'BAR BB| Open rates'!AV19*0.82</f>
        <v>33374</v>
      </c>
      <c r="AW19" s="34">
        <f>'BAR BB| Open rates'!AW19*0.82</f>
        <v>33374</v>
      </c>
      <c r="AX19" s="34">
        <f>'BAR BB| Open rates'!AX19*0.82</f>
        <v>31569.999999999996</v>
      </c>
      <c r="AY19" s="34">
        <f>'BAR BB| Open rates'!AY19*0.82</f>
        <v>33374</v>
      </c>
      <c r="AZ19" s="34">
        <f>'BAR BB| Open rates'!AZ19*0.82</f>
        <v>31569.999999999996</v>
      </c>
      <c r="BA19" s="34">
        <f>'BAR BB| Open rates'!BA19*0.82</f>
        <v>33374</v>
      </c>
      <c r="BB19" s="34">
        <f>'BAR BB| Open rates'!BB19*0.82</f>
        <v>31569.999999999996</v>
      </c>
      <c r="BC19" s="34">
        <f>'BAR BB| Open rates'!BC19*0.82</f>
        <v>33374</v>
      </c>
      <c r="BD19" s="34">
        <f>'BAR BB| Open rates'!BD19*0.82</f>
        <v>31569.999999999996</v>
      </c>
      <c r="BE19" s="34">
        <f>'BAR BB| Open rates'!BE19*0.82</f>
        <v>28618</v>
      </c>
      <c r="BF19" s="34">
        <f>'BAR BB| Open rates'!BF19*0.82</f>
        <v>26978</v>
      </c>
      <c r="BG19" s="34">
        <f>'BAR BB| Open rates'!BG19*0.82</f>
        <v>28618</v>
      </c>
      <c r="BH19" s="34">
        <f>'BAR BB| Open rates'!BH19*0.82</f>
        <v>26978</v>
      </c>
      <c r="BI19" s="34">
        <f>'BAR BB| Open rates'!BI19*0.82</f>
        <v>28618</v>
      </c>
      <c r="BJ19" s="34">
        <f>'BAR BB| Open rates'!BJ19*0.82</f>
        <v>26978</v>
      </c>
      <c r="BK19" s="34">
        <f>'BAR BB| Open rates'!BK19*0.82</f>
        <v>28618</v>
      </c>
      <c r="BL19" s="34">
        <f>'BAR BB| Open rates'!BL19*0.82</f>
        <v>26978</v>
      </c>
      <c r="BM19" s="34">
        <f>'BAR BB| Open rates'!BM19*0.82</f>
        <v>28618</v>
      </c>
      <c r="BN19" s="34">
        <f>'BAR BB| Open rates'!BN19*0.82</f>
        <v>30012</v>
      </c>
      <c r="BO19" s="34">
        <f>'BAR BB| Open rates'!BO19*0.82</f>
        <v>31815.999999999996</v>
      </c>
      <c r="BP19" s="34">
        <f>'BAR BB| Open rates'!BP19*0.82</f>
        <v>26158</v>
      </c>
      <c r="BQ19" s="34">
        <f>'BAR BB| Open rates'!BQ19*0.82</f>
        <v>24518</v>
      </c>
      <c r="BR19" s="34">
        <f>'BAR BB| Open rates'!BR19*0.82</f>
        <v>25338</v>
      </c>
      <c r="BS19" s="34">
        <f>'BAR BB| Open rates'!BS19*0.82</f>
        <v>24518</v>
      </c>
      <c r="BT19" s="34">
        <f>'BAR BB| Open rates'!BT19*0.82</f>
        <v>25338</v>
      </c>
      <c r="BU19" s="34">
        <f>'BAR BB| Open rates'!BU19*0.82</f>
        <v>24518</v>
      </c>
      <c r="BV19" s="34">
        <f>'BAR BB| Open rates'!BV19*0.82</f>
        <v>25338</v>
      </c>
      <c r="BW19" s="34">
        <f>'BAR BB| Open rates'!BW19*0.82</f>
        <v>24518</v>
      </c>
      <c r="BX19" s="34">
        <f>'BAR BB| Open rates'!BX19*0.82</f>
        <v>24518</v>
      </c>
      <c r="BY19" s="34">
        <f>'BAR BB| Open rates'!BY19*0.82</f>
        <v>25338</v>
      </c>
      <c r="BZ19" s="34">
        <f>'BAR BB| Open rates'!BZ19*0.82</f>
        <v>24518</v>
      </c>
      <c r="CA19" s="34">
        <f>'BAR BB| Open rates'!CA19*0.82</f>
        <v>25338</v>
      </c>
      <c r="CB19" s="34">
        <f>'BAR BB| Open rates'!CB19*0.82</f>
        <v>24518</v>
      </c>
      <c r="CC19" s="34">
        <f>'BAR BB| Open rates'!CC19*0.82</f>
        <v>25338</v>
      </c>
      <c r="CD19" s="34">
        <f>'BAR BB| Open rates'!CD19*0.82</f>
        <v>28372</v>
      </c>
      <c r="CE19" s="34">
        <f>'BAR BB| Open rates'!CE19*0.82</f>
        <v>30176</v>
      </c>
    </row>
    <row r="20" spans="1:83" s="35" customFormat="1" ht="12" customHeight="1" x14ac:dyDescent="0.2">
      <c r="A20" s="268" t="s">
        <v>179</v>
      </c>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row>
    <row r="21" spans="1:83" s="35" customFormat="1" ht="12" customHeight="1" x14ac:dyDescent="0.2">
      <c r="A21" s="269">
        <v>1</v>
      </c>
      <c r="B21" s="34">
        <f>'BAR BB| Open rates'!B21*0.82</f>
        <v>25256</v>
      </c>
      <c r="C21" s="34">
        <f>'BAR BB| Open rates'!C21*0.82</f>
        <v>30094</v>
      </c>
      <c r="D21" s="34">
        <f>'BAR BB| Open rates'!D21*0.82</f>
        <v>26650</v>
      </c>
      <c r="E21" s="34">
        <f>'BAR BB| Open rates'!E21*0.82</f>
        <v>25502</v>
      </c>
      <c r="F21" s="34">
        <f>'BAR BB| Open rates'!F21*0.82</f>
        <v>24108</v>
      </c>
      <c r="G21" s="34">
        <f>'BAR BB| Open rates'!G21*0.82</f>
        <v>22468</v>
      </c>
      <c r="H21" s="34">
        <f>'BAR BB| Open rates'!H21*0.82</f>
        <v>22468</v>
      </c>
      <c r="I21" s="34">
        <f>'BAR BB| Open rates'!I21*0.82</f>
        <v>21648</v>
      </c>
      <c r="J21" s="34">
        <f>'BAR BB| Open rates'!J21*0.82</f>
        <v>22468</v>
      </c>
      <c r="K21" s="34">
        <f>'BAR BB| Open rates'!K21*0.82</f>
        <v>22468</v>
      </c>
      <c r="L21" s="34">
        <f>'BAR BB| Open rates'!L21*0.82</f>
        <v>22468</v>
      </c>
      <c r="M21" s="34">
        <f>'BAR BB| Open rates'!M21*0.82</f>
        <v>29766</v>
      </c>
      <c r="N21" s="34">
        <f>'BAR BB| Open rates'!N21*0.82</f>
        <v>25502</v>
      </c>
      <c r="O21" s="34">
        <f>'BAR BB| Open rates'!O21*0.82</f>
        <v>29766</v>
      </c>
      <c r="P21" s="34">
        <f>'BAR BB| Open rates'!P21*0.82</f>
        <v>27306</v>
      </c>
      <c r="Q21" s="34">
        <f>'BAR BB| Open rates'!Q21*0.82</f>
        <v>24108</v>
      </c>
      <c r="R21" s="34">
        <f>'BAR BB| Open rates'!R21*0.82</f>
        <v>25502</v>
      </c>
      <c r="S21" s="34">
        <f>'BAR BB| Open rates'!S21*0.82</f>
        <v>24108</v>
      </c>
      <c r="T21" s="34">
        <f>'BAR BB| Open rates'!T21*0.82</f>
        <v>25502</v>
      </c>
      <c r="U21" s="34">
        <f>'BAR BB| Open rates'!U21*0.82</f>
        <v>24108</v>
      </c>
      <c r="V21" s="34">
        <f>'BAR BB| Open rates'!V21*0.82</f>
        <v>25502</v>
      </c>
      <c r="W21" s="34">
        <f>'BAR BB| Open rates'!W21*0.82</f>
        <v>29930</v>
      </c>
      <c r="X21" s="34">
        <f>'BAR BB| Open rates'!X21*0.82</f>
        <v>33374</v>
      </c>
      <c r="Y21" s="34">
        <f>'BAR BB| Open rates'!Y21*0.82</f>
        <v>49036</v>
      </c>
      <c r="Z21" s="34">
        <f>'BAR BB| Open rates'!Z21*0.82</f>
        <v>29930</v>
      </c>
      <c r="AA21" s="34">
        <f>'BAR BB| Open rates'!AA21*0.82</f>
        <v>31733.999999999996</v>
      </c>
      <c r="AB21" s="34">
        <f>'BAR BB| Open rates'!AB21*0.82</f>
        <v>29930</v>
      </c>
      <c r="AC21" s="34">
        <f>'BAR BB| Open rates'!AC21*0.82</f>
        <v>33374</v>
      </c>
      <c r="AD21" s="34">
        <f>'BAR BB| Open rates'!AD21*0.82</f>
        <v>35014</v>
      </c>
      <c r="AE21" s="34">
        <f>'BAR BB| Open rates'!AE21*0.82</f>
        <v>33374</v>
      </c>
      <c r="AF21" s="34">
        <f>'BAR BB| Open rates'!AF21*0.82</f>
        <v>35014</v>
      </c>
      <c r="AG21" s="34">
        <f>'BAR BB| Open rates'!AG21*0.82</f>
        <v>33374</v>
      </c>
      <c r="AH21" s="34">
        <f>'BAR BB| Open rates'!AH21*0.82</f>
        <v>35014</v>
      </c>
      <c r="AI21" s="34">
        <f>'BAR BB| Open rates'!AI21*0.82</f>
        <v>33374</v>
      </c>
      <c r="AJ21" s="34">
        <f>'BAR BB| Open rates'!AJ21*0.82</f>
        <v>35014</v>
      </c>
      <c r="AK21" s="34">
        <f>'BAR BB| Open rates'!AK21*0.82</f>
        <v>33374</v>
      </c>
      <c r="AL21" s="34">
        <f>'BAR BB| Open rates'!AL21*0.82</f>
        <v>35014</v>
      </c>
      <c r="AM21" s="34">
        <f>'BAR BB| Open rates'!AM21*0.82</f>
        <v>33374</v>
      </c>
      <c r="AN21" s="34">
        <f>'BAR BB| Open rates'!AN21*0.82</f>
        <v>35014</v>
      </c>
      <c r="AO21" s="34">
        <f>'BAR BB| Open rates'!AO21*0.82</f>
        <v>33374</v>
      </c>
      <c r="AP21" s="34">
        <f>'BAR BB| Open rates'!AP21*0.82</f>
        <v>35014</v>
      </c>
      <c r="AQ21" s="34">
        <f>'BAR BB| Open rates'!AQ21*0.82</f>
        <v>33374</v>
      </c>
      <c r="AR21" s="34">
        <f>'BAR BB| Open rates'!AR21*0.82</f>
        <v>35014</v>
      </c>
      <c r="AS21" s="34">
        <f>'BAR BB| Open rates'!AS21*0.82</f>
        <v>29930</v>
      </c>
      <c r="AT21" s="34">
        <f>'BAR BB| Open rates'!AT21*0.82</f>
        <v>31733.999999999996</v>
      </c>
      <c r="AU21" s="34">
        <f>'BAR BB| Open rates'!AU21*0.82</f>
        <v>29930</v>
      </c>
      <c r="AV21" s="34">
        <f>'BAR BB| Open rates'!AV21*0.82</f>
        <v>31733.999999999996</v>
      </c>
      <c r="AW21" s="34">
        <f>'BAR BB| Open rates'!AW21*0.82</f>
        <v>31733.999999999996</v>
      </c>
      <c r="AX21" s="34">
        <f>'BAR BB| Open rates'!AX21*0.82</f>
        <v>29930</v>
      </c>
      <c r="AY21" s="34">
        <f>'BAR BB| Open rates'!AY21*0.82</f>
        <v>31733.999999999996</v>
      </c>
      <c r="AZ21" s="34">
        <f>'BAR BB| Open rates'!AZ21*0.82</f>
        <v>29930</v>
      </c>
      <c r="BA21" s="34">
        <f>'BAR BB| Open rates'!BA21*0.82</f>
        <v>31733.999999999996</v>
      </c>
      <c r="BB21" s="34">
        <f>'BAR BB| Open rates'!BB21*0.82</f>
        <v>29930</v>
      </c>
      <c r="BC21" s="34">
        <f>'BAR BB| Open rates'!BC21*0.82</f>
        <v>31733.999999999996</v>
      </c>
      <c r="BD21" s="34">
        <f>'BAR BB| Open rates'!BD21*0.82</f>
        <v>29930</v>
      </c>
      <c r="BE21" s="34">
        <f>'BAR BB| Open rates'!BE21*0.82</f>
        <v>26568</v>
      </c>
      <c r="BF21" s="34">
        <f>'BAR BB| Open rates'!BF21*0.82</f>
        <v>24928</v>
      </c>
      <c r="BG21" s="34">
        <f>'BAR BB| Open rates'!BG21*0.82</f>
        <v>26568</v>
      </c>
      <c r="BH21" s="34">
        <f>'BAR BB| Open rates'!BH21*0.82</f>
        <v>24928</v>
      </c>
      <c r="BI21" s="34">
        <f>'BAR BB| Open rates'!BI21*0.82</f>
        <v>26568</v>
      </c>
      <c r="BJ21" s="34">
        <f>'BAR BB| Open rates'!BJ21*0.82</f>
        <v>24928</v>
      </c>
      <c r="BK21" s="34">
        <f>'BAR BB| Open rates'!BK21*0.82</f>
        <v>26568</v>
      </c>
      <c r="BL21" s="34">
        <f>'BAR BB| Open rates'!BL21*0.82</f>
        <v>24928</v>
      </c>
      <c r="BM21" s="34">
        <f>'BAR BB| Open rates'!BM21*0.82</f>
        <v>26568</v>
      </c>
      <c r="BN21" s="34">
        <f>'BAR BB| Open rates'!BN21*0.82</f>
        <v>27962</v>
      </c>
      <c r="BO21" s="34">
        <f>'BAR BB| Open rates'!BO21*0.82</f>
        <v>29766</v>
      </c>
      <c r="BP21" s="34">
        <f>'BAR BB| Open rates'!BP21*0.82</f>
        <v>24108</v>
      </c>
      <c r="BQ21" s="34">
        <f>'BAR BB| Open rates'!BQ21*0.82</f>
        <v>22468</v>
      </c>
      <c r="BR21" s="34">
        <f>'BAR BB| Open rates'!BR21*0.82</f>
        <v>23288</v>
      </c>
      <c r="BS21" s="34">
        <f>'BAR BB| Open rates'!BS21*0.82</f>
        <v>22468</v>
      </c>
      <c r="BT21" s="34">
        <f>'BAR BB| Open rates'!BT21*0.82</f>
        <v>23288</v>
      </c>
      <c r="BU21" s="34">
        <f>'BAR BB| Open rates'!BU21*0.82</f>
        <v>22468</v>
      </c>
      <c r="BV21" s="34">
        <f>'BAR BB| Open rates'!BV21*0.82</f>
        <v>23288</v>
      </c>
      <c r="BW21" s="34">
        <f>'BAR BB| Open rates'!BW21*0.82</f>
        <v>22468</v>
      </c>
      <c r="BX21" s="34">
        <f>'BAR BB| Open rates'!BX21*0.82</f>
        <v>22468</v>
      </c>
      <c r="BY21" s="34">
        <f>'BAR BB| Open rates'!BY21*0.82</f>
        <v>23288</v>
      </c>
      <c r="BZ21" s="34">
        <f>'BAR BB| Open rates'!BZ21*0.82</f>
        <v>22468</v>
      </c>
      <c r="CA21" s="34">
        <f>'BAR BB| Open rates'!CA21*0.82</f>
        <v>23288</v>
      </c>
      <c r="CB21" s="34">
        <f>'BAR BB| Open rates'!CB21*0.82</f>
        <v>22468</v>
      </c>
      <c r="CC21" s="34">
        <f>'BAR BB| Open rates'!CC21*0.82</f>
        <v>23288</v>
      </c>
      <c r="CD21" s="34">
        <f>'BAR BB| Open rates'!CD21*0.82</f>
        <v>26322</v>
      </c>
      <c r="CE21" s="34">
        <f>'BAR BB| Open rates'!CE21*0.82</f>
        <v>28126</v>
      </c>
    </row>
    <row r="22" spans="1:83" s="35" customFormat="1" ht="12" customHeight="1" x14ac:dyDescent="0.2">
      <c r="A22" s="269">
        <v>2</v>
      </c>
      <c r="B22" s="34">
        <f>'BAR BB| Open rates'!B22*0.82</f>
        <v>27716</v>
      </c>
      <c r="C22" s="34">
        <f>'BAR BB| Open rates'!C22*0.82</f>
        <v>32553.999999999996</v>
      </c>
      <c r="D22" s="34">
        <f>'BAR BB| Open rates'!D22*0.82</f>
        <v>29110</v>
      </c>
      <c r="E22" s="34">
        <f>'BAR BB| Open rates'!E22*0.82</f>
        <v>27962</v>
      </c>
      <c r="F22" s="34">
        <f>'BAR BB| Open rates'!F22*0.82</f>
        <v>26568</v>
      </c>
      <c r="G22" s="34">
        <f>'BAR BB| Open rates'!G22*0.82</f>
        <v>24928</v>
      </c>
      <c r="H22" s="34">
        <f>'BAR BB| Open rates'!H22*0.82</f>
        <v>24928</v>
      </c>
      <c r="I22" s="34">
        <f>'BAR BB| Open rates'!I22*0.82</f>
        <v>24108</v>
      </c>
      <c r="J22" s="34">
        <f>'BAR BB| Open rates'!J22*0.82</f>
        <v>24928</v>
      </c>
      <c r="K22" s="34">
        <f>'BAR BB| Open rates'!K22*0.82</f>
        <v>24928</v>
      </c>
      <c r="L22" s="34">
        <f>'BAR BB| Open rates'!L22*0.82</f>
        <v>24928</v>
      </c>
      <c r="M22" s="34">
        <f>'BAR BB| Open rates'!M22*0.82</f>
        <v>32225.999999999996</v>
      </c>
      <c r="N22" s="34">
        <f>'BAR BB| Open rates'!N22*0.82</f>
        <v>27962</v>
      </c>
      <c r="O22" s="34">
        <f>'BAR BB| Open rates'!O22*0.82</f>
        <v>32225.999999999996</v>
      </c>
      <c r="P22" s="34">
        <f>'BAR BB| Open rates'!P22*0.82</f>
        <v>29766</v>
      </c>
      <c r="Q22" s="34">
        <f>'BAR BB| Open rates'!Q22*0.82</f>
        <v>26568</v>
      </c>
      <c r="R22" s="34">
        <f>'BAR BB| Open rates'!R22*0.82</f>
        <v>27962</v>
      </c>
      <c r="S22" s="34">
        <f>'BAR BB| Open rates'!S22*0.82</f>
        <v>26568</v>
      </c>
      <c r="T22" s="34">
        <f>'BAR BB| Open rates'!T22*0.82</f>
        <v>27962</v>
      </c>
      <c r="U22" s="34">
        <f>'BAR BB| Open rates'!U22*0.82</f>
        <v>26568</v>
      </c>
      <c r="V22" s="34">
        <f>'BAR BB| Open rates'!V22*0.82</f>
        <v>27962</v>
      </c>
      <c r="W22" s="34">
        <f>'BAR BB| Open rates'!W22*0.82</f>
        <v>32389.999999999996</v>
      </c>
      <c r="X22" s="34">
        <f>'BAR BB| Open rates'!X22*0.82</f>
        <v>35834</v>
      </c>
      <c r="Y22" s="34">
        <f>'BAR BB| Open rates'!Y22*0.82</f>
        <v>51496</v>
      </c>
      <c r="Z22" s="34">
        <f>'BAR BB| Open rates'!Z22*0.82</f>
        <v>32389.999999999996</v>
      </c>
      <c r="AA22" s="34">
        <f>'BAR BB| Open rates'!AA22*0.82</f>
        <v>34194</v>
      </c>
      <c r="AB22" s="34">
        <f>'BAR BB| Open rates'!AB22*0.82</f>
        <v>32389.999999999996</v>
      </c>
      <c r="AC22" s="34">
        <f>'BAR BB| Open rates'!AC22*0.82</f>
        <v>35834</v>
      </c>
      <c r="AD22" s="34">
        <f>'BAR BB| Open rates'!AD22*0.82</f>
        <v>37474</v>
      </c>
      <c r="AE22" s="34">
        <f>'BAR BB| Open rates'!AE22*0.82</f>
        <v>35834</v>
      </c>
      <c r="AF22" s="34">
        <f>'BAR BB| Open rates'!AF22*0.82</f>
        <v>37474</v>
      </c>
      <c r="AG22" s="34">
        <f>'BAR BB| Open rates'!AG22*0.82</f>
        <v>35834</v>
      </c>
      <c r="AH22" s="34">
        <f>'BAR BB| Open rates'!AH22*0.82</f>
        <v>37474</v>
      </c>
      <c r="AI22" s="34">
        <f>'BAR BB| Open rates'!AI22*0.82</f>
        <v>35834</v>
      </c>
      <c r="AJ22" s="34">
        <f>'BAR BB| Open rates'!AJ22*0.82</f>
        <v>37474</v>
      </c>
      <c r="AK22" s="34">
        <f>'BAR BB| Open rates'!AK22*0.82</f>
        <v>35834</v>
      </c>
      <c r="AL22" s="34">
        <f>'BAR BB| Open rates'!AL22*0.82</f>
        <v>37474</v>
      </c>
      <c r="AM22" s="34">
        <f>'BAR BB| Open rates'!AM22*0.82</f>
        <v>35834</v>
      </c>
      <c r="AN22" s="34">
        <f>'BAR BB| Open rates'!AN22*0.82</f>
        <v>37474</v>
      </c>
      <c r="AO22" s="34">
        <f>'BAR BB| Open rates'!AO22*0.82</f>
        <v>35834</v>
      </c>
      <c r="AP22" s="34">
        <f>'BAR BB| Open rates'!AP22*0.82</f>
        <v>37474</v>
      </c>
      <c r="AQ22" s="34">
        <f>'BAR BB| Open rates'!AQ22*0.82</f>
        <v>35834</v>
      </c>
      <c r="AR22" s="34">
        <f>'BAR BB| Open rates'!AR22*0.82</f>
        <v>37474</v>
      </c>
      <c r="AS22" s="34">
        <f>'BAR BB| Open rates'!AS22*0.82</f>
        <v>32389.999999999996</v>
      </c>
      <c r="AT22" s="34">
        <f>'BAR BB| Open rates'!AT22*0.82</f>
        <v>34194</v>
      </c>
      <c r="AU22" s="34">
        <f>'BAR BB| Open rates'!AU22*0.82</f>
        <v>32389.999999999996</v>
      </c>
      <c r="AV22" s="34">
        <f>'BAR BB| Open rates'!AV22*0.82</f>
        <v>34194</v>
      </c>
      <c r="AW22" s="34">
        <f>'BAR BB| Open rates'!AW22*0.82</f>
        <v>34194</v>
      </c>
      <c r="AX22" s="34">
        <f>'BAR BB| Open rates'!AX22*0.82</f>
        <v>32389.999999999996</v>
      </c>
      <c r="AY22" s="34">
        <f>'BAR BB| Open rates'!AY22*0.82</f>
        <v>34194</v>
      </c>
      <c r="AZ22" s="34">
        <f>'BAR BB| Open rates'!AZ22*0.82</f>
        <v>32389.999999999996</v>
      </c>
      <c r="BA22" s="34">
        <f>'BAR BB| Open rates'!BA22*0.82</f>
        <v>34194</v>
      </c>
      <c r="BB22" s="34">
        <f>'BAR BB| Open rates'!BB22*0.82</f>
        <v>32389.999999999996</v>
      </c>
      <c r="BC22" s="34">
        <f>'BAR BB| Open rates'!BC22*0.82</f>
        <v>34194</v>
      </c>
      <c r="BD22" s="34">
        <f>'BAR BB| Open rates'!BD22*0.82</f>
        <v>32389.999999999996</v>
      </c>
      <c r="BE22" s="34">
        <f>'BAR BB| Open rates'!BE22*0.82</f>
        <v>29028</v>
      </c>
      <c r="BF22" s="34">
        <f>'BAR BB| Open rates'!BF22*0.82</f>
        <v>27388</v>
      </c>
      <c r="BG22" s="34">
        <f>'BAR BB| Open rates'!BG22*0.82</f>
        <v>29028</v>
      </c>
      <c r="BH22" s="34">
        <f>'BAR BB| Open rates'!BH22*0.82</f>
        <v>27388</v>
      </c>
      <c r="BI22" s="34">
        <f>'BAR BB| Open rates'!BI22*0.82</f>
        <v>29028</v>
      </c>
      <c r="BJ22" s="34">
        <f>'BAR BB| Open rates'!BJ22*0.82</f>
        <v>27388</v>
      </c>
      <c r="BK22" s="34">
        <f>'BAR BB| Open rates'!BK22*0.82</f>
        <v>29028</v>
      </c>
      <c r="BL22" s="34">
        <f>'BAR BB| Open rates'!BL22*0.82</f>
        <v>27388</v>
      </c>
      <c r="BM22" s="34">
        <f>'BAR BB| Open rates'!BM22*0.82</f>
        <v>29028</v>
      </c>
      <c r="BN22" s="34">
        <f>'BAR BB| Open rates'!BN22*0.82</f>
        <v>30422</v>
      </c>
      <c r="BO22" s="34">
        <f>'BAR BB| Open rates'!BO22*0.82</f>
        <v>32225.999999999996</v>
      </c>
      <c r="BP22" s="34">
        <f>'BAR BB| Open rates'!BP22*0.82</f>
        <v>26568</v>
      </c>
      <c r="BQ22" s="34">
        <f>'BAR BB| Open rates'!BQ22*0.82</f>
        <v>24928</v>
      </c>
      <c r="BR22" s="34">
        <f>'BAR BB| Open rates'!BR22*0.82</f>
        <v>25748</v>
      </c>
      <c r="BS22" s="34">
        <f>'BAR BB| Open rates'!BS22*0.82</f>
        <v>24928</v>
      </c>
      <c r="BT22" s="34">
        <f>'BAR BB| Open rates'!BT22*0.82</f>
        <v>25748</v>
      </c>
      <c r="BU22" s="34">
        <f>'BAR BB| Open rates'!BU22*0.82</f>
        <v>24928</v>
      </c>
      <c r="BV22" s="34">
        <f>'BAR BB| Open rates'!BV22*0.82</f>
        <v>25748</v>
      </c>
      <c r="BW22" s="34">
        <f>'BAR BB| Open rates'!BW22*0.82</f>
        <v>24928</v>
      </c>
      <c r="BX22" s="34">
        <f>'BAR BB| Open rates'!BX22*0.82</f>
        <v>24928</v>
      </c>
      <c r="BY22" s="34">
        <f>'BAR BB| Open rates'!BY22*0.82</f>
        <v>25748</v>
      </c>
      <c r="BZ22" s="34">
        <f>'BAR BB| Open rates'!BZ22*0.82</f>
        <v>24928</v>
      </c>
      <c r="CA22" s="34">
        <f>'BAR BB| Open rates'!CA22*0.82</f>
        <v>25748</v>
      </c>
      <c r="CB22" s="34">
        <f>'BAR BB| Open rates'!CB22*0.82</f>
        <v>24928</v>
      </c>
      <c r="CC22" s="34">
        <f>'BAR BB| Open rates'!CC22*0.82</f>
        <v>25748</v>
      </c>
      <c r="CD22" s="34">
        <f>'BAR BB| Open rates'!CD22*0.82</f>
        <v>28782</v>
      </c>
      <c r="CE22" s="34">
        <f>'BAR BB| Open rates'!CE22*0.82</f>
        <v>30585.999999999996</v>
      </c>
    </row>
    <row r="23" spans="1:83" s="35" customFormat="1" ht="12" customHeight="1" x14ac:dyDescent="0.2">
      <c r="A23" s="268" t="s">
        <v>180</v>
      </c>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row>
    <row r="24" spans="1:83" s="35" customFormat="1" ht="12" customHeight="1" x14ac:dyDescent="0.2">
      <c r="A24" s="269">
        <v>1</v>
      </c>
      <c r="B24" s="34">
        <f>'BAR BB| Open rates'!B24*0.82</f>
        <v>37556</v>
      </c>
      <c r="C24" s="34">
        <f>'BAR BB| Open rates'!C24*0.82</f>
        <v>42394</v>
      </c>
      <c r="D24" s="34">
        <f>'BAR BB| Open rates'!D24*0.82</f>
        <v>38950</v>
      </c>
      <c r="E24" s="34">
        <f>'BAR BB| Open rates'!E24*0.82</f>
        <v>32389.999999999996</v>
      </c>
      <c r="F24" s="34">
        <f>'BAR BB| Open rates'!F24*0.82</f>
        <v>30995.999999999996</v>
      </c>
      <c r="G24" s="34">
        <f>'BAR BB| Open rates'!G24*0.82</f>
        <v>29356</v>
      </c>
      <c r="H24" s="34">
        <f>'BAR BB| Open rates'!H24*0.82</f>
        <v>29356</v>
      </c>
      <c r="I24" s="34">
        <f>'BAR BB| Open rates'!I24*0.82</f>
        <v>28536</v>
      </c>
      <c r="J24" s="34">
        <f>'BAR BB| Open rates'!J24*0.82</f>
        <v>29356</v>
      </c>
      <c r="K24" s="34">
        <f>'BAR BB| Open rates'!K24*0.82</f>
        <v>29356</v>
      </c>
      <c r="L24" s="34">
        <f>'BAR BB| Open rates'!L24*0.82</f>
        <v>29356</v>
      </c>
      <c r="M24" s="34">
        <f>'BAR BB| Open rates'!M24*0.82</f>
        <v>36654</v>
      </c>
      <c r="N24" s="34">
        <f>'BAR BB| Open rates'!N24*0.82</f>
        <v>32389.999999999996</v>
      </c>
      <c r="O24" s="34">
        <f>'BAR BB| Open rates'!O24*0.82</f>
        <v>36654</v>
      </c>
      <c r="P24" s="34">
        <f>'BAR BB| Open rates'!P24*0.82</f>
        <v>34194</v>
      </c>
      <c r="Q24" s="34">
        <f>'BAR BB| Open rates'!Q24*0.82</f>
        <v>30995.999999999996</v>
      </c>
      <c r="R24" s="34">
        <f>'BAR BB| Open rates'!R24*0.82</f>
        <v>32389.999999999996</v>
      </c>
      <c r="S24" s="34">
        <f>'BAR BB| Open rates'!S24*0.82</f>
        <v>30995.999999999996</v>
      </c>
      <c r="T24" s="34">
        <f>'BAR BB| Open rates'!T24*0.82</f>
        <v>32389.999999999996</v>
      </c>
      <c r="U24" s="34">
        <f>'BAR BB| Open rates'!U24*0.82</f>
        <v>30995.999999999996</v>
      </c>
      <c r="V24" s="34">
        <f>'BAR BB| Open rates'!V24*0.82</f>
        <v>32389.999999999996</v>
      </c>
      <c r="W24" s="34">
        <f>'BAR BB| Open rates'!W24*0.82</f>
        <v>38950</v>
      </c>
      <c r="X24" s="34">
        <f>'BAR BB| Open rates'!X24*0.82</f>
        <v>42394</v>
      </c>
      <c r="Y24" s="34">
        <f>'BAR BB| Open rates'!Y24*0.82</f>
        <v>58056</v>
      </c>
      <c r="Z24" s="34">
        <f>'BAR BB| Open rates'!Z24*0.82</f>
        <v>38950</v>
      </c>
      <c r="AA24" s="34">
        <f>'BAR BB| Open rates'!AA24*0.82</f>
        <v>40754</v>
      </c>
      <c r="AB24" s="34">
        <f>'BAR BB| Open rates'!AB24*0.82</f>
        <v>38950</v>
      </c>
      <c r="AC24" s="34">
        <f>'BAR BB| Open rates'!AC24*0.82</f>
        <v>42394</v>
      </c>
      <c r="AD24" s="34">
        <f>'BAR BB| Open rates'!AD24*0.82</f>
        <v>44034</v>
      </c>
      <c r="AE24" s="34">
        <f>'BAR BB| Open rates'!AE24*0.82</f>
        <v>42394</v>
      </c>
      <c r="AF24" s="34">
        <f>'BAR BB| Open rates'!AF24*0.82</f>
        <v>44034</v>
      </c>
      <c r="AG24" s="34">
        <f>'BAR BB| Open rates'!AG24*0.82</f>
        <v>42394</v>
      </c>
      <c r="AH24" s="34">
        <f>'BAR BB| Open rates'!AH24*0.82</f>
        <v>44034</v>
      </c>
      <c r="AI24" s="34">
        <f>'BAR BB| Open rates'!AI24*0.82</f>
        <v>42394</v>
      </c>
      <c r="AJ24" s="34">
        <f>'BAR BB| Open rates'!AJ24*0.82</f>
        <v>44034</v>
      </c>
      <c r="AK24" s="34">
        <f>'BAR BB| Open rates'!AK24*0.82</f>
        <v>42394</v>
      </c>
      <c r="AL24" s="34">
        <f>'BAR BB| Open rates'!AL24*0.82</f>
        <v>44034</v>
      </c>
      <c r="AM24" s="34">
        <f>'BAR BB| Open rates'!AM24*0.82</f>
        <v>42394</v>
      </c>
      <c r="AN24" s="34">
        <f>'BAR BB| Open rates'!AN24*0.82</f>
        <v>44034</v>
      </c>
      <c r="AO24" s="34">
        <f>'BAR BB| Open rates'!AO24*0.82</f>
        <v>42394</v>
      </c>
      <c r="AP24" s="34">
        <f>'BAR BB| Open rates'!AP24*0.82</f>
        <v>44034</v>
      </c>
      <c r="AQ24" s="34">
        <f>'BAR BB| Open rates'!AQ24*0.82</f>
        <v>42394</v>
      </c>
      <c r="AR24" s="34">
        <f>'BAR BB| Open rates'!AR24*0.82</f>
        <v>44034</v>
      </c>
      <c r="AS24" s="34">
        <f>'BAR BB| Open rates'!AS24*0.82</f>
        <v>38950</v>
      </c>
      <c r="AT24" s="34">
        <f>'BAR BB| Open rates'!AT24*0.82</f>
        <v>40754</v>
      </c>
      <c r="AU24" s="34">
        <f>'BAR BB| Open rates'!AU24*0.82</f>
        <v>38950</v>
      </c>
      <c r="AV24" s="34">
        <f>'BAR BB| Open rates'!AV24*0.82</f>
        <v>35834</v>
      </c>
      <c r="AW24" s="34">
        <f>'BAR BB| Open rates'!AW24*0.82</f>
        <v>35834</v>
      </c>
      <c r="AX24" s="34">
        <f>'BAR BB| Open rates'!AX24*0.82</f>
        <v>34030</v>
      </c>
      <c r="AY24" s="34">
        <f>'BAR BB| Open rates'!AY24*0.82</f>
        <v>35834</v>
      </c>
      <c r="AZ24" s="34">
        <f>'BAR BB| Open rates'!AZ24*0.82</f>
        <v>34030</v>
      </c>
      <c r="BA24" s="34">
        <f>'BAR BB| Open rates'!BA24*0.82</f>
        <v>35834</v>
      </c>
      <c r="BB24" s="34">
        <f>'BAR BB| Open rates'!BB24*0.82</f>
        <v>34030</v>
      </c>
      <c r="BC24" s="34">
        <f>'BAR BB| Open rates'!BC24*0.82</f>
        <v>35834</v>
      </c>
      <c r="BD24" s="34">
        <f>'BAR BB| Open rates'!BD24*0.82</f>
        <v>34030</v>
      </c>
      <c r="BE24" s="34">
        <f>'BAR BB| Open rates'!BE24*0.82</f>
        <v>32635.999999999996</v>
      </c>
      <c r="BF24" s="34">
        <f>'BAR BB| Open rates'!BF24*0.82</f>
        <v>30995.999999999996</v>
      </c>
      <c r="BG24" s="34">
        <f>'BAR BB| Open rates'!BG24*0.82</f>
        <v>32635.999999999996</v>
      </c>
      <c r="BH24" s="34">
        <f>'BAR BB| Open rates'!BH24*0.82</f>
        <v>30995.999999999996</v>
      </c>
      <c r="BI24" s="34">
        <f>'BAR BB| Open rates'!BI24*0.82</f>
        <v>32635.999999999996</v>
      </c>
      <c r="BJ24" s="34">
        <f>'BAR BB| Open rates'!BJ24*0.82</f>
        <v>30995.999999999996</v>
      </c>
      <c r="BK24" s="34">
        <f>'BAR BB| Open rates'!BK24*0.82</f>
        <v>32635.999999999996</v>
      </c>
      <c r="BL24" s="34">
        <f>'BAR BB| Open rates'!BL24*0.82</f>
        <v>30995.999999999996</v>
      </c>
      <c r="BM24" s="34">
        <f>'BAR BB| Open rates'!BM24*0.82</f>
        <v>32635.999999999996</v>
      </c>
      <c r="BN24" s="34">
        <f>'BAR BB| Open rates'!BN24*0.82</f>
        <v>34030</v>
      </c>
      <c r="BO24" s="34">
        <f>'BAR BB| Open rates'!BO24*0.82</f>
        <v>35834</v>
      </c>
      <c r="BP24" s="34">
        <f>'BAR BB| Open rates'!BP24*0.82</f>
        <v>30176</v>
      </c>
      <c r="BQ24" s="34">
        <f>'BAR BB| Open rates'!BQ24*0.82</f>
        <v>28536</v>
      </c>
      <c r="BR24" s="34">
        <f>'BAR BB| Open rates'!BR24*0.82</f>
        <v>29356</v>
      </c>
      <c r="BS24" s="34">
        <f>'BAR BB| Open rates'!BS24*0.82</f>
        <v>28536</v>
      </c>
      <c r="BT24" s="34">
        <f>'BAR BB| Open rates'!BT24*0.82</f>
        <v>29356</v>
      </c>
      <c r="BU24" s="34">
        <f>'BAR BB| Open rates'!BU24*0.82</f>
        <v>28536</v>
      </c>
      <c r="BV24" s="34">
        <f>'BAR BB| Open rates'!BV24*0.82</f>
        <v>29356</v>
      </c>
      <c r="BW24" s="34">
        <f>'BAR BB| Open rates'!BW24*0.82</f>
        <v>28536</v>
      </c>
      <c r="BX24" s="34">
        <f>'BAR BB| Open rates'!BX24*0.82</f>
        <v>28536</v>
      </c>
      <c r="BY24" s="34">
        <f>'BAR BB| Open rates'!BY24*0.82</f>
        <v>29356</v>
      </c>
      <c r="BZ24" s="34">
        <f>'BAR BB| Open rates'!BZ24*0.82</f>
        <v>28536</v>
      </c>
      <c r="CA24" s="34">
        <f>'BAR BB| Open rates'!CA24*0.82</f>
        <v>29356</v>
      </c>
      <c r="CB24" s="34">
        <f>'BAR BB| Open rates'!CB24*0.82</f>
        <v>28536</v>
      </c>
      <c r="CC24" s="34">
        <f>'BAR BB| Open rates'!CC24*0.82</f>
        <v>29356</v>
      </c>
      <c r="CD24" s="34">
        <f>'BAR BB| Open rates'!CD24*0.82</f>
        <v>32389.999999999996</v>
      </c>
      <c r="CE24" s="34">
        <f>'BAR BB| Open rates'!CE24*0.82</f>
        <v>34194</v>
      </c>
    </row>
    <row r="25" spans="1:83" s="35" customFormat="1" ht="12" customHeight="1" x14ac:dyDescent="0.2">
      <c r="A25" s="269">
        <v>2</v>
      </c>
      <c r="B25" s="34">
        <f>'BAR BB| Open rates'!B25*0.82</f>
        <v>40016</v>
      </c>
      <c r="C25" s="34">
        <f>'BAR BB| Open rates'!C25*0.82</f>
        <v>44854</v>
      </c>
      <c r="D25" s="34">
        <f>'BAR BB| Open rates'!D25*0.82</f>
        <v>41410</v>
      </c>
      <c r="E25" s="34">
        <f>'BAR BB| Open rates'!E25*0.82</f>
        <v>34850</v>
      </c>
      <c r="F25" s="34">
        <f>'BAR BB| Open rates'!F25*0.82</f>
        <v>33456</v>
      </c>
      <c r="G25" s="34">
        <f>'BAR BB| Open rates'!G25*0.82</f>
        <v>31815.999999999996</v>
      </c>
      <c r="H25" s="34">
        <f>'BAR BB| Open rates'!H25*0.82</f>
        <v>31815.999999999996</v>
      </c>
      <c r="I25" s="34">
        <f>'BAR BB| Open rates'!I25*0.82</f>
        <v>30995.999999999996</v>
      </c>
      <c r="J25" s="34">
        <f>'BAR BB| Open rates'!J25*0.82</f>
        <v>31815.999999999996</v>
      </c>
      <c r="K25" s="34">
        <f>'BAR BB| Open rates'!K25*0.82</f>
        <v>31815.999999999996</v>
      </c>
      <c r="L25" s="34">
        <f>'BAR BB| Open rates'!L25*0.82</f>
        <v>31815.999999999996</v>
      </c>
      <c r="M25" s="34">
        <f>'BAR BB| Open rates'!M25*0.82</f>
        <v>39114</v>
      </c>
      <c r="N25" s="34">
        <f>'BAR BB| Open rates'!N25*0.82</f>
        <v>34850</v>
      </c>
      <c r="O25" s="34">
        <f>'BAR BB| Open rates'!O25*0.82</f>
        <v>39114</v>
      </c>
      <c r="P25" s="34">
        <f>'BAR BB| Open rates'!P25*0.82</f>
        <v>36654</v>
      </c>
      <c r="Q25" s="34">
        <f>'BAR BB| Open rates'!Q25*0.82</f>
        <v>33456</v>
      </c>
      <c r="R25" s="34">
        <f>'BAR BB| Open rates'!R25*0.82</f>
        <v>34850</v>
      </c>
      <c r="S25" s="34">
        <f>'BAR BB| Open rates'!S25*0.82</f>
        <v>33456</v>
      </c>
      <c r="T25" s="34">
        <f>'BAR BB| Open rates'!T25*0.82</f>
        <v>34850</v>
      </c>
      <c r="U25" s="34">
        <f>'BAR BB| Open rates'!U25*0.82</f>
        <v>33456</v>
      </c>
      <c r="V25" s="34">
        <f>'BAR BB| Open rates'!V25*0.82</f>
        <v>34850</v>
      </c>
      <c r="W25" s="34">
        <f>'BAR BB| Open rates'!W25*0.82</f>
        <v>41410</v>
      </c>
      <c r="X25" s="34">
        <f>'BAR BB| Open rates'!X25*0.82</f>
        <v>44854</v>
      </c>
      <c r="Y25" s="34">
        <f>'BAR BB| Open rates'!Y25*0.82</f>
        <v>60516</v>
      </c>
      <c r="Z25" s="34">
        <f>'BAR BB| Open rates'!Z25*0.82</f>
        <v>41410</v>
      </c>
      <c r="AA25" s="34">
        <f>'BAR BB| Open rates'!AA25*0.82</f>
        <v>43214</v>
      </c>
      <c r="AB25" s="34">
        <f>'BAR BB| Open rates'!AB25*0.82</f>
        <v>41410</v>
      </c>
      <c r="AC25" s="34">
        <f>'BAR BB| Open rates'!AC25*0.82</f>
        <v>44854</v>
      </c>
      <c r="AD25" s="34">
        <f>'BAR BB| Open rates'!AD25*0.82</f>
        <v>46494</v>
      </c>
      <c r="AE25" s="34">
        <f>'BAR BB| Open rates'!AE25*0.82</f>
        <v>44854</v>
      </c>
      <c r="AF25" s="34">
        <f>'BAR BB| Open rates'!AF25*0.82</f>
        <v>46494</v>
      </c>
      <c r="AG25" s="34">
        <f>'BAR BB| Open rates'!AG25*0.82</f>
        <v>44854</v>
      </c>
      <c r="AH25" s="34">
        <f>'BAR BB| Open rates'!AH25*0.82</f>
        <v>46494</v>
      </c>
      <c r="AI25" s="34">
        <f>'BAR BB| Open rates'!AI25*0.82</f>
        <v>44854</v>
      </c>
      <c r="AJ25" s="34">
        <f>'BAR BB| Open rates'!AJ25*0.82</f>
        <v>46494</v>
      </c>
      <c r="AK25" s="34">
        <f>'BAR BB| Open rates'!AK25*0.82</f>
        <v>44854</v>
      </c>
      <c r="AL25" s="34">
        <f>'BAR BB| Open rates'!AL25*0.82</f>
        <v>46494</v>
      </c>
      <c r="AM25" s="34">
        <f>'BAR BB| Open rates'!AM25*0.82</f>
        <v>44854</v>
      </c>
      <c r="AN25" s="34">
        <f>'BAR BB| Open rates'!AN25*0.82</f>
        <v>46494</v>
      </c>
      <c r="AO25" s="34">
        <f>'BAR BB| Open rates'!AO25*0.82</f>
        <v>44854</v>
      </c>
      <c r="AP25" s="34">
        <f>'BAR BB| Open rates'!AP25*0.82</f>
        <v>46494</v>
      </c>
      <c r="AQ25" s="34">
        <f>'BAR BB| Open rates'!AQ25*0.82</f>
        <v>44854</v>
      </c>
      <c r="AR25" s="34">
        <f>'BAR BB| Open rates'!AR25*0.82</f>
        <v>46494</v>
      </c>
      <c r="AS25" s="34">
        <f>'BAR BB| Open rates'!AS25*0.82</f>
        <v>41410</v>
      </c>
      <c r="AT25" s="34">
        <f>'BAR BB| Open rates'!AT25*0.82</f>
        <v>43214</v>
      </c>
      <c r="AU25" s="34">
        <f>'BAR BB| Open rates'!AU25*0.82</f>
        <v>41410</v>
      </c>
      <c r="AV25" s="34">
        <f>'BAR BB| Open rates'!AV25*0.82</f>
        <v>38294</v>
      </c>
      <c r="AW25" s="34">
        <f>'BAR BB| Open rates'!AW25*0.82</f>
        <v>38294</v>
      </c>
      <c r="AX25" s="34">
        <f>'BAR BB| Open rates'!AX25*0.82</f>
        <v>36490</v>
      </c>
      <c r="AY25" s="34">
        <f>'BAR BB| Open rates'!AY25*0.82</f>
        <v>38294</v>
      </c>
      <c r="AZ25" s="34">
        <f>'BAR BB| Open rates'!AZ25*0.82</f>
        <v>36490</v>
      </c>
      <c r="BA25" s="34">
        <f>'BAR BB| Open rates'!BA25*0.82</f>
        <v>38294</v>
      </c>
      <c r="BB25" s="34">
        <f>'BAR BB| Open rates'!BB25*0.82</f>
        <v>36490</v>
      </c>
      <c r="BC25" s="34">
        <f>'BAR BB| Open rates'!BC25*0.82</f>
        <v>38294</v>
      </c>
      <c r="BD25" s="34">
        <f>'BAR BB| Open rates'!BD25*0.82</f>
        <v>36490</v>
      </c>
      <c r="BE25" s="34">
        <f>'BAR BB| Open rates'!BE25*0.82</f>
        <v>35096</v>
      </c>
      <c r="BF25" s="34">
        <f>'BAR BB| Open rates'!BF25*0.82</f>
        <v>33456</v>
      </c>
      <c r="BG25" s="34">
        <f>'BAR BB| Open rates'!BG25*0.82</f>
        <v>35096</v>
      </c>
      <c r="BH25" s="34">
        <f>'BAR BB| Open rates'!BH25*0.82</f>
        <v>33456</v>
      </c>
      <c r="BI25" s="34">
        <f>'BAR BB| Open rates'!BI25*0.82</f>
        <v>35096</v>
      </c>
      <c r="BJ25" s="34">
        <f>'BAR BB| Open rates'!BJ25*0.82</f>
        <v>33456</v>
      </c>
      <c r="BK25" s="34">
        <f>'BAR BB| Open rates'!BK25*0.82</f>
        <v>35096</v>
      </c>
      <c r="BL25" s="34">
        <f>'BAR BB| Open rates'!BL25*0.82</f>
        <v>33456</v>
      </c>
      <c r="BM25" s="34">
        <f>'BAR BB| Open rates'!BM25*0.82</f>
        <v>35096</v>
      </c>
      <c r="BN25" s="34">
        <f>'BAR BB| Open rates'!BN25*0.82</f>
        <v>36490</v>
      </c>
      <c r="BO25" s="34">
        <f>'BAR BB| Open rates'!BO25*0.82</f>
        <v>38294</v>
      </c>
      <c r="BP25" s="34">
        <f>'BAR BB| Open rates'!BP25*0.82</f>
        <v>32635.999999999996</v>
      </c>
      <c r="BQ25" s="34">
        <f>'BAR BB| Open rates'!BQ25*0.82</f>
        <v>30995.999999999996</v>
      </c>
      <c r="BR25" s="34">
        <f>'BAR BB| Open rates'!BR25*0.82</f>
        <v>31815.999999999996</v>
      </c>
      <c r="BS25" s="34">
        <f>'BAR BB| Open rates'!BS25*0.82</f>
        <v>30995.999999999996</v>
      </c>
      <c r="BT25" s="34">
        <f>'BAR BB| Open rates'!BT25*0.82</f>
        <v>31815.999999999996</v>
      </c>
      <c r="BU25" s="34">
        <f>'BAR BB| Open rates'!BU25*0.82</f>
        <v>30995.999999999996</v>
      </c>
      <c r="BV25" s="34">
        <f>'BAR BB| Open rates'!BV25*0.82</f>
        <v>31815.999999999996</v>
      </c>
      <c r="BW25" s="34">
        <f>'BAR BB| Open rates'!BW25*0.82</f>
        <v>30995.999999999996</v>
      </c>
      <c r="BX25" s="34">
        <f>'BAR BB| Open rates'!BX25*0.82</f>
        <v>30995.999999999996</v>
      </c>
      <c r="BY25" s="34">
        <f>'BAR BB| Open rates'!BY25*0.82</f>
        <v>31815.999999999996</v>
      </c>
      <c r="BZ25" s="34">
        <f>'BAR BB| Open rates'!BZ25*0.82</f>
        <v>30995.999999999996</v>
      </c>
      <c r="CA25" s="34">
        <f>'BAR BB| Open rates'!CA25*0.82</f>
        <v>31815.999999999996</v>
      </c>
      <c r="CB25" s="34">
        <f>'BAR BB| Open rates'!CB25*0.82</f>
        <v>30995.999999999996</v>
      </c>
      <c r="CC25" s="34">
        <f>'BAR BB| Open rates'!CC25*0.82</f>
        <v>31815.999999999996</v>
      </c>
      <c r="CD25" s="34">
        <f>'BAR BB| Open rates'!CD25*0.82</f>
        <v>34850</v>
      </c>
      <c r="CE25" s="34">
        <f>'BAR BB| Open rates'!CE25*0.82</f>
        <v>36654</v>
      </c>
    </row>
    <row r="26" spans="1:83" s="35" customFormat="1" ht="12" customHeight="1" x14ac:dyDescent="0.2">
      <c r="A26" s="269">
        <v>3</v>
      </c>
      <c r="B26" s="34">
        <f>'BAR BB| Open rates'!B26*0.82</f>
        <v>42476</v>
      </c>
      <c r="C26" s="34">
        <f>'BAR BB| Open rates'!C26*0.82</f>
        <v>47314</v>
      </c>
      <c r="D26" s="34">
        <f>'BAR BB| Open rates'!D26*0.82</f>
        <v>43870</v>
      </c>
      <c r="E26" s="34">
        <f>'BAR BB| Open rates'!E26*0.82</f>
        <v>37310</v>
      </c>
      <c r="F26" s="34">
        <f>'BAR BB| Open rates'!F26*0.82</f>
        <v>35916</v>
      </c>
      <c r="G26" s="34">
        <f>'BAR BB| Open rates'!G26*0.82</f>
        <v>34276</v>
      </c>
      <c r="H26" s="34">
        <f>'BAR BB| Open rates'!H26*0.82</f>
        <v>34276</v>
      </c>
      <c r="I26" s="34">
        <f>'BAR BB| Open rates'!I26*0.82</f>
        <v>33456</v>
      </c>
      <c r="J26" s="34">
        <f>'BAR BB| Open rates'!J26*0.82</f>
        <v>34276</v>
      </c>
      <c r="K26" s="34">
        <f>'BAR BB| Open rates'!K26*0.82</f>
        <v>34276</v>
      </c>
      <c r="L26" s="34">
        <f>'BAR BB| Open rates'!L26*0.82</f>
        <v>34276</v>
      </c>
      <c r="M26" s="34">
        <f>'BAR BB| Open rates'!M26*0.82</f>
        <v>41574</v>
      </c>
      <c r="N26" s="34">
        <f>'BAR BB| Open rates'!N26*0.82</f>
        <v>37310</v>
      </c>
      <c r="O26" s="34">
        <f>'BAR BB| Open rates'!O26*0.82</f>
        <v>41574</v>
      </c>
      <c r="P26" s="34">
        <f>'BAR BB| Open rates'!P26*0.82</f>
        <v>39114</v>
      </c>
      <c r="Q26" s="34">
        <f>'BAR BB| Open rates'!Q26*0.82</f>
        <v>35916</v>
      </c>
      <c r="R26" s="34">
        <f>'BAR BB| Open rates'!R26*0.82</f>
        <v>37310</v>
      </c>
      <c r="S26" s="34">
        <f>'BAR BB| Open rates'!S26*0.82</f>
        <v>35916</v>
      </c>
      <c r="T26" s="34">
        <f>'BAR BB| Open rates'!T26*0.82</f>
        <v>37310</v>
      </c>
      <c r="U26" s="34">
        <f>'BAR BB| Open rates'!U26*0.82</f>
        <v>35916</v>
      </c>
      <c r="V26" s="34">
        <f>'BAR BB| Open rates'!V26*0.82</f>
        <v>37310</v>
      </c>
      <c r="W26" s="34">
        <f>'BAR BB| Open rates'!W26*0.82</f>
        <v>43870</v>
      </c>
      <c r="X26" s="34">
        <f>'BAR BB| Open rates'!X26*0.82</f>
        <v>47314</v>
      </c>
      <c r="Y26" s="34">
        <f>'BAR BB| Open rates'!Y26*0.82</f>
        <v>62975.999999999993</v>
      </c>
      <c r="Z26" s="34">
        <f>'BAR BB| Open rates'!Z26*0.82</f>
        <v>43870</v>
      </c>
      <c r="AA26" s="34">
        <f>'BAR BB| Open rates'!AA26*0.82</f>
        <v>45674</v>
      </c>
      <c r="AB26" s="34">
        <f>'BAR BB| Open rates'!AB26*0.82</f>
        <v>43870</v>
      </c>
      <c r="AC26" s="34">
        <f>'BAR BB| Open rates'!AC26*0.82</f>
        <v>47314</v>
      </c>
      <c r="AD26" s="34">
        <f>'BAR BB| Open rates'!AD26*0.82</f>
        <v>48954</v>
      </c>
      <c r="AE26" s="34">
        <f>'BAR BB| Open rates'!AE26*0.82</f>
        <v>47314</v>
      </c>
      <c r="AF26" s="34">
        <f>'BAR BB| Open rates'!AF26*0.82</f>
        <v>48954</v>
      </c>
      <c r="AG26" s="34">
        <f>'BAR BB| Open rates'!AG26*0.82</f>
        <v>47314</v>
      </c>
      <c r="AH26" s="34">
        <f>'BAR BB| Open rates'!AH26*0.82</f>
        <v>48954</v>
      </c>
      <c r="AI26" s="34">
        <f>'BAR BB| Open rates'!AI26*0.82</f>
        <v>47314</v>
      </c>
      <c r="AJ26" s="34">
        <f>'BAR BB| Open rates'!AJ26*0.82</f>
        <v>48954</v>
      </c>
      <c r="AK26" s="34">
        <f>'BAR BB| Open rates'!AK26*0.82</f>
        <v>47314</v>
      </c>
      <c r="AL26" s="34">
        <f>'BAR BB| Open rates'!AL26*0.82</f>
        <v>48954</v>
      </c>
      <c r="AM26" s="34">
        <f>'BAR BB| Open rates'!AM26*0.82</f>
        <v>47314</v>
      </c>
      <c r="AN26" s="34">
        <f>'BAR BB| Open rates'!AN26*0.82</f>
        <v>48954</v>
      </c>
      <c r="AO26" s="34">
        <f>'BAR BB| Open rates'!AO26*0.82</f>
        <v>47314</v>
      </c>
      <c r="AP26" s="34">
        <f>'BAR BB| Open rates'!AP26*0.82</f>
        <v>48954</v>
      </c>
      <c r="AQ26" s="34">
        <f>'BAR BB| Open rates'!AQ26*0.82</f>
        <v>47314</v>
      </c>
      <c r="AR26" s="34">
        <f>'BAR BB| Open rates'!AR26*0.82</f>
        <v>48954</v>
      </c>
      <c r="AS26" s="34">
        <f>'BAR BB| Open rates'!AS26*0.82</f>
        <v>43870</v>
      </c>
      <c r="AT26" s="34">
        <f>'BAR BB| Open rates'!AT26*0.82</f>
        <v>45674</v>
      </c>
      <c r="AU26" s="34">
        <f>'BAR BB| Open rates'!AU26*0.82</f>
        <v>43870</v>
      </c>
      <c r="AV26" s="34">
        <f>'BAR BB| Open rates'!AV26*0.82</f>
        <v>40754</v>
      </c>
      <c r="AW26" s="34">
        <f>'BAR BB| Open rates'!AW26*0.82</f>
        <v>40754</v>
      </c>
      <c r="AX26" s="34">
        <f>'BAR BB| Open rates'!AX26*0.82</f>
        <v>38950</v>
      </c>
      <c r="AY26" s="34">
        <f>'BAR BB| Open rates'!AY26*0.82</f>
        <v>40754</v>
      </c>
      <c r="AZ26" s="34">
        <f>'BAR BB| Open rates'!AZ26*0.82</f>
        <v>38950</v>
      </c>
      <c r="BA26" s="34">
        <f>'BAR BB| Open rates'!BA26*0.82</f>
        <v>40754</v>
      </c>
      <c r="BB26" s="34">
        <f>'BAR BB| Open rates'!BB26*0.82</f>
        <v>38950</v>
      </c>
      <c r="BC26" s="34">
        <f>'BAR BB| Open rates'!BC26*0.82</f>
        <v>40754</v>
      </c>
      <c r="BD26" s="34">
        <f>'BAR BB| Open rates'!BD26*0.82</f>
        <v>38950</v>
      </c>
      <c r="BE26" s="34">
        <f>'BAR BB| Open rates'!BE26*0.82</f>
        <v>37556</v>
      </c>
      <c r="BF26" s="34">
        <f>'BAR BB| Open rates'!BF26*0.82</f>
        <v>35916</v>
      </c>
      <c r="BG26" s="34">
        <f>'BAR BB| Open rates'!BG26*0.82</f>
        <v>37556</v>
      </c>
      <c r="BH26" s="34">
        <f>'BAR BB| Open rates'!BH26*0.82</f>
        <v>35916</v>
      </c>
      <c r="BI26" s="34">
        <f>'BAR BB| Open rates'!BI26*0.82</f>
        <v>37556</v>
      </c>
      <c r="BJ26" s="34">
        <f>'BAR BB| Open rates'!BJ26*0.82</f>
        <v>35916</v>
      </c>
      <c r="BK26" s="34">
        <f>'BAR BB| Open rates'!BK26*0.82</f>
        <v>37556</v>
      </c>
      <c r="BL26" s="34">
        <f>'BAR BB| Open rates'!BL26*0.82</f>
        <v>35916</v>
      </c>
      <c r="BM26" s="34">
        <f>'BAR BB| Open rates'!BM26*0.82</f>
        <v>37556</v>
      </c>
      <c r="BN26" s="34">
        <f>'BAR BB| Open rates'!BN26*0.82</f>
        <v>38950</v>
      </c>
      <c r="BO26" s="34">
        <f>'BAR BB| Open rates'!BO26*0.82</f>
        <v>40754</v>
      </c>
      <c r="BP26" s="34">
        <f>'BAR BB| Open rates'!BP26*0.82</f>
        <v>35096</v>
      </c>
      <c r="BQ26" s="34">
        <f>'BAR BB| Open rates'!BQ26*0.82</f>
        <v>33456</v>
      </c>
      <c r="BR26" s="34">
        <f>'BAR BB| Open rates'!BR26*0.82</f>
        <v>34276</v>
      </c>
      <c r="BS26" s="34">
        <f>'BAR BB| Open rates'!BS26*0.82</f>
        <v>33456</v>
      </c>
      <c r="BT26" s="34">
        <f>'BAR BB| Open rates'!BT26*0.82</f>
        <v>34276</v>
      </c>
      <c r="BU26" s="34">
        <f>'BAR BB| Open rates'!BU26*0.82</f>
        <v>33456</v>
      </c>
      <c r="BV26" s="34">
        <f>'BAR BB| Open rates'!BV26*0.82</f>
        <v>34276</v>
      </c>
      <c r="BW26" s="34">
        <f>'BAR BB| Open rates'!BW26*0.82</f>
        <v>33456</v>
      </c>
      <c r="BX26" s="34">
        <f>'BAR BB| Open rates'!BX26*0.82</f>
        <v>33456</v>
      </c>
      <c r="BY26" s="34">
        <f>'BAR BB| Open rates'!BY26*0.82</f>
        <v>34276</v>
      </c>
      <c r="BZ26" s="34">
        <f>'BAR BB| Open rates'!BZ26*0.82</f>
        <v>33456</v>
      </c>
      <c r="CA26" s="34">
        <f>'BAR BB| Open rates'!CA26*0.82</f>
        <v>34276</v>
      </c>
      <c r="CB26" s="34">
        <f>'BAR BB| Open rates'!CB26*0.82</f>
        <v>33456</v>
      </c>
      <c r="CC26" s="34">
        <f>'BAR BB| Open rates'!CC26*0.82</f>
        <v>34276</v>
      </c>
      <c r="CD26" s="34">
        <f>'BAR BB| Open rates'!CD26*0.82</f>
        <v>37310</v>
      </c>
      <c r="CE26" s="34">
        <f>'BAR BB| Open rates'!CE26*0.82</f>
        <v>39114</v>
      </c>
    </row>
    <row r="27" spans="1:83" s="35" customFormat="1" ht="12" customHeight="1" x14ac:dyDescent="0.2">
      <c r="A27" s="269">
        <v>4</v>
      </c>
      <c r="B27" s="34">
        <f>'BAR BB| Open rates'!B27*0.82</f>
        <v>44936</v>
      </c>
      <c r="C27" s="34">
        <f>'BAR BB| Open rates'!C27*0.82</f>
        <v>49774</v>
      </c>
      <c r="D27" s="34">
        <f>'BAR BB| Open rates'!D27*0.82</f>
        <v>46330</v>
      </c>
      <c r="E27" s="34">
        <f>'BAR BB| Open rates'!E27*0.82</f>
        <v>39770</v>
      </c>
      <c r="F27" s="34">
        <f>'BAR BB| Open rates'!F27*0.82</f>
        <v>38376</v>
      </c>
      <c r="G27" s="34">
        <f>'BAR BB| Open rates'!G27*0.82</f>
        <v>36736</v>
      </c>
      <c r="H27" s="34">
        <f>'BAR BB| Open rates'!H27*0.82</f>
        <v>36736</v>
      </c>
      <c r="I27" s="34">
        <f>'BAR BB| Open rates'!I27*0.82</f>
        <v>35916</v>
      </c>
      <c r="J27" s="34">
        <f>'BAR BB| Open rates'!J27*0.82</f>
        <v>36736</v>
      </c>
      <c r="K27" s="34">
        <f>'BAR BB| Open rates'!K27*0.82</f>
        <v>36736</v>
      </c>
      <c r="L27" s="34">
        <f>'BAR BB| Open rates'!L27*0.82</f>
        <v>36736</v>
      </c>
      <c r="M27" s="34">
        <f>'BAR BB| Open rates'!M27*0.82</f>
        <v>44034</v>
      </c>
      <c r="N27" s="34">
        <f>'BAR BB| Open rates'!N27*0.82</f>
        <v>39770</v>
      </c>
      <c r="O27" s="34">
        <f>'BAR BB| Open rates'!O27*0.82</f>
        <v>44034</v>
      </c>
      <c r="P27" s="34">
        <f>'BAR BB| Open rates'!P27*0.82</f>
        <v>41574</v>
      </c>
      <c r="Q27" s="34">
        <f>'BAR BB| Open rates'!Q27*0.82</f>
        <v>38376</v>
      </c>
      <c r="R27" s="34">
        <f>'BAR BB| Open rates'!R27*0.82</f>
        <v>39770</v>
      </c>
      <c r="S27" s="34">
        <f>'BAR BB| Open rates'!S27*0.82</f>
        <v>38376</v>
      </c>
      <c r="T27" s="34">
        <f>'BAR BB| Open rates'!T27*0.82</f>
        <v>39770</v>
      </c>
      <c r="U27" s="34">
        <f>'BAR BB| Open rates'!U27*0.82</f>
        <v>38376</v>
      </c>
      <c r="V27" s="34">
        <f>'BAR BB| Open rates'!V27*0.82</f>
        <v>39770</v>
      </c>
      <c r="W27" s="34">
        <f>'BAR BB| Open rates'!W27*0.82</f>
        <v>46330</v>
      </c>
      <c r="X27" s="34">
        <f>'BAR BB| Open rates'!X27*0.82</f>
        <v>49774</v>
      </c>
      <c r="Y27" s="34">
        <f>'BAR BB| Open rates'!Y27*0.82</f>
        <v>65435.999999999993</v>
      </c>
      <c r="Z27" s="34">
        <f>'BAR BB| Open rates'!Z27*0.82</f>
        <v>46330</v>
      </c>
      <c r="AA27" s="34">
        <f>'BAR BB| Open rates'!AA27*0.82</f>
        <v>48134</v>
      </c>
      <c r="AB27" s="34">
        <f>'BAR BB| Open rates'!AB27*0.82</f>
        <v>46330</v>
      </c>
      <c r="AC27" s="34">
        <f>'BAR BB| Open rates'!AC27*0.82</f>
        <v>49774</v>
      </c>
      <c r="AD27" s="34">
        <f>'BAR BB| Open rates'!AD27*0.82</f>
        <v>51414</v>
      </c>
      <c r="AE27" s="34">
        <f>'BAR BB| Open rates'!AE27*0.82</f>
        <v>49774</v>
      </c>
      <c r="AF27" s="34">
        <f>'BAR BB| Open rates'!AF27*0.82</f>
        <v>51414</v>
      </c>
      <c r="AG27" s="34">
        <f>'BAR BB| Open rates'!AG27*0.82</f>
        <v>49774</v>
      </c>
      <c r="AH27" s="34">
        <f>'BAR BB| Open rates'!AH27*0.82</f>
        <v>51414</v>
      </c>
      <c r="AI27" s="34">
        <f>'BAR BB| Open rates'!AI27*0.82</f>
        <v>49774</v>
      </c>
      <c r="AJ27" s="34">
        <f>'BAR BB| Open rates'!AJ27*0.82</f>
        <v>51414</v>
      </c>
      <c r="AK27" s="34">
        <f>'BAR BB| Open rates'!AK27*0.82</f>
        <v>49774</v>
      </c>
      <c r="AL27" s="34">
        <f>'BAR BB| Open rates'!AL27*0.82</f>
        <v>51414</v>
      </c>
      <c r="AM27" s="34">
        <f>'BAR BB| Open rates'!AM27*0.82</f>
        <v>49774</v>
      </c>
      <c r="AN27" s="34">
        <f>'BAR BB| Open rates'!AN27*0.82</f>
        <v>51414</v>
      </c>
      <c r="AO27" s="34">
        <f>'BAR BB| Open rates'!AO27*0.82</f>
        <v>49774</v>
      </c>
      <c r="AP27" s="34">
        <f>'BAR BB| Open rates'!AP27*0.82</f>
        <v>51414</v>
      </c>
      <c r="AQ27" s="34">
        <f>'BAR BB| Open rates'!AQ27*0.82</f>
        <v>49774</v>
      </c>
      <c r="AR27" s="34">
        <f>'BAR BB| Open rates'!AR27*0.82</f>
        <v>51414</v>
      </c>
      <c r="AS27" s="34">
        <f>'BAR BB| Open rates'!AS27*0.82</f>
        <v>46330</v>
      </c>
      <c r="AT27" s="34">
        <f>'BAR BB| Open rates'!AT27*0.82</f>
        <v>48134</v>
      </c>
      <c r="AU27" s="34">
        <f>'BAR BB| Open rates'!AU27*0.82</f>
        <v>46330</v>
      </c>
      <c r="AV27" s="34">
        <f>'BAR BB| Open rates'!AV27*0.82</f>
        <v>43214</v>
      </c>
      <c r="AW27" s="34">
        <f>'BAR BB| Open rates'!AW27*0.82</f>
        <v>43214</v>
      </c>
      <c r="AX27" s="34">
        <f>'BAR BB| Open rates'!AX27*0.82</f>
        <v>41410</v>
      </c>
      <c r="AY27" s="34">
        <f>'BAR BB| Open rates'!AY27*0.82</f>
        <v>43214</v>
      </c>
      <c r="AZ27" s="34">
        <f>'BAR BB| Open rates'!AZ27*0.82</f>
        <v>41410</v>
      </c>
      <c r="BA27" s="34">
        <f>'BAR BB| Open rates'!BA27*0.82</f>
        <v>43214</v>
      </c>
      <c r="BB27" s="34">
        <f>'BAR BB| Open rates'!BB27*0.82</f>
        <v>41410</v>
      </c>
      <c r="BC27" s="34">
        <f>'BAR BB| Open rates'!BC27*0.82</f>
        <v>43214</v>
      </c>
      <c r="BD27" s="34">
        <f>'BAR BB| Open rates'!BD27*0.82</f>
        <v>41410</v>
      </c>
      <c r="BE27" s="34">
        <f>'BAR BB| Open rates'!BE27*0.82</f>
        <v>40016</v>
      </c>
      <c r="BF27" s="34">
        <f>'BAR BB| Open rates'!BF27*0.82</f>
        <v>38376</v>
      </c>
      <c r="BG27" s="34">
        <f>'BAR BB| Open rates'!BG27*0.82</f>
        <v>40016</v>
      </c>
      <c r="BH27" s="34">
        <f>'BAR BB| Open rates'!BH27*0.82</f>
        <v>38376</v>
      </c>
      <c r="BI27" s="34">
        <f>'BAR BB| Open rates'!BI27*0.82</f>
        <v>40016</v>
      </c>
      <c r="BJ27" s="34">
        <f>'BAR BB| Open rates'!BJ27*0.82</f>
        <v>38376</v>
      </c>
      <c r="BK27" s="34">
        <f>'BAR BB| Open rates'!BK27*0.82</f>
        <v>40016</v>
      </c>
      <c r="BL27" s="34">
        <f>'BAR BB| Open rates'!BL27*0.82</f>
        <v>38376</v>
      </c>
      <c r="BM27" s="34">
        <f>'BAR BB| Open rates'!BM27*0.82</f>
        <v>40016</v>
      </c>
      <c r="BN27" s="34">
        <f>'BAR BB| Open rates'!BN27*0.82</f>
        <v>41410</v>
      </c>
      <c r="BO27" s="34">
        <f>'BAR BB| Open rates'!BO27*0.82</f>
        <v>43214</v>
      </c>
      <c r="BP27" s="34">
        <f>'BAR BB| Open rates'!BP27*0.82</f>
        <v>37556</v>
      </c>
      <c r="BQ27" s="34">
        <f>'BAR BB| Open rates'!BQ27*0.82</f>
        <v>35916</v>
      </c>
      <c r="BR27" s="34">
        <f>'BAR BB| Open rates'!BR27*0.82</f>
        <v>36736</v>
      </c>
      <c r="BS27" s="34">
        <f>'BAR BB| Open rates'!BS27*0.82</f>
        <v>35916</v>
      </c>
      <c r="BT27" s="34">
        <f>'BAR BB| Open rates'!BT27*0.82</f>
        <v>36736</v>
      </c>
      <c r="BU27" s="34">
        <f>'BAR BB| Open rates'!BU27*0.82</f>
        <v>35916</v>
      </c>
      <c r="BV27" s="34">
        <f>'BAR BB| Open rates'!BV27*0.82</f>
        <v>36736</v>
      </c>
      <c r="BW27" s="34">
        <f>'BAR BB| Open rates'!BW27*0.82</f>
        <v>35916</v>
      </c>
      <c r="BX27" s="34">
        <f>'BAR BB| Open rates'!BX27*0.82</f>
        <v>35916</v>
      </c>
      <c r="BY27" s="34">
        <f>'BAR BB| Open rates'!BY27*0.82</f>
        <v>36736</v>
      </c>
      <c r="BZ27" s="34">
        <f>'BAR BB| Open rates'!BZ27*0.82</f>
        <v>35916</v>
      </c>
      <c r="CA27" s="34">
        <f>'BAR BB| Open rates'!CA27*0.82</f>
        <v>36736</v>
      </c>
      <c r="CB27" s="34">
        <f>'BAR BB| Open rates'!CB27*0.82</f>
        <v>35916</v>
      </c>
      <c r="CC27" s="34">
        <f>'BAR BB| Open rates'!CC27*0.82</f>
        <v>36736</v>
      </c>
      <c r="CD27" s="34">
        <f>'BAR BB| Open rates'!CD27*0.82</f>
        <v>39770</v>
      </c>
      <c r="CE27" s="34">
        <f>'BAR BB| Open rates'!CE27*0.82</f>
        <v>41574</v>
      </c>
    </row>
    <row r="28" spans="1:83" s="35" customFormat="1" ht="12" customHeight="1" x14ac:dyDescent="0.2">
      <c r="A28" s="268" t="s">
        <v>181</v>
      </c>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row>
    <row r="29" spans="1:83" s="35" customFormat="1" ht="12" customHeight="1" x14ac:dyDescent="0.2">
      <c r="A29" s="269">
        <v>1</v>
      </c>
      <c r="B29" s="34">
        <f>'BAR BB| Open rates'!B29*0.82</f>
        <v>39196</v>
      </c>
      <c r="C29" s="34">
        <f>'BAR BB| Open rates'!C29*0.82</f>
        <v>44034</v>
      </c>
      <c r="D29" s="34">
        <f>'BAR BB| Open rates'!D29*0.82</f>
        <v>40590</v>
      </c>
      <c r="E29" s="34">
        <f>'BAR BB| Open rates'!E29*0.82</f>
        <v>34850</v>
      </c>
      <c r="F29" s="34">
        <f>'BAR BB| Open rates'!F29*0.82</f>
        <v>33456</v>
      </c>
      <c r="G29" s="34">
        <f>'BAR BB| Open rates'!G29*0.82</f>
        <v>31815.999999999996</v>
      </c>
      <c r="H29" s="34">
        <f>'BAR BB| Open rates'!H29*0.82</f>
        <v>31815.999999999996</v>
      </c>
      <c r="I29" s="34">
        <f>'BAR BB| Open rates'!I29*0.82</f>
        <v>30995.999999999996</v>
      </c>
      <c r="J29" s="34">
        <f>'BAR BB| Open rates'!J29*0.82</f>
        <v>31815.999999999996</v>
      </c>
      <c r="K29" s="34">
        <f>'BAR BB| Open rates'!K29*0.82</f>
        <v>31815.999999999996</v>
      </c>
      <c r="L29" s="34">
        <f>'BAR BB| Open rates'!L29*0.82</f>
        <v>31815.999999999996</v>
      </c>
      <c r="M29" s="34">
        <f>'BAR BB| Open rates'!M29*0.82</f>
        <v>39114</v>
      </c>
      <c r="N29" s="34">
        <f>'BAR BB| Open rates'!N29*0.82</f>
        <v>34850</v>
      </c>
      <c r="O29" s="34">
        <f>'BAR BB| Open rates'!O29*0.82</f>
        <v>39114</v>
      </c>
      <c r="P29" s="34">
        <f>'BAR BB| Open rates'!P29*0.82</f>
        <v>36654</v>
      </c>
      <c r="Q29" s="34">
        <f>'BAR BB| Open rates'!Q29*0.82</f>
        <v>33456</v>
      </c>
      <c r="R29" s="34">
        <f>'BAR BB| Open rates'!R29*0.82</f>
        <v>34850</v>
      </c>
      <c r="S29" s="34">
        <f>'BAR BB| Open rates'!S29*0.82</f>
        <v>33456</v>
      </c>
      <c r="T29" s="34">
        <f>'BAR BB| Open rates'!T29*0.82</f>
        <v>34850</v>
      </c>
      <c r="U29" s="34">
        <f>'BAR BB| Open rates'!U29*0.82</f>
        <v>33456</v>
      </c>
      <c r="V29" s="34">
        <f>'BAR BB| Open rates'!V29*0.82</f>
        <v>34850</v>
      </c>
      <c r="W29" s="34">
        <f>'BAR BB| Open rates'!W29*0.82</f>
        <v>40590</v>
      </c>
      <c r="X29" s="34">
        <f>'BAR BB| Open rates'!X29*0.82</f>
        <v>44034</v>
      </c>
      <c r="Y29" s="34">
        <f>'BAR BB| Open rates'!Y29*0.82</f>
        <v>59696</v>
      </c>
      <c r="Z29" s="34">
        <f>'BAR BB| Open rates'!Z29*0.82</f>
        <v>40590</v>
      </c>
      <c r="AA29" s="34">
        <f>'BAR BB| Open rates'!AA29*0.82</f>
        <v>42394</v>
      </c>
      <c r="AB29" s="34">
        <f>'BAR BB| Open rates'!AB29*0.82</f>
        <v>40590</v>
      </c>
      <c r="AC29" s="34">
        <f>'BAR BB| Open rates'!AC29*0.82</f>
        <v>44034</v>
      </c>
      <c r="AD29" s="34">
        <f>'BAR BB| Open rates'!AD29*0.82</f>
        <v>45674</v>
      </c>
      <c r="AE29" s="34">
        <f>'BAR BB| Open rates'!AE29*0.82</f>
        <v>44034</v>
      </c>
      <c r="AF29" s="34">
        <f>'BAR BB| Open rates'!AF29*0.82</f>
        <v>45674</v>
      </c>
      <c r="AG29" s="34">
        <f>'BAR BB| Open rates'!AG29*0.82</f>
        <v>44034</v>
      </c>
      <c r="AH29" s="34">
        <f>'BAR BB| Open rates'!AH29*0.82</f>
        <v>45674</v>
      </c>
      <c r="AI29" s="34">
        <f>'BAR BB| Open rates'!AI29*0.82</f>
        <v>44034</v>
      </c>
      <c r="AJ29" s="34">
        <f>'BAR BB| Open rates'!AJ29*0.82</f>
        <v>45674</v>
      </c>
      <c r="AK29" s="34">
        <f>'BAR BB| Open rates'!AK29*0.82</f>
        <v>44034</v>
      </c>
      <c r="AL29" s="34">
        <f>'BAR BB| Open rates'!AL29*0.82</f>
        <v>45674</v>
      </c>
      <c r="AM29" s="34">
        <f>'BAR BB| Open rates'!AM29*0.82</f>
        <v>44034</v>
      </c>
      <c r="AN29" s="34">
        <f>'BAR BB| Open rates'!AN29*0.82</f>
        <v>45674</v>
      </c>
      <c r="AO29" s="34">
        <f>'BAR BB| Open rates'!AO29*0.82</f>
        <v>44034</v>
      </c>
      <c r="AP29" s="34">
        <f>'BAR BB| Open rates'!AP29*0.82</f>
        <v>45674</v>
      </c>
      <c r="AQ29" s="34">
        <f>'BAR BB| Open rates'!AQ29*0.82</f>
        <v>44034</v>
      </c>
      <c r="AR29" s="34">
        <f>'BAR BB| Open rates'!AR29*0.82</f>
        <v>45674</v>
      </c>
      <c r="AS29" s="34">
        <f>'BAR BB| Open rates'!AS29*0.82</f>
        <v>40590</v>
      </c>
      <c r="AT29" s="34">
        <f>'BAR BB| Open rates'!AT29*0.82</f>
        <v>42394</v>
      </c>
      <c r="AU29" s="34">
        <f>'BAR BB| Open rates'!AU29*0.82</f>
        <v>40590</v>
      </c>
      <c r="AV29" s="34">
        <f>'BAR BB| Open rates'!AV29*0.82</f>
        <v>39114</v>
      </c>
      <c r="AW29" s="34">
        <f>'BAR BB| Open rates'!AW29*0.82</f>
        <v>39114</v>
      </c>
      <c r="AX29" s="34">
        <f>'BAR BB| Open rates'!AX29*0.82</f>
        <v>37310</v>
      </c>
      <c r="AY29" s="34">
        <f>'BAR BB| Open rates'!AY29*0.82</f>
        <v>39114</v>
      </c>
      <c r="AZ29" s="34">
        <f>'BAR BB| Open rates'!AZ29*0.82</f>
        <v>37310</v>
      </c>
      <c r="BA29" s="34">
        <f>'BAR BB| Open rates'!BA29*0.82</f>
        <v>39114</v>
      </c>
      <c r="BB29" s="34">
        <f>'BAR BB| Open rates'!BB29*0.82</f>
        <v>37310</v>
      </c>
      <c r="BC29" s="34">
        <f>'BAR BB| Open rates'!BC29*0.82</f>
        <v>39114</v>
      </c>
      <c r="BD29" s="34">
        <f>'BAR BB| Open rates'!BD29*0.82</f>
        <v>37310</v>
      </c>
      <c r="BE29" s="34">
        <f>'BAR BB| Open rates'!BE29*0.82</f>
        <v>34276</v>
      </c>
      <c r="BF29" s="34">
        <f>'BAR BB| Open rates'!BF29*0.82</f>
        <v>32635.999999999996</v>
      </c>
      <c r="BG29" s="34">
        <f>'BAR BB| Open rates'!BG29*0.82</f>
        <v>34276</v>
      </c>
      <c r="BH29" s="34">
        <f>'BAR BB| Open rates'!BH29*0.82</f>
        <v>32635.999999999996</v>
      </c>
      <c r="BI29" s="34">
        <f>'BAR BB| Open rates'!BI29*0.82</f>
        <v>34276</v>
      </c>
      <c r="BJ29" s="34">
        <f>'BAR BB| Open rates'!BJ29*0.82</f>
        <v>32635.999999999996</v>
      </c>
      <c r="BK29" s="34">
        <f>'BAR BB| Open rates'!BK29*0.82</f>
        <v>34276</v>
      </c>
      <c r="BL29" s="34">
        <f>'BAR BB| Open rates'!BL29*0.82</f>
        <v>32635.999999999996</v>
      </c>
      <c r="BM29" s="34">
        <f>'BAR BB| Open rates'!BM29*0.82</f>
        <v>34276</v>
      </c>
      <c r="BN29" s="34">
        <f>'BAR BB| Open rates'!BN29*0.82</f>
        <v>35670</v>
      </c>
      <c r="BO29" s="34">
        <f>'BAR BB| Open rates'!BO29*0.82</f>
        <v>37474</v>
      </c>
      <c r="BP29" s="34">
        <f>'BAR BB| Open rates'!BP29*0.82</f>
        <v>31815.999999999996</v>
      </c>
      <c r="BQ29" s="34">
        <f>'BAR BB| Open rates'!BQ29*0.82</f>
        <v>30995.999999999996</v>
      </c>
      <c r="BR29" s="34">
        <f>'BAR BB| Open rates'!BR29*0.82</f>
        <v>31815.999999999996</v>
      </c>
      <c r="BS29" s="34">
        <f>'BAR BB| Open rates'!BS29*0.82</f>
        <v>30995.999999999996</v>
      </c>
      <c r="BT29" s="34">
        <f>'BAR BB| Open rates'!BT29*0.82</f>
        <v>31815.999999999996</v>
      </c>
      <c r="BU29" s="34">
        <f>'BAR BB| Open rates'!BU29*0.82</f>
        <v>30995.999999999996</v>
      </c>
      <c r="BV29" s="34">
        <f>'BAR BB| Open rates'!BV29*0.82</f>
        <v>31815.999999999996</v>
      </c>
      <c r="BW29" s="34">
        <f>'BAR BB| Open rates'!BW29*0.82</f>
        <v>30995.999999999996</v>
      </c>
      <c r="BX29" s="34">
        <f>'BAR BB| Open rates'!BX29*0.82</f>
        <v>30995.999999999996</v>
      </c>
      <c r="BY29" s="34">
        <f>'BAR BB| Open rates'!BY29*0.82</f>
        <v>31815.999999999996</v>
      </c>
      <c r="BZ29" s="34">
        <f>'BAR BB| Open rates'!BZ29*0.82</f>
        <v>30995.999999999996</v>
      </c>
      <c r="CA29" s="34">
        <f>'BAR BB| Open rates'!CA29*0.82</f>
        <v>31815.999999999996</v>
      </c>
      <c r="CB29" s="34">
        <f>'BAR BB| Open rates'!CB29*0.82</f>
        <v>30995.999999999996</v>
      </c>
      <c r="CC29" s="34">
        <f>'BAR BB| Open rates'!CC29*0.82</f>
        <v>31815.999999999996</v>
      </c>
      <c r="CD29" s="34">
        <f>'BAR BB| Open rates'!CD29*0.82</f>
        <v>34850</v>
      </c>
      <c r="CE29" s="34">
        <f>'BAR BB| Open rates'!CE29*0.82</f>
        <v>36654</v>
      </c>
    </row>
    <row r="30" spans="1:83" s="35" customFormat="1" ht="12" customHeight="1" x14ac:dyDescent="0.2">
      <c r="A30" s="269">
        <v>2</v>
      </c>
      <c r="B30" s="34">
        <f>'BAR BB| Open rates'!B30*0.82</f>
        <v>41656</v>
      </c>
      <c r="C30" s="34">
        <f>'BAR BB| Open rates'!C30*0.82</f>
        <v>46494</v>
      </c>
      <c r="D30" s="34">
        <f>'BAR BB| Open rates'!D30*0.82</f>
        <v>43050</v>
      </c>
      <c r="E30" s="34">
        <f>'BAR BB| Open rates'!E30*0.82</f>
        <v>37310</v>
      </c>
      <c r="F30" s="34">
        <f>'BAR BB| Open rates'!F30*0.82</f>
        <v>35916</v>
      </c>
      <c r="G30" s="34">
        <f>'BAR BB| Open rates'!G30*0.82</f>
        <v>34276</v>
      </c>
      <c r="H30" s="34">
        <f>'BAR BB| Open rates'!H30*0.82</f>
        <v>34276</v>
      </c>
      <c r="I30" s="34">
        <f>'BAR BB| Open rates'!I30*0.82</f>
        <v>33456</v>
      </c>
      <c r="J30" s="34">
        <f>'BAR BB| Open rates'!J30*0.82</f>
        <v>34276</v>
      </c>
      <c r="K30" s="34">
        <f>'BAR BB| Open rates'!K30*0.82</f>
        <v>34276</v>
      </c>
      <c r="L30" s="34">
        <f>'BAR BB| Open rates'!L30*0.82</f>
        <v>34276</v>
      </c>
      <c r="M30" s="34">
        <f>'BAR BB| Open rates'!M30*0.82</f>
        <v>41574</v>
      </c>
      <c r="N30" s="34">
        <f>'BAR BB| Open rates'!N30*0.82</f>
        <v>37310</v>
      </c>
      <c r="O30" s="34">
        <f>'BAR BB| Open rates'!O30*0.82</f>
        <v>41574</v>
      </c>
      <c r="P30" s="34">
        <f>'BAR BB| Open rates'!P30*0.82</f>
        <v>39114</v>
      </c>
      <c r="Q30" s="34">
        <f>'BAR BB| Open rates'!Q30*0.82</f>
        <v>35916</v>
      </c>
      <c r="R30" s="34">
        <f>'BAR BB| Open rates'!R30*0.82</f>
        <v>37310</v>
      </c>
      <c r="S30" s="34">
        <f>'BAR BB| Open rates'!S30*0.82</f>
        <v>35916</v>
      </c>
      <c r="T30" s="34">
        <f>'BAR BB| Open rates'!T30*0.82</f>
        <v>37310</v>
      </c>
      <c r="U30" s="34">
        <f>'BAR BB| Open rates'!U30*0.82</f>
        <v>35916</v>
      </c>
      <c r="V30" s="34">
        <f>'BAR BB| Open rates'!V30*0.82</f>
        <v>37310</v>
      </c>
      <c r="W30" s="34">
        <f>'BAR BB| Open rates'!W30*0.82</f>
        <v>43050</v>
      </c>
      <c r="X30" s="34">
        <f>'BAR BB| Open rates'!X30*0.82</f>
        <v>46494</v>
      </c>
      <c r="Y30" s="34">
        <f>'BAR BB| Open rates'!Y30*0.82</f>
        <v>62155.999999999993</v>
      </c>
      <c r="Z30" s="34">
        <f>'BAR BB| Open rates'!Z30*0.82</f>
        <v>43050</v>
      </c>
      <c r="AA30" s="34">
        <f>'BAR BB| Open rates'!AA30*0.82</f>
        <v>44854</v>
      </c>
      <c r="AB30" s="34">
        <f>'BAR BB| Open rates'!AB30*0.82</f>
        <v>43050</v>
      </c>
      <c r="AC30" s="34">
        <f>'BAR BB| Open rates'!AC30*0.82</f>
        <v>46494</v>
      </c>
      <c r="AD30" s="34">
        <f>'BAR BB| Open rates'!AD30*0.82</f>
        <v>48134</v>
      </c>
      <c r="AE30" s="34">
        <f>'BAR BB| Open rates'!AE30*0.82</f>
        <v>46494</v>
      </c>
      <c r="AF30" s="34">
        <f>'BAR BB| Open rates'!AF30*0.82</f>
        <v>48134</v>
      </c>
      <c r="AG30" s="34">
        <f>'BAR BB| Open rates'!AG30*0.82</f>
        <v>46494</v>
      </c>
      <c r="AH30" s="34">
        <f>'BAR BB| Open rates'!AH30*0.82</f>
        <v>48134</v>
      </c>
      <c r="AI30" s="34">
        <f>'BAR BB| Open rates'!AI30*0.82</f>
        <v>46494</v>
      </c>
      <c r="AJ30" s="34">
        <f>'BAR BB| Open rates'!AJ30*0.82</f>
        <v>48134</v>
      </c>
      <c r="AK30" s="34">
        <f>'BAR BB| Open rates'!AK30*0.82</f>
        <v>46494</v>
      </c>
      <c r="AL30" s="34">
        <f>'BAR BB| Open rates'!AL30*0.82</f>
        <v>48134</v>
      </c>
      <c r="AM30" s="34">
        <f>'BAR BB| Open rates'!AM30*0.82</f>
        <v>46494</v>
      </c>
      <c r="AN30" s="34">
        <f>'BAR BB| Open rates'!AN30*0.82</f>
        <v>48134</v>
      </c>
      <c r="AO30" s="34">
        <f>'BAR BB| Open rates'!AO30*0.82</f>
        <v>46494</v>
      </c>
      <c r="AP30" s="34">
        <f>'BAR BB| Open rates'!AP30*0.82</f>
        <v>48134</v>
      </c>
      <c r="AQ30" s="34">
        <f>'BAR BB| Open rates'!AQ30*0.82</f>
        <v>46494</v>
      </c>
      <c r="AR30" s="34">
        <f>'BAR BB| Open rates'!AR30*0.82</f>
        <v>48134</v>
      </c>
      <c r="AS30" s="34">
        <f>'BAR BB| Open rates'!AS30*0.82</f>
        <v>43050</v>
      </c>
      <c r="AT30" s="34">
        <f>'BAR BB| Open rates'!AT30*0.82</f>
        <v>44854</v>
      </c>
      <c r="AU30" s="34">
        <f>'BAR BB| Open rates'!AU30*0.82</f>
        <v>43050</v>
      </c>
      <c r="AV30" s="34">
        <f>'BAR BB| Open rates'!AV30*0.82</f>
        <v>41574</v>
      </c>
      <c r="AW30" s="34">
        <f>'BAR BB| Open rates'!AW30*0.82</f>
        <v>41574</v>
      </c>
      <c r="AX30" s="34">
        <f>'BAR BB| Open rates'!AX30*0.82</f>
        <v>39770</v>
      </c>
      <c r="AY30" s="34">
        <f>'BAR BB| Open rates'!AY30*0.82</f>
        <v>41574</v>
      </c>
      <c r="AZ30" s="34">
        <f>'BAR BB| Open rates'!AZ30*0.82</f>
        <v>39770</v>
      </c>
      <c r="BA30" s="34">
        <f>'BAR BB| Open rates'!BA30*0.82</f>
        <v>41574</v>
      </c>
      <c r="BB30" s="34">
        <f>'BAR BB| Open rates'!BB30*0.82</f>
        <v>39770</v>
      </c>
      <c r="BC30" s="34">
        <f>'BAR BB| Open rates'!BC30*0.82</f>
        <v>41574</v>
      </c>
      <c r="BD30" s="34">
        <f>'BAR BB| Open rates'!BD30*0.82</f>
        <v>39770</v>
      </c>
      <c r="BE30" s="34">
        <f>'BAR BB| Open rates'!BE30*0.82</f>
        <v>36736</v>
      </c>
      <c r="BF30" s="34">
        <f>'BAR BB| Open rates'!BF30*0.82</f>
        <v>35096</v>
      </c>
      <c r="BG30" s="34">
        <f>'BAR BB| Open rates'!BG30*0.82</f>
        <v>36736</v>
      </c>
      <c r="BH30" s="34">
        <f>'BAR BB| Open rates'!BH30*0.82</f>
        <v>35096</v>
      </c>
      <c r="BI30" s="34">
        <f>'BAR BB| Open rates'!BI30*0.82</f>
        <v>36736</v>
      </c>
      <c r="BJ30" s="34">
        <f>'BAR BB| Open rates'!BJ30*0.82</f>
        <v>35096</v>
      </c>
      <c r="BK30" s="34">
        <f>'BAR BB| Open rates'!BK30*0.82</f>
        <v>36736</v>
      </c>
      <c r="BL30" s="34">
        <f>'BAR BB| Open rates'!BL30*0.82</f>
        <v>35096</v>
      </c>
      <c r="BM30" s="34">
        <f>'BAR BB| Open rates'!BM30*0.82</f>
        <v>36736</v>
      </c>
      <c r="BN30" s="34">
        <f>'BAR BB| Open rates'!BN30*0.82</f>
        <v>38130</v>
      </c>
      <c r="BO30" s="34">
        <f>'BAR BB| Open rates'!BO30*0.82</f>
        <v>39934</v>
      </c>
      <c r="BP30" s="34">
        <f>'BAR BB| Open rates'!BP30*0.82</f>
        <v>34276</v>
      </c>
      <c r="BQ30" s="34">
        <f>'BAR BB| Open rates'!BQ30*0.82</f>
        <v>33456</v>
      </c>
      <c r="BR30" s="34">
        <f>'BAR BB| Open rates'!BR30*0.82</f>
        <v>34276</v>
      </c>
      <c r="BS30" s="34">
        <f>'BAR BB| Open rates'!BS30*0.82</f>
        <v>33456</v>
      </c>
      <c r="BT30" s="34">
        <f>'BAR BB| Open rates'!BT30*0.82</f>
        <v>34276</v>
      </c>
      <c r="BU30" s="34">
        <f>'BAR BB| Open rates'!BU30*0.82</f>
        <v>33456</v>
      </c>
      <c r="BV30" s="34">
        <f>'BAR BB| Open rates'!BV30*0.82</f>
        <v>34276</v>
      </c>
      <c r="BW30" s="34">
        <f>'BAR BB| Open rates'!BW30*0.82</f>
        <v>33456</v>
      </c>
      <c r="BX30" s="34">
        <f>'BAR BB| Open rates'!BX30*0.82</f>
        <v>33456</v>
      </c>
      <c r="BY30" s="34">
        <f>'BAR BB| Open rates'!BY30*0.82</f>
        <v>34276</v>
      </c>
      <c r="BZ30" s="34">
        <f>'BAR BB| Open rates'!BZ30*0.82</f>
        <v>33456</v>
      </c>
      <c r="CA30" s="34">
        <f>'BAR BB| Open rates'!CA30*0.82</f>
        <v>34276</v>
      </c>
      <c r="CB30" s="34">
        <f>'BAR BB| Open rates'!CB30*0.82</f>
        <v>33456</v>
      </c>
      <c r="CC30" s="34">
        <f>'BAR BB| Open rates'!CC30*0.82</f>
        <v>34276</v>
      </c>
      <c r="CD30" s="34">
        <f>'BAR BB| Open rates'!CD30*0.82</f>
        <v>37310</v>
      </c>
      <c r="CE30" s="34">
        <f>'BAR BB| Open rates'!CE30*0.82</f>
        <v>39114</v>
      </c>
    </row>
    <row r="31" spans="1:83" s="35" customFormat="1" ht="12" customHeight="1" x14ac:dyDescent="0.2">
      <c r="A31" s="269">
        <v>3</v>
      </c>
      <c r="B31" s="34">
        <f>'BAR BB| Open rates'!B31*0.82</f>
        <v>44116</v>
      </c>
      <c r="C31" s="34">
        <f>'BAR BB| Open rates'!C31*0.82</f>
        <v>48954</v>
      </c>
      <c r="D31" s="34">
        <f>'BAR BB| Open rates'!D31*0.82</f>
        <v>45510</v>
      </c>
      <c r="E31" s="34">
        <f>'BAR BB| Open rates'!E31*0.82</f>
        <v>39770</v>
      </c>
      <c r="F31" s="34">
        <f>'BAR BB| Open rates'!F31*0.82</f>
        <v>38376</v>
      </c>
      <c r="G31" s="34">
        <f>'BAR BB| Open rates'!G31*0.82</f>
        <v>36736</v>
      </c>
      <c r="H31" s="34">
        <f>'BAR BB| Open rates'!H31*0.82</f>
        <v>36736</v>
      </c>
      <c r="I31" s="34">
        <f>'BAR BB| Open rates'!I31*0.82</f>
        <v>35916</v>
      </c>
      <c r="J31" s="34">
        <f>'BAR BB| Open rates'!J31*0.82</f>
        <v>36736</v>
      </c>
      <c r="K31" s="34">
        <f>'BAR BB| Open rates'!K31*0.82</f>
        <v>36736</v>
      </c>
      <c r="L31" s="34">
        <f>'BAR BB| Open rates'!L31*0.82</f>
        <v>36736</v>
      </c>
      <c r="M31" s="34">
        <f>'BAR BB| Open rates'!M31*0.82</f>
        <v>44034</v>
      </c>
      <c r="N31" s="34">
        <f>'BAR BB| Open rates'!N31*0.82</f>
        <v>39770</v>
      </c>
      <c r="O31" s="34">
        <f>'BAR BB| Open rates'!O31*0.82</f>
        <v>44034</v>
      </c>
      <c r="P31" s="34">
        <f>'BAR BB| Open rates'!P31*0.82</f>
        <v>41574</v>
      </c>
      <c r="Q31" s="34">
        <f>'BAR BB| Open rates'!Q31*0.82</f>
        <v>38376</v>
      </c>
      <c r="R31" s="34">
        <f>'BAR BB| Open rates'!R31*0.82</f>
        <v>39770</v>
      </c>
      <c r="S31" s="34">
        <f>'BAR BB| Open rates'!S31*0.82</f>
        <v>38376</v>
      </c>
      <c r="T31" s="34">
        <f>'BAR BB| Open rates'!T31*0.82</f>
        <v>39770</v>
      </c>
      <c r="U31" s="34">
        <f>'BAR BB| Open rates'!U31*0.82</f>
        <v>38376</v>
      </c>
      <c r="V31" s="34">
        <f>'BAR BB| Open rates'!V31*0.82</f>
        <v>39770</v>
      </c>
      <c r="W31" s="34">
        <f>'BAR BB| Open rates'!W31*0.82</f>
        <v>45510</v>
      </c>
      <c r="X31" s="34">
        <f>'BAR BB| Open rates'!X31*0.82</f>
        <v>48954</v>
      </c>
      <c r="Y31" s="34">
        <f>'BAR BB| Open rates'!Y31*0.82</f>
        <v>64615.999999999993</v>
      </c>
      <c r="Z31" s="34">
        <f>'BAR BB| Open rates'!Z31*0.82</f>
        <v>45510</v>
      </c>
      <c r="AA31" s="34">
        <f>'BAR BB| Open rates'!AA31*0.82</f>
        <v>47314</v>
      </c>
      <c r="AB31" s="34">
        <f>'BAR BB| Open rates'!AB31*0.82</f>
        <v>45510</v>
      </c>
      <c r="AC31" s="34">
        <f>'BAR BB| Open rates'!AC31*0.82</f>
        <v>48954</v>
      </c>
      <c r="AD31" s="34">
        <f>'BAR BB| Open rates'!AD31*0.82</f>
        <v>50594</v>
      </c>
      <c r="AE31" s="34">
        <f>'BAR BB| Open rates'!AE31*0.82</f>
        <v>48954</v>
      </c>
      <c r="AF31" s="34">
        <f>'BAR BB| Open rates'!AF31*0.82</f>
        <v>50594</v>
      </c>
      <c r="AG31" s="34">
        <f>'BAR BB| Open rates'!AG31*0.82</f>
        <v>48954</v>
      </c>
      <c r="AH31" s="34">
        <f>'BAR BB| Open rates'!AH31*0.82</f>
        <v>50594</v>
      </c>
      <c r="AI31" s="34">
        <f>'BAR BB| Open rates'!AI31*0.82</f>
        <v>48954</v>
      </c>
      <c r="AJ31" s="34">
        <f>'BAR BB| Open rates'!AJ31*0.82</f>
        <v>50594</v>
      </c>
      <c r="AK31" s="34">
        <f>'BAR BB| Open rates'!AK31*0.82</f>
        <v>48954</v>
      </c>
      <c r="AL31" s="34">
        <f>'BAR BB| Open rates'!AL31*0.82</f>
        <v>50594</v>
      </c>
      <c r="AM31" s="34">
        <f>'BAR BB| Open rates'!AM31*0.82</f>
        <v>48954</v>
      </c>
      <c r="AN31" s="34">
        <f>'BAR BB| Open rates'!AN31*0.82</f>
        <v>50594</v>
      </c>
      <c r="AO31" s="34">
        <f>'BAR BB| Open rates'!AO31*0.82</f>
        <v>48954</v>
      </c>
      <c r="AP31" s="34">
        <f>'BAR BB| Open rates'!AP31*0.82</f>
        <v>50594</v>
      </c>
      <c r="AQ31" s="34">
        <f>'BAR BB| Open rates'!AQ31*0.82</f>
        <v>48954</v>
      </c>
      <c r="AR31" s="34">
        <f>'BAR BB| Open rates'!AR31*0.82</f>
        <v>50594</v>
      </c>
      <c r="AS31" s="34">
        <f>'BAR BB| Open rates'!AS31*0.82</f>
        <v>45510</v>
      </c>
      <c r="AT31" s="34">
        <f>'BAR BB| Open rates'!AT31*0.82</f>
        <v>47314</v>
      </c>
      <c r="AU31" s="34">
        <f>'BAR BB| Open rates'!AU31*0.82</f>
        <v>45510</v>
      </c>
      <c r="AV31" s="34">
        <f>'BAR BB| Open rates'!AV31*0.82</f>
        <v>44034</v>
      </c>
      <c r="AW31" s="34">
        <f>'BAR BB| Open rates'!AW31*0.82</f>
        <v>44034</v>
      </c>
      <c r="AX31" s="34">
        <f>'BAR BB| Open rates'!AX31*0.82</f>
        <v>42230</v>
      </c>
      <c r="AY31" s="34">
        <f>'BAR BB| Open rates'!AY31*0.82</f>
        <v>44034</v>
      </c>
      <c r="AZ31" s="34">
        <f>'BAR BB| Open rates'!AZ31*0.82</f>
        <v>42230</v>
      </c>
      <c r="BA31" s="34">
        <f>'BAR BB| Open rates'!BA31*0.82</f>
        <v>44034</v>
      </c>
      <c r="BB31" s="34">
        <f>'BAR BB| Open rates'!BB31*0.82</f>
        <v>42230</v>
      </c>
      <c r="BC31" s="34">
        <f>'BAR BB| Open rates'!BC31*0.82</f>
        <v>44034</v>
      </c>
      <c r="BD31" s="34">
        <f>'BAR BB| Open rates'!BD31*0.82</f>
        <v>42230</v>
      </c>
      <c r="BE31" s="34">
        <f>'BAR BB| Open rates'!BE31*0.82</f>
        <v>39196</v>
      </c>
      <c r="BF31" s="34">
        <f>'BAR BB| Open rates'!BF31*0.82</f>
        <v>37556</v>
      </c>
      <c r="BG31" s="34">
        <f>'BAR BB| Open rates'!BG31*0.82</f>
        <v>39196</v>
      </c>
      <c r="BH31" s="34">
        <f>'BAR BB| Open rates'!BH31*0.82</f>
        <v>37556</v>
      </c>
      <c r="BI31" s="34">
        <f>'BAR BB| Open rates'!BI31*0.82</f>
        <v>39196</v>
      </c>
      <c r="BJ31" s="34">
        <f>'BAR BB| Open rates'!BJ31*0.82</f>
        <v>37556</v>
      </c>
      <c r="BK31" s="34">
        <f>'BAR BB| Open rates'!BK31*0.82</f>
        <v>39196</v>
      </c>
      <c r="BL31" s="34">
        <f>'BAR BB| Open rates'!BL31*0.82</f>
        <v>37556</v>
      </c>
      <c r="BM31" s="34">
        <f>'BAR BB| Open rates'!BM31*0.82</f>
        <v>39196</v>
      </c>
      <c r="BN31" s="34">
        <f>'BAR BB| Open rates'!BN31*0.82</f>
        <v>40590</v>
      </c>
      <c r="BO31" s="34">
        <f>'BAR BB| Open rates'!BO31*0.82</f>
        <v>42394</v>
      </c>
      <c r="BP31" s="34">
        <f>'BAR BB| Open rates'!BP31*0.82</f>
        <v>36736</v>
      </c>
      <c r="BQ31" s="34">
        <f>'BAR BB| Open rates'!BQ31*0.82</f>
        <v>35916</v>
      </c>
      <c r="BR31" s="34">
        <f>'BAR BB| Open rates'!BR31*0.82</f>
        <v>36736</v>
      </c>
      <c r="BS31" s="34">
        <f>'BAR BB| Open rates'!BS31*0.82</f>
        <v>35916</v>
      </c>
      <c r="BT31" s="34">
        <f>'BAR BB| Open rates'!BT31*0.82</f>
        <v>36736</v>
      </c>
      <c r="BU31" s="34">
        <f>'BAR BB| Open rates'!BU31*0.82</f>
        <v>35916</v>
      </c>
      <c r="BV31" s="34">
        <f>'BAR BB| Open rates'!BV31*0.82</f>
        <v>36736</v>
      </c>
      <c r="BW31" s="34">
        <f>'BAR BB| Open rates'!BW31*0.82</f>
        <v>35916</v>
      </c>
      <c r="BX31" s="34">
        <f>'BAR BB| Open rates'!BX31*0.82</f>
        <v>35916</v>
      </c>
      <c r="BY31" s="34">
        <f>'BAR BB| Open rates'!BY31*0.82</f>
        <v>36736</v>
      </c>
      <c r="BZ31" s="34">
        <f>'BAR BB| Open rates'!BZ31*0.82</f>
        <v>35916</v>
      </c>
      <c r="CA31" s="34">
        <f>'BAR BB| Open rates'!CA31*0.82</f>
        <v>36736</v>
      </c>
      <c r="CB31" s="34">
        <f>'BAR BB| Open rates'!CB31*0.82</f>
        <v>35916</v>
      </c>
      <c r="CC31" s="34">
        <f>'BAR BB| Open rates'!CC31*0.82</f>
        <v>36736</v>
      </c>
      <c r="CD31" s="34">
        <f>'BAR BB| Open rates'!CD31*0.82</f>
        <v>39770</v>
      </c>
      <c r="CE31" s="34">
        <f>'BAR BB| Open rates'!CE31*0.82</f>
        <v>41574</v>
      </c>
    </row>
    <row r="32" spans="1:83" s="35" customFormat="1" ht="12" customHeight="1" x14ac:dyDescent="0.2">
      <c r="A32" s="269">
        <v>4</v>
      </c>
      <c r="B32" s="34">
        <f>'BAR BB| Open rates'!B32*0.82</f>
        <v>46576</v>
      </c>
      <c r="C32" s="34">
        <f>'BAR BB| Open rates'!C32*0.82</f>
        <v>51414</v>
      </c>
      <c r="D32" s="34">
        <f>'BAR BB| Open rates'!D32*0.82</f>
        <v>47970</v>
      </c>
      <c r="E32" s="34">
        <f>'BAR BB| Open rates'!E32*0.82</f>
        <v>42230</v>
      </c>
      <c r="F32" s="34">
        <f>'BAR BB| Open rates'!F32*0.82</f>
        <v>40836</v>
      </c>
      <c r="G32" s="34">
        <f>'BAR BB| Open rates'!G32*0.82</f>
        <v>39196</v>
      </c>
      <c r="H32" s="34">
        <f>'BAR BB| Open rates'!H32*0.82</f>
        <v>39196</v>
      </c>
      <c r="I32" s="34">
        <f>'BAR BB| Open rates'!I32*0.82</f>
        <v>38376</v>
      </c>
      <c r="J32" s="34">
        <f>'BAR BB| Open rates'!J32*0.82</f>
        <v>39196</v>
      </c>
      <c r="K32" s="34">
        <f>'BAR BB| Open rates'!K32*0.82</f>
        <v>39196</v>
      </c>
      <c r="L32" s="34">
        <f>'BAR BB| Open rates'!L32*0.82</f>
        <v>39196</v>
      </c>
      <c r="M32" s="34">
        <f>'BAR BB| Open rates'!M32*0.82</f>
        <v>46494</v>
      </c>
      <c r="N32" s="34">
        <f>'BAR BB| Open rates'!N32*0.82</f>
        <v>42230</v>
      </c>
      <c r="O32" s="34">
        <f>'BAR BB| Open rates'!O32*0.82</f>
        <v>46494</v>
      </c>
      <c r="P32" s="34">
        <f>'BAR BB| Open rates'!P32*0.82</f>
        <v>44034</v>
      </c>
      <c r="Q32" s="34">
        <f>'BAR BB| Open rates'!Q32*0.82</f>
        <v>40836</v>
      </c>
      <c r="R32" s="34">
        <f>'BAR BB| Open rates'!R32*0.82</f>
        <v>42230</v>
      </c>
      <c r="S32" s="34">
        <f>'BAR BB| Open rates'!S32*0.82</f>
        <v>40836</v>
      </c>
      <c r="T32" s="34">
        <f>'BAR BB| Open rates'!T32*0.82</f>
        <v>42230</v>
      </c>
      <c r="U32" s="34">
        <f>'BAR BB| Open rates'!U32*0.82</f>
        <v>40836</v>
      </c>
      <c r="V32" s="34">
        <f>'BAR BB| Open rates'!V32*0.82</f>
        <v>42230</v>
      </c>
      <c r="W32" s="34">
        <f>'BAR BB| Open rates'!W32*0.82</f>
        <v>47970</v>
      </c>
      <c r="X32" s="34">
        <f>'BAR BB| Open rates'!X32*0.82</f>
        <v>51414</v>
      </c>
      <c r="Y32" s="34">
        <f>'BAR BB| Open rates'!Y32*0.82</f>
        <v>67076</v>
      </c>
      <c r="Z32" s="34">
        <f>'BAR BB| Open rates'!Z32*0.82</f>
        <v>47970</v>
      </c>
      <c r="AA32" s="34">
        <f>'BAR BB| Open rates'!AA32*0.82</f>
        <v>49774</v>
      </c>
      <c r="AB32" s="34">
        <f>'BAR BB| Open rates'!AB32*0.82</f>
        <v>47970</v>
      </c>
      <c r="AC32" s="34">
        <f>'BAR BB| Open rates'!AC32*0.82</f>
        <v>51414</v>
      </c>
      <c r="AD32" s="34">
        <f>'BAR BB| Open rates'!AD32*0.82</f>
        <v>53054</v>
      </c>
      <c r="AE32" s="34">
        <f>'BAR BB| Open rates'!AE32*0.82</f>
        <v>51414</v>
      </c>
      <c r="AF32" s="34">
        <f>'BAR BB| Open rates'!AF32*0.82</f>
        <v>53054</v>
      </c>
      <c r="AG32" s="34">
        <f>'BAR BB| Open rates'!AG32*0.82</f>
        <v>51414</v>
      </c>
      <c r="AH32" s="34">
        <f>'BAR BB| Open rates'!AH32*0.82</f>
        <v>53054</v>
      </c>
      <c r="AI32" s="34">
        <f>'BAR BB| Open rates'!AI32*0.82</f>
        <v>51414</v>
      </c>
      <c r="AJ32" s="34">
        <f>'BAR BB| Open rates'!AJ32*0.82</f>
        <v>53054</v>
      </c>
      <c r="AK32" s="34">
        <f>'BAR BB| Open rates'!AK32*0.82</f>
        <v>51414</v>
      </c>
      <c r="AL32" s="34">
        <f>'BAR BB| Open rates'!AL32*0.82</f>
        <v>53054</v>
      </c>
      <c r="AM32" s="34">
        <f>'BAR BB| Open rates'!AM32*0.82</f>
        <v>51414</v>
      </c>
      <c r="AN32" s="34">
        <f>'BAR BB| Open rates'!AN32*0.82</f>
        <v>53054</v>
      </c>
      <c r="AO32" s="34">
        <f>'BAR BB| Open rates'!AO32*0.82</f>
        <v>51414</v>
      </c>
      <c r="AP32" s="34">
        <f>'BAR BB| Open rates'!AP32*0.82</f>
        <v>53054</v>
      </c>
      <c r="AQ32" s="34">
        <f>'BAR BB| Open rates'!AQ32*0.82</f>
        <v>51414</v>
      </c>
      <c r="AR32" s="34">
        <f>'BAR BB| Open rates'!AR32*0.82</f>
        <v>53054</v>
      </c>
      <c r="AS32" s="34">
        <f>'BAR BB| Open rates'!AS32*0.82</f>
        <v>47970</v>
      </c>
      <c r="AT32" s="34">
        <f>'BAR BB| Open rates'!AT32*0.82</f>
        <v>49774</v>
      </c>
      <c r="AU32" s="34">
        <f>'BAR BB| Open rates'!AU32*0.82</f>
        <v>47970</v>
      </c>
      <c r="AV32" s="34">
        <f>'BAR BB| Open rates'!AV32*0.82</f>
        <v>46494</v>
      </c>
      <c r="AW32" s="34">
        <f>'BAR BB| Open rates'!AW32*0.82</f>
        <v>46494</v>
      </c>
      <c r="AX32" s="34">
        <f>'BAR BB| Open rates'!AX32*0.82</f>
        <v>44690</v>
      </c>
      <c r="AY32" s="34">
        <f>'BAR BB| Open rates'!AY32*0.82</f>
        <v>46494</v>
      </c>
      <c r="AZ32" s="34">
        <f>'BAR BB| Open rates'!AZ32*0.82</f>
        <v>44690</v>
      </c>
      <c r="BA32" s="34">
        <f>'BAR BB| Open rates'!BA32*0.82</f>
        <v>46494</v>
      </c>
      <c r="BB32" s="34">
        <f>'BAR BB| Open rates'!BB32*0.82</f>
        <v>44690</v>
      </c>
      <c r="BC32" s="34">
        <f>'BAR BB| Open rates'!BC32*0.82</f>
        <v>46494</v>
      </c>
      <c r="BD32" s="34">
        <f>'BAR BB| Open rates'!BD32*0.82</f>
        <v>44690</v>
      </c>
      <c r="BE32" s="34">
        <f>'BAR BB| Open rates'!BE32*0.82</f>
        <v>41656</v>
      </c>
      <c r="BF32" s="34">
        <f>'BAR BB| Open rates'!BF32*0.82</f>
        <v>40016</v>
      </c>
      <c r="BG32" s="34">
        <f>'BAR BB| Open rates'!BG32*0.82</f>
        <v>41656</v>
      </c>
      <c r="BH32" s="34">
        <f>'BAR BB| Open rates'!BH32*0.82</f>
        <v>40016</v>
      </c>
      <c r="BI32" s="34">
        <f>'BAR BB| Open rates'!BI32*0.82</f>
        <v>41656</v>
      </c>
      <c r="BJ32" s="34">
        <f>'BAR BB| Open rates'!BJ32*0.82</f>
        <v>40016</v>
      </c>
      <c r="BK32" s="34">
        <f>'BAR BB| Open rates'!BK32*0.82</f>
        <v>41656</v>
      </c>
      <c r="BL32" s="34">
        <f>'BAR BB| Open rates'!BL32*0.82</f>
        <v>40016</v>
      </c>
      <c r="BM32" s="34">
        <f>'BAR BB| Open rates'!BM32*0.82</f>
        <v>41656</v>
      </c>
      <c r="BN32" s="34">
        <f>'BAR BB| Open rates'!BN32*0.82</f>
        <v>43050</v>
      </c>
      <c r="BO32" s="34">
        <f>'BAR BB| Open rates'!BO32*0.82</f>
        <v>44854</v>
      </c>
      <c r="BP32" s="34">
        <f>'BAR BB| Open rates'!BP32*0.82</f>
        <v>39196</v>
      </c>
      <c r="BQ32" s="34">
        <f>'BAR BB| Open rates'!BQ32*0.82</f>
        <v>38376</v>
      </c>
      <c r="BR32" s="34">
        <f>'BAR BB| Open rates'!BR32*0.82</f>
        <v>39196</v>
      </c>
      <c r="BS32" s="34">
        <f>'BAR BB| Open rates'!BS32*0.82</f>
        <v>38376</v>
      </c>
      <c r="BT32" s="34">
        <f>'BAR BB| Open rates'!BT32*0.82</f>
        <v>39196</v>
      </c>
      <c r="BU32" s="34">
        <f>'BAR BB| Open rates'!BU32*0.82</f>
        <v>38376</v>
      </c>
      <c r="BV32" s="34">
        <f>'BAR BB| Open rates'!BV32*0.82</f>
        <v>39196</v>
      </c>
      <c r="BW32" s="34">
        <f>'BAR BB| Open rates'!BW32*0.82</f>
        <v>38376</v>
      </c>
      <c r="BX32" s="34">
        <f>'BAR BB| Open rates'!BX32*0.82</f>
        <v>38376</v>
      </c>
      <c r="BY32" s="34">
        <f>'BAR BB| Open rates'!BY32*0.82</f>
        <v>39196</v>
      </c>
      <c r="BZ32" s="34">
        <f>'BAR BB| Open rates'!BZ32*0.82</f>
        <v>38376</v>
      </c>
      <c r="CA32" s="34">
        <f>'BAR BB| Open rates'!CA32*0.82</f>
        <v>39196</v>
      </c>
      <c r="CB32" s="34">
        <f>'BAR BB| Open rates'!CB32*0.82</f>
        <v>38376</v>
      </c>
      <c r="CC32" s="34">
        <f>'BAR BB| Open rates'!CC32*0.82</f>
        <v>39196</v>
      </c>
      <c r="CD32" s="34">
        <f>'BAR BB| Open rates'!CD32*0.82</f>
        <v>42230</v>
      </c>
      <c r="CE32" s="34">
        <f>'BAR BB| Open rates'!CE32*0.82</f>
        <v>44034</v>
      </c>
    </row>
    <row r="33" spans="1:83" s="35" customFormat="1" ht="12" customHeight="1" x14ac:dyDescent="0.2">
      <c r="A33" s="268" t="s">
        <v>182</v>
      </c>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row>
    <row r="34" spans="1:83" s="35" customFormat="1" ht="12" customHeight="1" x14ac:dyDescent="0.2">
      <c r="A34" s="269">
        <v>1</v>
      </c>
      <c r="B34" s="34">
        <f>'BAR BB| Open rates'!B34*0.82</f>
        <v>57318</v>
      </c>
      <c r="C34" s="34">
        <f>'BAR BB| Open rates'!C34*0.82</f>
        <v>62155.999999999993</v>
      </c>
      <c r="D34" s="34">
        <f>'BAR BB| Open rates'!D34*0.82</f>
        <v>58712</v>
      </c>
      <c r="E34" s="34">
        <f>'BAR BB| Open rates'!E34*0.82</f>
        <v>38950</v>
      </c>
      <c r="F34" s="34">
        <f>'BAR BB| Open rates'!F34*0.82</f>
        <v>37556</v>
      </c>
      <c r="G34" s="34">
        <f>'BAR BB| Open rates'!G34*0.82</f>
        <v>35916</v>
      </c>
      <c r="H34" s="34">
        <f>'BAR BB| Open rates'!H34*0.82</f>
        <v>35916</v>
      </c>
      <c r="I34" s="34">
        <f>'BAR BB| Open rates'!I34*0.82</f>
        <v>35096</v>
      </c>
      <c r="J34" s="34">
        <f>'BAR BB| Open rates'!J34*0.82</f>
        <v>35916</v>
      </c>
      <c r="K34" s="34">
        <f>'BAR BB| Open rates'!K34*0.82</f>
        <v>35916</v>
      </c>
      <c r="L34" s="34">
        <f>'BAR BB| Open rates'!L34*0.82</f>
        <v>35916</v>
      </c>
      <c r="M34" s="34">
        <f>'BAR BB| Open rates'!M34*0.82</f>
        <v>47314</v>
      </c>
      <c r="N34" s="34">
        <f>'BAR BB| Open rates'!N34*0.82</f>
        <v>43050</v>
      </c>
      <c r="O34" s="34">
        <f>'BAR BB| Open rates'!O34*0.82</f>
        <v>47314</v>
      </c>
      <c r="P34" s="34">
        <f>'BAR BB| Open rates'!P34*0.82</f>
        <v>44854</v>
      </c>
      <c r="Q34" s="34">
        <f>'BAR BB| Open rates'!Q34*0.82</f>
        <v>41656</v>
      </c>
      <c r="R34" s="34">
        <f>'BAR BB| Open rates'!R34*0.82</f>
        <v>43050</v>
      </c>
      <c r="S34" s="34">
        <f>'BAR BB| Open rates'!S34*0.82</f>
        <v>41656</v>
      </c>
      <c r="T34" s="34">
        <f>'BAR BB| Open rates'!T34*0.82</f>
        <v>43050</v>
      </c>
      <c r="U34" s="34">
        <f>'BAR BB| Open rates'!U34*0.82</f>
        <v>41656</v>
      </c>
      <c r="V34" s="34">
        <f>'BAR BB| Open rates'!V34*0.82</f>
        <v>43050</v>
      </c>
      <c r="W34" s="34">
        <f>'BAR BB| Open rates'!W34*0.82</f>
        <v>58712</v>
      </c>
      <c r="X34" s="34">
        <f>'BAR BB| Open rates'!X34*0.82</f>
        <v>62155.999999999993</v>
      </c>
      <c r="Y34" s="34">
        <f>'BAR BB| Open rates'!Y34*0.82</f>
        <v>77818</v>
      </c>
      <c r="Z34" s="34">
        <f>'BAR BB| Open rates'!Z34*0.82</f>
        <v>58712</v>
      </c>
      <c r="AA34" s="34">
        <f>'BAR BB| Open rates'!AA34*0.82</f>
        <v>60516</v>
      </c>
      <c r="AB34" s="34">
        <f>'BAR BB| Open rates'!AB34*0.82</f>
        <v>58712</v>
      </c>
      <c r="AC34" s="34">
        <f>'BAR BB| Open rates'!AC34*0.82</f>
        <v>62155.999999999993</v>
      </c>
      <c r="AD34" s="34">
        <f>'BAR BB| Open rates'!AD34*0.82</f>
        <v>63795.999999999993</v>
      </c>
      <c r="AE34" s="34">
        <f>'BAR BB| Open rates'!AE34*0.82</f>
        <v>62155.999999999993</v>
      </c>
      <c r="AF34" s="34">
        <f>'BAR BB| Open rates'!AF34*0.82</f>
        <v>63795.999999999993</v>
      </c>
      <c r="AG34" s="34">
        <f>'BAR BB| Open rates'!AG34*0.82</f>
        <v>62155.999999999993</v>
      </c>
      <c r="AH34" s="34">
        <f>'BAR BB| Open rates'!AH34*0.82</f>
        <v>63795.999999999993</v>
      </c>
      <c r="AI34" s="34">
        <f>'BAR BB| Open rates'!AI34*0.82</f>
        <v>62155.999999999993</v>
      </c>
      <c r="AJ34" s="34">
        <f>'BAR BB| Open rates'!AJ34*0.82</f>
        <v>63795.999999999993</v>
      </c>
      <c r="AK34" s="34">
        <f>'BAR BB| Open rates'!AK34*0.82</f>
        <v>62155.999999999993</v>
      </c>
      <c r="AL34" s="34">
        <f>'BAR BB| Open rates'!AL34*0.82</f>
        <v>63795.999999999993</v>
      </c>
      <c r="AM34" s="34">
        <f>'BAR BB| Open rates'!AM34*0.82</f>
        <v>62155.999999999993</v>
      </c>
      <c r="AN34" s="34">
        <f>'BAR BB| Open rates'!AN34*0.82</f>
        <v>63795.999999999993</v>
      </c>
      <c r="AO34" s="34">
        <f>'BAR BB| Open rates'!AO34*0.82</f>
        <v>62155.999999999993</v>
      </c>
      <c r="AP34" s="34">
        <f>'BAR BB| Open rates'!AP34*0.82</f>
        <v>63795.999999999993</v>
      </c>
      <c r="AQ34" s="34">
        <f>'BAR BB| Open rates'!AQ34*0.82</f>
        <v>62155.999999999993</v>
      </c>
      <c r="AR34" s="34">
        <f>'BAR BB| Open rates'!AR34*0.82</f>
        <v>63795.999999999993</v>
      </c>
      <c r="AS34" s="34">
        <f>'BAR BB| Open rates'!AS34*0.82</f>
        <v>58712</v>
      </c>
      <c r="AT34" s="34">
        <f>'BAR BB| Open rates'!AT34*0.82</f>
        <v>60516</v>
      </c>
      <c r="AU34" s="34">
        <f>'BAR BB| Open rates'!AU34*0.82</f>
        <v>58712</v>
      </c>
      <c r="AV34" s="34">
        <f>'BAR BB| Open rates'!AV34*0.82</f>
        <v>44854</v>
      </c>
      <c r="AW34" s="34">
        <f>'BAR BB| Open rates'!AW34*0.82</f>
        <v>44854</v>
      </c>
      <c r="AX34" s="34">
        <f>'BAR BB| Open rates'!AX34*0.82</f>
        <v>43050</v>
      </c>
      <c r="AY34" s="34">
        <f>'BAR BB| Open rates'!AY34*0.82</f>
        <v>44854</v>
      </c>
      <c r="AZ34" s="34">
        <f>'BAR BB| Open rates'!AZ34*0.82</f>
        <v>43050</v>
      </c>
      <c r="BA34" s="34">
        <f>'BAR BB| Open rates'!BA34*0.82</f>
        <v>44854</v>
      </c>
      <c r="BB34" s="34">
        <f>'BAR BB| Open rates'!BB34*0.82</f>
        <v>43050</v>
      </c>
      <c r="BC34" s="34">
        <f>'BAR BB| Open rates'!BC34*0.82</f>
        <v>44854</v>
      </c>
      <c r="BD34" s="34">
        <f>'BAR BB| Open rates'!BD34*0.82</f>
        <v>43050</v>
      </c>
      <c r="BE34" s="34">
        <f>'BAR BB| Open rates'!BE34*0.82</f>
        <v>41656</v>
      </c>
      <c r="BF34" s="34">
        <f>'BAR BB| Open rates'!BF34*0.82</f>
        <v>40016</v>
      </c>
      <c r="BG34" s="34">
        <f>'BAR BB| Open rates'!BG34*0.82</f>
        <v>41656</v>
      </c>
      <c r="BH34" s="34">
        <f>'BAR BB| Open rates'!BH34*0.82</f>
        <v>40016</v>
      </c>
      <c r="BI34" s="34">
        <f>'BAR BB| Open rates'!BI34*0.82</f>
        <v>41656</v>
      </c>
      <c r="BJ34" s="34">
        <f>'BAR BB| Open rates'!BJ34*0.82</f>
        <v>40016</v>
      </c>
      <c r="BK34" s="34">
        <f>'BAR BB| Open rates'!BK34*0.82</f>
        <v>41656</v>
      </c>
      <c r="BL34" s="34">
        <f>'BAR BB| Open rates'!BL34*0.82</f>
        <v>40016</v>
      </c>
      <c r="BM34" s="34">
        <f>'BAR BB| Open rates'!BM34*0.82</f>
        <v>41656</v>
      </c>
      <c r="BN34" s="34">
        <f>'BAR BB| Open rates'!BN34*0.82</f>
        <v>43050</v>
      </c>
      <c r="BO34" s="34">
        <f>'BAR BB| Open rates'!BO34*0.82</f>
        <v>44854</v>
      </c>
      <c r="BP34" s="34">
        <f>'BAR BB| Open rates'!BP34*0.82</f>
        <v>39196</v>
      </c>
      <c r="BQ34" s="34">
        <f>'BAR BB| Open rates'!BQ34*0.82</f>
        <v>35096</v>
      </c>
      <c r="BR34" s="34">
        <f>'BAR BB| Open rates'!BR34*0.82</f>
        <v>35916</v>
      </c>
      <c r="BS34" s="34">
        <f>'BAR BB| Open rates'!BS34*0.82</f>
        <v>35096</v>
      </c>
      <c r="BT34" s="34">
        <f>'BAR BB| Open rates'!BT34*0.82</f>
        <v>35916</v>
      </c>
      <c r="BU34" s="34">
        <f>'BAR BB| Open rates'!BU34*0.82</f>
        <v>35096</v>
      </c>
      <c r="BV34" s="34">
        <f>'BAR BB| Open rates'!BV34*0.82</f>
        <v>35916</v>
      </c>
      <c r="BW34" s="34">
        <f>'BAR BB| Open rates'!BW34*0.82</f>
        <v>35096</v>
      </c>
      <c r="BX34" s="34">
        <f>'BAR BB| Open rates'!BX34*0.82</f>
        <v>35096</v>
      </c>
      <c r="BY34" s="34">
        <f>'BAR BB| Open rates'!BY34*0.82</f>
        <v>35916</v>
      </c>
      <c r="BZ34" s="34">
        <f>'BAR BB| Open rates'!BZ34*0.82</f>
        <v>35096</v>
      </c>
      <c r="CA34" s="34">
        <f>'BAR BB| Open rates'!CA34*0.82</f>
        <v>35916</v>
      </c>
      <c r="CB34" s="34">
        <f>'BAR BB| Open rates'!CB34*0.82</f>
        <v>35096</v>
      </c>
      <c r="CC34" s="34">
        <f>'BAR BB| Open rates'!CC34*0.82</f>
        <v>35916</v>
      </c>
      <c r="CD34" s="34">
        <f>'BAR BB| Open rates'!CD34*0.82</f>
        <v>38950</v>
      </c>
      <c r="CE34" s="34">
        <f>'BAR BB| Open rates'!CE34*0.82</f>
        <v>40754</v>
      </c>
    </row>
    <row r="35" spans="1:83" s="35" customFormat="1" ht="12" customHeight="1" x14ac:dyDescent="0.2">
      <c r="A35" s="269">
        <v>2</v>
      </c>
      <c r="B35" s="34">
        <f>'BAR BB| Open rates'!B35*0.82</f>
        <v>59778</v>
      </c>
      <c r="C35" s="34">
        <f>'BAR BB| Open rates'!C35*0.82</f>
        <v>64615.999999999993</v>
      </c>
      <c r="D35" s="34">
        <f>'BAR BB| Open rates'!D35*0.82</f>
        <v>61171.999999999993</v>
      </c>
      <c r="E35" s="34">
        <f>'BAR BB| Open rates'!E35*0.82</f>
        <v>41410</v>
      </c>
      <c r="F35" s="34">
        <f>'BAR BB| Open rates'!F35*0.82</f>
        <v>40016</v>
      </c>
      <c r="G35" s="34">
        <f>'BAR BB| Open rates'!G35*0.82</f>
        <v>38376</v>
      </c>
      <c r="H35" s="34">
        <f>'BAR BB| Open rates'!H35*0.82</f>
        <v>38376</v>
      </c>
      <c r="I35" s="34">
        <f>'BAR BB| Open rates'!I35*0.82</f>
        <v>37556</v>
      </c>
      <c r="J35" s="34">
        <f>'BAR BB| Open rates'!J35*0.82</f>
        <v>38376</v>
      </c>
      <c r="K35" s="34">
        <f>'BAR BB| Open rates'!K35*0.82</f>
        <v>38376</v>
      </c>
      <c r="L35" s="34">
        <f>'BAR BB| Open rates'!L35*0.82</f>
        <v>38376</v>
      </c>
      <c r="M35" s="34">
        <f>'BAR BB| Open rates'!M35*0.82</f>
        <v>49774</v>
      </c>
      <c r="N35" s="34">
        <f>'BAR BB| Open rates'!N35*0.82</f>
        <v>45510</v>
      </c>
      <c r="O35" s="34">
        <f>'BAR BB| Open rates'!O35*0.82</f>
        <v>49774</v>
      </c>
      <c r="P35" s="34">
        <f>'BAR BB| Open rates'!P35*0.82</f>
        <v>47314</v>
      </c>
      <c r="Q35" s="34">
        <f>'BAR BB| Open rates'!Q35*0.82</f>
        <v>44116</v>
      </c>
      <c r="R35" s="34">
        <f>'BAR BB| Open rates'!R35*0.82</f>
        <v>45510</v>
      </c>
      <c r="S35" s="34">
        <f>'BAR BB| Open rates'!S35*0.82</f>
        <v>44116</v>
      </c>
      <c r="T35" s="34">
        <f>'BAR BB| Open rates'!T35*0.82</f>
        <v>45510</v>
      </c>
      <c r="U35" s="34">
        <f>'BAR BB| Open rates'!U35*0.82</f>
        <v>44116</v>
      </c>
      <c r="V35" s="34">
        <f>'BAR BB| Open rates'!V35*0.82</f>
        <v>45510</v>
      </c>
      <c r="W35" s="34">
        <f>'BAR BB| Open rates'!W35*0.82</f>
        <v>61171.999999999993</v>
      </c>
      <c r="X35" s="34">
        <f>'BAR BB| Open rates'!X35*0.82</f>
        <v>64615.999999999993</v>
      </c>
      <c r="Y35" s="34">
        <f>'BAR BB| Open rates'!Y35*0.82</f>
        <v>80278</v>
      </c>
      <c r="Z35" s="34">
        <f>'BAR BB| Open rates'!Z35*0.82</f>
        <v>61171.999999999993</v>
      </c>
      <c r="AA35" s="34">
        <f>'BAR BB| Open rates'!AA35*0.82</f>
        <v>62975.999999999993</v>
      </c>
      <c r="AB35" s="34">
        <f>'BAR BB| Open rates'!AB35*0.82</f>
        <v>61171.999999999993</v>
      </c>
      <c r="AC35" s="34">
        <f>'BAR BB| Open rates'!AC35*0.82</f>
        <v>64615.999999999993</v>
      </c>
      <c r="AD35" s="34">
        <f>'BAR BB| Open rates'!AD35*0.82</f>
        <v>66256</v>
      </c>
      <c r="AE35" s="34">
        <f>'BAR BB| Open rates'!AE35*0.82</f>
        <v>64615.999999999993</v>
      </c>
      <c r="AF35" s="34">
        <f>'BAR BB| Open rates'!AF35*0.82</f>
        <v>66256</v>
      </c>
      <c r="AG35" s="34">
        <f>'BAR BB| Open rates'!AG35*0.82</f>
        <v>64615.999999999993</v>
      </c>
      <c r="AH35" s="34">
        <f>'BAR BB| Open rates'!AH35*0.82</f>
        <v>66256</v>
      </c>
      <c r="AI35" s="34">
        <f>'BAR BB| Open rates'!AI35*0.82</f>
        <v>64615.999999999993</v>
      </c>
      <c r="AJ35" s="34">
        <f>'BAR BB| Open rates'!AJ35*0.82</f>
        <v>66256</v>
      </c>
      <c r="AK35" s="34">
        <f>'BAR BB| Open rates'!AK35*0.82</f>
        <v>64615.999999999993</v>
      </c>
      <c r="AL35" s="34">
        <f>'BAR BB| Open rates'!AL35*0.82</f>
        <v>66256</v>
      </c>
      <c r="AM35" s="34">
        <f>'BAR BB| Open rates'!AM35*0.82</f>
        <v>64615.999999999993</v>
      </c>
      <c r="AN35" s="34">
        <f>'BAR BB| Open rates'!AN35*0.82</f>
        <v>66256</v>
      </c>
      <c r="AO35" s="34">
        <f>'BAR BB| Open rates'!AO35*0.82</f>
        <v>64615.999999999993</v>
      </c>
      <c r="AP35" s="34">
        <f>'BAR BB| Open rates'!AP35*0.82</f>
        <v>66256</v>
      </c>
      <c r="AQ35" s="34">
        <f>'BAR BB| Open rates'!AQ35*0.82</f>
        <v>64615.999999999993</v>
      </c>
      <c r="AR35" s="34">
        <f>'BAR BB| Open rates'!AR35*0.82</f>
        <v>66256</v>
      </c>
      <c r="AS35" s="34">
        <f>'BAR BB| Open rates'!AS35*0.82</f>
        <v>61171.999999999993</v>
      </c>
      <c r="AT35" s="34">
        <f>'BAR BB| Open rates'!AT35*0.82</f>
        <v>62975.999999999993</v>
      </c>
      <c r="AU35" s="34">
        <f>'BAR BB| Open rates'!AU35*0.82</f>
        <v>61171.999999999993</v>
      </c>
      <c r="AV35" s="34">
        <f>'BAR BB| Open rates'!AV35*0.82</f>
        <v>47314</v>
      </c>
      <c r="AW35" s="34">
        <f>'BAR BB| Open rates'!AW35*0.82</f>
        <v>47314</v>
      </c>
      <c r="AX35" s="34">
        <f>'BAR BB| Open rates'!AX35*0.82</f>
        <v>45510</v>
      </c>
      <c r="AY35" s="34">
        <f>'BAR BB| Open rates'!AY35*0.82</f>
        <v>47314</v>
      </c>
      <c r="AZ35" s="34">
        <f>'BAR BB| Open rates'!AZ35*0.82</f>
        <v>45510</v>
      </c>
      <c r="BA35" s="34">
        <f>'BAR BB| Open rates'!BA35*0.82</f>
        <v>47314</v>
      </c>
      <c r="BB35" s="34">
        <f>'BAR BB| Open rates'!BB35*0.82</f>
        <v>45510</v>
      </c>
      <c r="BC35" s="34">
        <f>'BAR BB| Open rates'!BC35*0.82</f>
        <v>47314</v>
      </c>
      <c r="BD35" s="34">
        <f>'BAR BB| Open rates'!BD35*0.82</f>
        <v>45510</v>
      </c>
      <c r="BE35" s="34">
        <f>'BAR BB| Open rates'!BE35*0.82</f>
        <v>44116</v>
      </c>
      <c r="BF35" s="34">
        <f>'BAR BB| Open rates'!BF35*0.82</f>
        <v>42476</v>
      </c>
      <c r="BG35" s="34">
        <f>'BAR BB| Open rates'!BG35*0.82</f>
        <v>44116</v>
      </c>
      <c r="BH35" s="34">
        <f>'BAR BB| Open rates'!BH35*0.82</f>
        <v>42476</v>
      </c>
      <c r="BI35" s="34">
        <f>'BAR BB| Open rates'!BI35*0.82</f>
        <v>44116</v>
      </c>
      <c r="BJ35" s="34">
        <f>'BAR BB| Open rates'!BJ35*0.82</f>
        <v>42476</v>
      </c>
      <c r="BK35" s="34">
        <f>'BAR BB| Open rates'!BK35*0.82</f>
        <v>44116</v>
      </c>
      <c r="BL35" s="34">
        <f>'BAR BB| Open rates'!BL35*0.82</f>
        <v>42476</v>
      </c>
      <c r="BM35" s="34">
        <f>'BAR BB| Open rates'!BM35*0.82</f>
        <v>44116</v>
      </c>
      <c r="BN35" s="34">
        <f>'BAR BB| Open rates'!BN35*0.82</f>
        <v>45510</v>
      </c>
      <c r="BO35" s="34">
        <f>'BAR BB| Open rates'!BO35*0.82</f>
        <v>47314</v>
      </c>
      <c r="BP35" s="34">
        <f>'BAR BB| Open rates'!BP35*0.82</f>
        <v>41656</v>
      </c>
      <c r="BQ35" s="34">
        <f>'BAR BB| Open rates'!BQ35*0.82</f>
        <v>37556</v>
      </c>
      <c r="BR35" s="34">
        <f>'BAR BB| Open rates'!BR35*0.82</f>
        <v>38376</v>
      </c>
      <c r="BS35" s="34">
        <f>'BAR BB| Open rates'!BS35*0.82</f>
        <v>37556</v>
      </c>
      <c r="BT35" s="34">
        <f>'BAR BB| Open rates'!BT35*0.82</f>
        <v>38376</v>
      </c>
      <c r="BU35" s="34">
        <f>'BAR BB| Open rates'!BU35*0.82</f>
        <v>37556</v>
      </c>
      <c r="BV35" s="34">
        <f>'BAR BB| Open rates'!BV35*0.82</f>
        <v>38376</v>
      </c>
      <c r="BW35" s="34">
        <f>'BAR BB| Open rates'!BW35*0.82</f>
        <v>37556</v>
      </c>
      <c r="BX35" s="34">
        <f>'BAR BB| Open rates'!BX35*0.82</f>
        <v>37556</v>
      </c>
      <c r="BY35" s="34">
        <f>'BAR BB| Open rates'!BY35*0.82</f>
        <v>38376</v>
      </c>
      <c r="BZ35" s="34">
        <f>'BAR BB| Open rates'!BZ35*0.82</f>
        <v>37556</v>
      </c>
      <c r="CA35" s="34">
        <f>'BAR BB| Open rates'!CA35*0.82</f>
        <v>38376</v>
      </c>
      <c r="CB35" s="34">
        <f>'BAR BB| Open rates'!CB35*0.82</f>
        <v>37556</v>
      </c>
      <c r="CC35" s="34">
        <f>'BAR BB| Open rates'!CC35*0.82</f>
        <v>38376</v>
      </c>
      <c r="CD35" s="34">
        <f>'BAR BB| Open rates'!CD35*0.82</f>
        <v>41410</v>
      </c>
      <c r="CE35" s="34">
        <f>'BAR BB| Open rates'!CE35*0.82</f>
        <v>43214</v>
      </c>
    </row>
    <row r="36" spans="1:83" s="35" customFormat="1" ht="12" customHeight="1" x14ac:dyDescent="0.2">
      <c r="A36" s="269">
        <v>3</v>
      </c>
      <c r="B36" s="34">
        <f>'BAR BB| Open rates'!B36*0.82</f>
        <v>62237.999999999993</v>
      </c>
      <c r="C36" s="34">
        <f>'BAR BB| Open rates'!C36*0.82</f>
        <v>67076</v>
      </c>
      <c r="D36" s="34">
        <f>'BAR BB| Open rates'!D36*0.82</f>
        <v>63631.999999999993</v>
      </c>
      <c r="E36" s="34">
        <f>'BAR BB| Open rates'!E36*0.82</f>
        <v>43870</v>
      </c>
      <c r="F36" s="34">
        <f>'BAR BB| Open rates'!F36*0.82</f>
        <v>42476</v>
      </c>
      <c r="G36" s="34">
        <f>'BAR BB| Open rates'!G36*0.82</f>
        <v>40836</v>
      </c>
      <c r="H36" s="34">
        <f>'BAR BB| Open rates'!H36*0.82</f>
        <v>40836</v>
      </c>
      <c r="I36" s="34">
        <f>'BAR BB| Open rates'!I36*0.82</f>
        <v>40016</v>
      </c>
      <c r="J36" s="34">
        <f>'BAR BB| Open rates'!J36*0.82</f>
        <v>40836</v>
      </c>
      <c r="K36" s="34">
        <f>'BAR BB| Open rates'!K36*0.82</f>
        <v>40836</v>
      </c>
      <c r="L36" s="34">
        <f>'BAR BB| Open rates'!L36*0.82</f>
        <v>40836</v>
      </c>
      <c r="M36" s="34">
        <f>'BAR BB| Open rates'!M36*0.82</f>
        <v>52234</v>
      </c>
      <c r="N36" s="34">
        <f>'BAR BB| Open rates'!N36*0.82</f>
        <v>47970</v>
      </c>
      <c r="O36" s="34">
        <f>'BAR BB| Open rates'!O36*0.82</f>
        <v>52234</v>
      </c>
      <c r="P36" s="34">
        <f>'BAR BB| Open rates'!P36*0.82</f>
        <v>49774</v>
      </c>
      <c r="Q36" s="34">
        <f>'BAR BB| Open rates'!Q36*0.82</f>
        <v>46576</v>
      </c>
      <c r="R36" s="34">
        <f>'BAR BB| Open rates'!R36*0.82</f>
        <v>47970</v>
      </c>
      <c r="S36" s="34">
        <f>'BAR BB| Open rates'!S36*0.82</f>
        <v>46576</v>
      </c>
      <c r="T36" s="34">
        <f>'BAR BB| Open rates'!T36*0.82</f>
        <v>47970</v>
      </c>
      <c r="U36" s="34">
        <f>'BAR BB| Open rates'!U36*0.82</f>
        <v>46576</v>
      </c>
      <c r="V36" s="34">
        <f>'BAR BB| Open rates'!V36*0.82</f>
        <v>47970</v>
      </c>
      <c r="W36" s="34">
        <f>'BAR BB| Open rates'!W36*0.82</f>
        <v>63631.999999999993</v>
      </c>
      <c r="X36" s="34">
        <f>'BAR BB| Open rates'!X36*0.82</f>
        <v>67076</v>
      </c>
      <c r="Y36" s="34">
        <f>'BAR BB| Open rates'!Y36*0.82</f>
        <v>82738</v>
      </c>
      <c r="Z36" s="34">
        <f>'BAR BB| Open rates'!Z36*0.82</f>
        <v>63631.999999999993</v>
      </c>
      <c r="AA36" s="34">
        <f>'BAR BB| Open rates'!AA36*0.82</f>
        <v>65435.999999999993</v>
      </c>
      <c r="AB36" s="34">
        <f>'BAR BB| Open rates'!AB36*0.82</f>
        <v>63631.999999999993</v>
      </c>
      <c r="AC36" s="34">
        <f>'BAR BB| Open rates'!AC36*0.82</f>
        <v>67076</v>
      </c>
      <c r="AD36" s="34">
        <f>'BAR BB| Open rates'!AD36*0.82</f>
        <v>68716</v>
      </c>
      <c r="AE36" s="34">
        <f>'BAR BB| Open rates'!AE36*0.82</f>
        <v>67076</v>
      </c>
      <c r="AF36" s="34">
        <f>'BAR BB| Open rates'!AF36*0.82</f>
        <v>68716</v>
      </c>
      <c r="AG36" s="34">
        <f>'BAR BB| Open rates'!AG36*0.82</f>
        <v>67076</v>
      </c>
      <c r="AH36" s="34">
        <f>'BAR BB| Open rates'!AH36*0.82</f>
        <v>68716</v>
      </c>
      <c r="AI36" s="34">
        <f>'BAR BB| Open rates'!AI36*0.82</f>
        <v>67076</v>
      </c>
      <c r="AJ36" s="34">
        <f>'BAR BB| Open rates'!AJ36*0.82</f>
        <v>68716</v>
      </c>
      <c r="AK36" s="34">
        <f>'BAR BB| Open rates'!AK36*0.82</f>
        <v>67076</v>
      </c>
      <c r="AL36" s="34">
        <f>'BAR BB| Open rates'!AL36*0.82</f>
        <v>68716</v>
      </c>
      <c r="AM36" s="34">
        <f>'BAR BB| Open rates'!AM36*0.82</f>
        <v>67076</v>
      </c>
      <c r="AN36" s="34">
        <f>'BAR BB| Open rates'!AN36*0.82</f>
        <v>68716</v>
      </c>
      <c r="AO36" s="34">
        <f>'BAR BB| Open rates'!AO36*0.82</f>
        <v>67076</v>
      </c>
      <c r="AP36" s="34">
        <f>'BAR BB| Open rates'!AP36*0.82</f>
        <v>68716</v>
      </c>
      <c r="AQ36" s="34">
        <f>'BAR BB| Open rates'!AQ36*0.82</f>
        <v>67076</v>
      </c>
      <c r="AR36" s="34">
        <f>'BAR BB| Open rates'!AR36*0.82</f>
        <v>68716</v>
      </c>
      <c r="AS36" s="34">
        <f>'BAR BB| Open rates'!AS36*0.82</f>
        <v>63631.999999999993</v>
      </c>
      <c r="AT36" s="34">
        <f>'BAR BB| Open rates'!AT36*0.82</f>
        <v>65435.999999999993</v>
      </c>
      <c r="AU36" s="34">
        <f>'BAR BB| Open rates'!AU36*0.82</f>
        <v>63631.999999999993</v>
      </c>
      <c r="AV36" s="34">
        <f>'BAR BB| Open rates'!AV36*0.82</f>
        <v>49774</v>
      </c>
      <c r="AW36" s="34">
        <f>'BAR BB| Open rates'!AW36*0.82</f>
        <v>49774</v>
      </c>
      <c r="AX36" s="34">
        <f>'BAR BB| Open rates'!AX36*0.82</f>
        <v>47970</v>
      </c>
      <c r="AY36" s="34">
        <f>'BAR BB| Open rates'!AY36*0.82</f>
        <v>49774</v>
      </c>
      <c r="AZ36" s="34">
        <f>'BAR BB| Open rates'!AZ36*0.82</f>
        <v>47970</v>
      </c>
      <c r="BA36" s="34">
        <f>'BAR BB| Open rates'!BA36*0.82</f>
        <v>49774</v>
      </c>
      <c r="BB36" s="34">
        <f>'BAR BB| Open rates'!BB36*0.82</f>
        <v>47970</v>
      </c>
      <c r="BC36" s="34">
        <f>'BAR BB| Open rates'!BC36*0.82</f>
        <v>49774</v>
      </c>
      <c r="BD36" s="34">
        <f>'BAR BB| Open rates'!BD36*0.82</f>
        <v>47970</v>
      </c>
      <c r="BE36" s="34">
        <f>'BAR BB| Open rates'!BE36*0.82</f>
        <v>46576</v>
      </c>
      <c r="BF36" s="34">
        <f>'BAR BB| Open rates'!BF36*0.82</f>
        <v>44936</v>
      </c>
      <c r="BG36" s="34">
        <f>'BAR BB| Open rates'!BG36*0.82</f>
        <v>46576</v>
      </c>
      <c r="BH36" s="34">
        <f>'BAR BB| Open rates'!BH36*0.82</f>
        <v>44936</v>
      </c>
      <c r="BI36" s="34">
        <f>'BAR BB| Open rates'!BI36*0.82</f>
        <v>46576</v>
      </c>
      <c r="BJ36" s="34">
        <f>'BAR BB| Open rates'!BJ36*0.82</f>
        <v>44936</v>
      </c>
      <c r="BK36" s="34">
        <f>'BAR BB| Open rates'!BK36*0.82</f>
        <v>46576</v>
      </c>
      <c r="BL36" s="34">
        <f>'BAR BB| Open rates'!BL36*0.82</f>
        <v>44936</v>
      </c>
      <c r="BM36" s="34">
        <f>'BAR BB| Open rates'!BM36*0.82</f>
        <v>46576</v>
      </c>
      <c r="BN36" s="34">
        <f>'BAR BB| Open rates'!BN36*0.82</f>
        <v>47970</v>
      </c>
      <c r="BO36" s="34">
        <f>'BAR BB| Open rates'!BO36*0.82</f>
        <v>49774</v>
      </c>
      <c r="BP36" s="34">
        <f>'BAR BB| Open rates'!BP36*0.82</f>
        <v>44116</v>
      </c>
      <c r="BQ36" s="34">
        <f>'BAR BB| Open rates'!BQ36*0.82</f>
        <v>40016</v>
      </c>
      <c r="BR36" s="34">
        <f>'BAR BB| Open rates'!BR36*0.82</f>
        <v>40836</v>
      </c>
      <c r="BS36" s="34">
        <f>'BAR BB| Open rates'!BS36*0.82</f>
        <v>40016</v>
      </c>
      <c r="BT36" s="34">
        <f>'BAR BB| Open rates'!BT36*0.82</f>
        <v>40836</v>
      </c>
      <c r="BU36" s="34">
        <f>'BAR BB| Open rates'!BU36*0.82</f>
        <v>40016</v>
      </c>
      <c r="BV36" s="34">
        <f>'BAR BB| Open rates'!BV36*0.82</f>
        <v>40836</v>
      </c>
      <c r="BW36" s="34">
        <f>'BAR BB| Open rates'!BW36*0.82</f>
        <v>40016</v>
      </c>
      <c r="BX36" s="34">
        <f>'BAR BB| Open rates'!BX36*0.82</f>
        <v>40016</v>
      </c>
      <c r="BY36" s="34">
        <f>'BAR BB| Open rates'!BY36*0.82</f>
        <v>40836</v>
      </c>
      <c r="BZ36" s="34">
        <f>'BAR BB| Open rates'!BZ36*0.82</f>
        <v>40016</v>
      </c>
      <c r="CA36" s="34">
        <f>'BAR BB| Open rates'!CA36*0.82</f>
        <v>40836</v>
      </c>
      <c r="CB36" s="34">
        <f>'BAR BB| Open rates'!CB36*0.82</f>
        <v>40016</v>
      </c>
      <c r="CC36" s="34">
        <f>'BAR BB| Open rates'!CC36*0.82</f>
        <v>40836</v>
      </c>
      <c r="CD36" s="34">
        <f>'BAR BB| Open rates'!CD36*0.82</f>
        <v>43870</v>
      </c>
      <c r="CE36" s="34">
        <f>'BAR BB| Open rates'!CE36*0.82</f>
        <v>45674</v>
      </c>
    </row>
    <row r="37" spans="1:83" s="35" customFormat="1" ht="12" customHeight="1" x14ac:dyDescent="0.2">
      <c r="A37" s="269">
        <v>4</v>
      </c>
      <c r="B37" s="34">
        <f>'BAR BB| Open rates'!B37*0.82</f>
        <v>64697.999999999993</v>
      </c>
      <c r="C37" s="34">
        <f>'BAR BB| Open rates'!C37*0.82</f>
        <v>69536</v>
      </c>
      <c r="D37" s="34">
        <f>'BAR BB| Open rates'!D37*0.82</f>
        <v>66092</v>
      </c>
      <c r="E37" s="34">
        <f>'BAR BB| Open rates'!E37*0.82</f>
        <v>46330</v>
      </c>
      <c r="F37" s="34">
        <f>'BAR BB| Open rates'!F37*0.82</f>
        <v>44936</v>
      </c>
      <c r="G37" s="34">
        <f>'BAR BB| Open rates'!G37*0.82</f>
        <v>43296</v>
      </c>
      <c r="H37" s="34">
        <f>'BAR BB| Open rates'!H37*0.82</f>
        <v>43296</v>
      </c>
      <c r="I37" s="34">
        <f>'BAR BB| Open rates'!I37*0.82</f>
        <v>42476</v>
      </c>
      <c r="J37" s="34">
        <f>'BAR BB| Open rates'!J37*0.82</f>
        <v>43296</v>
      </c>
      <c r="K37" s="34">
        <f>'BAR BB| Open rates'!K37*0.82</f>
        <v>43296</v>
      </c>
      <c r="L37" s="34">
        <f>'BAR BB| Open rates'!L37*0.82</f>
        <v>43296</v>
      </c>
      <c r="M37" s="34">
        <f>'BAR BB| Open rates'!M37*0.82</f>
        <v>54694</v>
      </c>
      <c r="N37" s="34">
        <f>'BAR BB| Open rates'!N37*0.82</f>
        <v>50430</v>
      </c>
      <c r="O37" s="34">
        <f>'BAR BB| Open rates'!O37*0.82</f>
        <v>54694</v>
      </c>
      <c r="P37" s="34">
        <f>'BAR BB| Open rates'!P37*0.82</f>
        <v>52234</v>
      </c>
      <c r="Q37" s="34">
        <f>'BAR BB| Open rates'!Q37*0.82</f>
        <v>49036</v>
      </c>
      <c r="R37" s="34">
        <f>'BAR BB| Open rates'!R37*0.82</f>
        <v>50430</v>
      </c>
      <c r="S37" s="34">
        <f>'BAR BB| Open rates'!S37*0.82</f>
        <v>49036</v>
      </c>
      <c r="T37" s="34">
        <f>'BAR BB| Open rates'!T37*0.82</f>
        <v>50430</v>
      </c>
      <c r="U37" s="34">
        <f>'BAR BB| Open rates'!U37*0.82</f>
        <v>49036</v>
      </c>
      <c r="V37" s="34">
        <f>'BAR BB| Open rates'!V37*0.82</f>
        <v>50430</v>
      </c>
      <c r="W37" s="34">
        <f>'BAR BB| Open rates'!W37*0.82</f>
        <v>66092</v>
      </c>
      <c r="X37" s="34">
        <f>'BAR BB| Open rates'!X37*0.82</f>
        <v>69536</v>
      </c>
      <c r="Y37" s="34">
        <f>'BAR BB| Open rates'!Y37*0.82</f>
        <v>85198</v>
      </c>
      <c r="Z37" s="34">
        <f>'BAR BB| Open rates'!Z37*0.82</f>
        <v>66092</v>
      </c>
      <c r="AA37" s="34">
        <f>'BAR BB| Open rates'!AA37*0.82</f>
        <v>67896</v>
      </c>
      <c r="AB37" s="34">
        <f>'BAR BB| Open rates'!AB37*0.82</f>
        <v>66092</v>
      </c>
      <c r="AC37" s="34">
        <f>'BAR BB| Open rates'!AC37*0.82</f>
        <v>69536</v>
      </c>
      <c r="AD37" s="34">
        <f>'BAR BB| Open rates'!AD37*0.82</f>
        <v>71176</v>
      </c>
      <c r="AE37" s="34">
        <f>'BAR BB| Open rates'!AE37*0.82</f>
        <v>69536</v>
      </c>
      <c r="AF37" s="34">
        <f>'BAR BB| Open rates'!AF37*0.82</f>
        <v>71176</v>
      </c>
      <c r="AG37" s="34">
        <f>'BAR BB| Open rates'!AG37*0.82</f>
        <v>69536</v>
      </c>
      <c r="AH37" s="34">
        <f>'BAR BB| Open rates'!AH37*0.82</f>
        <v>71176</v>
      </c>
      <c r="AI37" s="34">
        <f>'BAR BB| Open rates'!AI37*0.82</f>
        <v>69536</v>
      </c>
      <c r="AJ37" s="34">
        <f>'BAR BB| Open rates'!AJ37*0.82</f>
        <v>71176</v>
      </c>
      <c r="AK37" s="34">
        <f>'BAR BB| Open rates'!AK37*0.82</f>
        <v>69536</v>
      </c>
      <c r="AL37" s="34">
        <f>'BAR BB| Open rates'!AL37*0.82</f>
        <v>71176</v>
      </c>
      <c r="AM37" s="34">
        <f>'BAR BB| Open rates'!AM37*0.82</f>
        <v>69536</v>
      </c>
      <c r="AN37" s="34">
        <f>'BAR BB| Open rates'!AN37*0.82</f>
        <v>71176</v>
      </c>
      <c r="AO37" s="34">
        <f>'BAR BB| Open rates'!AO37*0.82</f>
        <v>69536</v>
      </c>
      <c r="AP37" s="34">
        <f>'BAR BB| Open rates'!AP37*0.82</f>
        <v>71176</v>
      </c>
      <c r="AQ37" s="34">
        <f>'BAR BB| Open rates'!AQ37*0.82</f>
        <v>69536</v>
      </c>
      <c r="AR37" s="34">
        <f>'BAR BB| Open rates'!AR37*0.82</f>
        <v>71176</v>
      </c>
      <c r="AS37" s="34">
        <f>'BAR BB| Open rates'!AS37*0.82</f>
        <v>66092</v>
      </c>
      <c r="AT37" s="34">
        <f>'BAR BB| Open rates'!AT37*0.82</f>
        <v>67896</v>
      </c>
      <c r="AU37" s="34">
        <f>'BAR BB| Open rates'!AU37*0.82</f>
        <v>66092</v>
      </c>
      <c r="AV37" s="34">
        <f>'BAR BB| Open rates'!AV37*0.82</f>
        <v>52234</v>
      </c>
      <c r="AW37" s="34">
        <f>'BAR BB| Open rates'!AW37*0.82</f>
        <v>52234</v>
      </c>
      <c r="AX37" s="34">
        <f>'BAR BB| Open rates'!AX37*0.82</f>
        <v>50430</v>
      </c>
      <c r="AY37" s="34">
        <f>'BAR BB| Open rates'!AY37*0.82</f>
        <v>52234</v>
      </c>
      <c r="AZ37" s="34">
        <f>'BAR BB| Open rates'!AZ37*0.82</f>
        <v>50430</v>
      </c>
      <c r="BA37" s="34">
        <f>'BAR BB| Open rates'!BA37*0.82</f>
        <v>52234</v>
      </c>
      <c r="BB37" s="34">
        <f>'BAR BB| Open rates'!BB37*0.82</f>
        <v>50430</v>
      </c>
      <c r="BC37" s="34">
        <f>'BAR BB| Open rates'!BC37*0.82</f>
        <v>52234</v>
      </c>
      <c r="BD37" s="34">
        <f>'BAR BB| Open rates'!BD37*0.82</f>
        <v>50430</v>
      </c>
      <c r="BE37" s="34">
        <f>'BAR BB| Open rates'!BE37*0.82</f>
        <v>49036</v>
      </c>
      <c r="BF37" s="34">
        <f>'BAR BB| Open rates'!BF37*0.82</f>
        <v>47396</v>
      </c>
      <c r="BG37" s="34">
        <f>'BAR BB| Open rates'!BG37*0.82</f>
        <v>49036</v>
      </c>
      <c r="BH37" s="34">
        <f>'BAR BB| Open rates'!BH37*0.82</f>
        <v>47396</v>
      </c>
      <c r="BI37" s="34">
        <f>'BAR BB| Open rates'!BI37*0.82</f>
        <v>49036</v>
      </c>
      <c r="BJ37" s="34">
        <f>'BAR BB| Open rates'!BJ37*0.82</f>
        <v>47396</v>
      </c>
      <c r="BK37" s="34">
        <f>'BAR BB| Open rates'!BK37*0.82</f>
        <v>49036</v>
      </c>
      <c r="BL37" s="34">
        <f>'BAR BB| Open rates'!BL37*0.82</f>
        <v>47396</v>
      </c>
      <c r="BM37" s="34">
        <f>'BAR BB| Open rates'!BM37*0.82</f>
        <v>49036</v>
      </c>
      <c r="BN37" s="34">
        <f>'BAR BB| Open rates'!BN37*0.82</f>
        <v>50430</v>
      </c>
      <c r="BO37" s="34">
        <f>'BAR BB| Open rates'!BO37*0.82</f>
        <v>52234</v>
      </c>
      <c r="BP37" s="34">
        <f>'BAR BB| Open rates'!BP37*0.82</f>
        <v>46576</v>
      </c>
      <c r="BQ37" s="34">
        <f>'BAR BB| Open rates'!BQ37*0.82</f>
        <v>42476</v>
      </c>
      <c r="BR37" s="34">
        <f>'BAR BB| Open rates'!BR37*0.82</f>
        <v>43296</v>
      </c>
      <c r="BS37" s="34">
        <f>'BAR BB| Open rates'!BS37*0.82</f>
        <v>42476</v>
      </c>
      <c r="BT37" s="34">
        <f>'BAR BB| Open rates'!BT37*0.82</f>
        <v>43296</v>
      </c>
      <c r="BU37" s="34">
        <f>'BAR BB| Open rates'!BU37*0.82</f>
        <v>42476</v>
      </c>
      <c r="BV37" s="34">
        <f>'BAR BB| Open rates'!BV37*0.82</f>
        <v>43296</v>
      </c>
      <c r="BW37" s="34">
        <f>'BAR BB| Open rates'!BW37*0.82</f>
        <v>42476</v>
      </c>
      <c r="BX37" s="34">
        <f>'BAR BB| Open rates'!BX37*0.82</f>
        <v>42476</v>
      </c>
      <c r="BY37" s="34">
        <f>'BAR BB| Open rates'!BY37*0.82</f>
        <v>43296</v>
      </c>
      <c r="BZ37" s="34">
        <f>'BAR BB| Open rates'!BZ37*0.82</f>
        <v>42476</v>
      </c>
      <c r="CA37" s="34">
        <f>'BAR BB| Open rates'!CA37*0.82</f>
        <v>43296</v>
      </c>
      <c r="CB37" s="34">
        <f>'BAR BB| Open rates'!CB37*0.82</f>
        <v>42476</v>
      </c>
      <c r="CC37" s="34">
        <f>'BAR BB| Open rates'!CC37*0.82</f>
        <v>43296</v>
      </c>
      <c r="CD37" s="34">
        <f>'BAR BB| Open rates'!CD37*0.82</f>
        <v>46330</v>
      </c>
      <c r="CE37" s="34">
        <f>'BAR BB| Open rates'!CE37*0.82</f>
        <v>48134</v>
      </c>
    </row>
    <row r="38" spans="1:83" s="35" customFormat="1" ht="12" customHeight="1" x14ac:dyDescent="0.2">
      <c r="A38" s="269">
        <v>5</v>
      </c>
      <c r="B38" s="34">
        <f>'BAR BB| Open rates'!B38*0.82</f>
        <v>67158</v>
      </c>
      <c r="C38" s="34">
        <f>'BAR BB| Open rates'!C38*0.82</f>
        <v>71996</v>
      </c>
      <c r="D38" s="34">
        <f>'BAR BB| Open rates'!D38*0.82</f>
        <v>68552</v>
      </c>
      <c r="E38" s="34">
        <f>'BAR BB| Open rates'!E38*0.82</f>
        <v>48790</v>
      </c>
      <c r="F38" s="34">
        <f>'BAR BB| Open rates'!F38*0.82</f>
        <v>47396</v>
      </c>
      <c r="G38" s="34">
        <f>'BAR BB| Open rates'!G38*0.82</f>
        <v>45756</v>
      </c>
      <c r="H38" s="34">
        <f>'BAR BB| Open rates'!H38*0.82</f>
        <v>45756</v>
      </c>
      <c r="I38" s="34">
        <f>'BAR BB| Open rates'!I38*0.82</f>
        <v>44936</v>
      </c>
      <c r="J38" s="34">
        <f>'BAR BB| Open rates'!J38*0.82</f>
        <v>45756</v>
      </c>
      <c r="K38" s="34">
        <f>'BAR BB| Open rates'!K38*0.82</f>
        <v>45756</v>
      </c>
      <c r="L38" s="34">
        <f>'BAR BB| Open rates'!L38*0.82</f>
        <v>45756</v>
      </c>
      <c r="M38" s="34">
        <f>'BAR BB| Open rates'!M38*0.82</f>
        <v>57154</v>
      </c>
      <c r="N38" s="34">
        <f>'BAR BB| Open rates'!N38*0.82</f>
        <v>52890</v>
      </c>
      <c r="O38" s="34">
        <f>'BAR BB| Open rates'!O38*0.82</f>
        <v>57154</v>
      </c>
      <c r="P38" s="34">
        <f>'BAR BB| Open rates'!P38*0.82</f>
        <v>54694</v>
      </c>
      <c r="Q38" s="34">
        <f>'BAR BB| Open rates'!Q38*0.82</f>
        <v>51496</v>
      </c>
      <c r="R38" s="34">
        <f>'BAR BB| Open rates'!R38*0.82</f>
        <v>52890</v>
      </c>
      <c r="S38" s="34">
        <f>'BAR BB| Open rates'!S38*0.82</f>
        <v>51496</v>
      </c>
      <c r="T38" s="34">
        <f>'BAR BB| Open rates'!T38*0.82</f>
        <v>52890</v>
      </c>
      <c r="U38" s="34">
        <f>'BAR BB| Open rates'!U38*0.82</f>
        <v>51496</v>
      </c>
      <c r="V38" s="34">
        <f>'BAR BB| Open rates'!V38*0.82</f>
        <v>52890</v>
      </c>
      <c r="W38" s="34">
        <f>'BAR BB| Open rates'!W38*0.82</f>
        <v>68552</v>
      </c>
      <c r="X38" s="34">
        <f>'BAR BB| Open rates'!X38*0.82</f>
        <v>71996</v>
      </c>
      <c r="Y38" s="34">
        <f>'BAR BB| Open rates'!Y38*0.82</f>
        <v>87658</v>
      </c>
      <c r="Z38" s="34">
        <f>'BAR BB| Open rates'!Z38*0.82</f>
        <v>68552</v>
      </c>
      <c r="AA38" s="34">
        <f>'BAR BB| Open rates'!AA38*0.82</f>
        <v>70356</v>
      </c>
      <c r="AB38" s="34">
        <f>'BAR BB| Open rates'!AB38*0.82</f>
        <v>68552</v>
      </c>
      <c r="AC38" s="34">
        <f>'BAR BB| Open rates'!AC38*0.82</f>
        <v>71996</v>
      </c>
      <c r="AD38" s="34">
        <f>'BAR BB| Open rates'!AD38*0.82</f>
        <v>73636</v>
      </c>
      <c r="AE38" s="34">
        <f>'BAR BB| Open rates'!AE38*0.82</f>
        <v>71996</v>
      </c>
      <c r="AF38" s="34">
        <f>'BAR BB| Open rates'!AF38*0.82</f>
        <v>73636</v>
      </c>
      <c r="AG38" s="34">
        <f>'BAR BB| Open rates'!AG38*0.82</f>
        <v>71996</v>
      </c>
      <c r="AH38" s="34">
        <f>'BAR BB| Open rates'!AH38*0.82</f>
        <v>73636</v>
      </c>
      <c r="AI38" s="34">
        <f>'BAR BB| Open rates'!AI38*0.82</f>
        <v>71996</v>
      </c>
      <c r="AJ38" s="34">
        <f>'BAR BB| Open rates'!AJ38*0.82</f>
        <v>73636</v>
      </c>
      <c r="AK38" s="34">
        <f>'BAR BB| Open rates'!AK38*0.82</f>
        <v>71996</v>
      </c>
      <c r="AL38" s="34">
        <f>'BAR BB| Open rates'!AL38*0.82</f>
        <v>73636</v>
      </c>
      <c r="AM38" s="34">
        <f>'BAR BB| Open rates'!AM38*0.82</f>
        <v>71996</v>
      </c>
      <c r="AN38" s="34">
        <f>'BAR BB| Open rates'!AN38*0.82</f>
        <v>73636</v>
      </c>
      <c r="AO38" s="34">
        <f>'BAR BB| Open rates'!AO38*0.82</f>
        <v>71996</v>
      </c>
      <c r="AP38" s="34">
        <f>'BAR BB| Open rates'!AP38*0.82</f>
        <v>73636</v>
      </c>
      <c r="AQ38" s="34">
        <f>'BAR BB| Open rates'!AQ38*0.82</f>
        <v>71996</v>
      </c>
      <c r="AR38" s="34">
        <f>'BAR BB| Open rates'!AR38*0.82</f>
        <v>73636</v>
      </c>
      <c r="AS38" s="34">
        <f>'BAR BB| Open rates'!AS38*0.82</f>
        <v>68552</v>
      </c>
      <c r="AT38" s="34">
        <f>'BAR BB| Open rates'!AT38*0.82</f>
        <v>70356</v>
      </c>
      <c r="AU38" s="34">
        <f>'BAR BB| Open rates'!AU38*0.82</f>
        <v>68552</v>
      </c>
      <c r="AV38" s="34">
        <f>'BAR BB| Open rates'!AV38*0.82</f>
        <v>54694</v>
      </c>
      <c r="AW38" s="34">
        <f>'BAR BB| Open rates'!AW38*0.82</f>
        <v>54694</v>
      </c>
      <c r="AX38" s="34">
        <f>'BAR BB| Open rates'!AX38*0.82</f>
        <v>52890</v>
      </c>
      <c r="AY38" s="34">
        <f>'BAR BB| Open rates'!AY38*0.82</f>
        <v>54694</v>
      </c>
      <c r="AZ38" s="34">
        <f>'BAR BB| Open rates'!AZ38*0.82</f>
        <v>52890</v>
      </c>
      <c r="BA38" s="34">
        <f>'BAR BB| Open rates'!BA38*0.82</f>
        <v>54694</v>
      </c>
      <c r="BB38" s="34">
        <f>'BAR BB| Open rates'!BB38*0.82</f>
        <v>52890</v>
      </c>
      <c r="BC38" s="34">
        <f>'BAR BB| Open rates'!BC38*0.82</f>
        <v>54694</v>
      </c>
      <c r="BD38" s="34">
        <f>'BAR BB| Open rates'!BD38*0.82</f>
        <v>52890</v>
      </c>
      <c r="BE38" s="34">
        <f>'BAR BB| Open rates'!BE38*0.82</f>
        <v>51496</v>
      </c>
      <c r="BF38" s="34">
        <f>'BAR BB| Open rates'!BF38*0.82</f>
        <v>49856</v>
      </c>
      <c r="BG38" s="34">
        <f>'BAR BB| Open rates'!BG38*0.82</f>
        <v>51496</v>
      </c>
      <c r="BH38" s="34">
        <f>'BAR BB| Open rates'!BH38*0.82</f>
        <v>49856</v>
      </c>
      <c r="BI38" s="34">
        <f>'BAR BB| Open rates'!BI38*0.82</f>
        <v>51496</v>
      </c>
      <c r="BJ38" s="34">
        <f>'BAR BB| Open rates'!BJ38*0.82</f>
        <v>49856</v>
      </c>
      <c r="BK38" s="34">
        <f>'BAR BB| Open rates'!BK38*0.82</f>
        <v>51496</v>
      </c>
      <c r="BL38" s="34">
        <f>'BAR BB| Open rates'!BL38*0.82</f>
        <v>49856</v>
      </c>
      <c r="BM38" s="34">
        <f>'BAR BB| Open rates'!BM38*0.82</f>
        <v>51496</v>
      </c>
      <c r="BN38" s="34">
        <f>'BAR BB| Open rates'!BN38*0.82</f>
        <v>52890</v>
      </c>
      <c r="BO38" s="34">
        <f>'BAR BB| Open rates'!BO38*0.82</f>
        <v>54694</v>
      </c>
      <c r="BP38" s="34">
        <f>'BAR BB| Open rates'!BP38*0.82</f>
        <v>49036</v>
      </c>
      <c r="BQ38" s="34">
        <f>'BAR BB| Open rates'!BQ38*0.82</f>
        <v>44936</v>
      </c>
      <c r="BR38" s="34">
        <f>'BAR BB| Open rates'!BR38*0.82</f>
        <v>45756</v>
      </c>
      <c r="BS38" s="34">
        <f>'BAR BB| Open rates'!BS38*0.82</f>
        <v>44936</v>
      </c>
      <c r="BT38" s="34">
        <f>'BAR BB| Open rates'!BT38*0.82</f>
        <v>45756</v>
      </c>
      <c r="BU38" s="34">
        <f>'BAR BB| Open rates'!BU38*0.82</f>
        <v>44936</v>
      </c>
      <c r="BV38" s="34">
        <f>'BAR BB| Open rates'!BV38*0.82</f>
        <v>45756</v>
      </c>
      <c r="BW38" s="34">
        <f>'BAR BB| Open rates'!BW38*0.82</f>
        <v>44936</v>
      </c>
      <c r="BX38" s="34">
        <f>'BAR BB| Open rates'!BX38*0.82</f>
        <v>44936</v>
      </c>
      <c r="BY38" s="34">
        <f>'BAR BB| Open rates'!BY38*0.82</f>
        <v>45756</v>
      </c>
      <c r="BZ38" s="34">
        <f>'BAR BB| Open rates'!BZ38*0.82</f>
        <v>44936</v>
      </c>
      <c r="CA38" s="34">
        <f>'BAR BB| Open rates'!CA38*0.82</f>
        <v>45756</v>
      </c>
      <c r="CB38" s="34">
        <f>'BAR BB| Open rates'!CB38*0.82</f>
        <v>44936</v>
      </c>
      <c r="CC38" s="34">
        <f>'BAR BB| Open rates'!CC38*0.82</f>
        <v>45756</v>
      </c>
      <c r="CD38" s="34">
        <f>'BAR BB| Open rates'!CD38*0.82</f>
        <v>48790</v>
      </c>
      <c r="CE38" s="34">
        <f>'BAR BB| Open rates'!CE38*0.82</f>
        <v>50594</v>
      </c>
    </row>
    <row r="39" spans="1:83" s="35" customFormat="1" ht="12" customHeight="1" x14ac:dyDescent="0.2">
      <c r="A39" s="269">
        <v>6</v>
      </c>
      <c r="B39" s="34">
        <f>'BAR BB| Open rates'!B39*0.82</f>
        <v>69618</v>
      </c>
      <c r="C39" s="34">
        <f>'BAR BB| Open rates'!C39*0.82</f>
        <v>74456</v>
      </c>
      <c r="D39" s="34">
        <f>'BAR BB| Open rates'!D39*0.82</f>
        <v>71012</v>
      </c>
      <c r="E39" s="34">
        <f>'BAR BB| Open rates'!E39*0.82</f>
        <v>51250</v>
      </c>
      <c r="F39" s="34">
        <f>'BAR BB| Open rates'!F39*0.82</f>
        <v>49856</v>
      </c>
      <c r="G39" s="34">
        <f>'BAR BB| Open rates'!G39*0.82</f>
        <v>48216</v>
      </c>
      <c r="H39" s="34">
        <f>'BAR BB| Open rates'!H39*0.82</f>
        <v>48216</v>
      </c>
      <c r="I39" s="34">
        <f>'BAR BB| Open rates'!I39*0.82</f>
        <v>47396</v>
      </c>
      <c r="J39" s="34">
        <f>'BAR BB| Open rates'!J39*0.82</f>
        <v>48216</v>
      </c>
      <c r="K39" s="34">
        <f>'BAR BB| Open rates'!K39*0.82</f>
        <v>48216</v>
      </c>
      <c r="L39" s="34">
        <f>'BAR BB| Open rates'!L39*0.82</f>
        <v>48216</v>
      </c>
      <c r="M39" s="34">
        <f>'BAR BB| Open rates'!M39*0.82</f>
        <v>59614</v>
      </c>
      <c r="N39" s="34">
        <f>'BAR BB| Open rates'!N39*0.82</f>
        <v>55350</v>
      </c>
      <c r="O39" s="34">
        <f>'BAR BB| Open rates'!O39*0.82</f>
        <v>59614</v>
      </c>
      <c r="P39" s="34">
        <f>'BAR BB| Open rates'!P39*0.82</f>
        <v>57154</v>
      </c>
      <c r="Q39" s="34">
        <f>'BAR BB| Open rates'!Q39*0.82</f>
        <v>53956</v>
      </c>
      <c r="R39" s="34">
        <f>'BAR BB| Open rates'!R39*0.82</f>
        <v>55350</v>
      </c>
      <c r="S39" s="34">
        <f>'BAR BB| Open rates'!S39*0.82</f>
        <v>53956</v>
      </c>
      <c r="T39" s="34">
        <f>'BAR BB| Open rates'!T39*0.82</f>
        <v>55350</v>
      </c>
      <c r="U39" s="34">
        <f>'BAR BB| Open rates'!U39*0.82</f>
        <v>53956</v>
      </c>
      <c r="V39" s="34">
        <f>'BAR BB| Open rates'!V39*0.82</f>
        <v>55350</v>
      </c>
      <c r="W39" s="34">
        <f>'BAR BB| Open rates'!W39*0.82</f>
        <v>71012</v>
      </c>
      <c r="X39" s="34">
        <f>'BAR BB| Open rates'!X39*0.82</f>
        <v>74456</v>
      </c>
      <c r="Y39" s="34">
        <f>'BAR BB| Open rates'!Y39*0.82</f>
        <v>90118</v>
      </c>
      <c r="Z39" s="34">
        <f>'BAR BB| Open rates'!Z39*0.82</f>
        <v>71012</v>
      </c>
      <c r="AA39" s="34">
        <f>'BAR BB| Open rates'!AA39*0.82</f>
        <v>72816</v>
      </c>
      <c r="AB39" s="34">
        <f>'BAR BB| Open rates'!AB39*0.82</f>
        <v>71012</v>
      </c>
      <c r="AC39" s="34">
        <f>'BAR BB| Open rates'!AC39*0.82</f>
        <v>74456</v>
      </c>
      <c r="AD39" s="34">
        <f>'BAR BB| Open rates'!AD39*0.82</f>
        <v>76096</v>
      </c>
      <c r="AE39" s="34">
        <f>'BAR BB| Open rates'!AE39*0.82</f>
        <v>74456</v>
      </c>
      <c r="AF39" s="34">
        <f>'BAR BB| Open rates'!AF39*0.82</f>
        <v>76096</v>
      </c>
      <c r="AG39" s="34">
        <f>'BAR BB| Open rates'!AG39*0.82</f>
        <v>74456</v>
      </c>
      <c r="AH39" s="34">
        <f>'BAR BB| Open rates'!AH39*0.82</f>
        <v>76096</v>
      </c>
      <c r="AI39" s="34">
        <f>'BAR BB| Open rates'!AI39*0.82</f>
        <v>74456</v>
      </c>
      <c r="AJ39" s="34">
        <f>'BAR BB| Open rates'!AJ39*0.82</f>
        <v>76096</v>
      </c>
      <c r="AK39" s="34">
        <f>'BAR BB| Open rates'!AK39*0.82</f>
        <v>74456</v>
      </c>
      <c r="AL39" s="34">
        <f>'BAR BB| Open rates'!AL39*0.82</f>
        <v>76096</v>
      </c>
      <c r="AM39" s="34">
        <f>'BAR BB| Open rates'!AM39*0.82</f>
        <v>74456</v>
      </c>
      <c r="AN39" s="34">
        <f>'BAR BB| Open rates'!AN39*0.82</f>
        <v>76096</v>
      </c>
      <c r="AO39" s="34">
        <f>'BAR BB| Open rates'!AO39*0.82</f>
        <v>74456</v>
      </c>
      <c r="AP39" s="34">
        <f>'BAR BB| Open rates'!AP39*0.82</f>
        <v>76096</v>
      </c>
      <c r="AQ39" s="34">
        <f>'BAR BB| Open rates'!AQ39*0.82</f>
        <v>74456</v>
      </c>
      <c r="AR39" s="34">
        <f>'BAR BB| Open rates'!AR39*0.82</f>
        <v>76096</v>
      </c>
      <c r="AS39" s="34">
        <f>'BAR BB| Open rates'!AS39*0.82</f>
        <v>71012</v>
      </c>
      <c r="AT39" s="34">
        <f>'BAR BB| Open rates'!AT39*0.82</f>
        <v>72816</v>
      </c>
      <c r="AU39" s="34">
        <f>'BAR BB| Open rates'!AU39*0.82</f>
        <v>71012</v>
      </c>
      <c r="AV39" s="34">
        <f>'BAR BB| Open rates'!AV39*0.82</f>
        <v>57154</v>
      </c>
      <c r="AW39" s="34">
        <f>'BAR BB| Open rates'!AW39*0.82</f>
        <v>57154</v>
      </c>
      <c r="AX39" s="34">
        <f>'BAR BB| Open rates'!AX39*0.82</f>
        <v>55350</v>
      </c>
      <c r="AY39" s="34">
        <f>'BAR BB| Open rates'!AY39*0.82</f>
        <v>57154</v>
      </c>
      <c r="AZ39" s="34">
        <f>'BAR BB| Open rates'!AZ39*0.82</f>
        <v>55350</v>
      </c>
      <c r="BA39" s="34">
        <f>'BAR BB| Open rates'!BA39*0.82</f>
        <v>57154</v>
      </c>
      <c r="BB39" s="34">
        <f>'BAR BB| Open rates'!BB39*0.82</f>
        <v>55350</v>
      </c>
      <c r="BC39" s="34">
        <f>'BAR BB| Open rates'!BC39*0.82</f>
        <v>57154</v>
      </c>
      <c r="BD39" s="34">
        <f>'BAR BB| Open rates'!BD39*0.82</f>
        <v>55350</v>
      </c>
      <c r="BE39" s="34">
        <f>'BAR BB| Open rates'!BE39*0.82</f>
        <v>53956</v>
      </c>
      <c r="BF39" s="34">
        <f>'BAR BB| Open rates'!BF39*0.82</f>
        <v>52316</v>
      </c>
      <c r="BG39" s="34">
        <f>'BAR BB| Open rates'!BG39*0.82</f>
        <v>53956</v>
      </c>
      <c r="BH39" s="34">
        <f>'BAR BB| Open rates'!BH39*0.82</f>
        <v>52316</v>
      </c>
      <c r="BI39" s="34">
        <f>'BAR BB| Open rates'!BI39*0.82</f>
        <v>53956</v>
      </c>
      <c r="BJ39" s="34">
        <f>'BAR BB| Open rates'!BJ39*0.82</f>
        <v>52316</v>
      </c>
      <c r="BK39" s="34">
        <f>'BAR BB| Open rates'!BK39*0.82</f>
        <v>53956</v>
      </c>
      <c r="BL39" s="34">
        <f>'BAR BB| Open rates'!BL39*0.82</f>
        <v>52316</v>
      </c>
      <c r="BM39" s="34">
        <f>'BAR BB| Open rates'!BM39*0.82</f>
        <v>53956</v>
      </c>
      <c r="BN39" s="34">
        <f>'BAR BB| Open rates'!BN39*0.82</f>
        <v>55350</v>
      </c>
      <c r="BO39" s="34">
        <f>'BAR BB| Open rates'!BO39*0.82</f>
        <v>57154</v>
      </c>
      <c r="BP39" s="34">
        <f>'BAR BB| Open rates'!BP39*0.82</f>
        <v>51496</v>
      </c>
      <c r="BQ39" s="34">
        <f>'BAR BB| Open rates'!BQ39*0.82</f>
        <v>47396</v>
      </c>
      <c r="BR39" s="34">
        <f>'BAR BB| Open rates'!BR39*0.82</f>
        <v>48216</v>
      </c>
      <c r="BS39" s="34">
        <f>'BAR BB| Open rates'!BS39*0.82</f>
        <v>47396</v>
      </c>
      <c r="BT39" s="34">
        <f>'BAR BB| Open rates'!BT39*0.82</f>
        <v>48216</v>
      </c>
      <c r="BU39" s="34">
        <f>'BAR BB| Open rates'!BU39*0.82</f>
        <v>47396</v>
      </c>
      <c r="BV39" s="34">
        <f>'BAR BB| Open rates'!BV39*0.82</f>
        <v>48216</v>
      </c>
      <c r="BW39" s="34">
        <f>'BAR BB| Open rates'!BW39*0.82</f>
        <v>47396</v>
      </c>
      <c r="BX39" s="34">
        <f>'BAR BB| Open rates'!BX39*0.82</f>
        <v>47396</v>
      </c>
      <c r="BY39" s="34">
        <f>'BAR BB| Open rates'!BY39*0.82</f>
        <v>48216</v>
      </c>
      <c r="BZ39" s="34">
        <f>'BAR BB| Open rates'!BZ39*0.82</f>
        <v>47396</v>
      </c>
      <c r="CA39" s="34">
        <f>'BAR BB| Open rates'!CA39*0.82</f>
        <v>48216</v>
      </c>
      <c r="CB39" s="34">
        <f>'BAR BB| Open rates'!CB39*0.82</f>
        <v>47396</v>
      </c>
      <c r="CC39" s="34">
        <f>'BAR BB| Open rates'!CC39*0.82</f>
        <v>48216</v>
      </c>
      <c r="CD39" s="34">
        <f>'BAR BB| Open rates'!CD39*0.82</f>
        <v>51250</v>
      </c>
      <c r="CE39" s="34">
        <f>'BAR BB| Open rates'!CE39*0.82</f>
        <v>53054</v>
      </c>
    </row>
    <row r="40" spans="1:83" s="35" customFormat="1" ht="12" customHeight="1" x14ac:dyDescent="0.2">
      <c r="A40" s="268" t="s">
        <v>183</v>
      </c>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row>
    <row r="41" spans="1:83" s="35" customFormat="1" ht="12" customHeight="1" x14ac:dyDescent="0.2">
      <c r="A41" s="269">
        <v>1</v>
      </c>
      <c r="B41" s="34">
        <f>'BAR BB| Open rates'!B41*0.82</f>
        <v>73718</v>
      </c>
      <c r="C41" s="34">
        <f>'BAR BB| Open rates'!C41*0.82</f>
        <v>78556</v>
      </c>
      <c r="D41" s="34">
        <f>'BAR BB| Open rates'!D41*0.82</f>
        <v>75112</v>
      </c>
      <c r="E41" s="34">
        <f>'BAR BB| Open rates'!E41*0.82</f>
        <v>49364</v>
      </c>
      <c r="F41" s="34">
        <f>'BAR BB| Open rates'!F41*0.82</f>
        <v>47970</v>
      </c>
      <c r="G41" s="34">
        <f>'BAR BB| Open rates'!G41*0.82</f>
        <v>46330</v>
      </c>
      <c r="H41" s="34">
        <f>'BAR BB| Open rates'!H41*0.82</f>
        <v>46330</v>
      </c>
      <c r="I41" s="34">
        <f>'BAR BB| Open rates'!I41*0.82</f>
        <v>45510</v>
      </c>
      <c r="J41" s="34">
        <f>'BAR BB| Open rates'!J41*0.82</f>
        <v>46330</v>
      </c>
      <c r="K41" s="34">
        <f>'BAR BB| Open rates'!K41*0.82</f>
        <v>46330</v>
      </c>
      <c r="L41" s="34">
        <f>'BAR BB| Open rates'!L41*0.82</f>
        <v>46330</v>
      </c>
      <c r="M41" s="34">
        <f>'BAR BB| Open rates'!M41*0.82</f>
        <v>53628</v>
      </c>
      <c r="N41" s="34">
        <f>'BAR BB| Open rates'!N41*0.82</f>
        <v>49364</v>
      </c>
      <c r="O41" s="34">
        <f>'BAR BB| Open rates'!O41*0.82</f>
        <v>53628</v>
      </c>
      <c r="P41" s="34">
        <f>'BAR BB| Open rates'!P41*0.82</f>
        <v>51168</v>
      </c>
      <c r="Q41" s="34">
        <f>'BAR BB| Open rates'!Q41*0.82</f>
        <v>47970</v>
      </c>
      <c r="R41" s="34">
        <f>'BAR BB| Open rates'!R41*0.82</f>
        <v>49364</v>
      </c>
      <c r="S41" s="34">
        <f>'BAR BB| Open rates'!S41*0.82</f>
        <v>47970</v>
      </c>
      <c r="T41" s="34">
        <f>'BAR BB| Open rates'!T41*0.82</f>
        <v>49364</v>
      </c>
      <c r="U41" s="34">
        <f>'BAR BB| Open rates'!U41*0.82</f>
        <v>47970</v>
      </c>
      <c r="V41" s="34">
        <f>'BAR BB| Open rates'!V41*0.82</f>
        <v>49364</v>
      </c>
      <c r="W41" s="34">
        <f>'BAR BB| Open rates'!W41*0.82</f>
        <v>66912</v>
      </c>
      <c r="X41" s="34">
        <f>'BAR BB| Open rates'!X41*0.82</f>
        <v>70356</v>
      </c>
      <c r="Y41" s="34">
        <f>'BAR BB| Open rates'!Y41*0.82</f>
        <v>86018</v>
      </c>
      <c r="Z41" s="34">
        <f>'BAR BB| Open rates'!Z41*0.82</f>
        <v>66912</v>
      </c>
      <c r="AA41" s="34">
        <f>'BAR BB| Open rates'!AA41*0.82</f>
        <v>68716</v>
      </c>
      <c r="AB41" s="34">
        <f>'BAR BB| Open rates'!AB41*0.82</f>
        <v>66912</v>
      </c>
      <c r="AC41" s="34">
        <f>'BAR BB| Open rates'!AC41*0.82</f>
        <v>70356</v>
      </c>
      <c r="AD41" s="34">
        <f>'BAR BB| Open rates'!AD41*0.82</f>
        <v>71996</v>
      </c>
      <c r="AE41" s="34">
        <f>'BAR BB| Open rates'!AE41*0.82</f>
        <v>70356</v>
      </c>
      <c r="AF41" s="34">
        <f>'BAR BB| Open rates'!AF41*0.82</f>
        <v>71996</v>
      </c>
      <c r="AG41" s="34">
        <f>'BAR BB| Open rates'!AG41*0.82</f>
        <v>70356</v>
      </c>
      <c r="AH41" s="34">
        <f>'BAR BB| Open rates'!AH41*0.82</f>
        <v>71996</v>
      </c>
      <c r="AI41" s="34">
        <f>'BAR BB| Open rates'!AI41*0.82</f>
        <v>70356</v>
      </c>
      <c r="AJ41" s="34">
        <f>'BAR BB| Open rates'!AJ41*0.82</f>
        <v>71996</v>
      </c>
      <c r="AK41" s="34">
        <f>'BAR BB| Open rates'!AK41*0.82</f>
        <v>70356</v>
      </c>
      <c r="AL41" s="34">
        <f>'BAR BB| Open rates'!AL41*0.82</f>
        <v>71996</v>
      </c>
      <c r="AM41" s="34">
        <f>'BAR BB| Open rates'!AM41*0.82</f>
        <v>70356</v>
      </c>
      <c r="AN41" s="34">
        <f>'BAR BB| Open rates'!AN41*0.82</f>
        <v>71996</v>
      </c>
      <c r="AO41" s="34">
        <f>'BAR BB| Open rates'!AO41*0.82</f>
        <v>70356</v>
      </c>
      <c r="AP41" s="34">
        <f>'BAR BB| Open rates'!AP41*0.82</f>
        <v>71996</v>
      </c>
      <c r="AQ41" s="34">
        <f>'BAR BB| Open rates'!AQ41*0.82</f>
        <v>70356</v>
      </c>
      <c r="AR41" s="34">
        <f>'BAR BB| Open rates'!AR41*0.82</f>
        <v>71996</v>
      </c>
      <c r="AS41" s="34">
        <f>'BAR BB| Open rates'!AS41*0.82</f>
        <v>66912</v>
      </c>
      <c r="AT41" s="34">
        <f>'BAR BB| Open rates'!AT41*0.82</f>
        <v>68716</v>
      </c>
      <c r="AU41" s="34">
        <f>'BAR BB| Open rates'!AU41*0.82</f>
        <v>66912</v>
      </c>
      <c r="AV41" s="34">
        <f>'BAR BB| Open rates'!AV41*0.82</f>
        <v>56416</v>
      </c>
      <c r="AW41" s="34">
        <f>'BAR BB| Open rates'!AW41*0.82</f>
        <v>56416</v>
      </c>
      <c r="AX41" s="34">
        <f>'BAR BB| Open rates'!AX41*0.82</f>
        <v>54612</v>
      </c>
      <c r="AY41" s="34">
        <f>'BAR BB| Open rates'!AY41*0.82</f>
        <v>56416</v>
      </c>
      <c r="AZ41" s="34">
        <f>'BAR BB| Open rates'!AZ41*0.82</f>
        <v>54612</v>
      </c>
      <c r="BA41" s="34">
        <f>'BAR BB| Open rates'!BA41*0.82</f>
        <v>56416</v>
      </c>
      <c r="BB41" s="34">
        <f>'BAR BB| Open rates'!BB41*0.82</f>
        <v>54612</v>
      </c>
      <c r="BC41" s="34">
        <f>'BAR BB| Open rates'!BC41*0.82</f>
        <v>56416</v>
      </c>
      <c r="BD41" s="34">
        <f>'BAR BB| Open rates'!BD41*0.82</f>
        <v>54612</v>
      </c>
      <c r="BE41" s="34">
        <f>'BAR BB| Open rates'!BE41*0.82</f>
        <v>47970</v>
      </c>
      <c r="BF41" s="34">
        <f>'BAR BB| Open rates'!BF41*0.82</f>
        <v>46330</v>
      </c>
      <c r="BG41" s="34">
        <f>'BAR BB| Open rates'!BG41*0.82</f>
        <v>47970</v>
      </c>
      <c r="BH41" s="34">
        <f>'BAR BB| Open rates'!BH41*0.82</f>
        <v>46330</v>
      </c>
      <c r="BI41" s="34">
        <f>'BAR BB| Open rates'!BI41*0.82</f>
        <v>47970</v>
      </c>
      <c r="BJ41" s="34">
        <f>'BAR BB| Open rates'!BJ41*0.82</f>
        <v>46330</v>
      </c>
      <c r="BK41" s="34">
        <f>'BAR BB| Open rates'!BK41*0.82</f>
        <v>47970</v>
      </c>
      <c r="BL41" s="34">
        <f>'BAR BB| Open rates'!BL41*0.82</f>
        <v>46330</v>
      </c>
      <c r="BM41" s="34">
        <f>'BAR BB| Open rates'!BM41*0.82</f>
        <v>47970</v>
      </c>
      <c r="BN41" s="34">
        <f>'BAR BB| Open rates'!BN41*0.82</f>
        <v>49364</v>
      </c>
      <c r="BO41" s="34">
        <f>'BAR BB| Open rates'!BO41*0.82</f>
        <v>51168</v>
      </c>
      <c r="BP41" s="34">
        <f>'BAR BB| Open rates'!BP41*0.82</f>
        <v>45510</v>
      </c>
      <c r="BQ41" s="34">
        <f>'BAR BB| Open rates'!BQ41*0.82</f>
        <v>45510</v>
      </c>
      <c r="BR41" s="34">
        <f>'BAR BB| Open rates'!BR41*0.82</f>
        <v>46330</v>
      </c>
      <c r="BS41" s="34">
        <f>'BAR BB| Open rates'!BS41*0.82</f>
        <v>45510</v>
      </c>
      <c r="BT41" s="34">
        <f>'BAR BB| Open rates'!BT41*0.82</f>
        <v>46330</v>
      </c>
      <c r="BU41" s="34">
        <f>'BAR BB| Open rates'!BU41*0.82</f>
        <v>45510</v>
      </c>
      <c r="BV41" s="34">
        <f>'BAR BB| Open rates'!BV41*0.82</f>
        <v>46330</v>
      </c>
      <c r="BW41" s="34">
        <f>'BAR BB| Open rates'!BW41*0.82</f>
        <v>45510</v>
      </c>
      <c r="BX41" s="34">
        <f>'BAR BB| Open rates'!BX41*0.82</f>
        <v>45510</v>
      </c>
      <c r="BY41" s="34">
        <f>'BAR BB| Open rates'!BY41*0.82</f>
        <v>46330</v>
      </c>
      <c r="BZ41" s="34">
        <f>'BAR BB| Open rates'!BZ41*0.82</f>
        <v>45510</v>
      </c>
      <c r="CA41" s="34">
        <f>'BAR BB| Open rates'!CA41*0.82</f>
        <v>46330</v>
      </c>
      <c r="CB41" s="34">
        <f>'BAR BB| Open rates'!CB41*0.82</f>
        <v>45510</v>
      </c>
      <c r="CC41" s="34">
        <f>'BAR BB| Open rates'!CC41*0.82</f>
        <v>46330</v>
      </c>
      <c r="CD41" s="34">
        <f>'BAR BB| Open rates'!CD41*0.82</f>
        <v>49364</v>
      </c>
      <c r="CE41" s="34">
        <f>'BAR BB| Open rates'!CE41*0.82</f>
        <v>51168</v>
      </c>
    </row>
    <row r="42" spans="1:83" s="35" customFormat="1" ht="12" customHeight="1" x14ac:dyDescent="0.2">
      <c r="A42" s="269">
        <v>2</v>
      </c>
      <c r="B42" s="34">
        <f>'BAR BB| Open rates'!B42*0.82</f>
        <v>76178</v>
      </c>
      <c r="C42" s="34">
        <f>'BAR BB| Open rates'!C42*0.82</f>
        <v>81016</v>
      </c>
      <c r="D42" s="34">
        <f>'BAR BB| Open rates'!D42*0.82</f>
        <v>77572</v>
      </c>
      <c r="E42" s="34">
        <f>'BAR BB| Open rates'!E42*0.82</f>
        <v>51824</v>
      </c>
      <c r="F42" s="34">
        <f>'BAR BB| Open rates'!F42*0.82</f>
        <v>50430</v>
      </c>
      <c r="G42" s="34">
        <f>'BAR BB| Open rates'!G42*0.82</f>
        <v>48790</v>
      </c>
      <c r="H42" s="34">
        <f>'BAR BB| Open rates'!H42*0.82</f>
        <v>48790</v>
      </c>
      <c r="I42" s="34">
        <f>'BAR BB| Open rates'!I42*0.82</f>
        <v>47970</v>
      </c>
      <c r="J42" s="34">
        <f>'BAR BB| Open rates'!J42*0.82</f>
        <v>48790</v>
      </c>
      <c r="K42" s="34">
        <f>'BAR BB| Open rates'!K42*0.82</f>
        <v>48790</v>
      </c>
      <c r="L42" s="34">
        <f>'BAR BB| Open rates'!L42*0.82</f>
        <v>48790</v>
      </c>
      <c r="M42" s="34">
        <f>'BAR BB| Open rates'!M42*0.82</f>
        <v>56088</v>
      </c>
      <c r="N42" s="34">
        <f>'BAR BB| Open rates'!N42*0.82</f>
        <v>51824</v>
      </c>
      <c r="O42" s="34">
        <f>'BAR BB| Open rates'!O42*0.82</f>
        <v>56088</v>
      </c>
      <c r="P42" s="34">
        <f>'BAR BB| Open rates'!P42*0.82</f>
        <v>53628</v>
      </c>
      <c r="Q42" s="34">
        <f>'BAR BB| Open rates'!Q42*0.82</f>
        <v>50430</v>
      </c>
      <c r="R42" s="34">
        <f>'BAR BB| Open rates'!R42*0.82</f>
        <v>51824</v>
      </c>
      <c r="S42" s="34">
        <f>'BAR BB| Open rates'!S42*0.82</f>
        <v>50430</v>
      </c>
      <c r="T42" s="34">
        <f>'BAR BB| Open rates'!T42*0.82</f>
        <v>51824</v>
      </c>
      <c r="U42" s="34">
        <f>'BAR BB| Open rates'!U42*0.82</f>
        <v>50430</v>
      </c>
      <c r="V42" s="34">
        <f>'BAR BB| Open rates'!V42*0.82</f>
        <v>51824</v>
      </c>
      <c r="W42" s="34">
        <f>'BAR BB| Open rates'!W42*0.82</f>
        <v>69372</v>
      </c>
      <c r="X42" s="34">
        <f>'BAR BB| Open rates'!X42*0.82</f>
        <v>72816</v>
      </c>
      <c r="Y42" s="34">
        <f>'BAR BB| Open rates'!Y42*0.82</f>
        <v>88478</v>
      </c>
      <c r="Z42" s="34">
        <f>'BAR BB| Open rates'!Z42*0.82</f>
        <v>69372</v>
      </c>
      <c r="AA42" s="34">
        <f>'BAR BB| Open rates'!AA42*0.82</f>
        <v>71176</v>
      </c>
      <c r="AB42" s="34">
        <f>'BAR BB| Open rates'!AB42*0.82</f>
        <v>69372</v>
      </c>
      <c r="AC42" s="34">
        <f>'BAR BB| Open rates'!AC42*0.82</f>
        <v>72816</v>
      </c>
      <c r="AD42" s="34">
        <f>'BAR BB| Open rates'!AD42*0.82</f>
        <v>74456</v>
      </c>
      <c r="AE42" s="34">
        <f>'BAR BB| Open rates'!AE42*0.82</f>
        <v>72816</v>
      </c>
      <c r="AF42" s="34">
        <f>'BAR BB| Open rates'!AF42*0.82</f>
        <v>74456</v>
      </c>
      <c r="AG42" s="34">
        <f>'BAR BB| Open rates'!AG42*0.82</f>
        <v>72816</v>
      </c>
      <c r="AH42" s="34">
        <f>'BAR BB| Open rates'!AH42*0.82</f>
        <v>74456</v>
      </c>
      <c r="AI42" s="34">
        <f>'BAR BB| Open rates'!AI42*0.82</f>
        <v>72816</v>
      </c>
      <c r="AJ42" s="34">
        <f>'BAR BB| Open rates'!AJ42*0.82</f>
        <v>74456</v>
      </c>
      <c r="AK42" s="34">
        <f>'BAR BB| Open rates'!AK42*0.82</f>
        <v>72816</v>
      </c>
      <c r="AL42" s="34">
        <f>'BAR BB| Open rates'!AL42*0.82</f>
        <v>74456</v>
      </c>
      <c r="AM42" s="34">
        <f>'BAR BB| Open rates'!AM42*0.82</f>
        <v>72816</v>
      </c>
      <c r="AN42" s="34">
        <f>'BAR BB| Open rates'!AN42*0.82</f>
        <v>74456</v>
      </c>
      <c r="AO42" s="34">
        <f>'BAR BB| Open rates'!AO42*0.82</f>
        <v>72816</v>
      </c>
      <c r="AP42" s="34">
        <f>'BAR BB| Open rates'!AP42*0.82</f>
        <v>74456</v>
      </c>
      <c r="AQ42" s="34">
        <f>'BAR BB| Open rates'!AQ42*0.82</f>
        <v>72816</v>
      </c>
      <c r="AR42" s="34">
        <f>'BAR BB| Open rates'!AR42*0.82</f>
        <v>74456</v>
      </c>
      <c r="AS42" s="34">
        <f>'BAR BB| Open rates'!AS42*0.82</f>
        <v>69372</v>
      </c>
      <c r="AT42" s="34">
        <f>'BAR BB| Open rates'!AT42*0.82</f>
        <v>71176</v>
      </c>
      <c r="AU42" s="34">
        <f>'BAR BB| Open rates'!AU42*0.82</f>
        <v>69372</v>
      </c>
      <c r="AV42" s="34">
        <f>'BAR BB| Open rates'!AV42*0.82</f>
        <v>58876</v>
      </c>
      <c r="AW42" s="34">
        <f>'BAR BB| Open rates'!AW42*0.82</f>
        <v>58876</v>
      </c>
      <c r="AX42" s="34">
        <f>'BAR BB| Open rates'!AX42*0.82</f>
        <v>57072</v>
      </c>
      <c r="AY42" s="34">
        <f>'BAR BB| Open rates'!AY42*0.82</f>
        <v>58876</v>
      </c>
      <c r="AZ42" s="34">
        <f>'BAR BB| Open rates'!AZ42*0.82</f>
        <v>57072</v>
      </c>
      <c r="BA42" s="34">
        <f>'BAR BB| Open rates'!BA42*0.82</f>
        <v>58876</v>
      </c>
      <c r="BB42" s="34">
        <f>'BAR BB| Open rates'!BB42*0.82</f>
        <v>57072</v>
      </c>
      <c r="BC42" s="34">
        <f>'BAR BB| Open rates'!BC42*0.82</f>
        <v>58876</v>
      </c>
      <c r="BD42" s="34">
        <f>'BAR BB| Open rates'!BD42*0.82</f>
        <v>57072</v>
      </c>
      <c r="BE42" s="34">
        <f>'BAR BB| Open rates'!BE42*0.82</f>
        <v>50430</v>
      </c>
      <c r="BF42" s="34">
        <f>'BAR BB| Open rates'!BF42*0.82</f>
        <v>48790</v>
      </c>
      <c r="BG42" s="34">
        <f>'BAR BB| Open rates'!BG42*0.82</f>
        <v>50430</v>
      </c>
      <c r="BH42" s="34">
        <f>'BAR BB| Open rates'!BH42*0.82</f>
        <v>48790</v>
      </c>
      <c r="BI42" s="34">
        <f>'BAR BB| Open rates'!BI42*0.82</f>
        <v>50430</v>
      </c>
      <c r="BJ42" s="34">
        <f>'BAR BB| Open rates'!BJ42*0.82</f>
        <v>48790</v>
      </c>
      <c r="BK42" s="34">
        <f>'BAR BB| Open rates'!BK42*0.82</f>
        <v>50430</v>
      </c>
      <c r="BL42" s="34">
        <f>'BAR BB| Open rates'!BL42*0.82</f>
        <v>48790</v>
      </c>
      <c r="BM42" s="34">
        <f>'BAR BB| Open rates'!BM42*0.82</f>
        <v>50430</v>
      </c>
      <c r="BN42" s="34">
        <f>'BAR BB| Open rates'!BN42*0.82</f>
        <v>51824</v>
      </c>
      <c r="BO42" s="34">
        <f>'BAR BB| Open rates'!BO42*0.82</f>
        <v>53628</v>
      </c>
      <c r="BP42" s="34">
        <f>'BAR BB| Open rates'!BP42*0.82</f>
        <v>47970</v>
      </c>
      <c r="BQ42" s="34">
        <f>'BAR BB| Open rates'!BQ42*0.82</f>
        <v>47970</v>
      </c>
      <c r="BR42" s="34">
        <f>'BAR BB| Open rates'!BR42*0.82</f>
        <v>48790</v>
      </c>
      <c r="BS42" s="34">
        <f>'BAR BB| Open rates'!BS42*0.82</f>
        <v>47970</v>
      </c>
      <c r="BT42" s="34">
        <f>'BAR BB| Open rates'!BT42*0.82</f>
        <v>48790</v>
      </c>
      <c r="BU42" s="34">
        <f>'BAR BB| Open rates'!BU42*0.82</f>
        <v>47970</v>
      </c>
      <c r="BV42" s="34">
        <f>'BAR BB| Open rates'!BV42*0.82</f>
        <v>48790</v>
      </c>
      <c r="BW42" s="34">
        <f>'BAR BB| Open rates'!BW42*0.82</f>
        <v>47970</v>
      </c>
      <c r="BX42" s="34">
        <f>'BAR BB| Open rates'!BX42*0.82</f>
        <v>47970</v>
      </c>
      <c r="BY42" s="34">
        <f>'BAR BB| Open rates'!BY42*0.82</f>
        <v>48790</v>
      </c>
      <c r="BZ42" s="34">
        <f>'BAR BB| Open rates'!BZ42*0.82</f>
        <v>47970</v>
      </c>
      <c r="CA42" s="34">
        <f>'BAR BB| Open rates'!CA42*0.82</f>
        <v>48790</v>
      </c>
      <c r="CB42" s="34">
        <f>'BAR BB| Open rates'!CB42*0.82</f>
        <v>47970</v>
      </c>
      <c r="CC42" s="34">
        <f>'BAR BB| Open rates'!CC42*0.82</f>
        <v>48790</v>
      </c>
      <c r="CD42" s="34">
        <f>'BAR BB| Open rates'!CD42*0.82</f>
        <v>51824</v>
      </c>
      <c r="CE42" s="34">
        <f>'BAR BB| Open rates'!CE42*0.82</f>
        <v>53628</v>
      </c>
    </row>
    <row r="43" spans="1:83" s="35" customFormat="1" ht="12" customHeight="1" x14ac:dyDescent="0.2">
      <c r="A43" s="269">
        <v>3</v>
      </c>
      <c r="B43" s="34">
        <f>'BAR BB| Open rates'!B43*0.82</f>
        <v>78638</v>
      </c>
      <c r="C43" s="34">
        <f>'BAR BB| Open rates'!C43*0.82</f>
        <v>83476</v>
      </c>
      <c r="D43" s="34">
        <f>'BAR BB| Open rates'!D43*0.82</f>
        <v>80032</v>
      </c>
      <c r="E43" s="34">
        <f>'BAR BB| Open rates'!E43*0.82</f>
        <v>54284</v>
      </c>
      <c r="F43" s="34">
        <f>'BAR BB| Open rates'!F43*0.82</f>
        <v>52890</v>
      </c>
      <c r="G43" s="34">
        <f>'BAR BB| Open rates'!G43*0.82</f>
        <v>51250</v>
      </c>
      <c r="H43" s="34">
        <f>'BAR BB| Open rates'!H43*0.82</f>
        <v>51250</v>
      </c>
      <c r="I43" s="34">
        <f>'BAR BB| Open rates'!I43*0.82</f>
        <v>50430</v>
      </c>
      <c r="J43" s="34">
        <f>'BAR BB| Open rates'!J43*0.82</f>
        <v>51250</v>
      </c>
      <c r="K43" s="34">
        <f>'BAR BB| Open rates'!K43*0.82</f>
        <v>51250</v>
      </c>
      <c r="L43" s="34">
        <f>'BAR BB| Open rates'!L43*0.82</f>
        <v>51250</v>
      </c>
      <c r="M43" s="34">
        <f>'BAR BB| Open rates'!M43*0.82</f>
        <v>58548</v>
      </c>
      <c r="N43" s="34">
        <f>'BAR BB| Open rates'!N43*0.82</f>
        <v>54284</v>
      </c>
      <c r="O43" s="34">
        <f>'BAR BB| Open rates'!O43*0.82</f>
        <v>58548</v>
      </c>
      <c r="P43" s="34">
        <f>'BAR BB| Open rates'!P43*0.82</f>
        <v>56088</v>
      </c>
      <c r="Q43" s="34">
        <f>'BAR BB| Open rates'!Q43*0.82</f>
        <v>52890</v>
      </c>
      <c r="R43" s="34">
        <f>'BAR BB| Open rates'!R43*0.82</f>
        <v>54284</v>
      </c>
      <c r="S43" s="34">
        <f>'BAR BB| Open rates'!S43*0.82</f>
        <v>52890</v>
      </c>
      <c r="T43" s="34">
        <f>'BAR BB| Open rates'!T43*0.82</f>
        <v>54284</v>
      </c>
      <c r="U43" s="34">
        <f>'BAR BB| Open rates'!U43*0.82</f>
        <v>52890</v>
      </c>
      <c r="V43" s="34">
        <f>'BAR BB| Open rates'!V43*0.82</f>
        <v>54284</v>
      </c>
      <c r="W43" s="34">
        <f>'BAR BB| Open rates'!W43*0.82</f>
        <v>71832</v>
      </c>
      <c r="X43" s="34">
        <f>'BAR BB| Open rates'!X43*0.82</f>
        <v>75276</v>
      </c>
      <c r="Y43" s="34">
        <f>'BAR BB| Open rates'!Y43*0.82</f>
        <v>90938</v>
      </c>
      <c r="Z43" s="34">
        <f>'BAR BB| Open rates'!Z43*0.82</f>
        <v>71832</v>
      </c>
      <c r="AA43" s="34">
        <f>'BAR BB| Open rates'!AA43*0.82</f>
        <v>73636</v>
      </c>
      <c r="AB43" s="34">
        <f>'BAR BB| Open rates'!AB43*0.82</f>
        <v>71832</v>
      </c>
      <c r="AC43" s="34">
        <f>'BAR BB| Open rates'!AC43*0.82</f>
        <v>75276</v>
      </c>
      <c r="AD43" s="34">
        <f>'BAR BB| Open rates'!AD43*0.82</f>
        <v>76916</v>
      </c>
      <c r="AE43" s="34">
        <f>'BAR BB| Open rates'!AE43*0.82</f>
        <v>75276</v>
      </c>
      <c r="AF43" s="34">
        <f>'BAR BB| Open rates'!AF43*0.82</f>
        <v>76916</v>
      </c>
      <c r="AG43" s="34">
        <f>'BAR BB| Open rates'!AG43*0.82</f>
        <v>75276</v>
      </c>
      <c r="AH43" s="34">
        <f>'BAR BB| Open rates'!AH43*0.82</f>
        <v>76916</v>
      </c>
      <c r="AI43" s="34">
        <f>'BAR BB| Open rates'!AI43*0.82</f>
        <v>75276</v>
      </c>
      <c r="AJ43" s="34">
        <f>'BAR BB| Open rates'!AJ43*0.82</f>
        <v>76916</v>
      </c>
      <c r="AK43" s="34">
        <f>'BAR BB| Open rates'!AK43*0.82</f>
        <v>75276</v>
      </c>
      <c r="AL43" s="34">
        <f>'BAR BB| Open rates'!AL43*0.82</f>
        <v>76916</v>
      </c>
      <c r="AM43" s="34">
        <f>'BAR BB| Open rates'!AM43*0.82</f>
        <v>75276</v>
      </c>
      <c r="AN43" s="34">
        <f>'BAR BB| Open rates'!AN43*0.82</f>
        <v>76916</v>
      </c>
      <c r="AO43" s="34">
        <f>'BAR BB| Open rates'!AO43*0.82</f>
        <v>75276</v>
      </c>
      <c r="AP43" s="34">
        <f>'BAR BB| Open rates'!AP43*0.82</f>
        <v>76916</v>
      </c>
      <c r="AQ43" s="34">
        <f>'BAR BB| Open rates'!AQ43*0.82</f>
        <v>75276</v>
      </c>
      <c r="AR43" s="34">
        <f>'BAR BB| Open rates'!AR43*0.82</f>
        <v>76916</v>
      </c>
      <c r="AS43" s="34">
        <f>'BAR BB| Open rates'!AS43*0.82</f>
        <v>71832</v>
      </c>
      <c r="AT43" s="34">
        <f>'BAR BB| Open rates'!AT43*0.82</f>
        <v>73636</v>
      </c>
      <c r="AU43" s="34">
        <f>'BAR BB| Open rates'!AU43*0.82</f>
        <v>71832</v>
      </c>
      <c r="AV43" s="34">
        <f>'BAR BB| Open rates'!AV43*0.82</f>
        <v>61335.999999999993</v>
      </c>
      <c r="AW43" s="34">
        <f>'BAR BB| Open rates'!AW43*0.82</f>
        <v>61335.999999999993</v>
      </c>
      <c r="AX43" s="34">
        <f>'BAR BB| Open rates'!AX43*0.82</f>
        <v>59532</v>
      </c>
      <c r="AY43" s="34">
        <f>'BAR BB| Open rates'!AY43*0.82</f>
        <v>61335.999999999993</v>
      </c>
      <c r="AZ43" s="34">
        <f>'BAR BB| Open rates'!AZ43*0.82</f>
        <v>59532</v>
      </c>
      <c r="BA43" s="34">
        <f>'BAR BB| Open rates'!BA43*0.82</f>
        <v>61335.999999999993</v>
      </c>
      <c r="BB43" s="34">
        <f>'BAR BB| Open rates'!BB43*0.82</f>
        <v>59532</v>
      </c>
      <c r="BC43" s="34">
        <f>'BAR BB| Open rates'!BC43*0.82</f>
        <v>61335.999999999993</v>
      </c>
      <c r="BD43" s="34">
        <f>'BAR BB| Open rates'!BD43*0.82</f>
        <v>59532</v>
      </c>
      <c r="BE43" s="34">
        <f>'BAR BB| Open rates'!BE43*0.82</f>
        <v>52890</v>
      </c>
      <c r="BF43" s="34">
        <f>'BAR BB| Open rates'!BF43*0.82</f>
        <v>51250</v>
      </c>
      <c r="BG43" s="34">
        <f>'BAR BB| Open rates'!BG43*0.82</f>
        <v>52890</v>
      </c>
      <c r="BH43" s="34">
        <f>'BAR BB| Open rates'!BH43*0.82</f>
        <v>51250</v>
      </c>
      <c r="BI43" s="34">
        <f>'BAR BB| Open rates'!BI43*0.82</f>
        <v>52890</v>
      </c>
      <c r="BJ43" s="34">
        <f>'BAR BB| Open rates'!BJ43*0.82</f>
        <v>51250</v>
      </c>
      <c r="BK43" s="34">
        <f>'BAR BB| Open rates'!BK43*0.82</f>
        <v>52890</v>
      </c>
      <c r="BL43" s="34">
        <f>'BAR BB| Open rates'!BL43*0.82</f>
        <v>51250</v>
      </c>
      <c r="BM43" s="34">
        <f>'BAR BB| Open rates'!BM43*0.82</f>
        <v>52890</v>
      </c>
      <c r="BN43" s="34">
        <f>'BAR BB| Open rates'!BN43*0.82</f>
        <v>54284</v>
      </c>
      <c r="BO43" s="34">
        <f>'BAR BB| Open rates'!BO43*0.82</f>
        <v>56088</v>
      </c>
      <c r="BP43" s="34">
        <f>'BAR BB| Open rates'!BP43*0.82</f>
        <v>50430</v>
      </c>
      <c r="BQ43" s="34">
        <f>'BAR BB| Open rates'!BQ43*0.82</f>
        <v>50430</v>
      </c>
      <c r="BR43" s="34">
        <f>'BAR BB| Open rates'!BR43*0.82</f>
        <v>51250</v>
      </c>
      <c r="BS43" s="34">
        <f>'BAR BB| Open rates'!BS43*0.82</f>
        <v>50430</v>
      </c>
      <c r="BT43" s="34">
        <f>'BAR BB| Open rates'!BT43*0.82</f>
        <v>51250</v>
      </c>
      <c r="BU43" s="34">
        <f>'BAR BB| Open rates'!BU43*0.82</f>
        <v>50430</v>
      </c>
      <c r="BV43" s="34">
        <f>'BAR BB| Open rates'!BV43*0.82</f>
        <v>51250</v>
      </c>
      <c r="BW43" s="34">
        <f>'BAR BB| Open rates'!BW43*0.82</f>
        <v>50430</v>
      </c>
      <c r="BX43" s="34">
        <f>'BAR BB| Open rates'!BX43*0.82</f>
        <v>50430</v>
      </c>
      <c r="BY43" s="34">
        <f>'BAR BB| Open rates'!BY43*0.82</f>
        <v>51250</v>
      </c>
      <c r="BZ43" s="34">
        <f>'BAR BB| Open rates'!BZ43*0.82</f>
        <v>50430</v>
      </c>
      <c r="CA43" s="34">
        <f>'BAR BB| Open rates'!CA43*0.82</f>
        <v>51250</v>
      </c>
      <c r="CB43" s="34">
        <f>'BAR BB| Open rates'!CB43*0.82</f>
        <v>50430</v>
      </c>
      <c r="CC43" s="34">
        <f>'BAR BB| Open rates'!CC43*0.82</f>
        <v>51250</v>
      </c>
      <c r="CD43" s="34">
        <f>'BAR BB| Open rates'!CD43*0.82</f>
        <v>54284</v>
      </c>
      <c r="CE43" s="34">
        <f>'BAR BB| Open rates'!CE43*0.82</f>
        <v>56088</v>
      </c>
    </row>
    <row r="44" spans="1:83" s="35" customFormat="1" ht="12" customHeight="1" x14ac:dyDescent="0.2">
      <c r="A44" s="269">
        <v>4</v>
      </c>
      <c r="B44" s="34">
        <f>'BAR BB| Open rates'!B44*0.82</f>
        <v>81098</v>
      </c>
      <c r="C44" s="34">
        <f>'BAR BB| Open rates'!C44*0.82</f>
        <v>85936</v>
      </c>
      <c r="D44" s="34">
        <f>'BAR BB| Open rates'!D44*0.82</f>
        <v>82492</v>
      </c>
      <c r="E44" s="34">
        <f>'BAR BB| Open rates'!E44*0.82</f>
        <v>56744</v>
      </c>
      <c r="F44" s="34">
        <f>'BAR BB| Open rates'!F44*0.82</f>
        <v>55350</v>
      </c>
      <c r="G44" s="34">
        <f>'BAR BB| Open rates'!G44*0.82</f>
        <v>53710</v>
      </c>
      <c r="H44" s="34">
        <f>'BAR BB| Open rates'!H44*0.82</f>
        <v>53710</v>
      </c>
      <c r="I44" s="34">
        <f>'BAR BB| Open rates'!I44*0.82</f>
        <v>52890</v>
      </c>
      <c r="J44" s="34">
        <f>'BAR BB| Open rates'!J44*0.82</f>
        <v>53710</v>
      </c>
      <c r="K44" s="34">
        <f>'BAR BB| Open rates'!K44*0.82</f>
        <v>53710</v>
      </c>
      <c r="L44" s="34">
        <f>'BAR BB| Open rates'!L44*0.82</f>
        <v>53710</v>
      </c>
      <c r="M44" s="34">
        <f>'BAR BB| Open rates'!M44*0.82</f>
        <v>61008</v>
      </c>
      <c r="N44" s="34">
        <f>'BAR BB| Open rates'!N44*0.82</f>
        <v>56744</v>
      </c>
      <c r="O44" s="34">
        <f>'BAR BB| Open rates'!O44*0.82</f>
        <v>61008</v>
      </c>
      <c r="P44" s="34">
        <f>'BAR BB| Open rates'!P44*0.82</f>
        <v>58548</v>
      </c>
      <c r="Q44" s="34">
        <f>'BAR BB| Open rates'!Q44*0.82</f>
        <v>55350</v>
      </c>
      <c r="R44" s="34">
        <f>'BAR BB| Open rates'!R44*0.82</f>
        <v>56744</v>
      </c>
      <c r="S44" s="34">
        <f>'BAR BB| Open rates'!S44*0.82</f>
        <v>55350</v>
      </c>
      <c r="T44" s="34">
        <f>'BAR BB| Open rates'!T44*0.82</f>
        <v>56744</v>
      </c>
      <c r="U44" s="34">
        <f>'BAR BB| Open rates'!U44*0.82</f>
        <v>55350</v>
      </c>
      <c r="V44" s="34">
        <f>'BAR BB| Open rates'!V44*0.82</f>
        <v>56744</v>
      </c>
      <c r="W44" s="34">
        <f>'BAR BB| Open rates'!W44*0.82</f>
        <v>74292</v>
      </c>
      <c r="X44" s="34">
        <f>'BAR BB| Open rates'!X44*0.82</f>
        <v>77736</v>
      </c>
      <c r="Y44" s="34">
        <f>'BAR BB| Open rates'!Y44*0.82</f>
        <v>93398</v>
      </c>
      <c r="Z44" s="34">
        <f>'BAR BB| Open rates'!Z44*0.82</f>
        <v>74292</v>
      </c>
      <c r="AA44" s="34">
        <f>'BAR BB| Open rates'!AA44*0.82</f>
        <v>76096</v>
      </c>
      <c r="AB44" s="34">
        <f>'BAR BB| Open rates'!AB44*0.82</f>
        <v>74292</v>
      </c>
      <c r="AC44" s="34">
        <f>'BAR BB| Open rates'!AC44*0.82</f>
        <v>77736</v>
      </c>
      <c r="AD44" s="34">
        <f>'BAR BB| Open rates'!AD44*0.82</f>
        <v>79376</v>
      </c>
      <c r="AE44" s="34">
        <f>'BAR BB| Open rates'!AE44*0.82</f>
        <v>77736</v>
      </c>
      <c r="AF44" s="34">
        <f>'BAR BB| Open rates'!AF44*0.82</f>
        <v>79376</v>
      </c>
      <c r="AG44" s="34">
        <f>'BAR BB| Open rates'!AG44*0.82</f>
        <v>77736</v>
      </c>
      <c r="AH44" s="34">
        <f>'BAR BB| Open rates'!AH44*0.82</f>
        <v>79376</v>
      </c>
      <c r="AI44" s="34">
        <f>'BAR BB| Open rates'!AI44*0.82</f>
        <v>77736</v>
      </c>
      <c r="AJ44" s="34">
        <f>'BAR BB| Open rates'!AJ44*0.82</f>
        <v>79376</v>
      </c>
      <c r="AK44" s="34">
        <f>'BAR BB| Open rates'!AK44*0.82</f>
        <v>77736</v>
      </c>
      <c r="AL44" s="34">
        <f>'BAR BB| Open rates'!AL44*0.82</f>
        <v>79376</v>
      </c>
      <c r="AM44" s="34">
        <f>'BAR BB| Open rates'!AM44*0.82</f>
        <v>77736</v>
      </c>
      <c r="AN44" s="34">
        <f>'BAR BB| Open rates'!AN44*0.82</f>
        <v>79376</v>
      </c>
      <c r="AO44" s="34">
        <f>'BAR BB| Open rates'!AO44*0.82</f>
        <v>77736</v>
      </c>
      <c r="AP44" s="34">
        <f>'BAR BB| Open rates'!AP44*0.82</f>
        <v>79376</v>
      </c>
      <c r="AQ44" s="34">
        <f>'BAR BB| Open rates'!AQ44*0.82</f>
        <v>77736</v>
      </c>
      <c r="AR44" s="34">
        <f>'BAR BB| Open rates'!AR44*0.82</f>
        <v>79376</v>
      </c>
      <c r="AS44" s="34">
        <f>'BAR BB| Open rates'!AS44*0.82</f>
        <v>74292</v>
      </c>
      <c r="AT44" s="34">
        <f>'BAR BB| Open rates'!AT44*0.82</f>
        <v>76096</v>
      </c>
      <c r="AU44" s="34">
        <f>'BAR BB| Open rates'!AU44*0.82</f>
        <v>74292</v>
      </c>
      <c r="AV44" s="34">
        <f>'BAR BB| Open rates'!AV44*0.82</f>
        <v>63795.999999999993</v>
      </c>
      <c r="AW44" s="34">
        <f>'BAR BB| Open rates'!AW44*0.82</f>
        <v>63795.999999999993</v>
      </c>
      <c r="AX44" s="34">
        <f>'BAR BB| Open rates'!AX44*0.82</f>
        <v>61991.999999999993</v>
      </c>
      <c r="AY44" s="34">
        <f>'BAR BB| Open rates'!AY44*0.82</f>
        <v>63795.999999999993</v>
      </c>
      <c r="AZ44" s="34">
        <f>'BAR BB| Open rates'!AZ44*0.82</f>
        <v>61991.999999999993</v>
      </c>
      <c r="BA44" s="34">
        <f>'BAR BB| Open rates'!BA44*0.82</f>
        <v>63795.999999999993</v>
      </c>
      <c r="BB44" s="34">
        <f>'BAR BB| Open rates'!BB44*0.82</f>
        <v>61991.999999999993</v>
      </c>
      <c r="BC44" s="34">
        <f>'BAR BB| Open rates'!BC44*0.82</f>
        <v>63795.999999999993</v>
      </c>
      <c r="BD44" s="34">
        <f>'BAR BB| Open rates'!BD44*0.82</f>
        <v>61991.999999999993</v>
      </c>
      <c r="BE44" s="34">
        <f>'BAR BB| Open rates'!BE44*0.82</f>
        <v>55350</v>
      </c>
      <c r="BF44" s="34">
        <f>'BAR BB| Open rates'!BF44*0.82</f>
        <v>53710</v>
      </c>
      <c r="BG44" s="34">
        <f>'BAR BB| Open rates'!BG44*0.82</f>
        <v>55350</v>
      </c>
      <c r="BH44" s="34">
        <f>'BAR BB| Open rates'!BH44*0.82</f>
        <v>53710</v>
      </c>
      <c r="BI44" s="34">
        <f>'BAR BB| Open rates'!BI44*0.82</f>
        <v>55350</v>
      </c>
      <c r="BJ44" s="34">
        <f>'BAR BB| Open rates'!BJ44*0.82</f>
        <v>53710</v>
      </c>
      <c r="BK44" s="34">
        <f>'BAR BB| Open rates'!BK44*0.82</f>
        <v>55350</v>
      </c>
      <c r="BL44" s="34">
        <f>'BAR BB| Open rates'!BL44*0.82</f>
        <v>53710</v>
      </c>
      <c r="BM44" s="34">
        <f>'BAR BB| Open rates'!BM44*0.82</f>
        <v>55350</v>
      </c>
      <c r="BN44" s="34">
        <f>'BAR BB| Open rates'!BN44*0.82</f>
        <v>56744</v>
      </c>
      <c r="BO44" s="34">
        <f>'BAR BB| Open rates'!BO44*0.82</f>
        <v>58548</v>
      </c>
      <c r="BP44" s="34">
        <f>'BAR BB| Open rates'!BP44*0.82</f>
        <v>52890</v>
      </c>
      <c r="BQ44" s="34">
        <f>'BAR BB| Open rates'!BQ44*0.82</f>
        <v>52890</v>
      </c>
      <c r="BR44" s="34">
        <f>'BAR BB| Open rates'!BR44*0.82</f>
        <v>53710</v>
      </c>
      <c r="BS44" s="34">
        <f>'BAR BB| Open rates'!BS44*0.82</f>
        <v>52890</v>
      </c>
      <c r="BT44" s="34">
        <f>'BAR BB| Open rates'!BT44*0.82</f>
        <v>53710</v>
      </c>
      <c r="BU44" s="34">
        <f>'BAR BB| Open rates'!BU44*0.82</f>
        <v>52890</v>
      </c>
      <c r="BV44" s="34">
        <f>'BAR BB| Open rates'!BV44*0.82</f>
        <v>53710</v>
      </c>
      <c r="BW44" s="34">
        <f>'BAR BB| Open rates'!BW44*0.82</f>
        <v>52890</v>
      </c>
      <c r="BX44" s="34">
        <f>'BAR BB| Open rates'!BX44*0.82</f>
        <v>52890</v>
      </c>
      <c r="BY44" s="34">
        <f>'BAR BB| Open rates'!BY44*0.82</f>
        <v>53710</v>
      </c>
      <c r="BZ44" s="34">
        <f>'BAR BB| Open rates'!BZ44*0.82</f>
        <v>52890</v>
      </c>
      <c r="CA44" s="34">
        <f>'BAR BB| Open rates'!CA44*0.82</f>
        <v>53710</v>
      </c>
      <c r="CB44" s="34">
        <f>'BAR BB| Open rates'!CB44*0.82</f>
        <v>52890</v>
      </c>
      <c r="CC44" s="34">
        <f>'BAR BB| Open rates'!CC44*0.82</f>
        <v>53710</v>
      </c>
      <c r="CD44" s="34">
        <f>'BAR BB| Open rates'!CD44*0.82</f>
        <v>56744</v>
      </c>
      <c r="CE44" s="34">
        <f>'BAR BB| Open rates'!CE44*0.82</f>
        <v>58548</v>
      </c>
    </row>
    <row r="45" spans="1:83" s="35" customFormat="1" ht="12" customHeight="1" x14ac:dyDescent="0.2">
      <c r="A45" s="269">
        <v>5</v>
      </c>
      <c r="B45" s="34">
        <f>'BAR BB| Open rates'!B45*0.82</f>
        <v>83558</v>
      </c>
      <c r="C45" s="34">
        <f>'BAR BB| Open rates'!C45*0.82</f>
        <v>88396</v>
      </c>
      <c r="D45" s="34">
        <f>'BAR BB| Open rates'!D45*0.82</f>
        <v>84952</v>
      </c>
      <c r="E45" s="34">
        <f>'BAR BB| Open rates'!E45*0.82</f>
        <v>59204</v>
      </c>
      <c r="F45" s="34">
        <f>'BAR BB| Open rates'!F45*0.82</f>
        <v>57810</v>
      </c>
      <c r="G45" s="34">
        <f>'BAR BB| Open rates'!G45*0.82</f>
        <v>56170</v>
      </c>
      <c r="H45" s="34">
        <f>'BAR BB| Open rates'!H45*0.82</f>
        <v>56170</v>
      </c>
      <c r="I45" s="34">
        <f>'BAR BB| Open rates'!I45*0.82</f>
        <v>55350</v>
      </c>
      <c r="J45" s="34">
        <f>'BAR BB| Open rates'!J45*0.82</f>
        <v>56170</v>
      </c>
      <c r="K45" s="34">
        <f>'BAR BB| Open rates'!K45*0.82</f>
        <v>56170</v>
      </c>
      <c r="L45" s="34">
        <f>'BAR BB| Open rates'!L45*0.82</f>
        <v>56170</v>
      </c>
      <c r="M45" s="34">
        <f>'BAR BB| Open rates'!M45*0.82</f>
        <v>63467.999999999993</v>
      </c>
      <c r="N45" s="34">
        <f>'BAR BB| Open rates'!N45*0.82</f>
        <v>59204</v>
      </c>
      <c r="O45" s="34">
        <f>'BAR BB| Open rates'!O45*0.82</f>
        <v>63467.999999999993</v>
      </c>
      <c r="P45" s="34">
        <f>'BAR BB| Open rates'!P45*0.82</f>
        <v>61008</v>
      </c>
      <c r="Q45" s="34">
        <f>'BAR BB| Open rates'!Q45*0.82</f>
        <v>57810</v>
      </c>
      <c r="R45" s="34">
        <f>'BAR BB| Open rates'!R45*0.82</f>
        <v>59204</v>
      </c>
      <c r="S45" s="34">
        <f>'BAR BB| Open rates'!S45*0.82</f>
        <v>57810</v>
      </c>
      <c r="T45" s="34">
        <f>'BAR BB| Open rates'!T45*0.82</f>
        <v>59204</v>
      </c>
      <c r="U45" s="34">
        <f>'BAR BB| Open rates'!U45*0.82</f>
        <v>57810</v>
      </c>
      <c r="V45" s="34">
        <f>'BAR BB| Open rates'!V45*0.82</f>
        <v>59204</v>
      </c>
      <c r="W45" s="34">
        <f>'BAR BB| Open rates'!W45*0.82</f>
        <v>76752</v>
      </c>
      <c r="X45" s="34">
        <f>'BAR BB| Open rates'!X45*0.82</f>
        <v>80196</v>
      </c>
      <c r="Y45" s="34">
        <f>'BAR BB| Open rates'!Y45*0.82</f>
        <v>95858</v>
      </c>
      <c r="Z45" s="34">
        <f>'BAR BB| Open rates'!Z45*0.82</f>
        <v>76752</v>
      </c>
      <c r="AA45" s="34">
        <f>'BAR BB| Open rates'!AA45*0.82</f>
        <v>78556</v>
      </c>
      <c r="AB45" s="34">
        <f>'BAR BB| Open rates'!AB45*0.82</f>
        <v>76752</v>
      </c>
      <c r="AC45" s="34">
        <f>'BAR BB| Open rates'!AC45*0.82</f>
        <v>80196</v>
      </c>
      <c r="AD45" s="34">
        <f>'BAR BB| Open rates'!AD45*0.82</f>
        <v>81836</v>
      </c>
      <c r="AE45" s="34">
        <f>'BAR BB| Open rates'!AE45*0.82</f>
        <v>80196</v>
      </c>
      <c r="AF45" s="34">
        <f>'BAR BB| Open rates'!AF45*0.82</f>
        <v>81836</v>
      </c>
      <c r="AG45" s="34">
        <f>'BAR BB| Open rates'!AG45*0.82</f>
        <v>80196</v>
      </c>
      <c r="AH45" s="34">
        <f>'BAR BB| Open rates'!AH45*0.82</f>
        <v>81836</v>
      </c>
      <c r="AI45" s="34">
        <f>'BAR BB| Open rates'!AI45*0.82</f>
        <v>80196</v>
      </c>
      <c r="AJ45" s="34">
        <f>'BAR BB| Open rates'!AJ45*0.82</f>
        <v>81836</v>
      </c>
      <c r="AK45" s="34">
        <f>'BAR BB| Open rates'!AK45*0.82</f>
        <v>80196</v>
      </c>
      <c r="AL45" s="34">
        <f>'BAR BB| Open rates'!AL45*0.82</f>
        <v>81836</v>
      </c>
      <c r="AM45" s="34">
        <f>'BAR BB| Open rates'!AM45*0.82</f>
        <v>80196</v>
      </c>
      <c r="AN45" s="34">
        <f>'BAR BB| Open rates'!AN45*0.82</f>
        <v>81836</v>
      </c>
      <c r="AO45" s="34">
        <f>'BAR BB| Open rates'!AO45*0.82</f>
        <v>80196</v>
      </c>
      <c r="AP45" s="34">
        <f>'BAR BB| Open rates'!AP45*0.82</f>
        <v>81836</v>
      </c>
      <c r="AQ45" s="34">
        <f>'BAR BB| Open rates'!AQ45*0.82</f>
        <v>80196</v>
      </c>
      <c r="AR45" s="34">
        <f>'BAR BB| Open rates'!AR45*0.82</f>
        <v>81836</v>
      </c>
      <c r="AS45" s="34">
        <f>'BAR BB| Open rates'!AS45*0.82</f>
        <v>76752</v>
      </c>
      <c r="AT45" s="34">
        <f>'BAR BB| Open rates'!AT45*0.82</f>
        <v>78556</v>
      </c>
      <c r="AU45" s="34">
        <f>'BAR BB| Open rates'!AU45*0.82</f>
        <v>76752</v>
      </c>
      <c r="AV45" s="34">
        <f>'BAR BB| Open rates'!AV45*0.82</f>
        <v>66256</v>
      </c>
      <c r="AW45" s="34">
        <f>'BAR BB| Open rates'!AW45*0.82</f>
        <v>66256</v>
      </c>
      <c r="AX45" s="34">
        <f>'BAR BB| Open rates'!AX45*0.82</f>
        <v>64451.999999999993</v>
      </c>
      <c r="AY45" s="34">
        <f>'BAR BB| Open rates'!AY45*0.82</f>
        <v>66256</v>
      </c>
      <c r="AZ45" s="34">
        <f>'BAR BB| Open rates'!AZ45*0.82</f>
        <v>64451.999999999993</v>
      </c>
      <c r="BA45" s="34">
        <f>'BAR BB| Open rates'!BA45*0.82</f>
        <v>66256</v>
      </c>
      <c r="BB45" s="34">
        <f>'BAR BB| Open rates'!BB45*0.82</f>
        <v>64451.999999999993</v>
      </c>
      <c r="BC45" s="34">
        <f>'BAR BB| Open rates'!BC45*0.82</f>
        <v>66256</v>
      </c>
      <c r="BD45" s="34">
        <f>'BAR BB| Open rates'!BD45*0.82</f>
        <v>64451.999999999993</v>
      </c>
      <c r="BE45" s="34">
        <f>'BAR BB| Open rates'!BE45*0.82</f>
        <v>57810</v>
      </c>
      <c r="BF45" s="34">
        <f>'BAR BB| Open rates'!BF45*0.82</f>
        <v>56170</v>
      </c>
      <c r="BG45" s="34">
        <f>'BAR BB| Open rates'!BG45*0.82</f>
        <v>57810</v>
      </c>
      <c r="BH45" s="34">
        <f>'BAR BB| Open rates'!BH45*0.82</f>
        <v>56170</v>
      </c>
      <c r="BI45" s="34">
        <f>'BAR BB| Open rates'!BI45*0.82</f>
        <v>57810</v>
      </c>
      <c r="BJ45" s="34">
        <f>'BAR BB| Open rates'!BJ45*0.82</f>
        <v>56170</v>
      </c>
      <c r="BK45" s="34">
        <f>'BAR BB| Open rates'!BK45*0.82</f>
        <v>57810</v>
      </c>
      <c r="BL45" s="34">
        <f>'BAR BB| Open rates'!BL45*0.82</f>
        <v>56170</v>
      </c>
      <c r="BM45" s="34">
        <f>'BAR BB| Open rates'!BM45*0.82</f>
        <v>57810</v>
      </c>
      <c r="BN45" s="34">
        <f>'BAR BB| Open rates'!BN45*0.82</f>
        <v>59204</v>
      </c>
      <c r="BO45" s="34">
        <f>'BAR BB| Open rates'!BO45*0.82</f>
        <v>61008</v>
      </c>
      <c r="BP45" s="34">
        <f>'BAR BB| Open rates'!BP45*0.82</f>
        <v>55350</v>
      </c>
      <c r="BQ45" s="34">
        <f>'BAR BB| Open rates'!BQ45*0.82</f>
        <v>55350</v>
      </c>
      <c r="BR45" s="34">
        <f>'BAR BB| Open rates'!BR45*0.82</f>
        <v>56170</v>
      </c>
      <c r="BS45" s="34">
        <f>'BAR BB| Open rates'!BS45*0.82</f>
        <v>55350</v>
      </c>
      <c r="BT45" s="34">
        <f>'BAR BB| Open rates'!BT45*0.82</f>
        <v>56170</v>
      </c>
      <c r="BU45" s="34">
        <f>'BAR BB| Open rates'!BU45*0.82</f>
        <v>55350</v>
      </c>
      <c r="BV45" s="34">
        <f>'BAR BB| Open rates'!BV45*0.82</f>
        <v>56170</v>
      </c>
      <c r="BW45" s="34">
        <f>'BAR BB| Open rates'!BW45*0.82</f>
        <v>55350</v>
      </c>
      <c r="BX45" s="34">
        <f>'BAR BB| Open rates'!BX45*0.82</f>
        <v>55350</v>
      </c>
      <c r="BY45" s="34">
        <f>'BAR BB| Open rates'!BY45*0.82</f>
        <v>56170</v>
      </c>
      <c r="BZ45" s="34">
        <f>'BAR BB| Open rates'!BZ45*0.82</f>
        <v>55350</v>
      </c>
      <c r="CA45" s="34">
        <f>'BAR BB| Open rates'!CA45*0.82</f>
        <v>56170</v>
      </c>
      <c r="CB45" s="34">
        <f>'BAR BB| Open rates'!CB45*0.82</f>
        <v>55350</v>
      </c>
      <c r="CC45" s="34">
        <f>'BAR BB| Open rates'!CC45*0.82</f>
        <v>56170</v>
      </c>
      <c r="CD45" s="34">
        <f>'BAR BB| Open rates'!CD45*0.82</f>
        <v>59204</v>
      </c>
      <c r="CE45" s="34">
        <f>'BAR BB| Open rates'!CE45*0.82</f>
        <v>61008</v>
      </c>
    </row>
    <row r="46" spans="1:83" s="35" customFormat="1" ht="12" customHeight="1" x14ac:dyDescent="0.2">
      <c r="A46" s="269">
        <v>6</v>
      </c>
      <c r="B46" s="34">
        <f>'BAR BB| Open rates'!B46*0.82</f>
        <v>86018</v>
      </c>
      <c r="C46" s="34">
        <f>'BAR BB| Open rates'!C46*0.82</f>
        <v>90856</v>
      </c>
      <c r="D46" s="34">
        <f>'BAR BB| Open rates'!D46*0.82</f>
        <v>87412</v>
      </c>
      <c r="E46" s="34">
        <f>'BAR BB| Open rates'!E46*0.82</f>
        <v>61663.999999999993</v>
      </c>
      <c r="F46" s="34">
        <f>'BAR BB| Open rates'!F46*0.82</f>
        <v>60270</v>
      </c>
      <c r="G46" s="34">
        <f>'BAR BB| Open rates'!G46*0.82</f>
        <v>58630</v>
      </c>
      <c r="H46" s="34">
        <f>'BAR BB| Open rates'!H46*0.82</f>
        <v>58630</v>
      </c>
      <c r="I46" s="34">
        <f>'BAR BB| Open rates'!I46*0.82</f>
        <v>57810</v>
      </c>
      <c r="J46" s="34">
        <f>'BAR BB| Open rates'!J46*0.82</f>
        <v>58630</v>
      </c>
      <c r="K46" s="34">
        <f>'BAR BB| Open rates'!K46*0.82</f>
        <v>58630</v>
      </c>
      <c r="L46" s="34">
        <f>'BAR BB| Open rates'!L46*0.82</f>
        <v>58630</v>
      </c>
      <c r="M46" s="34">
        <f>'BAR BB| Open rates'!M46*0.82</f>
        <v>65928</v>
      </c>
      <c r="N46" s="34">
        <f>'BAR BB| Open rates'!N46*0.82</f>
        <v>61663.999999999993</v>
      </c>
      <c r="O46" s="34">
        <f>'BAR BB| Open rates'!O46*0.82</f>
        <v>65928</v>
      </c>
      <c r="P46" s="34">
        <f>'BAR BB| Open rates'!P46*0.82</f>
        <v>63467.999999999993</v>
      </c>
      <c r="Q46" s="34">
        <f>'BAR BB| Open rates'!Q46*0.82</f>
        <v>60270</v>
      </c>
      <c r="R46" s="34">
        <f>'BAR BB| Open rates'!R46*0.82</f>
        <v>61663.999999999993</v>
      </c>
      <c r="S46" s="34">
        <f>'BAR BB| Open rates'!S46*0.82</f>
        <v>60270</v>
      </c>
      <c r="T46" s="34">
        <f>'BAR BB| Open rates'!T46*0.82</f>
        <v>61663.999999999993</v>
      </c>
      <c r="U46" s="34">
        <f>'BAR BB| Open rates'!U46*0.82</f>
        <v>60270</v>
      </c>
      <c r="V46" s="34">
        <f>'BAR BB| Open rates'!V46*0.82</f>
        <v>61663.999999999993</v>
      </c>
      <c r="W46" s="34">
        <f>'BAR BB| Open rates'!W46*0.82</f>
        <v>79212</v>
      </c>
      <c r="X46" s="34">
        <f>'BAR BB| Open rates'!X46*0.82</f>
        <v>82656</v>
      </c>
      <c r="Y46" s="34">
        <f>'BAR BB| Open rates'!Y46*0.82</f>
        <v>98318</v>
      </c>
      <c r="Z46" s="34">
        <f>'BAR BB| Open rates'!Z46*0.82</f>
        <v>79212</v>
      </c>
      <c r="AA46" s="34">
        <f>'BAR BB| Open rates'!AA46*0.82</f>
        <v>81016</v>
      </c>
      <c r="AB46" s="34">
        <f>'BAR BB| Open rates'!AB46*0.82</f>
        <v>79212</v>
      </c>
      <c r="AC46" s="34">
        <f>'BAR BB| Open rates'!AC46*0.82</f>
        <v>82656</v>
      </c>
      <c r="AD46" s="34">
        <f>'BAR BB| Open rates'!AD46*0.82</f>
        <v>84296</v>
      </c>
      <c r="AE46" s="34">
        <f>'BAR BB| Open rates'!AE46*0.82</f>
        <v>82656</v>
      </c>
      <c r="AF46" s="34">
        <f>'BAR BB| Open rates'!AF46*0.82</f>
        <v>84296</v>
      </c>
      <c r="AG46" s="34">
        <f>'BAR BB| Open rates'!AG46*0.82</f>
        <v>82656</v>
      </c>
      <c r="AH46" s="34">
        <f>'BAR BB| Open rates'!AH46*0.82</f>
        <v>84296</v>
      </c>
      <c r="AI46" s="34">
        <f>'BAR BB| Open rates'!AI46*0.82</f>
        <v>82656</v>
      </c>
      <c r="AJ46" s="34">
        <f>'BAR BB| Open rates'!AJ46*0.82</f>
        <v>84296</v>
      </c>
      <c r="AK46" s="34">
        <f>'BAR BB| Open rates'!AK46*0.82</f>
        <v>82656</v>
      </c>
      <c r="AL46" s="34">
        <f>'BAR BB| Open rates'!AL46*0.82</f>
        <v>84296</v>
      </c>
      <c r="AM46" s="34">
        <f>'BAR BB| Open rates'!AM46*0.82</f>
        <v>82656</v>
      </c>
      <c r="AN46" s="34">
        <f>'BAR BB| Open rates'!AN46*0.82</f>
        <v>84296</v>
      </c>
      <c r="AO46" s="34">
        <f>'BAR BB| Open rates'!AO46*0.82</f>
        <v>82656</v>
      </c>
      <c r="AP46" s="34">
        <f>'BAR BB| Open rates'!AP46*0.82</f>
        <v>84296</v>
      </c>
      <c r="AQ46" s="34">
        <f>'BAR BB| Open rates'!AQ46*0.82</f>
        <v>82656</v>
      </c>
      <c r="AR46" s="34">
        <f>'BAR BB| Open rates'!AR46*0.82</f>
        <v>84296</v>
      </c>
      <c r="AS46" s="34">
        <f>'BAR BB| Open rates'!AS46*0.82</f>
        <v>79212</v>
      </c>
      <c r="AT46" s="34">
        <f>'BAR BB| Open rates'!AT46*0.82</f>
        <v>81016</v>
      </c>
      <c r="AU46" s="34">
        <f>'BAR BB| Open rates'!AU46*0.82</f>
        <v>79212</v>
      </c>
      <c r="AV46" s="34">
        <f>'BAR BB| Open rates'!AV46*0.82</f>
        <v>68716</v>
      </c>
      <c r="AW46" s="34">
        <f>'BAR BB| Open rates'!AW46*0.82</f>
        <v>68716</v>
      </c>
      <c r="AX46" s="34">
        <f>'BAR BB| Open rates'!AX46*0.82</f>
        <v>66912</v>
      </c>
      <c r="AY46" s="34">
        <f>'BAR BB| Open rates'!AY46*0.82</f>
        <v>68716</v>
      </c>
      <c r="AZ46" s="34">
        <f>'BAR BB| Open rates'!AZ46*0.82</f>
        <v>66912</v>
      </c>
      <c r="BA46" s="34">
        <f>'BAR BB| Open rates'!BA46*0.82</f>
        <v>68716</v>
      </c>
      <c r="BB46" s="34">
        <f>'BAR BB| Open rates'!BB46*0.82</f>
        <v>66912</v>
      </c>
      <c r="BC46" s="34">
        <f>'BAR BB| Open rates'!BC46*0.82</f>
        <v>68716</v>
      </c>
      <c r="BD46" s="34">
        <f>'BAR BB| Open rates'!BD46*0.82</f>
        <v>66912</v>
      </c>
      <c r="BE46" s="34">
        <f>'BAR BB| Open rates'!BE46*0.82</f>
        <v>60270</v>
      </c>
      <c r="BF46" s="34">
        <f>'BAR BB| Open rates'!BF46*0.82</f>
        <v>58630</v>
      </c>
      <c r="BG46" s="34">
        <f>'BAR BB| Open rates'!BG46*0.82</f>
        <v>60270</v>
      </c>
      <c r="BH46" s="34">
        <f>'BAR BB| Open rates'!BH46*0.82</f>
        <v>58630</v>
      </c>
      <c r="BI46" s="34">
        <f>'BAR BB| Open rates'!BI46*0.82</f>
        <v>60270</v>
      </c>
      <c r="BJ46" s="34">
        <f>'BAR BB| Open rates'!BJ46*0.82</f>
        <v>58630</v>
      </c>
      <c r="BK46" s="34">
        <f>'BAR BB| Open rates'!BK46*0.82</f>
        <v>60270</v>
      </c>
      <c r="BL46" s="34">
        <f>'BAR BB| Open rates'!BL46*0.82</f>
        <v>58630</v>
      </c>
      <c r="BM46" s="34">
        <f>'BAR BB| Open rates'!BM46*0.82</f>
        <v>60270</v>
      </c>
      <c r="BN46" s="34">
        <f>'BAR BB| Open rates'!BN46*0.82</f>
        <v>61663.999999999993</v>
      </c>
      <c r="BO46" s="34">
        <f>'BAR BB| Open rates'!BO46*0.82</f>
        <v>63467.999999999993</v>
      </c>
      <c r="BP46" s="34">
        <f>'BAR BB| Open rates'!BP46*0.82</f>
        <v>57810</v>
      </c>
      <c r="BQ46" s="34">
        <f>'BAR BB| Open rates'!BQ46*0.82</f>
        <v>57810</v>
      </c>
      <c r="BR46" s="34">
        <f>'BAR BB| Open rates'!BR46*0.82</f>
        <v>58630</v>
      </c>
      <c r="BS46" s="34">
        <f>'BAR BB| Open rates'!BS46*0.82</f>
        <v>57810</v>
      </c>
      <c r="BT46" s="34">
        <f>'BAR BB| Open rates'!BT46*0.82</f>
        <v>58630</v>
      </c>
      <c r="BU46" s="34">
        <f>'BAR BB| Open rates'!BU46*0.82</f>
        <v>57810</v>
      </c>
      <c r="BV46" s="34">
        <f>'BAR BB| Open rates'!BV46*0.82</f>
        <v>58630</v>
      </c>
      <c r="BW46" s="34">
        <f>'BAR BB| Open rates'!BW46*0.82</f>
        <v>57810</v>
      </c>
      <c r="BX46" s="34">
        <f>'BAR BB| Open rates'!BX46*0.82</f>
        <v>57810</v>
      </c>
      <c r="BY46" s="34">
        <f>'BAR BB| Open rates'!BY46*0.82</f>
        <v>58630</v>
      </c>
      <c r="BZ46" s="34">
        <f>'BAR BB| Open rates'!BZ46*0.82</f>
        <v>57810</v>
      </c>
      <c r="CA46" s="34">
        <f>'BAR BB| Open rates'!CA46*0.82</f>
        <v>58630</v>
      </c>
      <c r="CB46" s="34">
        <f>'BAR BB| Open rates'!CB46*0.82</f>
        <v>57810</v>
      </c>
      <c r="CC46" s="34">
        <f>'BAR BB| Open rates'!CC46*0.82</f>
        <v>58630</v>
      </c>
      <c r="CD46" s="34">
        <f>'BAR BB| Open rates'!CD46*0.82</f>
        <v>61663.999999999993</v>
      </c>
      <c r="CE46" s="34">
        <f>'BAR BB| Open rates'!CE46*0.82</f>
        <v>63467.999999999993</v>
      </c>
    </row>
    <row r="47" spans="1:83" s="35" customFormat="1" ht="12" customHeight="1" x14ac:dyDescent="0.2">
      <c r="A47" s="269">
        <v>7</v>
      </c>
      <c r="B47" s="34">
        <f>'BAR BB| Open rates'!B47*0.82</f>
        <v>88478</v>
      </c>
      <c r="C47" s="34">
        <f>'BAR BB| Open rates'!C47*0.82</f>
        <v>93316</v>
      </c>
      <c r="D47" s="34">
        <f>'BAR BB| Open rates'!D47*0.82</f>
        <v>89872</v>
      </c>
      <c r="E47" s="34">
        <f>'BAR BB| Open rates'!E47*0.82</f>
        <v>64123.999999999993</v>
      </c>
      <c r="F47" s="34">
        <f>'BAR BB| Open rates'!F47*0.82</f>
        <v>62729.999999999993</v>
      </c>
      <c r="G47" s="34">
        <f>'BAR BB| Open rates'!G47*0.82</f>
        <v>61090</v>
      </c>
      <c r="H47" s="34">
        <f>'BAR BB| Open rates'!H47*0.82</f>
        <v>61090</v>
      </c>
      <c r="I47" s="34">
        <f>'BAR BB| Open rates'!I47*0.82</f>
        <v>60270</v>
      </c>
      <c r="J47" s="34">
        <f>'BAR BB| Open rates'!J47*0.82</f>
        <v>61090</v>
      </c>
      <c r="K47" s="34">
        <f>'BAR BB| Open rates'!K47*0.82</f>
        <v>61090</v>
      </c>
      <c r="L47" s="34">
        <f>'BAR BB| Open rates'!L47*0.82</f>
        <v>61090</v>
      </c>
      <c r="M47" s="34">
        <f>'BAR BB| Open rates'!M47*0.82</f>
        <v>68388</v>
      </c>
      <c r="N47" s="34">
        <f>'BAR BB| Open rates'!N47*0.82</f>
        <v>64123.999999999993</v>
      </c>
      <c r="O47" s="34">
        <f>'BAR BB| Open rates'!O47*0.82</f>
        <v>68388</v>
      </c>
      <c r="P47" s="34">
        <f>'BAR BB| Open rates'!P47*0.82</f>
        <v>65928</v>
      </c>
      <c r="Q47" s="34">
        <f>'BAR BB| Open rates'!Q47*0.82</f>
        <v>62729.999999999993</v>
      </c>
      <c r="R47" s="34">
        <f>'BAR BB| Open rates'!R47*0.82</f>
        <v>64123.999999999993</v>
      </c>
      <c r="S47" s="34">
        <f>'BAR BB| Open rates'!S47*0.82</f>
        <v>62729.999999999993</v>
      </c>
      <c r="T47" s="34">
        <f>'BAR BB| Open rates'!T47*0.82</f>
        <v>64123.999999999993</v>
      </c>
      <c r="U47" s="34">
        <f>'BAR BB| Open rates'!U47*0.82</f>
        <v>62729.999999999993</v>
      </c>
      <c r="V47" s="34">
        <f>'BAR BB| Open rates'!V47*0.82</f>
        <v>64123.999999999993</v>
      </c>
      <c r="W47" s="34">
        <f>'BAR BB| Open rates'!W47*0.82</f>
        <v>81672</v>
      </c>
      <c r="X47" s="34">
        <f>'BAR BB| Open rates'!X47*0.82</f>
        <v>85116</v>
      </c>
      <c r="Y47" s="34">
        <f>'BAR BB| Open rates'!Y47*0.82</f>
        <v>100778</v>
      </c>
      <c r="Z47" s="34">
        <f>'BAR BB| Open rates'!Z47*0.82</f>
        <v>81672</v>
      </c>
      <c r="AA47" s="34">
        <f>'BAR BB| Open rates'!AA47*0.82</f>
        <v>83476</v>
      </c>
      <c r="AB47" s="34">
        <f>'BAR BB| Open rates'!AB47*0.82</f>
        <v>81672</v>
      </c>
      <c r="AC47" s="34">
        <f>'BAR BB| Open rates'!AC47*0.82</f>
        <v>85116</v>
      </c>
      <c r="AD47" s="34">
        <f>'BAR BB| Open rates'!AD47*0.82</f>
        <v>86756</v>
      </c>
      <c r="AE47" s="34">
        <f>'BAR BB| Open rates'!AE47*0.82</f>
        <v>85116</v>
      </c>
      <c r="AF47" s="34">
        <f>'BAR BB| Open rates'!AF47*0.82</f>
        <v>86756</v>
      </c>
      <c r="AG47" s="34">
        <f>'BAR BB| Open rates'!AG47*0.82</f>
        <v>85116</v>
      </c>
      <c r="AH47" s="34">
        <f>'BAR BB| Open rates'!AH47*0.82</f>
        <v>86756</v>
      </c>
      <c r="AI47" s="34">
        <f>'BAR BB| Open rates'!AI47*0.82</f>
        <v>85116</v>
      </c>
      <c r="AJ47" s="34">
        <f>'BAR BB| Open rates'!AJ47*0.82</f>
        <v>86756</v>
      </c>
      <c r="AK47" s="34">
        <f>'BAR BB| Open rates'!AK47*0.82</f>
        <v>85116</v>
      </c>
      <c r="AL47" s="34">
        <f>'BAR BB| Open rates'!AL47*0.82</f>
        <v>86756</v>
      </c>
      <c r="AM47" s="34">
        <f>'BAR BB| Open rates'!AM47*0.82</f>
        <v>85116</v>
      </c>
      <c r="AN47" s="34">
        <f>'BAR BB| Open rates'!AN47*0.82</f>
        <v>86756</v>
      </c>
      <c r="AO47" s="34">
        <f>'BAR BB| Open rates'!AO47*0.82</f>
        <v>85116</v>
      </c>
      <c r="AP47" s="34">
        <f>'BAR BB| Open rates'!AP47*0.82</f>
        <v>86756</v>
      </c>
      <c r="AQ47" s="34">
        <f>'BAR BB| Open rates'!AQ47*0.82</f>
        <v>85116</v>
      </c>
      <c r="AR47" s="34">
        <f>'BAR BB| Open rates'!AR47*0.82</f>
        <v>86756</v>
      </c>
      <c r="AS47" s="34">
        <f>'BAR BB| Open rates'!AS47*0.82</f>
        <v>81672</v>
      </c>
      <c r="AT47" s="34">
        <f>'BAR BB| Open rates'!AT47*0.82</f>
        <v>83476</v>
      </c>
      <c r="AU47" s="34">
        <f>'BAR BB| Open rates'!AU47*0.82</f>
        <v>81672</v>
      </c>
      <c r="AV47" s="34">
        <f>'BAR BB| Open rates'!AV47*0.82</f>
        <v>71176</v>
      </c>
      <c r="AW47" s="34">
        <f>'BAR BB| Open rates'!AW47*0.82</f>
        <v>71176</v>
      </c>
      <c r="AX47" s="34">
        <f>'BAR BB| Open rates'!AX47*0.82</f>
        <v>69372</v>
      </c>
      <c r="AY47" s="34">
        <f>'BAR BB| Open rates'!AY47*0.82</f>
        <v>71176</v>
      </c>
      <c r="AZ47" s="34">
        <f>'BAR BB| Open rates'!AZ47*0.82</f>
        <v>69372</v>
      </c>
      <c r="BA47" s="34">
        <f>'BAR BB| Open rates'!BA47*0.82</f>
        <v>71176</v>
      </c>
      <c r="BB47" s="34">
        <f>'BAR BB| Open rates'!BB47*0.82</f>
        <v>69372</v>
      </c>
      <c r="BC47" s="34">
        <f>'BAR BB| Open rates'!BC47*0.82</f>
        <v>71176</v>
      </c>
      <c r="BD47" s="34">
        <f>'BAR BB| Open rates'!BD47*0.82</f>
        <v>69372</v>
      </c>
      <c r="BE47" s="34">
        <f>'BAR BB| Open rates'!BE47*0.82</f>
        <v>62729.999999999993</v>
      </c>
      <c r="BF47" s="34">
        <f>'BAR BB| Open rates'!BF47*0.82</f>
        <v>61090</v>
      </c>
      <c r="BG47" s="34">
        <f>'BAR BB| Open rates'!BG47*0.82</f>
        <v>62729.999999999993</v>
      </c>
      <c r="BH47" s="34">
        <f>'BAR BB| Open rates'!BH47*0.82</f>
        <v>61090</v>
      </c>
      <c r="BI47" s="34">
        <f>'BAR BB| Open rates'!BI47*0.82</f>
        <v>62729.999999999993</v>
      </c>
      <c r="BJ47" s="34">
        <f>'BAR BB| Open rates'!BJ47*0.82</f>
        <v>61090</v>
      </c>
      <c r="BK47" s="34">
        <f>'BAR BB| Open rates'!BK47*0.82</f>
        <v>62729.999999999993</v>
      </c>
      <c r="BL47" s="34">
        <f>'BAR BB| Open rates'!BL47*0.82</f>
        <v>61090</v>
      </c>
      <c r="BM47" s="34">
        <f>'BAR BB| Open rates'!BM47*0.82</f>
        <v>62729.999999999993</v>
      </c>
      <c r="BN47" s="34">
        <f>'BAR BB| Open rates'!BN47*0.82</f>
        <v>64123.999999999993</v>
      </c>
      <c r="BO47" s="34">
        <f>'BAR BB| Open rates'!BO47*0.82</f>
        <v>65928</v>
      </c>
      <c r="BP47" s="34">
        <f>'BAR BB| Open rates'!BP47*0.82</f>
        <v>60270</v>
      </c>
      <c r="BQ47" s="34">
        <f>'BAR BB| Open rates'!BQ47*0.82</f>
        <v>60270</v>
      </c>
      <c r="BR47" s="34">
        <f>'BAR BB| Open rates'!BR47*0.82</f>
        <v>61090</v>
      </c>
      <c r="BS47" s="34">
        <f>'BAR BB| Open rates'!BS47*0.82</f>
        <v>60270</v>
      </c>
      <c r="BT47" s="34">
        <f>'BAR BB| Open rates'!BT47*0.82</f>
        <v>61090</v>
      </c>
      <c r="BU47" s="34">
        <f>'BAR BB| Open rates'!BU47*0.82</f>
        <v>60270</v>
      </c>
      <c r="BV47" s="34">
        <f>'BAR BB| Open rates'!BV47*0.82</f>
        <v>61090</v>
      </c>
      <c r="BW47" s="34">
        <f>'BAR BB| Open rates'!BW47*0.82</f>
        <v>60270</v>
      </c>
      <c r="BX47" s="34">
        <f>'BAR BB| Open rates'!BX47*0.82</f>
        <v>60270</v>
      </c>
      <c r="BY47" s="34">
        <f>'BAR BB| Open rates'!BY47*0.82</f>
        <v>61090</v>
      </c>
      <c r="BZ47" s="34">
        <f>'BAR BB| Open rates'!BZ47*0.82</f>
        <v>60270</v>
      </c>
      <c r="CA47" s="34">
        <f>'BAR BB| Open rates'!CA47*0.82</f>
        <v>61090</v>
      </c>
      <c r="CB47" s="34">
        <f>'BAR BB| Open rates'!CB47*0.82</f>
        <v>60270</v>
      </c>
      <c r="CC47" s="34">
        <f>'BAR BB| Open rates'!CC47*0.82</f>
        <v>61090</v>
      </c>
      <c r="CD47" s="34">
        <f>'BAR BB| Open rates'!CD47*0.82</f>
        <v>64123.999999999993</v>
      </c>
      <c r="CE47" s="34">
        <f>'BAR BB| Open rates'!CE47*0.82</f>
        <v>65928</v>
      </c>
    </row>
    <row r="48" spans="1:83" s="35" customFormat="1" ht="12" customHeight="1" x14ac:dyDescent="0.2">
      <c r="A48" s="269">
        <v>8</v>
      </c>
      <c r="B48" s="34">
        <f>'BAR BB| Open rates'!B48*0.82</f>
        <v>90938</v>
      </c>
      <c r="C48" s="34">
        <f>'BAR BB| Open rates'!C48*0.82</f>
        <v>95776</v>
      </c>
      <c r="D48" s="34">
        <f>'BAR BB| Open rates'!D48*0.82</f>
        <v>92332</v>
      </c>
      <c r="E48" s="34">
        <f>'BAR BB| Open rates'!E48*0.82</f>
        <v>66584</v>
      </c>
      <c r="F48" s="34">
        <f>'BAR BB| Open rates'!F48*0.82</f>
        <v>65189.999999999993</v>
      </c>
      <c r="G48" s="34">
        <f>'BAR BB| Open rates'!G48*0.82</f>
        <v>63549.999999999993</v>
      </c>
      <c r="H48" s="34">
        <f>'BAR BB| Open rates'!H48*0.82</f>
        <v>63549.999999999993</v>
      </c>
      <c r="I48" s="34">
        <f>'BAR BB| Open rates'!I48*0.82</f>
        <v>62729.999999999993</v>
      </c>
      <c r="J48" s="34">
        <f>'BAR BB| Open rates'!J48*0.82</f>
        <v>63549.999999999993</v>
      </c>
      <c r="K48" s="34">
        <f>'BAR BB| Open rates'!K48*0.82</f>
        <v>63549.999999999993</v>
      </c>
      <c r="L48" s="34">
        <f>'BAR BB| Open rates'!L48*0.82</f>
        <v>63549.999999999993</v>
      </c>
      <c r="M48" s="34">
        <f>'BAR BB| Open rates'!M48*0.82</f>
        <v>70848</v>
      </c>
      <c r="N48" s="34">
        <f>'BAR BB| Open rates'!N48*0.82</f>
        <v>66584</v>
      </c>
      <c r="O48" s="34">
        <f>'BAR BB| Open rates'!O48*0.82</f>
        <v>70848</v>
      </c>
      <c r="P48" s="34">
        <f>'BAR BB| Open rates'!P48*0.82</f>
        <v>68388</v>
      </c>
      <c r="Q48" s="34">
        <f>'BAR BB| Open rates'!Q48*0.82</f>
        <v>65189.999999999993</v>
      </c>
      <c r="R48" s="34">
        <f>'BAR BB| Open rates'!R48*0.82</f>
        <v>66584</v>
      </c>
      <c r="S48" s="34">
        <f>'BAR BB| Open rates'!S48*0.82</f>
        <v>65189.999999999993</v>
      </c>
      <c r="T48" s="34">
        <f>'BAR BB| Open rates'!T48*0.82</f>
        <v>66584</v>
      </c>
      <c r="U48" s="34">
        <f>'BAR BB| Open rates'!U48*0.82</f>
        <v>65189.999999999993</v>
      </c>
      <c r="V48" s="34">
        <f>'BAR BB| Open rates'!V48*0.82</f>
        <v>66584</v>
      </c>
      <c r="W48" s="34">
        <f>'BAR BB| Open rates'!W48*0.82</f>
        <v>84132</v>
      </c>
      <c r="X48" s="34">
        <f>'BAR BB| Open rates'!X48*0.82</f>
        <v>87576</v>
      </c>
      <c r="Y48" s="34">
        <f>'BAR BB| Open rates'!Y48*0.82</f>
        <v>103238</v>
      </c>
      <c r="Z48" s="34">
        <f>'BAR BB| Open rates'!Z48*0.82</f>
        <v>84132</v>
      </c>
      <c r="AA48" s="34">
        <f>'BAR BB| Open rates'!AA48*0.82</f>
        <v>85936</v>
      </c>
      <c r="AB48" s="34">
        <f>'BAR BB| Open rates'!AB48*0.82</f>
        <v>84132</v>
      </c>
      <c r="AC48" s="34">
        <f>'BAR BB| Open rates'!AC48*0.82</f>
        <v>87576</v>
      </c>
      <c r="AD48" s="34">
        <f>'BAR BB| Open rates'!AD48*0.82</f>
        <v>89216</v>
      </c>
      <c r="AE48" s="34">
        <f>'BAR BB| Open rates'!AE48*0.82</f>
        <v>87576</v>
      </c>
      <c r="AF48" s="34">
        <f>'BAR BB| Open rates'!AF48*0.82</f>
        <v>89216</v>
      </c>
      <c r="AG48" s="34">
        <f>'BAR BB| Open rates'!AG48*0.82</f>
        <v>87576</v>
      </c>
      <c r="AH48" s="34">
        <f>'BAR BB| Open rates'!AH48*0.82</f>
        <v>89216</v>
      </c>
      <c r="AI48" s="34">
        <f>'BAR BB| Open rates'!AI48*0.82</f>
        <v>87576</v>
      </c>
      <c r="AJ48" s="34">
        <f>'BAR BB| Open rates'!AJ48*0.82</f>
        <v>89216</v>
      </c>
      <c r="AK48" s="34">
        <f>'BAR BB| Open rates'!AK48*0.82</f>
        <v>87576</v>
      </c>
      <c r="AL48" s="34">
        <f>'BAR BB| Open rates'!AL48*0.82</f>
        <v>89216</v>
      </c>
      <c r="AM48" s="34">
        <f>'BAR BB| Open rates'!AM48*0.82</f>
        <v>87576</v>
      </c>
      <c r="AN48" s="34">
        <f>'BAR BB| Open rates'!AN48*0.82</f>
        <v>89216</v>
      </c>
      <c r="AO48" s="34">
        <f>'BAR BB| Open rates'!AO48*0.82</f>
        <v>87576</v>
      </c>
      <c r="AP48" s="34">
        <f>'BAR BB| Open rates'!AP48*0.82</f>
        <v>89216</v>
      </c>
      <c r="AQ48" s="34">
        <f>'BAR BB| Open rates'!AQ48*0.82</f>
        <v>87576</v>
      </c>
      <c r="AR48" s="34">
        <f>'BAR BB| Open rates'!AR48*0.82</f>
        <v>89216</v>
      </c>
      <c r="AS48" s="34">
        <f>'BAR BB| Open rates'!AS48*0.82</f>
        <v>84132</v>
      </c>
      <c r="AT48" s="34">
        <f>'BAR BB| Open rates'!AT48*0.82</f>
        <v>85936</v>
      </c>
      <c r="AU48" s="34">
        <f>'BAR BB| Open rates'!AU48*0.82</f>
        <v>84132</v>
      </c>
      <c r="AV48" s="34">
        <f>'BAR BB| Open rates'!AV48*0.82</f>
        <v>73636</v>
      </c>
      <c r="AW48" s="34">
        <f>'BAR BB| Open rates'!AW48*0.82</f>
        <v>73636</v>
      </c>
      <c r="AX48" s="34">
        <f>'BAR BB| Open rates'!AX48*0.82</f>
        <v>71832</v>
      </c>
      <c r="AY48" s="34">
        <f>'BAR BB| Open rates'!AY48*0.82</f>
        <v>73636</v>
      </c>
      <c r="AZ48" s="34">
        <f>'BAR BB| Open rates'!AZ48*0.82</f>
        <v>71832</v>
      </c>
      <c r="BA48" s="34">
        <f>'BAR BB| Open rates'!BA48*0.82</f>
        <v>73636</v>
      </c>
      <c r="BB48" s="34">
        <f>'BAR BB| Open rates'!BB48*0.82</f>
        <v>71832</v>
      </c>
      <c r="BC48" s="34">
        <f>'BAR BB| Open rates'!BC48*0.82</f>
        <v>73636</v>
      </c>
      <c r="BD48" s="34">
        <f>'BAR BB| Open rates'!BD48*0.82</f>
        <v>71832</v>
      </c>
      <c r="BE48" s="34">
        <f>'BAR BB| Open rates'!BE48*0.82</f>
        <v>65189.999999999993</v>
      </c>
      <c r="BF48" s="34">
        <f>'BAR BB| Open rates'!BF48*0.82</f>
        <v>63549.999999999993</v>
      </c>
      <c r="BG48" s="34">
        <f>'BAR BB| Open rates'!BG48*0.82</f>
        <v>65189.999999999993</v>
      </c>
      <c r="BH48" s="34">
        <f>'BAR BB| Open rates'!BH48*0.82</f>
        <v>63549.999999999993</v>
      </c>
      <c r="BI48" s="34">
        <f>'BAR BB| Open rates'!BI48*0.82</f>
        <v>65189.999999999993</v>
      </c>
      <c r="BJ48" s="34">
        <f>'BAR BB| Open rates'!BJ48*0.82</f>
        <v>63549.999999999993</v>
      </c>
      <c r="BK48" s="34">
        <f>'BAR BB| Open rates'!BK48*0.82</f>
        <v>65189.999999999993</v>
      </c>
      <c r="BL48" s="34">
        <f>'BAR BB| Open rates'!BL48*0.82</f>
        <v>63549.999999999993</v>
      </c>
      <c r="BM48" s="34">
        <f>'BAR BB| Open rates'!BM48*0.82</f>
        <v>65189.999999999993</v>
      </c>
      <c r="BN48" s="34">
        <f>'BAR BB| Open rates'!BN48*0.82</f>
        <v>66584</v>
      </c>
      <c r="BO48" s="34">
        <f>'BAR BB| Open rates'!BO48*0.82</f>
        <v>68388</v>
      </c>
      <c r="BP48" s="34">
        <f>'BAR BB| Open rates'!BP48*0.82</f>
        <v>62729.999999999993</v>
      </c>
      <c r="BQ48" s="34">
        <f>'BAR BB| Open rates'!BQ48*0.82</f>
        <v>62729.999999999993</v>
      </c>
      <c r="BR48" s="34">
        <f>'BAR BB| Open rates'!BR48*0.82</f>
        <v>63549.999999999993</v>
      </c>
      <c r="BS48" s="34">
        <f>'BAR BB| Open rates'!BS48*0.82</f>
        <v>62729.999999999993</v>
      </c>
      <c r="BT48" s="34">
        <f>'BAR BB| Open rates'!BT48*0.82</f>
        <v>63549.999999999993</v>
      </c>
      <c r="BU48" s="34">
        <f>'BAR BB| Open rates'!BU48*0.82</f>
        <v>62729.999999999993</v>
      </c>
      <c r="BV48" s="34">
        <f>'BAR BB| Open rates'!BV48*0.82</f>
        <v>63549.999999999993</v>
      </c>
      <c r="BW48" s="34">
        <f>'BAR BB| Open rates'!BW48*0.82</f>
        <v>62729.999999999993</v>
      </c>
      <c r="BX48" s="34">
        <f>'BAR BB| Open rates'!BX48*0.82</f>
        <v>62729.999999999993</v>
      </c>
      <c r="BY48" s="34">
        <f>'BAR BB| Open rates'!BY48*0.82</f>
        <v>63549.999999999993</v>
      </c>
      <c r="BZ48" s="34">
        <f>'BAR BB| Open rates'!BZ48*0.82</f>
        <v>62729.999999999993</v>
      </c>
      <c r="CA48" s="34">
        <f>'BAR BB| Open rates'!CA48*0.82</f>
        <v>63549.999999999993</v>
      </c>
      <c r="CB48" s="34">
        <f>'BAR BB| Open rates'!CB48*0.82</f>
        <v>62729.999999999993</v>
      </c>
      <c r="CC48" s="34">
        <f>'BAR BB| Open rates'!CC48*0.82</f>
        <v>63549.999999999993</v>
      </c>
      <c r="CD48" s="34">
        <f>'BAR BB| Open rates'!CD48*0.82</f>
        <v>66584</v>
      </c>
      <c r="CE48" s="34">
        <f>'BAR BB| Open rates'!CE48*0.82</f>
        <v>68388</v>
      </c>
    </row>
    <row r="49" spans="1:83" s="35" customFormat="1" ht="12" customHeight="1" x14ac:dyDescent="0.2">
      <c r="A49" s="268" t="s">
        <v>72</v>
      </c>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row>
    <row r="50" spans="1:83" s="35" customFormat="1" ht="12" customHeight="1" x14ac:dyDescent="0.2">
      <c r="A50" s="269">
        <v>1</v>
      </c>
      <c r="B50" s="34">
        <f>'BAR BB| Open rates'!B50*0.82</f>
        <v>94300</v>
      </c>
      <c r="C50" s="34">
        <f>'BAR BB| Open rates'!C50*0.82</f>
        <v>94300</v>
      </c>
      <c r="D50" s="34">
        <f>'BAR BB| Open rates'!D50*0.82</f>
        <v>94300</v>
      </c>
      <c r="E50" s="34">
        <f>'BAR BB| Open rates'!E50*0.82</f>
        <v>73800</v>
      </c>
      <c r="F50" s="34">
        <f>'BAR BB| Open rates'!F50*0.82</f>
        <v>73800</v>
      </c>
      <c r="G50" s="34">
        <f>'BAR BB| Open rates'!G50*0.82</f>
        <v>73800</v>
      </c>
      <c r="H50" s="34">
        <f>'BAR BB| Open rates'!H50*0.82</f>
        <v>73800</v>
      </c>
      <c r="I50" s="34">
        <f>'BAR BB| Open rates'!I50*0.82</f>
        <v>73800</v>
      </c>
      <c r="J50" s="34">
        <f>'BAR BB| Open rates'!J50*0.82</f>
        <v>73800</v>
      </c>
      <c r="K50" s="34">
        <f>'BAR BB| Open rates'!K50*0.82</f>
        <v>73800</v>
      </c>
      <c r="L50" s="34">
        <f>'BAR BB| Open rates'!L50*0.82</f>
        <v>73800</v>
      </c>
      <c r="M50" s="34">
        <f>'BAR BB| Open rates'!M50*0.82</f>
        <v>73800</v>
      </c>
      <c r="N50" s="34">
        <f>'BAR BB| Open rates'!N50*0.82</f>
        <v>73800</v>
      </c>
      <c r="O50" s="34">
        <f>'BAR BB| Open rates'!O50*0.82</f>
        <v>73800</v>
      </c>
      <c r="P50" s="34">
        <f>'BAR BB| Open rates'!P50*0.82</f>
        <v>73800</v>
      </c>
      <c r="Q50" s="34">
        <f>'BAR BB| Open rates'!Q50*0.82</f>
        <v>73800</v>
      </c>
      <c r="R50" s="34">
        <f>'BAR BB| Open rates'!R50*0.82</f>
        <v>73800</v>
      </c>
      <c r="S50" s="34">
        <f>'BAR BB| Open rates'!S50*0.82</f>
        <v>73800</v>
      </c>
      <c r="T50" s="34">
        <f>'BAR BB| Open rates'!T50*0.82</f>
        <v>73800</v>
      </c>
      <c r="U50" s="34">
        <f>'BAR BB| Open rates'!U50*0.82</f>
        <v>73800</v>
      </c>
      <c r="V50" s="34">
        <f>'BAR BB| Open rates'!V50*0.82</f>
        <v>73800</v>
      </c>
      <c r="W50" s="34">
        <f>'BAR BB| Open rates'!W50*0.82</f>
        <v>73800</v>
      </c>
      <c r="X50" s="34">
        <f>'BAR BB| Open rates'!X50*0.82</f>
        <v>73800</v>
      </c>
      <c r="Y50" s="34">
        <f>'BAR BB| Open rates'!Y50*0.82</f>
        <v>73800</v>
      </c>
      <c r="Z50" s="34">
        <f>'BAR BB| Open rates'!Z50*0.82</f>
        <v>73800</v>
      </c>
      <c r="AA50" s="34">
        <f>'BAR BB| Open rates'!AA50*0.82</f>
        <v>73800</v>
      </c>
      <c r="AB50" s="34">
        <f>'BAR BB| Open rates'!AB50*0.82</f>
        <v>73800</v>
      </c>
      <c r="AC50" s="34">
        <f>'BAR BB| Open rates'!AC50*0.82</f>
        <v>73800</v>
      </c>
      <c r="AD50" s="34">
        <f>'BAR BB| Open rates'!AD50*0.82</f>
        <v>73800</v>
      </c>
      <c r="AE50" s="34">
        <f>'BAR BB| Open rates'!AE50*0.82</f>
        <v>73800</v>
      </c>
      <c r="AF50" s="34">
        <f>'BAR BB| Open rates'!AF50*0.82</f>
        <v>73800</v>
      </c>
      <c r="AG50" s="34">
        <f>'BAR BB| Open rates'!AG50*0.82</f>
        <v>73800</v>
      </c>
      <c r="AH50" s="34">
        <f>'BAR BB| Open rates'!AH50*0.82</f>
        <v>73800</v>
      </c>
      <c r="AI50" s="34">
        <f>'BAR BB| Open rates'!AI50*0.82</f>
        <v>73800</v>
      </c>
      <c r="AJ50" s="34">
        <f>'BAR BB| Open rates'!AJ50*0.82</f>
        <v>73800</v>
      </c>
      <c r="AK50" s="34">
        <f>'BAR BB| Open rates'!AK50*0.82</f>
        <v>73800</v>
      </c>
      <c r="AL50" s="34">
        <f>'BAR BB| Open rates'!AL50*0.82</f>
        <v>73800</v>
      </c>
      <c r="AM50" s="34">
        <f>'BAR BB| Open rates'!AM50*0.82</f>
        <v>73800</v>
      </c>
      <c r="AN50" s="34">
        <f>'BAR BB| Open rates'!AN50*0.82</f>
        <v>73800</v>
      </c>
      <c r="AO50" s="34">
        <f>'BAR BB| Open rates'!AO50*0.82</f>
        <v>73800</v>
      </c>
      <c r="AP50" s="34">
        <f>'BAR BB| Open rates'!AP50*0.82</f>
        <v>73800</v>
      </c>
      <c r="AQ50" s="34">
        <f>'BAR BB| Open rates'!AQ50*0.82</f>
        <v>73800</v>
      </c>
      <c r="AR50" s="34">
        <f>'BAR BB| Open rates'!AR50*0.82</f>
        <v>73800</v>
      </c>
      <c r="AS50" s="34">
        <f>'BAR BB| Open rates'!AS50*0.82</f>
        <v>73800</v>
      </c>
      <c r="AT50" s="34">
        <f>'BAR BB| Open rates'!AT50*0.82</f>
        <v>73800</v>
      </c>
      <c r="AU50" s="34">
        <f>'BAR BB| Open rates'!AU50*0.82</f>
        <v>73800</v>
      </c>
      <c r="AV50" s="34">
        <f>'BAR BB| Open rates'!AV50*0.82</f>
        <v>73800</v>
      </c>
      <c r="AW50" s="34">
        <f>'BAR BB| Open rates'!AW50*0.82</f>
        <v>73800</v>
      </c>
      <c r="AX50" s="34">
        <f>'BAR BB| Open rates'!AX50*0.82</f>
        <v>73800</v>
      </c>
      <c r="AY50" s="34">
        <f>'BAR BB| Open rates'!AY50*0.82</f>
        <v>73800</v>
      </c>
      <c r="AZ50" s="34">
        <f>'BAR BB| Open rates'!AZ50*0.82</f>
        <v>73800</v>
      </c>
      <c r="BA50" s="34">
        <f>'BAR BB| Open rates'!BA50*0.82</f>
        <v>73800</v>
      </c>
      <c r="BB50" s="34">
        <f>'BAR BB| Open rates'!BB50*0.82</f>
        <v>73800</v>
      </c>
      <c r="BC50" s="34">
        <f>'BAR BB| Open rates'!BC50*0.82</f>
        <v>73800</v>
      </c>
      <c r="BD50" s="34">
        <f>'BAR BB| Open rates'!BD50*0.82</f>
        <v>73800</v>
      </c>
      <c r="BE50" s="34">
        <f>'BAR BB| Open rates'!BE50*0.82</f>
        <v>73800</v>
      </c>
      <c r="BF50" s="34">
        <f>'BAR BB| Open rates'!BF50*0.82</f>
        <v>73800</v>
      </c>
      <c r="BG50" s="34">
        <f>'BAR BB| Open rates'!BG50*0.82</f>
        <v>73800</v>
      </c>
      <c r="BH50" s="34">
        <f>'BAR BB| Open rates'!BH50*0.82</f>
        <v>73800</v>
      </c>
      <c r="BI50" s="34">
        <f>'BAR BB| Open rates'!BI50*0.82</f>
        <v>73800</v>
      </c>
      <c r="BJ50" s="34">
        <f>'BAR BB| Open rates'!BJ50*0.82</f>
        <v>73800</v>
      </c>
      <c r="BK50" s="34">
        <f>'BAR BB| Open rates'!BK50*0.82</f>
        <v>73800</v>
      </c>
      <c r="BL50" s="34">
        <f>'BAR BB| Open rates'!BL50*0.82</f>
        <v>73800</v>
      </c>
      <c r="BM50" s="34">
        <f>'BAR BB| Open rates'!BM50*0.82</f>
        <v>73800</v>
      </c>
      <c r="BN50" s="34">
        <f>'BAR BB| Open rates'!BN50*0.82</f>
        <v>73800</v>
      </c>
      <c r="BO50" s="34">
        <f>'BAR BB| Open rates'!BO50*0.82</f>
        <v>73800</v>
      </c>
      <c r="BP50" s="34">
        <f>'BAR BB| Open rates'!BP50*0.82</f>
        <v>73800</v>
      </c>
      <c r="BQ50" s="34">
        <f>'BAR BB| Open rates'!BQ50*0.82</f>
        <v>73800</v>
      </c>
      <c r="BR50" s="34">
        <f>'BAR BB| Open rates'!BR50*0.82</f>
        <v>73800</v>
      </c>
      <c r="BS50" s="34">
        <f>'BAR BB| Open rates'!BS50*0.82</f>
        <v>73800</v>
      </c>
      <c r="BT50" s="34">
        <f>'BAR BB| Open rates'!BT50*0.82</f>
        <v>73800</v>
      </c>
      <c r="BU50" s="34">
        <f>'BAR BB| Open rates'!BU50*0.82</f>
        <v>73800</v>
      </c>
      <c r="BV50" s="34">
        <f>'BAR BB| Open rates'!BV50*0.82</f>
        <v>73800</v>
      </c>
      <c r="BW50" s="34">
        <f>'BAR BB| Open rates'!BW50*0.82</f>
        <v>73800</v>
      </c>
      <c r="BX50" s="34">
        <f>'BAR BB| Open rates'!BX50*0.82</f>
        <v>73800</v>
      </c>
      <c r="BY50" s="34">
        <f>'BAR BB| Open rates'!BY50*0.82</f>
        <v>73800</v>
      </c>
      <c r="BZ50" s="34">
        <f>'BAR BB| Open rates'!BZ50*0.82</f>
        <v>73800</v>
      </c>
      <c r="CA50" s="34">
        <f>'BAR BB| Open rates'!CA50*0.82</f>
        <v>73800</v>
      </c>
      <c r="CB50" s="34">
        <f>'BAR BB| Open rates'!CB50*0.82</f>
        <v>73800</v>
      </c>
      <c r="CC50" s="34">
        <f>'BAR BB| Open rates'!CC50*0.82</f>
        <v>73800</v>
      </c>
      <c r="CD50" s="34">
        <f>'BAR BB| Open rates'!CD50*0.82</f>
        <v>73800</v>
      </c>
      <c r="CE50" s="34">
        <f>'BAR BB| Open rates'!CE50*0.82</f>
        <v>73800</v>
      </c>
    </row>
    <row r="51" spans="1:83" s="35" customFormat="1" ht="12" customHeight="1" x14ac:dyDescent="0.2">
      <c r="A51" s="269">
        <v>2</v>
      </c>
      <c r="B51" s="34">
        <f>'BAR BB| Open rates'!B51*0.82</f>
        <v>96760</v>
      </c>
      <c r="C51" s="34">
        <f>'BAR BB| Open rates'!C51*0.82</f>
        <v>96760</v>
      </c>
      <c r="D51" s="34">
        <f>'BAR BB| Open rates'!D51*0.82</f>
        <v>96760</v>
      </c>
      <c r="E51" s="34">
        <f>'BAR BB| Open rates'!E51*0.82</f>
        <v>76260</v>
      </c>
      <c r="F51" s="34">
        <f>'BAR BB| Open rates'!F51*0.82</f>
        <v>76260</v>
      </c>
      <c r="G51" s="34">
        <f>'BAR BB| Open rates'!G51*0.82</f>
        <v>76260</v>
      </c>
      <c r="H51" s="34">
        <f>'BAR BB| Open rates'!H51*0.82</f>
        <v>76260</v>
      </c>
      <c r="I51" s="34">
        <f>'BAR BB| Open rates'!I51*0.82</f>
        <v>76260</v>
      </c>
      <c r="J51" s="34">
        <f>'BAR BB| Open rates'!J51*0.82</f>
        <v>76260</v>
      </c>
      <c r="K51" s="34">
        <f>'BAR BB| Open rates'!K51*0.82</f>
        <v>76260</v>
      </c>
      <c r="L51" s="34">
        <f>'BAR BB| Open rates'!L51*0.82</f>
        <v>76260</v>
      </c>
      <c r="M51" s="34">
        <f>'BAR BB| Open rates'!M51*0.82</f>
        <v>76260</v>
      </c>
      <c r="N51" s="34">
        <f>'BAR BB| Open rates'!N51*0.82</f>
        <v>76260</v>
      </c>
      <c r="O51" s="34">
        <f>'BAR BB| Open rates'!O51*0.82</f>
        <v>76260</v>
      </c>
      <c r="P51" s="34">
        <f>'BAR BB| Open rates'!P51*0.82</f>
        <v>76260</v>
      </c>
      <c r="Q51" s="34">
        <f>'BAR BB| Open rates'!Q51*0.82</f>
        <v>76260</v>
      </c>
      <c r="R51" s="34">
        <f>'BAR BB| Open rates'!R51*0.82</f>
        <v>76260</v>
      </c>
      <c r="S51" s="34">
        <f>'BAR BB| Open rates'!S51*0.82</f>
        <v>76260</v>
      </c>
      <c r="T51" s="34">
        <f>'BAR BB| Open rates'!T51*0.82</f>
        <v>76260</v>
      </c>
      <c r="U51" s="34">
        <f>'BAR BB| Open rates'!U51*0.82</f>
        <v>76260</v>
      </c>
      <c r="V51" s="34">
        <f>'BAR BB| Open rates'!V51*0.82</f>
        <v>76260</v>
      </c>
      <c r="W51" s="34">
        <f>'BAR BB| Open rates'!W51*0.82</f>
        <v>76260</v>
      </c>
      <c r="X51" s="34">
        <f>'BAR BB| Open rates'!X51*0.82</f>
        <v>76260</v>
      </c>
      <c r="Y51" s="34">
        <f>'BAR BB| Open rates'!Y51*0.82</f>
        <v>76260</v>
      </c>
      <c r="Z51" s="34">
        <f>'BAR BB| Open rates'!Z51*0.82</f>
        <v>76260</v>
      </c>
      <c r="AA51" s="34">
        <f>'BAR BB| Open rates'!AA51*0.82</f>
        <v>76260</v>
      </c>
      <c r="AB51" s="34">
        <f>'BAR BB| Open rates'!AB51*0.82</f>
        <v>76260</v>
      </c>
      <c r="AC51" s="34">
        <f>'BAR BB| Open rates'!AC51*0.82</f>
        <v>76260</v>
      </c>
      <c r="AD51" s="34">
        <f>'BAR BB| Open rates'!AD51*0.82</f>
        <v>76260</v>
      </c>
      <c r="AE51" s="34">
        <f>'BAR BB| Open rates'!AE51*0.82</f>
        <v>76260</v>
      </c>
      <c r="AF51" s="34">
        <f>'BAR BB| Open rates'!AF51*0.82</f>
        <v>76260</v>
      </c>
      <c r="AG51" s="34">
        <f>'BAR BB| Open rates'!AG51*0.82</f>
        <v>76260</v>
      </c>
      <c r="AH51" s="34">
        <f>'BAR BB| Open rates'!AH51*0.82</f>
        <v>76260</v>
      </c>
      <c r="AI51" s="34">
        <f>'BAR BB| Open rates'!AI51*0.82</f>
        <v>76260</v>
      </c>
      <c r="AJ51" s="34">
        <f>'BAR BB| Open rates'!AJ51*0.82</f>
        <v>76260</v>
      </c>
      <c r="AK51" s="34">
        <f>'BAR BB| Open rates'!AK51*0.82</f>
        <v>76260</v>
      </c>
      <c r="AL51" s="34">
        <f>'BAR BB| Open rates'!AL51*0.82</f>
        <v>76260</v>
      </c>
      <c r="AM51" s="34">
        <f>'BAR BB| Open rates'!AM51*0.82</f>
        <v>76260</v>
      </c>
      <c r="AN51" s="34">
        <f>'BAR BB| Open rates'!AN51*0.82</f>
        <v>76260</v>
      </c>
      <c r="AO51" s="34">
        <f>'BAR BB| Open rates'!AO51*0.82</f>
        <v>76260</v>
      </c>
      <c r="AP51" s="34">
        <f>'BAR BB| Open rates'!AP51*0.82</f>
        <v>76260</v>
      </c>
      <c r="AQ51" s="34">
        <f>'BAR BB| Open rates'!AQ51*0.82</f>
        <v>76260</v>
      </c>
      <c r="AR51" s="34">
        <f>'BAR BB| Open rates'!AR51*0.82</f>
        <v>76260</v>
      </c>
      <c r="AS51" s="34">
        <f>'BAR BB| Open rates'!AS51*0.82</f>
        <v>76260</v>
      </c>
      <c r="AT51" s="34">
        <f>'BAR BB| Open rates'!AT51*0.82</f>
        <v>76260</v>
      </c>
      <c r="AU51" s="34">
        <f>'BAR BB| Open rates'!AU51*0.82</f>
        <v>76260</v>
      </c>
      <c r="AV51" s="34">
        <f>'BAR BB| Open rates'!AV51*0.82</f>
        <v>76260</v>
      </c>
      <c r="AW51" s="34">
        <f>'BAR BB| Open rates'!AW51*0.82</f>
        <v>76260</v>
      </c>
      <c r="AX51" s="34">
        <f>'BAR BB| Open rates'!AX51*0.82</f>
        <v>76260</v>
      </c>
      <c r="AY51" s="34">
        <f>'BAR BB| Open rates'!AY51*0.82</f>
        <v>76260</v>
      </c>
      <c r="AZ51" s="34">
        <f>'BAR BB| Open rates'!AZ51*0.82</f>
        <v>76260</v>
      </c>
      <c r="BA51" s="34">
        <f>'BAR BB| Open rates'!BA51*0.82</f>
        <v>76260</v>
      </c>
      <c r="BB51" s="34">
        <f>'BAR BB| Open rates'!BB51*0.82</f>
        <v>76260</v>
      </c>
      <c r="BC51" s="34">
        <f>'BAR BB| Open rates'!BC51*0.82</f>
        <v>76260</v>
      </c>
      <c r="BD51" s="34">
        <f>'BAR BB| Open rates'!BD51*0.82</f>
        <v>76260</v>
      </c>
      <c r="BE51" s="34">
        <f>'BAR BB| Open rates'!BE51*0.82</f>
        <v>76260</v>
      </c>
      <c r="BF51" s="34">
        <f>'BAR BB| Open rates'!BF51*0.82</f>
        <v>76260</v>
      </c>
      <c r="BG51" s="34">
        <f>'BAR BB| Open rates'!BG51*0.82</f>
        <v>76260</v>
      </c>
      <c r="BH51" s="34">
        <f>'BAR BB| Open rates'!BH51*0.82</f>
        <v>76260</v>
      </c>
      <c r="BI51" s="34">
        <f>'BAR BB| Open rates'!BI51*0.82</f>
        <v>76260</v>
      </c>
      <c r="BJ51" s="34">
        <f>'BAR BB| Open rates'!BJ51*0.82</f>
        <v>76260</v>
      </c>
      <c r="BK51" s="34">
        <f>'BAR BB| Open rates'!BK51*0.82</f>
        <v>76260</v>
      </c>
      <c r="BL51" s="34">
        <f>'BAR BB| Open rates'!BL51*0.82</f>
        <v>76260</v>
      </c>
      <c r="BM51" s="34">
        <f>'BAR BB| Open rates'!BM51*0.82</f>
        <v>76260</v>
      </c>
      <c r="BN51" s="34">
        <f>'BAR BB| Open rates'!BN51*0.82</f>
        <v>76260</v>
      </c>
      <c r="BO51" s="34">
        <f>'BAR BB| Open rates'!BO51*0.82</f>
        <v>76260</v>
      </c>
      <c r="BP51" s="34">
        <f>'BAR BB| Open rates'!BP51*0.82</f>
        <v>76260</v>
      </c>
      <c r="BQ51" s="34">
        <f>'BAR BB| Open rates'!BQ51*0.82</f>
        <v>76260</v>
      </c>
      <c r="BR51" s="34">
        <f>'BAR BB| Open rates'!BR51*0.82</f>
        <v>76260</v>
      </c>
      <c r="BS51" s="34">
        <f>'BAR BB| Open rates'!BS51*0.82</f>
        <v>76260</v>
      </c>
      <c r="BT51" s="34">
        <f>'BAR BB| Open rates'!BT51*0.82</f>
        <v>76260</v>
      </c>
      <c r="BU51" s="34">
        <f>'BAR BB| Open rates'!BU51*0.82</f>
        <v>76260</v>
      </c>
      <c r="BV51" s="34">
        <f>'BAR BB| Open rates'!BV51*0.82</f>
        <v>76260</v>
      </c>
      <c r="BW51" s="34">
        <f>'BAR BB| Open rates'!BW51*0.82</f>
        <v>76260</v>
      </c>
      <c r="BX51" s="34">
        <f>'BAR BB| Open rates'!BX51*0.82</f>
        <v>76260</v>
      </c>
      <c r="BY51" s="34">
        <f>'BAR BB| Open rates'!BY51*0.82</f>
        <v>76260</v>
      </c>
      <c r="BZ51" s="34">
        <f>'BAR BB| Open rates'!BZ51*0.82</f>
        <v>76260</v>
      </c>
      <c r="CA51" s="34">
        <f>'BAR BB| Open rates'!CA51*0.82</f>
        <v>76260</v>
      </c>
      <c r="CB51" s="34">
        <f>'BAR BB| Open rates'!CB51*0.82</f>
        <v>76260</v>
      </c>
      <c r="CC51" s="34">
        <f>'BAR BB| Open rates'!CC51*0.82</f>
        <v>76260</v>
      </c>
      <c r="CD51" s="34">
        <f>'BAR BB| Open rates'!CD51*0.82</f>
        <v>76260</v>
      </c>
      <c r="CE51" s="34">
        <f>'BAR BB| Open rates'!CE51*0.82</f>
        <v>76260</v>
      </c>
    </row>
    <row r="52" spans="1:83" s="35" customFormat="1" ht="12" customHeight="1" x14ac:dyDescent="0.2">
      <c r="A52" s="268" t="s">
        <v>184</v>
      </c>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row>
    <row r="53" spans="1:83" s="35" customFormat="1" ht="12" customHeight="1" x14ac:dyDescent="0.2">
      <c r="A53" s="269">
        <v>1</v>
      </c>
      <c r="B53" s="34">
        <f>'BAR BB| Open rates'!B53*0.82</f>
        <v>82000</v>
      </c>
      <c r="C53" s="34">
        <f>'BAR BB| Open rates'!C53*0.82</f>
        <v>82000</v>
      </c>
      <c r="D53" s="34">
        <f>'BAR BB| Open rates'!D53*0.82</f>
        <v>82000</v>
      </c>
      <c r="E53" s="34">
        <f>'BAR BB| Open rates'!E53*0.82</f>
        <v>65600</v>
      </c>
      <c r="F53" s="34">
        <f>'BAR BB| Open rates'!F53*0.82</f>
        <v>65600</v>
      </c>
      <c r="G53" s="34">
        <f>'BAR BB| Open rates'!G53*0.82</f>
        <v>65600</v>
      </c>
      <c r="H53" s="34">
        <f>'BAR BB| Open rates'!H53*0.82</f>
        <v>65600</v>
      </c>
      <c r="I53" s="34">
        <f>'BAR BB| Open rates'!I53*0.82</f>
        <v>65600</v>
      </c>
      <c r="J53" s="34">
        <f>'BAR BB| Open rates'!J53*0.82</f>
        <v>65600</v>
      </c>
      <c r="K53" s="34">
        <f>'BAR BB| Open rates'!K53*0.82</f>
        <v>65600</v>
      </c>
      <c r="L53" s="34">
        <f>'BAR BB| Open rates'!L53*0.82</f>
        <v>65600</v>
      </c>
      <c r="M53" s="34">
        <f>'BAR BB| Open rates'!M53*0.82</f>
        <v>65600</v>
      </c>
      <c r="N53" s="34">
        <f>'BAR BB| Open rates'!N53*0.82</f>
        <v>65600</v>
      </c>
      <c r="O53" s="34">
        <f>'BAR BB| Open rates'!O53*0.82</f>
        <v>65600</v>
      </c>
      <c r="P53" s="34">
        <f>'BAR BB| Open rates'!P53*0.82</f>
        <v>65600</v>
      </c>
      <c r="Q53" s="34">
        <f>'BAR BB| Open rates'!Q53*0.82</f>
        <v>65600</v>
      </c>
      <c r="R53" s="34">
        <f>'BAR BB| Open rates'!R53*0.82</f>
        <v>65600</v>
      </c>
      <c r="S53" s="34">
        <f>'BAR BB| Open rates'!S53*0.82</f>
        <v>65600</v>
      </c>
      <c r="T53" s="34">
        <f>'BAR BB| Open rates'!T53*0.82</f>
        <v>65600</v>
      </c>
      <c r="U53" s="34">
        <f>'BAR BB| Open rates'!U53*0.82</f>
        <v>65600</v>
      </c>
      <c r="V53" s="34">
        <f>'BAR BB| Open rates'!V53*0.82</f>
        <v>65600</v>
      </c>
      <c r="W53" s="34">
        <f>'BAR BB| Open rates'!W53*0.82</f>
        <v>82000</v>
      </c>
      <c r="X53" s="34">
        <f>'BAR BB| Open rates'!X53*0.82</f>
        <v>82000</v>
      </c>
      <c r="Y53" s="34">
        <f>'BAR BB| Open rates'!Y53*0.82</f>
        <v>82000</v>
      </c>
      <c r="Z53" s="34">
        <f>'BAR BB| Open rates'!Z53*0.82</f>
        <v>82000</v>
      </c>
      <c r="AA53" s="34">
        <f>'BAR BB| Open rates'!AA53*0.82</f>
        <v>82000</v>
      </c>
      <c r="AB53" s="34">
        <f>'BAR BB| Open rates'!AB53*0.82</f>
        <v>82000</v>
      </c>
      <c r="AC53" s="34">
        <f>'BAR BB| Open rates'!AC53*0.82</f>
        <v>82000</v>
      </c>
      <c r="AD53" s="34">
        <f>'BAR BB| Open rates'!AD53*0.82</f>
        <v>82000</v>
      </c>
      <c r="AE53" s="34">
        <f>'BAR BB| Open rates'!AE53*0.82</f>
        <v>82000</v>
      </c>
      <c r="AF53" s="34">
        <f>'BAR BB| Open rates'!AF53*0.82</f>
        <v>82000</v>
      </c>
      <c r="AG53" s="34">
        <f>'BAR BB| Open rates'!AG53*0.82</f>
        <v>82000</v>
      </c>
      <c r="AH53" s="34">
        <f>'BAR BB| Open rates'!AH53*0.82</f>
        <v>82000</v>
      </c>
      <c r="AI53" s="34">
        <f>'BAR BB| Open rates'!AI53*0.82</f>
        <v>82000</v>
      </c>
      <c r="AJ53" s="34">
        <f>'BAR BB| Open rates'!AJ53*0.82</f>
        <v>82000</v>
      </c>
      <c r="AK53" s="34">
        <f>'BAR BB| Open rates'!AK53*0.82</f>
        <v>82000</v>
      </c>
      <c r="AL53" s="34">
        <f>'BAR BB| Open rates'!AL53*0.82</f>
        <v>82000</v>
      </c>
      <c r="AM53" s="34">
        <f>'BAR BB| Open rates'!AM53*0.82</f>
        <v>82000</v>
      </c>
      <c r="AN53" s="34">
        <f>'BAR BB| Open rates'!AN53*0.82</f>
        <v>82000</v>
      </c>
      <c r="AO53" s="34">
        <f>'BAR BB| Open rates'!AO53*0.82</f>
        <v>82000</v>
      </c>
      <c r="AP53" s="34">
        <f>'BAR BB| Open rates'!AP53*0.82</f>
        <v>82000</v>
      </c>
      <c r="AQ53" s="34">
        <f>'BAR BB| Open rates'!AQ53*0.82</f>
        <v>82000</v>
      </c>
      <c r="AR53" s="34">
        <f>'BAR BB| Open rates'!AR53*0.82</f>
        <v>82000</v>
      </c>
      <c r="AS53" s="34">
        <f>'BAR BB| Open rates'!AS53*0.82</f>
        <v>82000</v>
      </c>
      <c r="AT53" s="34">
        <f>'BAR BB| Open rates'!AT53*0.82</f>
        <v>82000</v>
      </c>
      <c r="AU53" s="34">
        <f>'BAR BB| Open rates'!AU53*0.82</f>
        <v>82000</v>
      </c>
      <c r="AV53" s="34">
        <f>'BAR BB| Open rates'!AV53*0.82</f>
        <v>65600</v>
      </c>
      <c r="AW53" s="34">
        <f>'BAR BB| Open rates'!AW53*0.82</f>
        <v>65600</v>
      </c>
      <c r="AX53" s="34">
        <f>'BAR BB| Open rates'!AX53*0.82</f>
        <v>65600</v>
      </c>
      <c r="AY53" s="34">
        <f>'BAR BB| Open rates'!AY53*0.82</f>
        <v>65600</v>
      </c>
      <c r="AZ53" s="34">
        <f>'BAR BB| Open rates'!AZ53*0.82</f>
        <v>65600</v>
      </c>
      <c r="BA53" s="34">
        <f>'BAR BB| Open rates'!BA53*0.82</f>
        <v>65600</v>
      </c>
      <c r="BB53" s="34">
        <f>'BAR BB| Open rates'!BB53*0.82</f>
        <v>65600</v>
      </c>
      <c r="BC53" s="34">
        <f>'BAR BB| Open rates'!BC53*0.82</f>
        <v>65600</v>
      </c>
      <c r="BD53" s="34">
        <f>'BAR BB| Open rates'!BD53*0.82</f>
        <v>65600</v>
      </c>
      <c r="BE53" s="34">
        <f>'BAR BB| Open rates'!BE53*0.82</f>
        <v>65600</v>
      </c>
      <c r="BF53" s="34">
        <f>'BAR BB| Open rates'!BF53*0.82</f>
        <v>65600</v>
      </c>
      <c r="BG53" s="34">
        <f>'BAR BB| Open rates'!BG53*0.82</f>
        <v>65600</v>
      </c>
      <c r="BH53" s="34">
        <f>'BAR BB| Open rates'!BH53*0.82</f>
        <v>65600</v>
      </c>
      <c r="BI53" s="34">
        <f>'BAR BB| Open rates'!BI53*0.82</f>
        <v>65600</v>
      </c>
      <c r="BJ53" s="34">
        <f>'BAR BB| Open rates'!BJ53*0.82</f>
        <v>65600</v>
      </c>
      <c r="BK53" s="34">
        <f>'BAR BB| Open rates'!BK53*0.82</f>
        <v>65600</v>
      </c>
      <c r="BL53" s="34">
        <f>'BAR BB| Open rates'!BL53*0.82</f>
        <v>65600</v>
      </c>
      <c r="BM53" s="34">
        <f>'BAR BB| Open rates'!BM53*0.82</f>
        <v>65600</v>
      </c>
      <c r="BN53" s="34">
        <f>'BAR BB| Open rates'!BN53*0.82</f>
        <v>65600</v>
      </c>
      <c r="BO53" s="34">
        <f>'BAR BB| Open rates'!BO53*0.82</f>
        <v>65600</v>
      </c>
      <c r="BP53" s="34">
        <f>'BAR BB| Open rates'!BP53*0.82</f>
        <v>65600</v>
      </c>
      <c r="BQ53" s="34">
        <f>'BAR BB| Open rates'!BQ53*0.82</f>
        <v>65600</v>
      </c>
      <c r="BR53" s="34">
        <f>'BAR BB| Open rates'!BR53*0.82</f>
        <v>65600</v>
      </c>
      <c r="BS53" s="34">
        <f>'BAR BB| Open rates'!BS53*0.82</f>
        <v>65600</v>
      </c>
      <c r="BT53" s="34">
        <f>'BAR BB| Open rates'!BT53*0.82</f>
        <v>65600</v>
      </c>
      <c r="BU53" s="34">
        <f>'BAR BB| Open rates'!BU53*0.82</f>
        <v>65600</v>
      </c>
      <c r="BV53" s="34">
        <f>'BAR BB| Open rates'!BV53*0.82</f>
        <v>65600</v>
      </c>
      <c r="BW53" s="34">
        <f>'BAR BB| Open rates'!BW53*0.82</f>
        <v>65600</v>
      </c>
      <c r="BX53" s="34">
        <f>'BAR BB| Open rates'!BX53*0.82</f>
        <v>65600</v>
      </c>
      <c r="BY53" s="34">
        <f>'BAR BB| Open rates'!BY53*0.82</f>
        <v>65600</v>
      </c>
      <c r="BZ53" s="34">
        <f>'BAR BB| Open rates'!BZ53*0.82</f>
        <v>65600</v>
      </c>
      <c r="CA53" s="34">
        <f>'BAR BB| Open rates'!CA53*0.82</f>
        <v>65600</v>
      </c>
      <c r="CB53" s="34">
        <f>'BAR BB| Open rates'!CB53*0.82</f>
        <v>65600</v>
      </c>
      <c r="CC53" s="34">
        <f>'BAR BB| Open rates'!CC53*0.82</f>
        <v>65600</v>
      </c>
      <c r="CD53" s="34">
        <f>'BAR BB| Open rates'!CD53*0.82</f>
        <v>65600</v>
      </c>
      <c r="CE53" s="34">
        <f>'BAR BB| Open rates'!CE53*0.82</f>
        <v>65600</v>
      </c>
    </row>
    <row r="54" spans="1:83" s="35" customFormat="1" ht="12" customHeight="1" x14ac:dyDescent="0.2">
      <c r="A54" s="269">
        <v>2</v>
      </c>
      <c r="B54" s="34">
        <f>'BAR BB| Open rates'!B54*0.82</f>
        <v>84460</v>
      </c>
      <c r="C54" s="34">
        <f>'BAR BB| Open rates'!C54*0.82</f>
        <v>84460</v>
      </c>
      <c r="D54" s="34">
        <f>'BAR BB| Open rates'!D54*0.82</f>
        <v>84460</v>
      </c>
      <c r="E54" s="34">
        <f>'BAR BB| Open rates'!E54*0.82</f>
        <v>68060</v>
      </c>
      <c r="F54" s="34">
        <f>'BAR BB| Open rates'!F54*0.82</f>
        <v>68060</v>
      </c>
      <c r="G54" s="34">
        <f>'BAR BB| Open rates'!G54*0.82</f>
        <v>68060</v>
      </c>
      <c r="H54" s="34">
        <f>'BAR BB| Open rates'!H54*0.82</f>
        <v>68060</v>
      </c>
      <c r="I54" s="34">
        <f>'BAR BB| Open rates'!I54*0.82</f>
        <v>68060</v>
      </c>
      <c r="J54" s="34">
        <f>'BAR BB| Open rates'!J54*0.82</f>
        <v>68060</v>
      </c>
      <c r="K54" s="34">
        <f>'BAR BB| Open rates'!K54*0.82</f>
        <v>68060</v>
      </c>
      <c r="L54" s="34">
        <f>'BAR BB| Open rates'!L54*0.82</f>
        <v>68060</v>
      </c>
      <c r="M54" s="34">
        <f>'BAR BB| Open rates'!M54*0.82</f>
        <v>68060</v>
      </c>
      <c r="N54" s="34">
        <f>'BAR BB| Open rates'!N54*0.82</f>
        <v>68060</v>
      </c>
      <c r="O54" s="34">
        <f>'BAR BB| Open rates'!O54*0.82</f>
        <v>68060</v>
      </c>
      <c r="P54" s="34">
        <f>'BAR BB| Open rates'!P54*0.82</f>
        <v>68060</v>
      </c>
      <c r="Q54" s="34">
        <f>'BAR BB| Open rates'!Q54*0.82</f>
        <v>68060</v>
      </c>
      <c r="R54" s="34">
        <f>'BAR BB| Open rates'!R54*0.82</f>
        <v>68060</v>
      </c>
      <c r="S54" s="34">
        <f>'BAR BB| Open rates'!S54*0.82</f>
        <v>68060</v>
      </c>
      <c r="T54" s="34">
        <f>'BAR BB| Open rates'!T54*0.82</f>
        <v>68060</v>
      </c>
      <c r="U54" s="34">
        <f>'BAR BB| Open rates'!U54*0.82</f>
        <v>68060</v>
      </c>
      <c r="V54" s="34">
        <f>'BAR BB| Open rates'!V54*0.82</f>
        <v>68060</v>
      </c>
      <c r="W54" s="34">
        <f>'BAR BB| Open rates'!W54*0.82</f>
        <v>84460</v>
      </c>
      <c r="X54" s="34">
        <f>'BAR BB| Open rates'!X54*0.82</f>
        <v>84460</v>
      </c>
      <c r="Y54" s="34">
        <f>'BAR BB| Open rates'!Y54*0.82</f>
        <v>84460</v>
      </c>
      <c r="Z54" s="34">
        <f>'BAR BB| Open rates'!Z54*0.82</f>
        <v>84460</v>
      </c>
      <c r="AA54" s="34">
        <f>'BAR BB| Open rates'!AA54*0.82</f>
        <v>84460</v>
      </c>
      <c r="AB54" s="34">
        <f>'BAR BB| Open rates'!AB54*0.82</f>
        <v>84460</v>
      </c>
      <c r="AC54" s="34">
        <f>'BAR BB| Open rates'!AC54*0.82</f>
        <v>84460</v>
      </c>
      <c r="AD54" s="34">
        <f>'BAR BB| Open rates'!AD54*0.82</f>
        <v>84460</v>
      </c>
      <c r="AE54" s="34">
        <f>'BAR BB| Open rates'!AE54*0.82</f>
        <v>84460</v>
      </c>
      <c r="AF54" s="34">
        <f>'BAR BB| Open rates'!AF54*0.82</f>
        <v>84460</v>
      </c>
      <c r="AG54" s="34">
        <f>'BAR BB| Open rates'!AG54*0.82</f>
        <v>84460</v>
      </c>
      <c r="AH54" s="34">
        <f>'BAR BB| Open rates'!AH54*0.82</f>
        <v>84460</v>
      </c>
      <c r="AI54" s="34">
        <f>'BAR BB| Open rates'!AI54*0.82</f>
        <v>84460</v>
      </c>
      <c r="AJ54" s="34">
        <f>'BAR BB| Open rates'!AJ54*0.82</f>
        <v>84460</v>
      </c>
      <c r="AK54" s="34">
        <f>'BAR BB| Open rates'!AK54*0.82</f>
        <v>84460</v>
      </c>
      <c r="AL54" s="34">
        <f>'BAR BB| Open rates'!AL54*0.82</f>
        <v>84460</v>
      </c>
      <c r="AM54" s="34">
        <f>'BAR BB| Open rates'!AM54*0.82</f>
        <v>84460</v>
      </c>
      <c r="AN54" s="34">
        <f>'BAR BB| Open rates'!AN54*0.82</f>
        <v>84460</v>
      </c>
      <c r="AO54" s="34">
        <f>'BAR BB| Open rates'!AO54*0.82</f>
        <v>84460</v>
      </c>
      <c r="AP54" s="34">
        <f>'BAR BB| Open rates'!AP54*0.82</f>
        <v>84460</v>
      </c>
      <c r="AQ54" s="34">
        <f>'BAR BB| Open rates'!AQ54*0.82</f>
        <v>84460</v>
      </c>
      <c r="AR54" s="34">
        <f>'BAR BB| Open rates'!AR54*0.82</f>
        <v>84460</v>
      </c>
      <c r="AS54" s="34">
        <f>'BAR BB| Open rates'!AS54*0.82</f>
        <v>84460</v>
      </c>
      <c r="AT54" s="34">
        <f>'BAR BB| Open rates'!AT54*0.82</f>
        <v>84460</v>
      </c>
      <c r="AU54" s="34">
        <f>'BAR BB| Open rates'!AU54*0.82</f>
        <v>84460</v>
      </c>
      <c r="AV54" s="34">
        <f>'BAR BB| Open rates'!AV54*0.82</f>
        <v>68060</v>
      </c>
      <c r="AW54" s="34">
        <f>'BAR BB| Open rates'!AW54*0.82</f>
        <v>68060</v>
      </c>
      <c r="AX54" s="34">
        <f>'BAR BB| Open rates'!AX54*0.82</f>
        <v>68060</v>
      </c>
      <c r="AY54" s="34">
        <f>'BAR BB| Open rates'!AY54*0.82</f>
        <v>68060</v>
      </c>
      <c r="AZ54" s="34">
        <f>'BAR BB| Open rates'!AZ54*0.82</f>
        <v>68060</v>
      </c>
      <c r="BA54" s="34">
        <f>'BAR BB| Open rates'!BA54*0.82</f>
        <v>68060</v>
      </c>
      <c r="BB54" s="34">
        <f>'BAR BB| Open rates'!BB54*0.82</f>
        <v>68060</v>
      </c>
      <c r="BC54" s="34">
        <f>'BAR BB| Open rates'!BC54*0.82</f>
        <v>68060</v>
      </c>
      <c r="BD54" s="34">
        <f>'BAR BB| Open rates'!BD54*0.82</f>
        <v>68060</v>
      </c>
      <c r="BE54" s="34">
        <f>'BAR BB| Open rates'!BE54*0.82</f>
        <v>68060</v>
      </c>
      <c r="BF54" s="34">
        <f>'BAR BB| Open rates'!BF54*0.82</f>
        <v>68060</v>
      </c>
      <c r="BG54" s="34">
        <f>'BAR BB| Open rates'!BG54*0.82</f>
        <v>68060</v>
      </c>
      <c r="BH54" s="34">
        <f>'BAR BB| Open rates'!BH54*0.82</f>
        <v>68060</v>
      </c>
      <c r="BI54" s="34">
        <f>'BAR BB| Open rates'!BI54*0.82</f>
        <v>68060</v>
      </c>
      <c r="BJ54" s="34">
        <f>'BAR BB| Open rates'!BJ54*0.82</f>
        <v>68060</v>
      </c>
      <c r="BK54" s="34">
        <f>'BAR BB| Open rates'!BK54*0.82</f>
        <v>68060</v>
      </c>
      <c r="BL54" s="34">
        <f>'BAR BB| Open rates'!BL54*0.82</f>
        <v>68060</v>
      </c>
      <c r="BM54" s="34">
        <f>'BAR BB| Open rates'!BM54*0.82</f>
        <v>68060</v>
      </c>
      <c r="BN54" s="34">
        <f>'BAR BB| Open rates'!BN54*0.82</f>
        <v>68060</v>
      </c>
      <c r="BO54" s="34">
        <f>'BAR BB| Open rates'!BO54*0.82</f>
        <v>68060</v>
      </c>
      <c r="BP54" s="34">
        <f>'BAR BB| Open rates'!BP54*0.82</f>
        <v>68060</v>
      </c>
      <c r="BQ54" s="34">
        <f>'BAR BB| Open rates'!BQ54*0.82</f>
        <v>68060</v>
      </c>
      <c r="BR54" s="34">
        <f>'BAR BB| Open rates'!BR54*0.82</f>
        <v>68060</v>
      </c>
      <c r="BS54" s="34">
        <f>'BAR BB| Open rates'!BS54*0.82</f>
        <v>68060</v>
      </c>
      <c r="BT54" s="34">
        <f>'BAR BB| Open rates'!BT54*0.82</f>
        <v>68060</v>
      </c>
      <c r="BU54" s="34">
        <f>'BAR BB| Open rates'!BU54*0.82</f>
        <v>68060</v>
      </c>
      <c r="BV54" s="34">
        <f>'BAR BB| Open rates'!BV54*0.82</f>
        <v>68060</v>
      </c>
      <c r="BW54" s="34">
        <f>'BAR BB| Open rates'!BW54*0.82</f>
        <v>68060</v>
      </c>
      <c r="BX54" s="34">
        <f>'BAR BB| Open rates'!BX54*0.82</f>
        <v>68060</v>
      </c>
      <c r="BY54" s="34">
        <f>'BAR BB| Open rates'!BY54*0.82</f>
        <v>68060</v>
      </c>
      <c r="BZ54" s="34">
        <f>'BAR BB| Open rates'!BZ54*0.82</f>
        <v>68060</v>
      </c>
      <c r="CA54" s="34">
        <f>'BAR BB| Open rates'!CA54*0.82</f>
        <v>68060</v>
      </c>
      <c r="CB54" s="34">
        <f>'BAR BB| Open rates'!CB54*0.82</f>
        <v>68060</v>
      </c>
      <c r="CC54" s="34">
        <f>'BAR BB| Open rates'!CC54*0.82</f>
        <v>68060</v>
      </c>
      <c r="CD54" s="34">
        <f>'BAR BB| Open rates'!CD54*0.82</f>
        <v>68060</v>
      </c>
      <c r="CE54" s="34">
        <f>'BAR BB| Open rates'!CE54*0.82</f>
        <v>68060</v>
      </c>
    </row>
    <row r="55" spans="1:83" s="35" customFormat="1" ht="12" customHeight="1" x14ac:dyDescent="0.2">
      <c r="A55" s="269">
        <v>3</v>
      </c>
      <c r="B55" s="34">
        <f>'BAR BB| Open rates'!B55*0.82</f>
        <v>86920</v>
      </c>
      <c r="C55" s="34">
        <f>'BAR BB| Open rates'!C55*0.82</f>
        <v>86920</v>
      </c>
      <c r="D55" s="34">
        <f>'BAR BB| Open rates'!D55*0.82</f>
        <v>86920</v>
      </c>
      <c r="E55" s="34">
        <f>'BAR BB| Open rates'!E55*0.82</f>
        <v>70520</v>
      </c>
      <c r="F55" s="34">
        <f>'BAR BB| Open rates'!F55*0.82</f>
        <v>70520</v>
      </c>
      <c r="G55" s="34">
        <f>'BAR BB| Open rates'!G55*0.82</f>
        <v>70520</v>
      </c>
      <c r="H55" s="34">
        <f>'BAR BB| Open rates'!H55*0.82</f>
        <v>70520</v>
      </c>
      <c r="I55" s="34">
        <f>'BAR BB| Open rates'!I55*0.82</f>
        <v>70520</v>
      </c>
      <c r="J55" s="34">
        <f>'BAR BB| Open rates'!J55*0.82</f>
        <v>70520</v>
      </c>
      <c r="K55" s="34">
        <f>'BAR BB| Open rates'!K55*0.82</f>
        <v>70520</v>
      </c>
      <c r="L55" s="34">
        <f>'BAR BB| Open rates'!L55*0.82</f>
        <v>70520</v>
      </c>
      <c r="M55" s="34">
        <f>'BAR BB| Open rates'!M55*0.82</f>
        <v>70520</v>
      </c>
      <c r="N55" s="34">
        <f>'BAR BB| Open rates'!N55*0.82</f>
        <v>70520</v>
      </c>
      <c r="O55" s="34">
        <f>'BAR BB| Open rates'!O55*0.82</f>
        <v>70520</v>
      </c>
      <c r="P55" s="34">
        <f>'BAR BB| Open rates'!P55*0.82</f>
        <v>70520</v>
      </c>
      <c r="Q55" s="34">
        <f>'BAR BB| Open rates'!Q55*0.82</f>
        <v>70520</v>
      </c>
      <c r="R55" s="34">
        <f>'BAR BB| Open rates'!R55*0.82</f>
        <v>70520</v>
      </c>
      <c r="S55" s="34">
        <f>'BAR BB| Open rates'!S55*0.82</f>
        <v>70520</v>
      </c>
      <c r="T55" s="34">
        <f>'BAR BB| Open rates'!T55*0.82</f>
        <v>70520</v>
      </c>
      <c r="U55" s="34">
        <f>'BAR BB| Open rates'!U55*0.82</f>
        <v>70520</v>
      </c>
      <c r="V55" s="34">
        <f>'BAR BB| Open rates'!V55*0.82</f>
        <v>70520</v>
      </c>
      <c r="W55" s="34">
        <f>'BAR BB| Open rates'!W55*0.82</f>
        <v>86920</v>
      </c>
      <c r="X55" s="34">
        <f>'BAR BB| Open rates'!X55*0.82</f>
        <v>86920</v>
      </c>
      <c r="Y55" s="34">
        <f>'BAR BB| Open rates'!Y55*0.82</f>
        <v>86920</v>
      </c>
      <c r="Z55" s="34">
        <f>'BAR BB| Open rates'!Z55*0.82</f>
        <v>86920</v>
      </c>
      <c r="AA55" s="34">
        <f>'BAR BB| Open rates'!AA55*0.82</f>
        <v>86920</v>
      </c>
      <c r="AB55" s="34">
        <f>'BAR BB| Open rates'!AB55*0.82</f>
        <v>86920</v>
      </c>
      <c r="AC55" s="34">
        <f>'BAR BB| Open rates'!AC55*0.82</f>
        <v>86920</v>
      </c>
      <c r="AD55" s="34">
        <f>'BAR BB| Open rates'!AD55*0.82</f>
        <v>86920</v>
      </c>
      <c r="AE55" s="34">
        <f>'BAR BB| Open rates'!AE55*0.82</f>
        <v>86920</v>
      </c>
      <c r="AF55" s="34">
        <f>'BAR BB| Open rates'!AF55*0.82</f>
        <v>86920</v>
      </c>
      <c r="AG55" s="34">
        <f>'BAR BB| Open rates'!AG55*0.82</f>
        <v>86920</v>
      </c>
      <c r="AH55" s="34">
        <f>'BAR BB| Open rates'!AH55*0.82</f>
        <v>86920</v>
      </c>
      <c r="AI55" s="34">
        <f>'BAR BB| Open rates'!AI55*0.82</f>
        <v>86920</v>
      </c>
      <c r="AJ55" s="34">
        <f>'BAR BB| Open rates'!AJ55*0.82</f>
        <v>86920</v>
      </c>
      <c r="AK55" s="34">
        <f>'BAR BB| Open rates'!AK55*0.82</f>
        <v>86920</v>
      </c>
      <c r="AL55" s="34">
        <f>'BAR BB| Open rates'!AL55*0.82</f>
        <v>86920</v>
      </c>
      <c r="AM55" s="34">
        <f>'BAR BB| Open rates'!AM55*0.82</f>
        <v>86920</v>
      </c>
      <c r="AN55" s="34">
        <f>'BAR BB| Open rates'!AN55*0.82</f>
        <v>86920</v>
      </c>
      <c r="AO55" s="34">
        <f>'BAR BB| Open rates'!AO55*0.82</f>
        <v>86920</v>
      </c>
      <c r="AP55" s="34">
        <f>'BAR BB| Open rates'!AP55*0.82</f>
        <v>86920</v>
      </c>
      <c r="AQ55" s="34">
        <f>'BAR BB| Open rates'!AQ55*0.82</f>
        <v>86920</v>
      </c>
      <c r="AR55" s="34">
        <f>'BAR BB| Open rates'!AR55*0.82</f>
        <v>86920</v>
      </c>
      <c r="AS55" s="34">
        <f>'BAR BB| Open rates'!AS55*0.82</f>
        <v>86920</v>
      </c>
      <c r="AT55" s="34">
        <f>'BAR BB| Open rates'!AT55*0.82</f>
        <v>86920</v>
      </c>
      <c r="AU55" s="34">
        <f>'BAR BB| Open rates'!AU55*0.82</f>
        <v>86920</v>
      </c>
      <c r="AV55" s="34">
        <f>'BAR BB| Open rates'!AV55*0.82</f>
        <v>70520</v>
      </c>
      <c r="AW55" s="34">
        <f>'BAR BB| Open rates'!AW55*0.82</f>
        <v>70520</v>
      </c>
      <c r="AX55" s="34">
        <f>'BAR BB| Open rates'!AX55*0.82</f>
        <v>70520</v>
      </c>
      <c r="AY55" s="34">
        <f>'BAR BB| Open rates'!AY55*0.82</f>
        <v>70520</v>
      </c>
      <c r="AZ55" s="34">
        <f>'BAR BB| Open rates'!AZ55*0.82</f>
        <v>70520</v>
      </c>
      <c r="BA55" s="34">
        <f>'BAR BB| Open rates'!BA55*0.82</f>
        <v>70520</v>
      </c>
      <c r="BB55" s="34">
        <f>'BAR BB| Open rates'!BB55*0.82</f>
        <v>70520</v>
      </c>
      <c r="BC55" s="34">
        <f>'BAR BB| Open rates'!BC55*0.82</f>
        <v>70520</v>
      </c>
      <c r="BD55" s="34">
        <f>'BAR BB| Open rates'!BD55*0.82</f>
        <v>70520</v>
      </c>
      <c r="BE55" s="34">
        <f>'BAR BB| Open rates'!BE55*0.82</f>
        <v>70520</v>
      </c>
      <c r="BF55" s="34">
        <f>'BAR BB| Open rates'!BF55*0.82</f>
        <v>70520</v>
      </c>
      <c r="BG55" s="34">
        <f>'BAR BB| Open rates'!BG55*0.82</f>
        <v>70520</v>
      </c>
      <c r="BH55" s="34">
        <f>'BAR BB| Open rates'!BH55*0.82</f>
        <v>70520</v>
      </c>
      <c r="BI55" s="34">
        <f>'BAR BB| Open rates'!BI55*0.82</f>
        <v>70520</v>
      </c>
      <c r="BJ55" s="34">
        <f>'BAR BB| Open rates'!BJ55*0.82</f>
        <v>70520</v>
      </c>
      <c r="BK55" s="34">
        <f>'BAR BB| Open rates'!BK55*0.82</f>
        <v>70520</v>
      </c>
      <c r="BL55" s="34">
        <f>'BAR BB| Open rates'!BL55*0.82</f>
        <v>70520</v>
      </c>
      <c r="BM55" s="34">
        <f>'BAR BB| Open rates'!BM55*0.82</f>
        <v>70520</v>
      </c>
      <c r="BN55" s="34">
        <f>'BAR BB| Open rates'!BN55*0.82</f>
        <v>70520</v>
      </c>
      <c r="BO55" s="34">
        <f>'BAR BB| Open rates'!BO55*0.82</f>
        <v>70520</v>
      </c>
      <c r="BP55" s="34">
        <f>'BAR BB| Open rates'!BP55*0.82</f>
        <v>70520</v>
      </c>
      <c r="BQ55" s="34">
        <f>'BAR BB| Open rates'!BQ55*0.82</f>
        <v>70520</v>
      </c>
      <c r="BR55" s="34">
        <f>'BAR BB| Open rates'!BR55*0.82</f>
        <v>70520</v>
      </c>
      <c r="BS55" s="34">
        <f>'BAR BB| Open rates'!BS55*0.82</f>
        <v>70520</v>
      </c>
      <c r="BT55" s="34">
        <f>'BAR BB| Open rates'!BT55*0.82</f>
        <v>70520</v>
      </c>
      <c r="BU55" s="34">
        <f>'BAR BB| Open rates'!BU55*0.82</f>
        <v>70520</v>
      </c>
      <c r="BV55" s="34">
        <f>'BAR BB| Open rates'!BV55*0.82</f>
        <v>70520</v>
      </c>
      <c r="BW55" s="34">
        <f>'BAR BB| Open rates'!BW55*0.82</f>
        <v>70520</v>
      </c>
      <c r="BX55" s="34">
        <f>'BAR BB| Open rates'!BX55*0.82</f>
        <v>70520</v>
      </c>
      <c r="BY55" s="34">
        <f>'BAR BB| Open rates'!BY55*0.82</f>
        <v>70520</v>
      </c>
      <c r="BZ55" s="34">
        <f>'BAR BB| Open rates'!BZ55*0.82</f>
        <v>70520</v>
      </c>
      <c r="CA55" s="34">
        <f>'BAR BB| Open rates'!CA55*0.82</f>
        <v>70520</v>
      </c>
      <c r="CB55" s="34">
        <f>'BAR BB| Open rates'!CB55*0.82</f>
        <v>70520</v>
      </c>
      <c r="CC55" s="34">
        <f>'BAR BB| Open rates'!CC55*0.82</f>
        <v>70520</v>
      </c>
      <c r="CD55" s="34">
        <f>'BAR BB| Open rates'!CD55*0.82</f>
        <v>70520</v>
      </c>
      <c r="CE55" s="34">
        <f>'BAR BB| Open rates'!CE55*0.82</f>
        <v>70520</v>
      </c>
    </row>
    <row r="56" spans="1:83" s="35" customFormat="1" ht="12" customHeight="1" x14ac:dyDescent="0.2">
      <c r="A56" s="269">
        <v>4</v>
      </c>
      <c r="B56" s="34">
        <f>'BAR BB| Open rates'!B56*0.82</f>
        <v>89380</v>
      </c>
      <c r="C56" s="34">
        <f>'BAR BB| Open rates'!C56*0.82</f>
        <v>89380</v>
      </c>
      <c r="D56" s="34">
        <f>'BAR BB| Open rates'!D56*0.82</f>
        <v>89380</v>
      </c>
      <c r="E56" s="34">
        <f>'BAR BB| Open rates'!E56*0.82</f>
        <v>72980</v>
      </c>
      <c r="F56" s="34">
        <f>'BAR BB| Open rates'!F56*0.82</f>
        <v>72980</v>
      </c>
      <c r="G56" s="34">
        <f>'BAR BB| Open rates'!G56*0.82</f>
        <v>72980</v>
      </c>
      <c r="H56" s="34">
        <f>'BAR BB| Open rates'!H56*0.82</f>
        <v>72980</v>
      </c>
      <c r="I56" s="34">
        <f>'BAR BB| Open rates'!I56*0.82</f>
        <v>72980</v>
      </c>
      <c r="J56" s="34">
        <f>'BAR BB| Open rates'!J56*0.82</f>
        <v>72980</v>
      </c>
      <c r="K56" s="34">
        <f>'BAR BB| Open rates'!K56*0.82</f>
        <v>72980</v>
      </c>
      <c r="L56" s="34">
        <f>'BAR BB| Open rates'!L56*0.82</f>
        <v>72980</v>
      </c>
      <c r="M56" s="34">
        <f>'BAR BB| Open rates'!M56*0.82</f>
        <v>72980</v>
      </c>
      <c r="N56" s="34">
        <f>'BAR BB| Open rates'!N56*0.82</f>
        <v>72980</v>
      </c>
      <c r="O56" s="34">
        <f>'BAR BB| Open rates'!O56*0.82</f>
        <v>72980</v>
      </c>
      <c r="P56" s="34">
        <f>'BAR BB| Open rates'!P56*0.82</f>
        <v>72980</v>
      </c>
      <c r="Q56" s="34">
        <f>'BAR BB| Open rates'!Q56*0.82</f>
        <v>72980</v>
      </c>
      <c r="R56" s="34">
        <f>'BAR BB| Open rates'!R56*0.82</f>
        <v>72980</v>
      </c>
      <c r="S56" s="34">
        <f>'BAR BB| Open rates'!S56*0.82</f>
        <v>72980</v>
      </c>
      <c r="T56" s="34">
        <f>'BAR BB| Open rates'!T56*0.82</f>
        <v>72980</v>
      </c>
      <c r="U56" s="34">
        <f>'BAR BB| Open rates'!U56*0.82</f>
        <v>72980</v>
      </c>
      <c r="V56" s="34">
        <f>'BAR BB| Open rates'!V56*0.82</f>
        <v>72980</v>
      </c>
      <c r="W56" s="34">
        <f>'BAR BB| Open rates'!W56*0.82</f>
        <v>89380</v>
      </c>
      <c r="X56" s="34">
        <f>'BAR BB| Open rates'!X56*0.82</f>
        <v>89380</v>
      </c>
      <c r="Y56" s="34">
        <f>'BAR BB| Open rates'!Y56*0.82</f>
        <v>89380</v>
      </c>
      <c r="Z56" s="34">
        <f>'BAR BB| Open rates'!Z56*0.82</f>
        <v>89380</v>
      </c>
      <c r="AA56" s="34">
        <f>'BAR BB| Open rates'!AA56*0.82</f>
        <v>89380</v>
      </c>
      <c r="AB56" s="34">
        <f>'BAR BB| Open rates'!AB56*0.82</f>
        <v>89380</v>
      </c>
      <c r="AC56" s="34">
        <f>'BAR BB| Open rates'!AC56*0.82</f>
        <v>89380</v>
      </c>
      <c r="AD56" s="34">
        <f>'BAR BB| Open rates'!AD56*0.82</f>
        <v>89380</v>
      </c>
      <c r="AE56" s="34">
        <f>'BAR BB| Open rates'!AE56*0.82</f>
        <v>89380</v>
      </c>
      <c r="AF56" s="34">
        <f>'BAR BB| Open rates'!AF56*0.82</f>
        <v>89380</v>
      </c>
      <c r="AG56" s="34">
        <f>'BAR BB| Open rates'!AG56*0.82</f>
        <v>89380</v>
      </c>
      <c r="AH56" s="34">
        <f>'BAR BB| Open rates'!AH56*0.82</f>
        <v>89380</v>
      </c>
      <c r="AI56" s="34">
        <f>'BAR BB| Open rates'!AI56*0.82</f>
        <v>89380</v>
      </c>
      <c r="AJ56" s="34">
        <f>'BAR BB| Open rates'!AJ56*0.82</f>
        <v>89380</v>
      </c>
      <c r="AK56" s="34">
        <f>'BAR BB| Open rates'!AK56*0.82</f>
        <v>89380</v>
      </c>
      <c r="AL56" s="34">
        <f>'BAR BB| Open rates'!AL56*0.82</f>
        <v>89380</v>
      </c>
      <c r="AM56" s="34">
        <f>'BAR BB| Open rates'!AM56*0.82</f>
        <v>89380</v>
      </c>
      <c r="AN56" s="34">
        <f>'BAR BB| Open rates'!AN56*0.82</f>
        <v>89380</v>
      </c>
      <c r="AO56" s="34">
        <f>'BAR BB| Open rates'!AO56*0.82</f>
        <v>89380</v>
      </c>
      <c r="AP56" s="34">
        <f>'BAR BB| Open rates'!AP56*0.82</f>
        <v>89380</v>
      </c>
      <c r="AQ56" s="34">
        <f>'BAR BB| Open rates'!AQ56*0.82</f>
        <v>89380</v>
      </c>
      <c r="AR56" s="34">
        <f>'BAR BB| Open rates'!AR56*0.82</f>
        <v>89380</v>
      </c>
      <c r="AS56" s="34">
        <f>'BAR BB| Open rates'!AS56*0.82</f>
        <v>89380</v>
      </c>
      <c r="AT56" s="34">
        <f>'BAR BB| Open rates'!AT56*0.82</f>
        <v>89380</v>
      </c>
      <c r="AU56" s="34">
        <f>'BAR BB| Open rates'!AU56*0.82</f>
        <v>89380</v>
      </c>
      <c r="AV56" s="34">
        <f>'BAR BB| Open rates'!AV56*0.82</f>
        <v>72980</v>
      </c>
      <c r="AW56" s="34">
        <f>'BAR BB| Open rates'!AW56*0.82</f>
        <v>72980</v>
      </c>
      <c r="AX56" s="34">
        <f>'BAR BB| Open rates'!AX56*0.82</f>
        <v>72980</v>
      </c>
      <c r="AY56" s="34">
        <f>'BAR BB| Open rates'!AY56*0.82</f>
        <v>72980</v>
      </c>
      <c r="AZ56" s="34">
        <f>'BAR BB| Open rates'!AZ56*0.82</f>
        <v>72980</v>
      </c>
      <c r="BA56" s="34">
        <f>'BAR BB| Open rates'!BA56*0.82</f>
        <v>72980</v>
      </c>
      <c r="BB56" s="34">
        <f>'BAR BB| Open rates'!BB56*0.82</f>
        <v>72980</v>
      </c>
      <c r="BC56" s="34">
        <f>'BAR BB| Open rates'!BC56*0.82</f>
        <v>72980</v>
      </c>
      <c r="BD56" s="34">
        <f>'BAR BB| Open rates'!BD56*0.82</f>
        <v>72980</v>
      </c>
      <c r="BE56" s="34">
        <f>'BAR BB| Open rates'!BE56*0.82</f>
        <v>72980</v>
      </c>
      <c r="BF56" s="34">
        <f>'BAR BB| Open rates'!BF56*0.82</f>
        <v>72980</v>
      </c>
      <c r="BG56" s="34">
        <f>'BAR BB| Open rates'!BG56*0.82</f>
        <v>72980</v>
      </c>
      <c r="BH56" s="34">
        <f>'BAR BB| Open rates'!BH56*0.82</f>
        <v>72980</v>
      </c>
      <c r="BI56" s="34">
        <f>'BAR BB| Open rates'!BI56*0.82</f>
        <v>72980</v>
      </c>
      <c r="BJ56" s="34">
        <f>'BAR BB| Open rates'!BJ56*0.82</f>
        <v>72980</v>
      </c>
      <c r="BK56" s="34">
        <f>'BAR BB| Open rates'!BK56*0.82</f>
        <v>72980</v>
      </c>
      <c r="BL56" s="34">
        <f>'BAR BB| Open rates'!BL56*0.82</f>
        <v>72980</v>
      </c>
      <c r="BM56" s="34">
        <f>'BAR BB| Open rates'!BM56*0.82</f>
        <v>72980</v>
      </c>
      <c r="BN56" s="34">
        <f>'BAR BB| Open rates'!BN56*0.82</f>
        <v>72980</v>
      </c>
      <c r="BO56" s="34">
        <f>'BAR BB| Open rates'!BO56*0.82</f>
        <v>72980</v>
      </c>
      <c r="BP56" s="34">
        <f>'BAR BB| Open rates'!BP56*0.82</f>
        <v>72980</v>
      </c>
      <c r="BQ56" s="34">
        <f>'BAR BB| Open rates'!BQ56*0.82</f>
        <v>72980</v>
      </c>
      <c r="BR56" s="34">
        <f>'BAR BB| Open rates'!BR56*0.82</f>
        <v>72980</v>
      </c>
      <c r="BS56" s="34">
        <f>'BAR BB| Open rates'!BS56*0.82</f>
        <v>72980</v>
      </c>
      <c r="BT56" s="34">
        <f>'BAR BB| Open rates'!BT56*0.82</f>
        <v>72980</v>
      </c>
      <c r="BU56" s="34">
        <f>'BAR BB| Open rates'!BU56*0.82</f>
        <v>72980</v>
      </c>
      <c r="BV56" s="34">
        <f>'BAR BB| Open rates'!BV56*0.82</f>
        <v>72980</v>
      </c>
      <c r="BW56" s="34">
        <f>'BAR BB| Open rates'!BW56*0.82</f>
        <v>72980</v>
      </c>
      <c r="BX56" s="34">
        <f>'BAR BB| Open rates'!BX56*0.82</f>
        <v>72980</v>
      </c>
      <c r="BY56" s="34">
        <f>'BAR BB| Open rates'!BY56*0.82</f>
        <v>72980</v>
      </c>
      <c r="BZ56" s="34">
        <f>'BAR BB| Open rates'!BZ56*0.82</f>
        <v>72980</v>
      </c>
      <c r="CA56" s="34">
        <f>'BAR BB| Open rates'!CA56*0.82</f>
        <v>72980</v>
      </c>
      <c r="CB56" s="34">
        <f>'BAR BB| Open rates'!CB56*0.82</f>
        <v>72980</v>
      </c>
      <c r="CC56" s="34">
        <f>'BAR BB| Open rates'!CC56*0.82</f>
        <v>72980</v>
      </c>
      <c r="CD56" s="34">
        <f>'BAR BB| Open rates'!CD56*0.82</f>
        <v>72980</v>
      </c>
      <c r="CE56" s="34">
        <f>'BAR BB| Open rates'!CE56*0.82</f>
        <v>72980</v>
      </c>
    </row>
    <row r="57" spans="1:83" s="35" customFormat="1" ht="12" customHeight="1" x14ac:dyDescent="0.2">
      <c r="A57" s="269">
        <v>5</v>
      </c>
      <c r="B57" s="34">
        <f>'BAR BB| Open rates'!B57*0.82</f>
        <v>91840</v>
      </c>
      <c r="C57" s="34">
        <f>'BAR BB| Open rates'!C57*0.82</f>
        <v>91840</v>
      </c>
      <c r="D57" s="34">
        <f>'BAR BB| Open rates'!D57*0.82</f>
        <v>91840</v>
      </c>
      <c r="E57" s="34">
        <f>'BAR BB| Open rates'!E57*0.82</f>
        <v>75440</v>
      </c>
      <c r="F57" s="34">
        <f>'BAR BB| Open rates'!F57*0.82</f>
        <v>75440</v>
      </c>
      <c r="G57" s="34">
        <f>'BAR BB| Open rates'!G57*0.82</f>
        <v>75440</v>
      </c>
      <c r="H57" s="34">
        <f>'BAR BB| Open rates'!H57*0.82</f>
        <v>75440</v>
      </c>
      <c r="I57" s="34">
        <f>'BAR BB| Open rates'!I57*0.82</f>
        <v>75440</v>
      </c>
      <c r="J57" s="34">
        <f>'BAR BB| Open rates'!J57*0.82</f>
        <v>75440</v>
      </c>
      <c r="K57" s="34">
        <f>'BAR BB| Open rates'!K57*0.82</f>
        <v>75440</v>
      </c>
      <c r="L57" s="34">
        <f>'BAR BB| Open rates'!L57*0.82</f>
        <v>75440</v>
      </c>
      <c r="M57" s="34">
        <f>'BAR BB| Open rates'!M57*0.82</f>
        <v>75440</v>
      </c>
      <c r="N57" s="34">
        <f>'BAR BB| Open rates'!N57*0.82</f>
        <v>75440</v>
      </c>
      <c r="O57" s="34">
        <f>'BAR BB| Open rates'!O57*0.82</f>
        <v>75440</v>
      </c>
      <c r="P57" s="34">
        <f>'BAR BB| Open rates'!P57*0.82</f>
        <v>75440</v>
      </c>
      <c r="Q57" s="34">
        <f>'BAR BB| Open rates'!Q57*0.82</f>
        <v>75440</v>
      </c>
      <c r="R57" s="34">
        <f>'BAR BB| Open rates'!R57*0.82</f>
        <v>75440</v>
      </c>
      <c r="S57" s="34">
        <f>'BAR BB| Open rates'!S57*0.82</f>
        <v>75440</v>
      </c>
      <c r="T57" s="34">
        <f>'BAR BB| Open rates'!T57*0.82</f>
        <v>75440</v>
      </c>
      <c r="U57" s="34">
        <f>'BAR BB| Open rates'!U57*0.82</f>
        <v>75440</v>
      </c>
      <c r="V57" s="34">
        <f>'BAR BB| Open rates'!V57*0.82</f>
        <v>75440</v>
      </c>
      <c r="W57" s="34">
        <f>'BAR BB| Open rates'!W57*0.82</f>
        <v>91840</v>
      </c>
      <c r="X57" s="34">
        <f>'BAR BB| Open rates'!X57*0.82</f>
        <v>91840</v>
      </c>
      <c r="Y57" s="34">
        <f>'BAR BB| Open rates'!Y57*0.82</f>
        <v>91840</v>
      </c>
      <c r="Z57" s="34">
        <f>'BAR BB| Open rates'!Z57*0.82</f>
        <v>91840</v>
      </c>
      <c r="AA57" s="34">
        <f>'BAR BB| Open rates'!AA57*0.82</f>
        <v>91840</v>
      </c>
      <c r="AB57" s="34">
        <f>'BAR BB| Open rates'!AB57*0.82</f>
        <v>91840</v>
      </c>
      <c r="AC57" s="34">
        <f>'BAR BB| Open rates'!AC57*0.82</f>
        <v>91840</v>
      </c>
      <c r="AD57" s="34">
        <f>'BAR BB| Open rates'!AD57*0.82</f>
        <v>91840</v>
      </c>
      <c r="AE57" s="34">
        <f>'BAR BB| Open rates'!AE57*0.82</f>
        <v>91840</v>
      </c>
      <c r="AF57" s="34">
        <f>'BAR BB| Open rates'!AF57*0.82</f>
        <v>91840</v>
      </c>
      <c r="AG57" s="34">
        <f>'BAR BB| Open rates'!AG57*0.82</f>
        <v>91840</v>
      </c>
      <c r="AH57" s="34">
        <f>'BAR BB| Open rates'!AH57*0.82</f>
        <v>91840</v>
      </c>
      <c r="AI57" s="34">
        <f>'BAR BB| Open rates'!AI57*0.82</f>
        <v>91840</v>
      </c>
      <c r="AJ57" s="34">
        <f>'BAR BB| Open rates'!AJ57*0.82</f>
        <v>91840</v>
      </c>
      <c r="AK57" s="34">
        <f>'BAR BB| Open rates'!AK57*0.82</f>
        <v>91840</v>
      </c>
      <c r="AL57" s="34">
        <f>'BAR BB| Open rates'!AL57*0.82</f>
        <v>91840</v>
      </c>
      <c r="AM57" s="34">
        <f>'BAR BB| Open rates'!AM57*0.82</f>
        <v>91840</v>
      </c>
      <c r="AN57" s="34">
        <f>'BAR BB| Open rates'!AN57*0.82</f>
        <v>91840</v>
      </c>
      <c r="AO57" s="34">
        <f>'BAR BB| Open rates'!AO57*0.82</f>
        <v>91840</v>
      </c>
      <c r="AP57" s="34">
        <f>'BAR BB| Open rates'!AP57*0.82</f>
        <v>91840</v>
      </c>
      <c r="AQ57" s="34">
        <f>'BAR BB| Open rates'!AQ57*0.82</f>
        <v>91840</v>
      </c>
      <c r="AR57" s="34">
        <f>'BAR BB| Open rates'!AR57*0.82</f>
        <v>91840</v>
      </c>
      <c r="AS57" s="34">
        <f>'BAR BB| Open rates'!AS57*0.82</f>
        <v>91840</v>
      </c>
      <c r="AT57" s="34">
        <f>'BAR BB| Open rates'!AT57*0.82</f>
        <v>91840</v>
      </c>
      <c r="AU57" s="34">
        <f>'BAR BB| Open rates'!AU57*0.82</f>
        <v>91840</v>
      </c>
      <c r="AV57" s="34">
        <f>'BAR BB| Open rates'!AV57*0.82</f>
        <v>75440</v>
      </c>
      <c r="AW57" s="34">
        <f>'BAR BB| Open rates'!AW57*0.82</f>
        <v>75440</v>
      </c>
      <c r="AX57" s="34">
        <f>'BAR BB| Open rates'!AX57*0.82</f>
        <v>75440</v>
      </c>
      <c r="AY57" s="34">
        <f>'BAR BB| Open rates'!AY57*0.82</f>
        <v>75440</v>
      </c>
      <c r="AZ57" s="34">
        <f>'BAR BB| Open rates'!AZ57*0.82</f>
        <v>75440</v>
      </c>
      <c r="BA57" s="34">
        <f>'BAR BB| Open rates'!BA57*0.82</f>
        <v>75440</v>
      </c>
      <c r="BB57" s="34">
        <f>'BAR BB| Open rates'!BB57*0.82</f>
        <v>75440</v>
      </c>
      <c r="BC57" s="34">
        <f>'BAR BB| Open rates'!BC57*0.82</f>
        <v>75440</v>
      </c>
      <c r="BD57" s="34">
        <f>'BAR BB| Open rates'!BD57*0.82</f>
        <v>75440</v>
      </c>
      <c r="BE57" s="34">
        <f>'BAR BB| Open rates'!BE57*0.82</f>
        <v>75440</v>
      </c>
      <c r="BF57" s="34">
        <f>'BAR BB| Open rates'!BF57*0.82</f>
        <v>75440</v>
      </c>
      <c r="BG57" s="34">
        <f>'BAR BB| Open rates'!BG57*0.82</f>
        <v>75440</v>
      </c>
      <c r="BH57" s="34">
        <f>'BAR BB| Open rates'!BH57*0.82</f>
        <v>75440</v>
      </c>
      <c r="BI57" s="34">
        <f>'BAR BB| Open rates'!BI57*0.82</f>
        <v>75440</v>
      </c>
      <c r="BJ57" s="34">
        <f>'BAR BB| Open rates'!BJ57*0.82</f>
        <v>75440</v>
      </c>
      <c r="BK57" s="34">
        <f>'BAR BB| Open rates'!BK57*0.82</f>
        <v>75440</v>
      </c>
      <c r="BL57" s="34">
        <f>'BAR BB| Open rates'!BL57*0.82</f>
        <v>75440</v>
      </c>
      <c r="BM57" s="34">
        <f>'BAR BB| Open rates'!BM57*0.82</f>
        <v>75440</v>
      </c>
      <c r="BN57" s="34">
        <f>'BAR BB| Open rates'!BN57*0.82</f>
        <v>75440</v>
      </c>
      <c r="BO57" s="34">
        <f>'BAR BB| Open rates'!BO57*0.82</f>
        <v>75440</v>
      </c>
      <c r="BP57" s="34">
        <f>'BAR BB| Open rates'!BP57*0.82</f>
        <v>75440</v>
      </c>
      <c r="BQ57" s="34">
        <f>'BAR BB| Open rates'!BQ57*0.82</f>
        <v>75440</v>
      </c>
      <c r="BR57" s="34">
        <f>'BAR BB| Open rates'!BR57*0.82</f>
        <v>75440</v>
      </c>
      <c r="BS57" s="34">
        <f>'BAR BB| Open rates'!BS57*0.82</f>
        <v>75440</v>
      </c>
      <c r="BT57" s="34">
        <f>'BAR BB| Open rates'!BT57*0.82</f>
        <v>75440</v>
      </c>
      <c r="BU57" s="34">
        <f>'BAR BB| Open rates'!BU57*0.82</f>
        <v>75440</v>
      </c>
      <c r="BV57" s="34">
        <f>'BAR BB| Open rates'!BV57*0.82</f>
        <v>75440</v>
      </c>
      <c r="BW57" s="34">
        <f>'BAR BB| Open rates'!BW57*0.82</f>
        <v>75440</v>
      </c>
      <c r="BX57" s="34">
        <f>'BAR BB| Open rates'!BX57*0.82</f>
        <v>75440</v>
      </c>
      <c r="BY57" s="34">
        <f>'BAR BB| Open rates'!BY57*0.82</f>
        <v>75440</v>
      </c>
      <c r="BZ57" s="34">
        <f>'BAR BB| Open rates'!BZ57*0.82</f>
        <v>75440</v>
      </c>
      <c r="CA57" s="34">
        <f>'BAR BB| Open rates'!CA57*0.82</f>
        <v>75440</v>
      </c>
      <c r="CB57" s="34">
        <f>'BAR BB| Open rates'!CB57*0.82</f>
        <v>75440</v>
      </c>
      <c r="CC57" s="34">
        <f>'BAR BB| Open rates'!CC57*0.82</f>
        <v>75440</v>
      </c>
      <c r="CD57" s="34">
        <f>'BAR BB| Open rates'!CD57*0.82</f>
        <v>75440</v>
      </c>
      <c r="CE57" s="34">
        <f>'BAR BB| Open rates'!CE57*0.82</f>
        <v>75440</v>
      </c>
    </row>
    <row r="58" spans="1:83" s="35" customFormat="1" ht="12.75" customHeight="1" x14ac:dyDescent="0.2">
      <c r="A58" s="269">
        <v>6</v>
      </c>
      <c r="B58" s="34">
        <f>'BAR BB| Open rates'!B58*0.82</f>
        <v>94300</v>
      </c>
      <c r="C58" s="34">
        <f>'BAR BB| Open rates'!C58*0.82</f>
        <v>94300</v>
      </c>
      <c r="D58" s="34">
        <f>'BAR BB| Open rates'!D58*0.82</f>
        <v>94300</v>
      </c>
      <c r="E58" s="34">
        <f>'BAR BB| Open rates'!E58*0.82</f>
        <v>77900</v>
      </c>
      <c r="F58" s="34">
        <f>'BAR BB| Open rates'!F58*0.82</f>
        <v>77900</v>
      </c>
      <c r="G58" s="34">
        <f>'BAR BB| Open rates'!G58*0.82</f>
        <v>77900</v>
      </c>
      <c r="H58" s="34">
        <f>'BAR BB| Open rates'!H58*0.82</f>
        <v>77900</v>
      </c>
      <c r="I58" s="34">
        <f>'BAR BB| Open rates'!I58*0.82</f>
        <v>77900</v>
      </c>
      <c r="J58" s="34">
        <f>'BAR BB| Open rates'!J58*0.82</f>
        <v>77900</v>
      </c>
      <c r="K58" s="34">
        <f>'BAR BB| Open rates'!K58*0.82</f>
        <v>77900</v>
      </c>
      <c r="L58" s="34">
        <f>'BAR BB| Open rates'!L58*0.82</f>
        <v>77900</v>
      </c>
      <c r="M58" s="34">
        <f>'BAR BB| Open rates'!M58*0.82</f>
        <v>77900</v>
      </c>
      <c r="N58" s="34">
        <f>'BAR BB| Open rates'!N58*0.82</f>
        <v>77900</v>
      </c>
      <c r="O58" s="34">
        <f>'BAR BB| Open rates'!O58*0.82</f>
        <v>77900</v>
      </c>
      <c r="P58" s="34">
        <f>'BAR BB| Open rates'!P58*0.82</f>
        <v>77900</v>
      </c>
      <c r="Q58" s="34">
        <f>'BAR BB| Open rates'!Q58*0.82</f>
        <v>77900</v>
      </c>
      <c r="R58" s="34">
        <f>'BAR BB| Open rates'!R58*0.82</f>
        <v>77900</v>
      </c>
      <c r="S58" s="34">
        <f>'BAR BB| Open rates'!S58*0.82</f>
        <v>77900</v>
      </c>
      <c r="T58" s="34">
        <f>'BAR BB| Open rates'!T58*0.82</f>
        <v>77900</v>
      </c>
      <c r="U58" s="34">
        <f>'BAR BB| Open rates'!U58*0.82</f>
        <v>77900</v>
      </c>
      <c r="V58" s="34">
        <f>'BAR BB| Open rates'!V58*0.82</f>
        <v>77900</v>
      </c>
      <c r="W58" s="34">
        <f>'BAR BB| Open rates'!W58*0.82</f>
        <v>94300</v>
      </c>
      <c r="X58" s="34">
        <f>'BAR BB| Open rates'!X58*0.82</f>
        <v>94300</v>
      </c>
      <c r="Y58" s="34">
        <f>'BAR BB| Open rates'!Y58*0.82</f>
        <v>94300</v>
      </c>
      <c r="Z58" s="34">
        <f>'BAR BB| Open rates'!Z58*0.82</f>
        <v>94300</v>
      </c>
      <c r="AA58" s="34">
        <f>'BAR BB| Open rates'!AA58*0.82</f>
        <v>94300</v>
      </c>
      <c r="AB58" s="34">
        <f>'BAR BB| Open rates'!AB58*0.82</f>
        <v>94300</v>
      </c>
      <c r="AC58" s="34">
        <f>'BAR BB| Open rates'!AC58*0.82</f>
        <v>94300</v>
      </c>
      <c r="AD58" s="34">
        <f>'BAR BB| Open rates'!AD58*0.82</f>
        <v>94300</v>
      </c>
      <c r="AE58" s="34">
        <f>'BAR BB| Open rates'!AE58*0.82</f>
        <v>94300</v>
      </c>
      <c r="AF58" s="34">
        <f>'BAR BB| Open rates'!AF58*0.82</f>
        <v>94300</v>
      </c>
      <c r="AG58" s="34">
        <f>'BAR BB| Open rates'!AG58*0.82</f>
        <v>94300</v>
      </c>
      <c r="AH58" s="34">
        <f>'BAR BB| Open rates'!AH58*0.82</f>
        <v>94300</v>
      </c>
      <c r="AI58" s="34">
        <f>'BAR BB| Open rates'!AI58*0.82</f>
        <v>94300</v>
      </c>
      <c r="AJ58" s="34">
        <f>'BAR BB| Open rates'!AJ58*0.82</f>
        <v>94300</v>
      </c>
      <c r="AK58" s="34">
        <f>'BAR BB| Open rates'!AK58*0.82</f>
        <v>94300</v>
      </c>
      <c r="AL58" s="34">
        <f>'BAR BB| Open rates'!AL58*0.82</f>
        <v>94300</v>
      </c>
      <c r="AM58" s="34">
        <f>'BAR BB| Open rates'!AM58*0.82</f>
        <v>94300</v>
      </c>
      <c r="AN58" s="34">
        <f>'BAR BB| Open rates'!AN58*0.82</f>
        <v>94300</v>
      </c>
      <c r="AO58" s="34">
        <f>'BAR BB| Open rates'!AO58*0.82</f>
        <v>94300</v>
      </c>
      <c r="AP58" s="34">
        <f>'BAR BB| Open rates'!AP58*0.82</f>
        <v>94300</v>
      </c>
      <c r="AQ58" s="34">
        <f>'BAR BB| Open rates'!AQ58*0.82</f>
        <v>94300</v>
      </c>
      <c r="AR58" s="34">
        <f>'BAR BB| Open rates'!AR58*0.82</f>
        <v>94300</v>
      </c>
      <c r="AS58" s="34">
        <f>'BAR BB| Open rates'!AS58*0.82</f>
        <v>94300</v>
      </c>
      <c r="AT58" s="34">
        <f>'BAR BB| Open rates'!AT58*0.82</f>
        <v>94300</v>
      </c>
      <c r="AU58" s="34">
        <f>'BAR BB| Open rates'!AU58*0.82</f>
        <v>94300</v>
      </c>
      <c r="AV58" s="34">
        <f>'BAR BB| Open rates'!AV58*0.82</f>
        <v>77900</v>
      </c>
      <c r="AW58" s="34">
        <f>'BAR BB| Open rates'!AW58*0.82</f>
        <v>77900</v>
      </c>
      <c r="AX58" s="34">
        <f>'BAR BB| Open rates'!AX58*0.82</f>
        <v>77900</v>
      </c>
      <c r="AY58" s="34">
        <f>'BAR BB| Open rates'!AY58*0.82</f>
        <v>77900</v>
      </c>
      <c r="AZ58" s="34">
        <f>'BAR BB| Open rates'!AZ58*0.82</f>
        <v>77900</v>
      </c>
      <c r="BA58" s="34">
        <f>'BAR BB| Open rates'!BA58*0.82</f>
        <v>77900</v>
      </c>
      <c r="BB58" s="34">
        <f>'BAR BB| Open rates'!BB58*0.82</f>
        <v>77900</v>
      </c>
      <c r="BC58" s="34">
        <f>'BAR BB| Open rates'!BC58*0.82</f>
        <v>77900</v>
      </c>
      <c r="BD58" s="34">
        <f>'BAR BB| Open rates'!BD58*0.82</f>
        <v>77900</v>
      </c>
      <c r="BE58" s="34">
        <f>'BAR BB| Open rates'!BE58*0.82</f>
        <v>77900</v>
      </c>
      <c r="BF58" s="34">
        <f>'BAR BB| Open rates'!BF58*0.82</f>
        <v>77900</v>
      </c>
      <c r="BG58" s="34">
        <f>'BAR BB| Open rates'!BG58*0.82</f>
        <v>77900</v>
      </c>
      <c r="BH58" s="34">
        <f>'BAR BB| Open rates'!BH58*0.82</f>
        <v>77900</v>
      </c>
      <c r="BI58" s="34">
        <f>'BAR BB| Open rates'!BI58*0.82</f>
        <v>77900</v>
      </c>
      <c r="BJ58" s="34">
        <f>'BAR BB| Open rates'!BJ58*0.82</f>
        <v>77900</v>
      </c>
      <c r="BK58" s="34">
        <f>'BAR BB| Open rates'!BK58*0.82</f>
        <v>77900</v>
      </c>
      <c r="BL58" s="34">
        <f>'BAR BB| Open rates'!BL58*0.82</f>
        <v>77900</v>
      </c>
      <c r="BM58" s="34">
        <f>'BAR BB| Open rates'!BM58*0.82</f>
        <v>77900</v>
      </c>
      <c r="BN58" s="34">
        <f>'BAR BB| Open rates'!BN58*0.82</f>
        <v>77900</v>
      </c>
      <c r="BO58" s="34">
        <f>'BAR BB| Open rates'!BO58*0.82</f>
        <v>77900</v>
      </c>
      <c r="BP58" s="34">
        <f>'BAR BB| Open rates'!BP58*0.82</f>
        <v>77900</v>
      </c>
      <c r="BQ58" s="34">
        <f>'BAR BB| Open rates'!BQ58*0.82</f>
        <v>77900</v>
      </c>
      <c r="BR58" s="34">
        <f>'BAR BB| Open rates'!BR58*0.82</f>
        <v>77900</v>
      </c>
      <c r="BS58" s="34">
        <f>'BAR BB| Open rates'!BS58*0.82</f>
        <v>77900</v>
      </c>
      <c r="BT58" s="34">
        <f>'BAR BB| Open rates'!BT58*0.82</f>
        <v>77900</v>
      </c>
      <c r="BU58" s="34">
        <f>'BAR BB| Open rates'!BU58*0.82</f>
        <v>77900</v>
      </c>
      <c r="BV58" s="34">
        <f>'BAR BB| Open rates'!BV58*0.82</f>
        <v>77900</v>
      </c>
      <c r="BW58" s="34">
        <f>'BAR BB| Open rates'!BW58*0.82</f>
        <v>77900</v>
      </c>
      <c r="BX58" s="34">
        <f>'BAR BB| Open rates'!BX58*0.82</f>
        <v>77900</v>
      </c>
      <c r="BY58" s="34">
        <f>'BAR BB| Open rates'!BY58*0.82</f>
        <v>77900</v>
      </c>
      <c r="BZ58" s="34">
        <f>'BAR BB| Open rates'!BZ58*0.82</f>
        <v>77900</v>
      </c>
      <c r="CA58" s="34">
        <f>'BAR BB| Open rates'!CA58*0.82</f>
        <v>77900</v>
      </c>
      <c r="CB58" s="34">
        <f>'BAR BB| Open rates'!CB58*0.82</f>
        <v>77900</v>
      </c>
      <c r="CC58" s="34">
        <f>'BAR BB| Open rates'!CC58*0.82</f>
        <v>77900</v>
      </c>
      <c r="CD58" s="34">
        <f>'BAR BB| Open rates'!CD58*0.82</f>
        <v>77900</v>
      </c>
      <c r="CE58" s="34">
        <f>'BAR BB| Open rates'!CE58*0.82</f>
        <v>77900</v>
      </c>
    </row>
    <row r="59" spans="1:83" s="35" customFormat="1" ht="12" customHeight="1" x14ac:dyDescent="0.2">
      <c r="A59" s="16"/>
    </row>
    <row r="60" spans="1:83" s="35" customFormat="1" ht="12" customHeight="1" x14ac:dyDescent="0.2">
      <c r="A60" s="16"/>
    </row>
    <row r="61" spans="1:83" s="35" customFormat="1" ht="12" customHeight="1" x14ac:dyDescent="0.2">
      <c r="A61" s="378" t="s">
        <v>172</v>
      </c>
    </row>
    <row r="62" spans="1:83" s="35" customFormat="1" ht="12" customHeight="1" x14ac:dyDescent="0.2">
      <c r="A62" s="378"/>
    </row>
    <row r="63" spans="1:83" s="35" customFormat="1" ht="12" customHeight="1" x14ac:dyDescent="0.2"/>
    <row r="64" spans="1:83" s="35" customFormat="1" ht="12.75" customHeight="1" x14ac:dyDescent="0.2">
      <c r="A64" s="300" t="s">
        <v>74</v>
      </c>
    </row>
    <row r="65" spans="1:1" s="35" customFormat="1" ht="21.75" customHeight="1" x14ac:dyDescent="0.2">
      <c r="A65" s="301" t="s">
        <v>75</v>
      </c>
    </row>
    <row r="66" spans="1:1" s="35" customFormat="1" ht="21.75" customHeight="1" x14ac:dyDescent="0.2">
      <c r="A66" s="302" t="s">
        <v>76</v>
      </c>
    </row>
    <row r="67" spans="1:1" s="35" customFormat="1" ht="21.75" customHeight="1" x14ac:dyDescent="0.2">
      <c r="A67" s="302" t="s">
        <v>77</v>
      </c>
    </row>
    <row r="68" spans="1:1" s="35" customFormat="1" ht="21.75" customHeight="1" x14ac:dyDescent="0.2">
      <c r="A68" s="302" t="s">
        <v>78</v>
      </c>
    </row>
    <row r="69" spans="1:1" s="35" customFormat="1" ht="21.75" customHeight="1" x14ac:dyDescent="0.2">
      <c r="A69" s="302" t="s">
        <v>79</v>
      </c>
    </row>
    <row r="70" spans="1:1" s="35" customFormat="1" ht="21.75" customHeight="1" x14ac:dyDescent="0.2">
      <c r="A70" s="302" t="s">
        <v>187</v>
      </c>
    </row>
    <row r="72" spans="1:1" s="35" customFormat="1" ht="13.5" thickBot="1" x14ac:dyDescent="0.25">
      <c r="A72" s="303" t="s">
        <v>81</v>
      </c>
    </row>
    <row r="73" spans="1:1" s="35" customFormat="1" ht="108" customHeight="1" x14ac:dyDescent="0.2">
      <c r="A73" s="375" t="s">
        <v>448</v>
      </c>
    </row>
    <row r="74" spans="1:1" x14ac:dyDescent="0.2">
      <c r="A74" s="376"/>
    </row>
    <row r="75" spans="1:1" x14ac:dyDescent="0.2">
      <c r="A75" s="376"/>
    </row>
    <row r="76" spans="1:1" ht="196.5" customHeight="1" x14ac:dyDescent="0.2">
      <c r="A76" s="376"/>
    </row>
    <row r="77" spans="1:1" ht="68.25" customHeight="1" thickBot="1" x14ac:dyDescent="0.25">
      <c r="A77" s="377"/>
    </row>
  </sheetData>
  <mergeCells count="2">
    <mergeCell ref="A61:A62"/>
    <mergeCell ref="A73:A77"/>
  </mergeCells>
  <pageMargins left="0.75" right="0.75" top="1" bottom="1" header="0.5" footer="0.5"/>
  <pageSetup paperSize="9" orientation="portrait" horizontalDpi="4294967295" verticalDpi="4294967295"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H120"/>
  <sheetViews>
    <sheetView workbookViewId="0">
      <pane xSplit="1" topLeftCell="B1" activePane="topRight" state="frozen"/>
      <selection activeCell="A10" sqref="A10"/>
      <selection pane="topRight" activeCell="D5" sqref="D5"/>
    </sheetView>
  </sheetViews>
  <sheetFormatPr defaultColWidth="9.85546875" defaultRowHeight="12.75" x14ac:dyDescent="0.2"/>
  <cols>
    <col min="1" max="1" width="47" style="32" customWidth="1"/>
    <col min="2" max="16384" width="9.85546875" style="31"/>
  </cols>
  <sheetData>
    <row r="1" spans="1:3" x14ac:dyDescent="0.2">
      <c r="A1" s="63" t="s">
        <v>61</v>
      </c>
    </row>
    <row r="2" spans="1:3" ht="24" x14ac:dyDescent="0.2">
      <c r="A2" s="177" t="s">
        <v>221</v>
      </c>
    </row>
    <row r="3" spans="1:3" x14ac:dyDescent="0.2">
      <c r="A3" s="167" t="s">
        <v>207</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15"/>
      <c r="C6" s="115"/>
    </row>
    <row r="7" spans="1:3" s="154" customFormat="1" x14ac:dyDescent="0.2">
      <c r="A7" s="163">
        <v>1</v>
      </c>
      <c r="B7" s="57" t="e">
        <f>'BAR BB| Open rates'!#REF!*0.9</f>
        <v>#REF!</v>
      </c>
      <c r="C7" s="57" t="e">
        <f>'BAR BB| Open rates'!#REF!*0.9</f>
        <v>#REF!</v>
      </c>
    </row>
    <row r="8" spans="1:3" s="154" customFormat="1" x14ac:dyDescent="0.2">
      <c r="A8" s="163">
        <v>2</v>
      </c>
      <c r="B8" s="57" t="e">
        <f>'BAR BB| Open rates'!#REF!*0.9</f>
        <v>#REF!</v>
      </c>
      <c r="C8" s="57" t="e">
        <f>'BAR BB| Open rates'!#REF!*0.9</f>
        <v>#REF!</v>
      </c>
    </row>
    <row r="9" spans="1:3" s="154" customFormat="1" x14ac:dyDescent="0.2">
      <c r="A9" s="163" t="s">
        <v>175</v>
      </c>
      <c r="B9" s="57"/>
      <c r="C9" s="57"/>
    </row>
    <row r="10" spans="1:3" s="154" customFormat="1" x14ac:dyDescent="0.2">
      <c r="A10" s="163">
        <v>1</v>
      </c>
      <c r="B10" s="57" t="e">
        <f>'BAR BB| Open rates'!#REF!*0.9</f>
        <v>#REF!</v>
      </c>
      <c r="C10" s="57" t="e">
        <f>'BAR BB| Open rates'!#REF!*0.9</f>
        <v>#REF!</v>
      </c>
    </row>
    <row r="11" spans="1:3" s="154" customFormat="1" x14ac:dyDescent="0.2">
      <c r="A11" s="163">
        <v>2</v>
      </c>
      <c r="B11" s="57" t="e">
        <f>'BAR BB| Open rates'!#REF!*0.9</f>
        <v>#REF!</v>
      </c>
      <c r="C11" s="57" t="e">
        <f>'BAR BB| Open rates'!#REF!*0.9</f>
        <v>#REF!</v>
      </c>
    </row>
    <row r="12" spans="1:3" s="154" customFormat="1" x14ac:dyDescent="0.2">
      <c r="A12" s="163" t="s">
        <v>176</v>
      </c>
      <c r="B12" s="57"/>
      <c r="C12" s="57"/>
    </row>
    <row r="13" spans="1:3" s="154" customFormat="1" x14ac:dyDescent="0.2">
      <c r="A13" s="163">
        <v>1</v>
      </c>
      <c r="B13" s="57" t="e">
        <f>'BAR BB| Open rates'!#REF!*0.9</f>
        <v>#REF!</v>
      </c>
      <c r="C13" s="57" t="e">
        <f>'BAR BB| Open rates'!#REF!*0.9</f>
        <v>#REF!</v>
      </c>
    </row>
    <row r="14" spans="1:3" s="154" customFormat="1" x14ac:dyDescent="0.2">
      <c r="A14" s="163">
        <v>2</v>
      </c>
      <c r="B14" s="57" t="e">
        <f>'BAR BB| Open rates'!#REF!*0.9</f>
        <v>#REF!</v>
      </c>
      <c r="C14" s="57" t="e">
        <f>'BAR BB| Open rates'!#REF!*0.9</f>
        <v>#REF!</v>
      </c>
    </row>
    <row r="15" spans="1:3" s="154" customFormat="1" x14ac:dyDescent="0.2">
      <c r="A15" s="89"/>
    </row>
    <row r="16" spans="1:3" x14ac:dyDescent="0.2">
      <c r="A16" s="371" t="s">
        <v>172</v>
      </c>
    </row>
    <row r="17" spans="1:8" x14ac:dyDescent="0.2">
      <c r="A17" s="371"/>
    </row>
    <row r="18" spans="1:8" x14ac:dyDescent="0.2">
      <c r="A18" s="89"/>
    </row>
    <row r="19" spans="1:8" s="154" customFormat="1" ht="12.75" customHeight="1" x14ac:dyDescent="0.2">
      <c r="A19" s="391" t="s">
        <v>222</v>
      </c>
      <c r="B19" s="392"/>
      <c r="C19" s="392"/>
      <c r="D19" s="392"/>
      <c r="E19" s="392"/>
      <c r="F19" s="392"/>
      <c r="G19" s="392"/>
      <c r="H19" s="392"/>
    </row>
    <row r="20" spans="1:8" s="154" customFormat="1" ht="19.5" customHeight="1" x14ac:dyDescent="0.2">
      <c r="A20" s="391"/>
      <c r="B20" s="392"/>
      <c r="C20" s="392"/>
      <c r="D20" s="392"/>
      <c r="E20" s="392"/>
      <c r="F20" s="392"/>
      <c r="G20" s="392"/>
      <c r="H20" s="392"/>
    </row>
    <row r="21" spans="1:8" s="154" customFormat="1" ht="18" customHeight="1" x14ac:dyDescent="0.2">
      <c r="A21" s="391"/>
      <c r="B21" s="392"/>
      <c r="C21" s="392"/>
      <c r="D21" s="392"/>
      <c r="E21" s="392"/>
      <c r="F21" s="392"/>
      <c r="G21" s="392"/>
      <c r="H21" s="392"/>
    </row>
    <row r="22" spans="1:8" s="154" customFormat="1" ht="12.75" customHeight="1" x14ac:dyDescent="0.2">
      <c r="A22" s="391"/>
      <c r="B22" s="392"/>
      <c r="C22" s="392"/>
      <c r="D22" s="392"/>
      <c r="E22" s="392"/>
      <c r="F22" s="392"/>
      <c r="G22" s="392"/>
      <c r="H22" s="392"/>
    </row>
    <row r="23" spans="1:8" ht="12.75" customHeight="1" x14ac:dyDescent="0.2">
      <c r="A23" s="31"/>
    </row>
    <row r="24" spans="1:8" ht="12.75" customHeight="1" x14ac:dyDescent="0.2">
      <c r="A24" s="31"/>
    </row>
    <row r="25" spans="1:8" x14ac:dyDescent="0.2">
      <c r="A25" s="177" t="s">
        <v>83</v>
      </c>
    </row>
    <row r="26" spans="1:8" ht="24" x14ac:dyDescent="0.2">
      <c r="A26" s="157" t="s">
        <v>223</v>
      </c>
    </row>
    <row r="27" spans="1:8" ht="26.25" customHeight="1" x14ac:dyDescent="0.2">
      <c r="A27" s="157" t="s">
        <v>224</v>
      </c>
    </row>
    <row r="28" spans="1:8" x14ac:dyDescent="0.2">
      <c r="A28" s="33"/>
    </row>
    <row r="29" spans="1:8" x14ac:dyDescent="0.2">
      <c r="A29" s="174" t="s">
        <v>74</v>
      </c>
    </row>
    <row r="30" spans="1:8" x14ac:dyDescent="0.2">
      <c r="A30" s="178" t="s">
        <v>75</v>
      </c>
    </row>
    <row r="31" spans="1:8" ht="24" x14ac:dyDescent="0.2">
      <c r="A31" s="175" t="s">
        <v>76</v>
      </c>
    </row>
    <row r="32" spans="1:8"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x14ac:dyDescent="0.2">
      <c r="A39" s="69"/>
    </row>
    <row r="40" spans="1:1" ht="36" x14ac:dyDescent="0.2">
      <c r="A40" s="206" t="s">
        <v>203</v>
      </c>
    </row>
    <row r="41" spans="1:1" s="154" customFormat="1" ht="27.75" customHeight="1" x14ac:dyDescent="0.2">
      <c r="A41" s="204" t="s">
        <v>225</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226</v>
      </c>
    </row>
    <row r="48" spans="1:1" s="154" customFormat="1" x14ac:dyDescent="0.2">
      <c r="A48" s="170"/>
    </row>
    <row r="49" spans="1:1" s="154" customFormat="1" ht="24" x14ac:dyDescent="0.2">
      <c r="A49" s="207" t="s">
        <v>227</v>
      </c>
    </row>
    <row r="50" spans="1:1" s="154" customFormat="1" x14ac:dyDescent="0.2">
      <c r="A50" s="205" t="s">
        <v>228</v>
      </c>
    </row>
    <row r="51" spans="1:1" s="154" customFormat="1" ht="12.75" customHeight="1" x14ac:dyDescent="0.2">
      <c r="A51" s="205"/>
    </row>
    <row r="52" spans="1:1" s="154" customFormat="1" x14ac:dyDescent="0.2">
      <c r="A52" s="207" t="s">
        <v>229</v>
      </c>
    </row>
    <row r="53" spans="1:1" s="154" customFormat="1" x14ac:dyDescent="0.2">
      <c r="A53" s="205" t="s">
        <v>208</v>
      </c>
    </row>
    <row r="54" spans="1:1" s="154" customFormat="1" ht="12.75" customHeight="1" x14ac:dyDescent="0.2">
      <c r="A54" s="176"/>
    </row>
    <row r="55" spans="1:1" s="154" customFormat="1" x14ac:dyDescent="0.2">
      <c r="A55" s="207" t="s">
        <v>230</v>
      </c>
    </row>
    <row r="56" spans="1:1" s="154" customFormat="1" ht="17.25" customHeight="1" x14ac:dyDescent="0.2">
      <c r="A56" s="205" t="s">
        <v>231</v>
      </c>
    </row>
    <row r="57" spans="1:1" s="154" customFormat="1" ht="12" customHeight="1" x14ac:dyDescent="0.2">
      <c r="A57" s="176"/>
    </row>
    <row r="58" spans="1:1" s="154" customFormat="1" x14ac:dyDescent="0.2">
      <c r="A58" s="207" t="s">
        <v>232</v>
      </c>
    </row>
    <row r="59" spans="1:1" s="154" customFormat="1" x14ac:dyDescent="0.2">
      <c r="A59" s="208" t="s">
        <v>233</v>
      </c>
    </row>
    <row r="60" spans="1:1" s="154" customFormat="1" ht="13.5" customHeight="1" x14ac:dyDescent="0.2">
      <c r="A60" s="176"/>
    </row>
    <row r="61" spans="1:1" s="154" customFormat="1" ht="24" x14ac:dyDescent="0.2">
      <c r="A61" s="207" t="s">
        <v>234</v>
      </c>
    </row>
    <row r="62" spans="1:1" s="154" customFormat="1" x14ac:dyDescent="0.2">
      <c r="A62" s="208" t="s">
        <v>235</v>
      </c>
    </row>
    <row r="63" spans="1:1" s="154" customFormat="1" ht="13.5" customHeight="1" x14ac:dyDescent="0.2">
      <c r="A63" s="176"/>
    </row>
    <row r="64" spans="1:1" s="154" customFormat="1" x14ac:dyDescent="0.2">
      <c r="A64" s="207" t="s">
        <v>236</v>
      </c>
    </row>
    <row r="65" spans="1:1" s="154" customFormat="1" x14ac:dyDescent="0.2">
      <c r="A65" s="208" t="s">
        <v>237</v>
      </c>
    </row>
    <row r="66" spans="1:1" s="154" customFormat="1" ht="12.75" customHeight="1" x14ac:dyDescent="0.2">
      <c r="A66" s="176"/>
    </row>
    <row r="67" spans="1:1" s="154" customFormat="1" x14ac:dyDescent="0.2">
      <c r="A67" s="207" t="s">
        <v>238</v>
      </c>
    </row>
    <row r="68" spans="1:1" s="154" customFormat="1" x14ac:dyDescent="0.2">
      <c r="A68" s="205" t="s">
        <v>239</v>
      </c>
    </row>
    <row r="69" spans="1:1" s="154" customFormat="1" ht="13.5" customHeight="1" x14ac:dyDescent="0.2">
      <c r="A69" s="176"/>
    </row>
    <row r="70" spans="1:1" s="154" customFormat="1" x14ac:dyDescent="0.2">
      <c r="A70" s="207" t="s">
        <v>240</v>
      </c>
    </row>
    <row r="71" spans="1:1" s="154" customFormat="1" x14ac:dyDescent="0.2">
      <c r="A71" s="205" t="s">
        <v>241</v>
      </c>
    </row>
    <row r="72" spans="1:1" s="154" customFormat="1" x14ac:dyDescent="0.2">
      <c r="A72" s="176"/>
    </row>
    <row r="73" spans="1:1" s="154" customFormat="1" ht="20.25" customHeight="1" x14ac:dyDescent="0.2">
      <c r="A73" s="207" t="s">
        <v>242</v>
      </c>
    </row>
    <row r="74" spans="1:1" s="154" customFormat="1" x14ac:dyDescent="0.2">
      <c r="A74" s="205" t="s">
        <v>210</v>
      </c>
    </row>
    <row r="75" spans="1:1" s="154" customFormat="1" x14ac:dyDescent="0.2">
      <c r="A75" s="176"/>
    </row>
    <row r="76" spans="1:1" s="154" customFormat="1" x14ac:dyDescent="0.2">
      <c r="A76" s="207" t="s">
        <v>243</v>
      </c>
    </row>
    <row r="77" spans="1:1" s="154" customFormat="1" x14ac:dyDescent="0.2">
      <c r="A77" s="205" t="s">
        <v>244</v>
      </c>
    </row>
    <row r="78" spans="1:1" s="154" customFormat="1" x14ac:dyDescent="0.2">
      <c r="A78" s="205"/>
    </row>
    <row r="79" spans="1:1" s="154" customFormat="1" x14ac:dyDescent="0.2">
      <c r="A79" s="176"/>
    </row>
    <row r="80" spans="1:1" s="154" customFormat="1" ht="24" x14ac:dyDescent="0.2">
      <c r="A80" s="214" t="s">
        <v>245</v>
      </c>
    </row>
    <row r="81" spans="1:1" s="154" customFormat="1" x14ac:dyDescent="0.2"/>
    <row r="82" spans="1:1" s="154" customFormat="1" x14ac:dyDescent="0.2">
      <c r="A82" s="207" t="s">
        <v>246</v>
      </c>
    </row>
    <row r="83" spans="1:1" s="154" customFormat="1" x14ac:dyDescent="0.2">
      <c r="A83" s="205" t="s">
        <v>247</v>
      </c>
    </row>
    <row r="84" spans="1:1" s="154" customFormat="1" x14ac:dyDescent="0.2">
      <c r="A84" s="205"/>
    </row>
    <row r="85" spans="1:1" s="154" customFormat="1" x14ac:dyDescent="0.2">
      <c r="A85" s="207" t="s">
        <v>248</v>
      </c>
    </row>
    <row r="86" spans="1:1" s="154" customFormat="1" x14ac:dyDescent="0.2">
      <c r="A86" s="205" t="s">
        <v>209</v>
      </c>
    </row>
    <row r="87" spans="1:1" s="154" customFormat="1" x14ac:dyDescent="0.2">
      <c r="A87" s="176"/>
    </row>
    <row r="88" spans="1:1" s="154" customFormat="1" x14ac:dyDescent="0.2">
      <c r="A88" s="207" t="s">
        <v>249</v>
      </c>
    </row>
    <row r="89" spans="1:1" s="154" customFormat="1" x14ac:dyDescent="0.2">
      <c r="A89" s="205" t="s">
        <v>250</v>
      </c>
    </row>
    <row r="90" spans="1:1" s="154" customFormat="1" x14ac:dyDescent="0.2">
      <c r="A90" s="176"/>
    </row>
    <row r="91" spans="1:1" s="154" customFormat="1" x14ac:dyDescent="0.2">
      <c r="A91" s="207" t="s">
        <v>251</v>
      </c>
    </row>
    <row r="92" spans="1:1" s="154" customFormat="1" x14ac:dyDescent="0.2">
      <c r="A92" s="205" t="s">
        <v>252</v>
      </c>
    </row>
    <row r="93" spans="1:1" s="154" customFormat="1" x14ac:dyDescent="0.2">
      <c r="A93" s="176"/>
    </row>
    <row r="94" spans="1:1" s="154" customFormat="1" ht="30" customHeight="1" x14ac:dyDescent="0.2">
      <c r="A94" s="207" t="s">
        <v>253</v>
      </c>
    </row>
    <row r="95" spans="1:1" s="154" customFormat="1" x14ac:dyDescent="0.2">
      <c r="A95" s="205" t="s">
        <v>254</v>
      </c>
    </row>
    <row r="96" spans="1:1" s="154" customFormat="1" x14ac:dyDescent="0.2">
      <c r="A96" s="176"/>
    </row>
    <row r="97" spans="1:1" s="154" customFormat="1" x14ac:dyDescent="0.2">
      <c r="A97" s="207" t="s">
        <v>255</v>
      </c>
    </row>
    <row r="98" spans="1:1" s="154" customFormat="1" x14ac:dyDescent="0.2">
      <c r="A98" s="205" t="s">
        <v>256</v>
      </c>
    </row>
    <row r="99" spans="1:1" s="154" customFormat="1" x14ac:dyDescent="0.2">
      <c r="A99" s="176"/>
    </row>
    <row r="100" spans="1:1" s="154" customFormat="1" x14ac:dyDescent="0.2">
      <c r="A100" s="207" t="s">
        <v>257</v>
      </c>
    </row>
    <row r="101" spans="1:1" s="154" customFormat="1" x14ac:dyDescent="0.2">
      <c r="A101" s="205" t="s">
        <v>258</v>
      </c>
    </row>
    <row r="102" spans="1:1" s="154" customFormat="1" x14ac:dyDescent="0.2">
      <c r="A102" s="176"/>
    </row>
    <row r="103" spans="1:1" s="154" customFormat="1" x14ac:dyDescent="0.2">
      <c r="A103" s="207" t="s">
        <v>262</v>
      </c>
    </row>
    <row r="104" spans="1:1" s="154" customFormat="1" x14ac:dyDescent="0.2">
      <c r="A104" s="205" t="s">
        <v>209</v>
      </c>
    </row>
    <row r="105" spans="1:1" s="154" customFormat="1" x14ac:dyDescent="0.2">
      <c r="A105" s="176"/>
    </row>
    <row r="106" spans="1:1" s="154" customFormat="1" x14ac:dyDescent="0.2">
      <c r="A106" s="207" t="s">
        <v>259</v>
      </c>
    </row>
    <row r="107" spans="1:1" s="154" customFormat="1" x14ac:dyDescent="0.2">
      <c r="A107" s="205" t="s">
        <v>211</v>
      </c>
    </row>
    <row r="108" spans="1:1" s="154" customFormat="1" x14ac:dyDescent="0.2">
      <c r="A108" s="176"/>
    </row>
    <row r="109" spans="1:1" s="154" customFormat="1" x14ac:dyDescent="0.2">
      <c r="A109" s="207" t="s">
        <v>260</v>
      </c>
    </row>
    <row r="110" spans="1:1" s="154" customFormat="1" x14ac:dyDescent="0.2">
      <c r="A110" s="205" t="s">
        <v>261</v>
      </c>
    </row>
    <row r="111" spans="1:1" s="154" customFormat="1" x14ac:dyDescent="0.2">
      <c r="A111" s="170"/>
    </row>
    <row r="112" spans="1:1" x14ac:dyDescent="0.2">
      <c r="A112" s="170"/>
    </row>
    <row r="113" spans="1:1" x14ac:dyDescent="0.2">
      <c r="A113" s="170"/>
    </row>
    <row r="114" spans="1:1" x14ac:dyDescent="0.2">
      <c r="A114" s="170"/>
    </row>
    <row r="115" spans="1:1" x14ac:dyDescent="0.2">
      <c r="A115" s="170"/>
    </row>
    <row r="116" spans="1:1" x14ac:dyDescent="0.2">
      <c r="A116" s="170"/>
    </row>
    <row r="117" spans="1:1" x14ac:dyDescent="0.2">
      <c r="A117" s="170"/>
    </row>
    <row r="118" spans="1:1" x14ac:dyDescent="0.2">
      <c r="A118" s="137"/>
    </row>
    <row r="119" spans="1:1" x14ac:dyDescent="0.2">
      <c r="A119" s="137"/>
    </row>
    <row r="120" spans="1:1" x14ac:dyDescent="0.2">
      <c r="A120"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G146"/>
  <sheetViews>
    <sheetView workbookViewId="0">
      <pane xSplit="1" topLeftCell="B1" activePane="topRight" state="frozen"/>
      <selection activeCell="A10" sqref="A10"/>
      <selection pane="topRight" activeCell="G19" sqref="G19"/>
    </sheetView>
  </sheetViews>
  <sheetFormatPr defaultColWidth="10" defaultRowHeight="12.75" x14ac:dyDescent="0.2"/>
  <cols>
    <col min="1" max="1" width="46.5703125" style="32" customWidth="1"/>
    <col min="2" max="16384" width="10" style="31"/>
  </cols>
  <sheetData>
    <row r="1" spans="1:7" ht="24" x14ac:dyDescent="0.2">
      <c r="A1" s="180" t="s">
        <v>61</v>
      </c>
    </row>
    <row r="2" spans="1:7" ht="24" x14ac:dyDescent="0.2">
      <c r="A2" s="177" t="s">
        <v>191</v>
      </c>
    </row>
    <row r="3" spans="1:7" x14ac:dyDescent="0.2">
      <c r="A3" s="167" t="s">
        <v>342</v>
      </c>
    </row>
    <row r="4" spans="1:7" ht="21.75" customHeight="1" x14ac:dyDescent="0.2">
      <c r="A4" s="88" t="s">
        <v>62</v>
      </c>
      <c r="B4" s="115">
        <f>'BAR BB| Open rates'!B3</f>
        <v>46105</v>
      </c>
      <c r="C4" s="134">
        <f>'BAR BB| Open rates'!C3</f>
        <v>46108</v>
      </c>
      <c r="D4" s="115">
        <f>'BAR BB| Open rates'!D3</f>
        <v>46110</v>
      </c>
      <c r="E4" s="115">
        <f>'BAR BB| Open rates'!E3</f>
        <v>46113</v>
      </c>
      <c r="F4" s="115">
        <f>'BAR BB| Open rates'!F3</f>
        <v>46118</v>
      </c>
      <c r="G4" s="115">
        <f>'BAR BB| Open rates'!G3</f>
        <v>46124</v>
      </c>
    </row>
    <row r="5" spans="1:7" ht="21.75" customHeight="1" x14ac:dyDescent="0.2">
      <c r="A5" s="104"/>
      <c r="B5" s="115">
        <f>'BAR BB| Open rates'!B4</f>
        <v>46107</v>
      </c>
      <c r="C5" s="134">
        <f>'BAR BB| Open rates'!C4</f>
        <v>46109</v>
      </c>
      <c r="D5" s="115">
        <f>'BAR BB| Open rates'!D4</f>
        <v>46112</v>
      </c>
      <c r="E5" s="115">
        <f>'BAR BB| Open rates'!E4</f>
        <v>46117</v>
      </c>
      <c r="F5" s="115">
        <f>'BAR BB| Open rates'!F4</f>
        <v>46123</v>
      </c>
      <c r="G5" s="115">
        <f>'BAR BB| Open rates'!G4</f>
        <v>46124</v>
      </c>
    </row>
    <row r="6" spans="1:7" x14ac:dyDescent="0.2">
      <c r="A6" s="145" t="s">
        <v>63</v>
      </c>
      <c r="B6" s="182"/>
      <c r="C6" s="182"/>
      <c r="D6" s="182"/>
      <c r="E6" s="182"/>
      <c r="F6" s="182"/>
      <c r="G6" s="182"/>
    </row>
    <row r="7" spans="1:7" x14ac:dyDescent="0.2">
      <c r="A7" s="145">
        <v>1</v>
      </c>
      <c r="B7" s="181">
        <f>'BAR BB| Open rates'!B6*0.9</f>
        <v>13410</v>
      </c>
      <c r="C7" s="181">
        <f>'BAR BB| Open rates'!C6*0.9</f>
        <v>18720</v>
      </c>
      <c r="D7" s="181">
        <f>'BAR BB| Open rates'!D6*0.9</f>
        <v>14940</v>
      </c>
      <c r="E7" s="181">
        <f>'BAR BB| Open rates'!E6*0.9</f>
        <v>14940</v>
      </c>
      <c r="F7" s="181">
        <f>'BAR BB| Open rates'!F6*0.9</f>
        <v>13410</v>
      </c>
      <c r="G7" s="181">
        <f>'BAR BB| Open rates'!G6*0.9</f>
        <v>11610</v>
      </c>
    </row>
    <row r="8" spans="1:7" x14ac:dyDescent="0.2">
      <c r="A8" s="145">
        <v>2</v>
      </c>
      <c r="B8" s="181">
        <f>'BAR BB| Open rates'!B7*0.9</f>
        <v>16110</v>
      </c>
      <c r="C8" s="181">
        <f>'BAR BB| Open rates'!C7*0.9</f>
        <v>21420</v>
      </c>
      <c r="D8" s="181">
        <f>'BAR BB| Open rates'!D7*0.9</f>
        <v>17640</v>
      </c>
      <c r="E8" s="181">
        <f>'BAR BB| Open rates'!E7*0.9</f>
        <v>17640</v>
      </c>
      <c r="F8" s="181">
        <f>'BAR BB| Open rates'!F7*0.9</f>
        <v>16110</v>
      </c>
      <c r="G8" s="181">
        <f>'BAR BB| Open rates'!G7*0.9</f>
        <v>14310</v>
      </c>
    </row>
    <row r="9" spans="1:7" x14ac:dyDescent="0.2">
      <c r="A9" s="145" t="s">
        <v>175</v>
      </c>
      <c r="B9" s="181"/>
      <c r="C9" s="181"/>
      <c r="D9" s="181"/>
      <c r="E9" s="181"/>
      <c r="F9" s="181"/>
      <c r="G9" s="181"/>
    </row>
    <row r="10" spans="1:7" x14ac:dyDescent="0.2">
      <c r="A10" s="145">
        <v>1</v>
      </c>
      <c r="B10" s="181">
        <f>'BAR BB| Open rates'!B9*0.9</f>
        <v>16110</v>
      </c>
      <c r="C10" s="181">
        <f>'BAR BB| Open rates'!C9*0.9</f>
        <v>21420</v>
      </c>
      <c r="D10" s="181">
        <f>'BAR BB| Open rates'!D9*0.9</f>
        <v>17640</v>
      </c>
      <c r="E10" s="332">
        <f>'BAR BB| Open rates'!E9*0.9</f>
        <v>16740</v>
      </c>
      <c r="F10" s="332">
        <f>'BAR BB| Open rates'!F9*0.9</f>
        <v>15210</v>
      </c>
      <c r="G10" s="332">
        <f>'BAR BB| Open rates'!G9*0.9</f>
        <v>13410</v>
      </c>
    </row>
    <row r="11" spans="1:7" x14ac:dyDescent="0.2">
      <c r="A11" s="145">
        <v>2</v>
      </c>
      <c r="B11" s="181">
        <f>'BAR BB| Open rates'!B10*0.9</f>
        <v>18810</v>
      </c>
      <c r="C11" s="181">
        <f>'BAR BB| Open rates'!C10*0.9</f>
        <v>24120</v>
      </c>
      <c r="D11" s="181">
        <f>'BAR BB| Open rates'!D10*0.9</f>
        <v>20340</v>
      </c>
      <c r="E11" s="181">
        <f>'BAR BB| Open rates'!E10*0.9</f>
        <v>19440</v>
      </c>
      <c r="F11" s="181">
        <f>'BAR BB| Open rates'!F10*0.9</f>
        <v>17910</v>
      </c>
      <c r="G11" s="181">
        <f>'BAR BB| Open rates'!G10*0.9</f>
        <v>16110</v>
      </c>
    </row>
    <row r="12" spans="1:7" x14ac:dyDescent="0.2">
      <c r="A12" s="145" t="s">
        <v>176</v>
      </c>
      <c r="B12" s="181"/>
      <c r="C12" s="181"/>
      <c r="D12" s="181"/>
      <c r="E12" s="181"/>
      <c r="F12" s="181"/>
      <c r="G12" s="181"/>
    </row>
    <row r="13" spans="1:7" x14ac:dyDescent="0.2">
      <c r="A13" s="145">
        <v>1</v>
      </c>
      <c r="B13" s="181">
        <f>'BAR BB| Open rates'!B12*0.9</f>
        <v>19620</v>
      </c>
      <c r="C13" s="181">
        <f>'BAR BB| Open rates'!C12*0.9</f>
        <v>24930</v>
      </c>
      <c r="D13" s="181">
        <f>'BAR BB| Open rates'!D12*0.9</f>
        <v>21150</v>
      </c>
      <c r="E13" s="332">
        <f>'BAR BB| Open rates'!E12*0.9</f>
        <v>20250</v>
      </c>
      <c r="F13" s="332">
        <f>'BAR BB| Open rates'!F12*0.9</f>
        <v>18720</v>
      </c>
      <c r="G13" s="332">
        <f>'BAR BB| Open rates'!G12*0.9</f>
        <v>16920</v>
      </c>
    </row>
    <row r="14" spans="1:7" x14ac:dyDescent="0.2">
      <c r="A14" s="145">
        <v>2</v>
      </c>
      <c r="B14" s="181">
        <f>'BAR BB| Open rates'!B13*0.9</f>
        <v>22320</v>
      </c>
      <c r="C14" s="181">
        <f>'BAR BB| Open rates'!C13*0.9</f>
        <v>27630</v>
      </c>
      <c r="D14" s="181">
        <f>'BAR BB| Open rates'!D13*0.9</f>
        <v>23850</v>
      </c>
      <c r="E14" s="181">
        <f>'BAR BB| Open rates'!E13*0.9</f>
        <v>22950</v>
      </c>
      <c r="F14" s="181">
        <f>'BAR BB| Open rates'!F13*0.9</f>
        <v>21420</v>
      </c>
      <c r="G14" s="181">
        <f>'BAR BB| Open rates'!G13*0.9</f>
        <v>19620</v>
      </c>
    </row>
    <row r="15" spans="1:7" x14ac:dyDescent="0.2">
      <c r="A15" s="89"/>
    </row>
    <row r="16" spans="1:7" ht="12.75" customHeight="1" x14ac:dyDescent="0.2">
      <c r="A16" s="371" t="s">
        <v>172</v>
      </c>
    </row>
    <row r="17" spans="1:1" ht="24" customHeight="1" x14ac:dyDescent="0.2">
      <c r="A17" s="371"/>
    </row>
    <row r="18" spans="1:1" ht="13.5" thickBot="1" x14ac:dyDescent="0.25">
      <c r="A18" s="89"/>
    </row>
    <row r="19" spans="1:1" s="154" customFormat="1" ht="278.25" customHeight="1" thickBot="1" x14ac:dyDescent="0.25">
      <c r="A19" s="285" t="s">
        <v>413</v>
      </c>
    </row>
    <row r="20" spans="1:1" s="154" customFormat="1" ht="12.75" customHeight="1" x14ac:dyDescent="0.2"/>
    <row r="21" spans="1:1" x14ac:dyDescent="0.2">
      <c r="A21" s="190" t="s">
        <v>83</v>
      </c>
    </row>
    <row r="22" spans="1:1" s="154" customFormat="1" ht="34.5" customHeight="1" x14ac:dyDescent="0.2">
      <c r="A22" s="213" t="s">
        <v>412</v>
      </c>
    </row>
    <row r="23" spans="1:1" s="154" customFormat="1" ht="51.75" customHeight="1" x14ac:dyDescent="0.2">
      <c r="A23" s="213" t="s">
        <v>411</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264</v>
      </c>
    </row>
    <row r="36" spans="1:1" ht="12.75" customHeight="1" x14ac:dyDescent="0.2">
      <c r="A36" s="192"/>
    </row>
    <row r="37" spans="1:1" ht="24" x14ac:dyDescent="0.2">
      <c r="A37" s="190" t="s">
        <v>95</v>
      </c>
    </row>
    <row r="38" spans="1:1" s="154" customFormat="1" ht="36" hidden="1" x14ac:dyDescent="0.2">
      <c r="A38" s="219" t="s">
        <v>270</v>
      </c>
    </row>
    <row r="39" spans="1:1" s="154" customFormat="1" ht="24.75" customHeight="1" x14ac:dyDescent="0.2">
      <c r="A39" s="258" t="s">
        <v>419</v>
      </c>
    </row>
    <row r="40" spans="1:1" x14ac:dyDescent="0.2">
      <c r="A40" s="6"/>
    </row>
    <row r="41" spans="1:1" x14ac:dyDescent="0.2">
      <c r="A41" s="171" t="s">
        <v>81</v>
      </c>
    </row>
    <row r="42" spans="1:1" ht="87.75" customHeight="1" x14ac:dyDescent="0.2">
      <c r="A42" s="186" t="s">
        <v>337</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G133"/>
  <sheetViews>
    <sheetView workbookViewId="0">
      <pane xSplit="1" topLeftCell="B1" activePane="topRight" state="frozen"/>
      <selection activeCell="A10" sqref="A10"/>
      <selection pane="topRight" activeCell="B4" sqref="B4:G14"/>
    </sheetView>
  </sheetViews>
  <sheetFormatPr defaultColWidth="10" defaultRowHeight="12.75" x14ac:dyDescent="0.2"/>
  <cols>
    <col min="1" max="1" width="46.5703125" style="32" customWidth="1"/>
    <col min="2" max="16384" width="10" style="31"/>
  </cols>
  <sheetData>
    <row r="1" spans="1:7" ht="24" x14ac:dyDescent="0.2">
      <c r="A1" s="180" t="s">
        <v>61</v>
      </c>
    </row>
    <row r="2" spans="1:7" ht="24" x14ac:dyDescent="0.2">
      <c r="A2" s="177" t="s">
        <v>191</v>
      </c>
    </row>
    <row r="3" spans="1:7" x14ac:dyDescent="0.2">
      <c r="A3" s="167" t="s">
        <v>339</v>
      </c>
    </row>
    <row r="4" spans="1:7" ht="21.75" customHeight="1" x14ac:dyDescent="0.2">
      <c r="A4" s="88" t="s">
        <v>62</v>
      </c>
      <c r="B4" s="115">
        <f>'BAR BB| Open rates'!B3</f>
        <v>46105</v>
      </c>
      <c r="C4" s="115">
        <f>'BAR BB| Open rates'!C3</f>
        <v>46108</v>
      </c>
      <c r="D4" s="115">
        <f>'BAR BB| Open rates'!D3</f>
        <v>46110</v>
      </c>
      <c r="E4" s="115">
        <f>'BAR BB| Open rates'!E3</f>
        <v>46113</v>
      </c>
      <c r="F4" s="115">
        <f>'BAR BB| Open rates'!F3</f>
        <v>46118</v>
      </c>
      <c r="G4" s="115">
        <f>'BAR BB| Open rates'!G3</f>
        <v>46124</v>
      </c>
    </row>
    <row r="5" spans="1:7" ht="21.75" customHeight="1" x14ac:dyDescent="0.2">
      <c r="A5" s="104"/>
      <c r="B5" s="115">
        <f>'BAR BB| Open rates'!B4</f>
        <v>46107</v>
      </c>
      <c r="C5" s="115">
        <f>'BAR BB| Open rates'!C4</f>
        <v>46109</v>
      </c>
      <c r="D5" s="115">
        <f>'BAR BB| Open rates'!D4</f>
        <v>46112</v>
      </c>
      <c r="E5" s="115">
        <f>'BAR BB| Open rates'!E4</f>
        <v>46117</v>
      </c>
      <c r="F5" s="115">
        <f>'BAR BB| Open rates'!F4</f>
        <v>46123</v>
      </c>
      <c r="G5" s="115">
        <f>'BAR BB| Open rates'!G4</f>
        <v>46124</v>
      </c>
    </row>
    <row r="6" spans="1:7" x14ac:dyDescent="0.2">
      <c r="A6" s="163" t="s">
        <v>63</v>
      </c>
      <c r="B6" s="182"/>
      <c r="C6" s="182"/>
      <c r="D6" s="182"/>
      <c r="E6" s="182"/>
      <c r="F6" s="182"/>
      <c r="G6" s="182"/>
    </row>
    <row r="7" spans="1:7" x14ac:dyDescent="0.2">
      <c r="A7" s="163">
        <v>1</v>
      </c>
      <c r="B7" s="57">
        <f>'BAR BB| Open rates'!B6*0.9*0.87</f>
        <v>11666.7</v>
      </c>
      <c r="C7" s="57">
        <f>'BAR BB| Open rates'!C6*0.9*0.87</f>
        <v>16286.4</v>
      </c>
      <c r="D7" s="57">
        <f>'BAR BB| Open rates'!D6*0.9*0.87</f>
        <v>12997.8</v>
      </c>
      <c r="E7" s="57">
        <f>'BAR BB| Open rates'!E6*0.9*0.87</f>
        <v>12997.8</v>
      </c>
      <c r="F7" s="57">
        <f>'BAR BB| Open rates'!F6*0.9*0.87</f>
        <v>11666.7</v>
      </c>
      <c r="G7" s="57">
        <f>'BAR BB| Open rates'!G6*0.9*0.87</f>
        <v>10100.700000000001</v>
      </c>
    </row>
    <row r="8" spans="1:7" x14ac:dyDescent="0.2">
      <c r="A8" s="163">
        <v>2</v>
      </c>
      <c r="B8" s="57">
        <f>'BAR BB| Open rates'!B7*0.9*0.87</f>
        <v>14015.7</v>
      </c>
      <c r="C8" s="57">
        <f>'BAR BB| Open rates'!C7*0.9*0.87</f>
        <v>18635.400000000001</v>
      </c>
      <c r="D8" s="57">
        <f>'BAR BB| Open rates'!D7*0.9*0.87</f>
        <v>15346.8</v>
      </c>
      <c r="E8" s="57">
        <f>'BAR BB| Open rates'!E7*0.9*0.87</f>
        <v>15346.8</v>
      </c>
      <c r="F8" s="57">
        <f>'BAR BB| Open rates'!F7*0.9*0.87</f>
        <v>14015.7</v>
      </c>
      <c r="G8" s="57">
        <f>'BAR BB| Open rates'!G7*0.9*0.87</f>
        <v>12449.7</v>
      </c>
    </row>
    <row r="9" spans="1:7" x14ac:dyDescent="0.2">
      <c r="A9" s="163" t="s">
        <v>175</v>
      </c>
      <c r="B9" s="57"/>
      <c r="C9" s="57"/>
      <c r="D9" s="57"/>
      <c r="E9" s="57"/>
      <c r="F9" s="57"/>
      <c r="G9" s="57"/>
    </row>
    <row r="10" spans="1:7" x14ac:dyDescent="0.2">
      <c r="A10" s="163">
        <v>1</v>
      </c>
      <c r="B10" s="57">
        <f>'BAR BB| Open rates'!B9*0.9*0.87</f>
        <v>14015.7</v>
      </c>
      <c r="C10" s="57">
        <f>'BAR BB| Open rates'!C9*0.9*0.87</f>
        <v>18635.400000000001</v>
      </c>
      <c r="D10" s="57">
        <f>'BAR BB| Open rates'!D9*0.9*0.87</f>
        <v>15346.8</v>
      </c>
      <c r="E10" s="57">
        <f>'BAR BB| Open rates'!E9*0.9*0.87</f>
        <v>14563.8</v>
      </c>
      <c r="F10" s="57">
        <f>'BAR BB| Open rates'!F9*0.9*0.87</f>
        <v>13232.7</v>
      </c>
      <c r="G10" s="57">
        <f>'BAR BB| Open rates'!G9*0.9*0.87</f>
        <v>11666.7</v>
      </c>
    </row>
    <row r="11" spans="1:7" x14ac:dyDescent="0.2">
      <c r="A11" s="163">
        <v>2</v>
      </c>
      <c r="B11" s="57">
        <f>'BAR BB| Open rates'!B10*0.9*0.87</f>
        <v>16364.7</v>
      </c>
      <c r="C11" s="57">
        <f>'BAR BB| Open rates'!C10*0.9*0.87</f>
        <v>20984.400000000001</v>
      </c>
      <c r="D11" s="57">
        <f>'BAR BB| Open rates'!D10*0.9*0.87</f>
        <v>17695.8</v>
      </c>
      <c r="E11" s="57">
        <f>'BAR BB| Open rates'!E10*0.9*0.87</f>
        <v>16912.8</v>
      </c>
      <c r="F11" s="57">
        <f>'BAR BB| Open rates'!F10*0.9*0.87</f>
        <v>15581.7</v>
      </c>
      <c r="G11" s="57">
        <f>'BAR BB| Open rates'!G10*0.9*0.87</f>
        <v>14015.7</v>
      </c>
    </row>
    <row r="12" spans="1:7" x14ac:dyDescent="0.2">
      <c r="A12" s="163" t="s">
        <v>176</v>
      </c>
      <c r="B12" s="57"/>
      <c r="C12" s="57"/>
      <c r="D12" s="57"/>
      <c r="E12" s="57"/>
      <c r="F12" s="57"/>
      <c r="G12" s="57"/>
    </row>
    <row r="13" spans="1:7" x14ac:dyDescent="0.2">
      <c r="A13" s="163">
        <v>1</v>
      </c>
      <c r="B13" s="57">
        <f>'BAR BB| Open rates'!B12*0.9*0.87</f>
        <v>17069.400000000001</v>
      </c>
      <c r="C13" s="57">
        <f>'BAR BB| Open rates'!C12*0.9*0.87</f>
        <v>21689.1</v>
      </c>
      <c r="D13" s="57">
        <f>'BAR BB| Open rates'!D12*0.9*0.87</f>
        <v>18400.5</v>
      </c>
      <c r="E13" s="57">
        <f>'BAR BB| Open rates'!E12*0.9*0.87</f>
        <v>17617.5</v>
      </c>
      <c r="F13" s="57">
        <f>'BAR BB| Open rates'!F12*0.9*0.87</f>
        <v>16286.4</v>
      </c>
      <c r="G13" s="57">
        <f>'BAR BB| Open rates'!G12*0.9*0.87</f>
        <v>14720.4</v>
      </c>
    </row>
    <row r="14" spans="1:7" x14ac:dyDescent="0.2">
      <c r="A14" s="163">
        <v>2</v>
      </c>
      <c r="B14" s="57">
        <f>'BAR BB| Open rates'!B13*0.9*0.87</f>
        <v>19418.400000000001</v>
      </c>
      <c r="C14" s="57">
        <f>'BAR BB| Open rates'!C13*0.9*0.87</f>
        <v>24038.1</v>
      </c>
      <c r="D14" s="57">
        <f>'BAR BB| Open rates'!D13*0.9*0.87</f>
        <v>20749.5</v>
      </c>
      <c r="E14" s="57">
        <f>'BAR BB| Open rates'!E13*0.9*0.87</f>
        <v>19966.5</v>
      </c>
      <c r="F14" s="57">
        <f>'BAR BB| Open rates'!F13*0.9*0.87</f>
        <v>18635.400000000001</v>
      </c>
      <c r="G14" s="57">
        <f>'BAR BB| Open rates'!G13*0.9*0.87</f>
        <v>17069.400000000001</v>
      </c>
    </row>
    <row r="15" spans="1:7" s="154" customFormat="1" x14ac:dyDescent="0.2">
      <c r="A15" s="193"/>
    </row>
    <row r="16" spans="1:7" ht="12.75" customHeight="1" x14ac:dyDescent="0.2">
      <c r="A16" s="371" t="s">
        <v>172</v>
      </c>
    </row>
    <row r="17" spans="1:1" x14ac:dyDescent="0.2">
      <c r="A17" s="371"/>
    </row>
    <row r="18" spans="1:1" ht="13.5" thickBot="1" x14ac:dyDescent="0.25">
      <c r="A18" s="89"/>
    </row>
    <row r="19" spans="1:1" s="154" customFormat="1" ht="278.25" customHeight="1" thickBot="1" x14ac:dyDescent="0.25">
      <c r="A19" s="285" t="s">
        <v>413</v>
      </c>
    </row>
    <row r="20" spans="1:1" s="154" customFormat="1" ht="12.75" customHeight="1" x14ac:dyDescent="0.2"/>
    <row r="21" spans="1:1" x14ac:dyDescent="0.2">
      <c r="A21" s="190" t="s">
        <v>83</v>
      </c>
    </row>
    <row r="22" spans="1:1" s="154" customFormat="1" ht="34.5" customHeight="1" x14ac:dyDescent="0.2">
      <c r="A22" s="213" t="s">
        <v>412</v>
      </c>
    </row>
    <row r="23" spans="1:1" s="154" customFormat="1" ht="51.75" customHeight="1" x14ac:dyDescent="0.2">
      <c r="A23" s="213" t="s">
        <v>411</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264</v>
      </c>
    </row>
    <row r="36" spans="1:1" ht="12.75" customHeight="1" x14ac:dyDescent="0.2">
      <c r="A36" s="192"/>
    </row>
    <row r="37" spans="1:1" ht="24" x14ac:dyDescent="0.2">
      <c r="A37" s="190" t="s">
        <v>95</v>
      </c>
    </row>
    <row r="38" spans="1:1" s="154" customFormat="1" ht="36" hidden="1" customHeight="1" x14ac:dyDescent="0.2">
      <c r="A38" s="219" t="s">
        <v>270</v>
      </c>
    </row>
    <row r="39" spans="1:1" s="154" customFormat="1" ht="24.75" customHeight="1" x14ac:dyDescent="0.2">
      <c r="A39" s="258" t="s">
        <v>419</v>
      </c>
    </row>
    <row r="40" spans="1:1" x14ac:dyDescent="0.2">
      <c r="A40" s="6"/>
    </row>
    <row r="41" spans="1:1" x14ac:dyDescent="0.2">
      <c r="A41" s="171" t="s">
        <v>81</v>
      </c>
    </row>
    <row r="42" spans="1:1" ht="87.75" customHeight="1" x14ac:dyDescent="0.2">
      <c r="A42" s="186" t="s">
        <v>337</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sheetData>
  <mergeCells count="1">
    <mergeCell ref="A16:A17"/>
  </mergeCells>
  <pageMargins left="0.7" right="0.7" top="0.75" bottom="0.75" header="0.3" footer="0.3"/>
  <pageSetup paperSize="9"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G146"/>
  <sheetViews>
    <sheetView workbookViewId="0">
      <pane xSplit="1" topLeftCell="B1" activePane="topRight" state="frozen"/>
      <selection activeCell="A10" sqref="A10"/>
      <selection pane="topRight" activeCell="B4" sqref="B4:G14"/>
    </sheetView>
  </sheetViews>
  <sheetFormatPr defaultColWidth="10" defaultRowHeight="12.75" x14ac:dyDescent="0.2"/>
  <cols>
    <col min="1" max="1" width="46.5703125" style="32" customWidth="1"/>
    <col min="2" max="16384" width="10" style="31"/>
  </cols>
  <sheetData>
    <row r="1" spans="1:7" ht="23.25" customHeight="1" x14ac:dyDescent="0.2">
      <c r="A1" s="180" t="s">
        <v>61</v>
      </c>
    </row>
    <row r="2" spans="1:7" ht="23.25" customHeight="1" x14ac:dyDescent="0.2">
      <c r="A2" s="177" t="s">
        <v>191</v>
      </c>
    </row>
    <row r="3" spans="1:7" ht="23.25" customHeight="1" x14ac:dyDescent="0.2">
      <c r="A3" s="167" t="s">
        <v>340</v>
      </c>
    </row>
    <row r="4" spans="1:7" ht="21.75" customHeight="1" x14ac:dyDescent="0.2">
      <c r="A4" s="88" t="s">
        <v>62</v>
      </c>
      <c r="B4" s="182">
        <f>'Отдыхай и Катай FIT18'!B4</f>
        <v>46105</v>
      </c>
      <c r="C4" s="182">
        <f>'Отдыхай и Катай FIT18'!C4</f>
        <v>46108</v>
      </c>
      <c r="D4" s="182">
        <f>'Отдыхай и Катай FIT18'!D4</f>
        <v>46110</v>
      </c>
      <c r="E4" s="182">
        <f>'Отдыхай и Катай FIT18'!E4</f>
        <v>46113</v>
      </c>
      <c r="F4" s="182">
        <f>'Отдыхай и Катай FIT18'!F4</f>
        <v>46118</v>
      </c>
      <c r="G4" s="182">
        <f>'Отдыхай и Катай FIT18'!G4</f>
        <v>46124</v>
      </c>
    </row>
    <row r="5" spans="1:7" ht="21.75" customHeight="1" x14ac:dyDescent="0.2">
      <c r="A5" s="104"/>
      <c r="B5" s="182">
        <f>'Отдыхай и Катай FIT18'!B5</f>
        <v>46107</v>
      </c>
      <c r="C5" s="182">
        <f>'Отдыхай и Катай FIT18'!C5</f>
        <v>46109</v>
      </c>
      <c r="D5" s="182">
        <f>'Отдыхай и Катай FIT18'!D5</f>
        <v>46112</v>
      </c>
      <c r="E5" s="182">
        <f>'Отдыхай и Катай FIT18'!E5</f>
        <v>46117</v>
      </c>
      <c r="F5" s="182">
        <f>'Отдыхай и Катай FIT18'!F5</f>
        <v>46123</v>
      </c>
      <c r="G5" s="182">
        <f>'Отдыхай и Катай FIT18'!G5</f>
        <v>46124</v>
      </c>
    </row>
    <row r="6" spans="1:7" x14ac:dyDescent="0.2">
      <c r="A6" s="163" t="s">
        <v>63</v>
      </c>
      <c r="B6" s="182"/>
      <c r="C6" s="182"/>
      <c r="D6" s="182"/>
      <c r="E6" s="182"/>
      <c r="F6" s="182"/>
      <c r="G6" s="182"/>
    </row>
    <row r="7" spans="1:7" x14ac:dyDescent="0.2">
      <c r="A7" s="163">
        <v>1</v>
      </c>
      <c r="B7" s="57">
        <f>'BAR BB| Open rates'!B6*0.9*0.87+25</f>
        <v>11691.7</v>
      </c>
      <c r="C7" s="57">
        <f>'BAR BB| Open rates'!C6*0.9*0.87+25</f>
        <v>16311.4</v>
      </c>
      <c r="D7" s="57">
        <f>'BAR BB| Open rates'!D6*0.9*0.87+25</f>
        <v>13022.8</v>
      </c>
      <c r="E7" s="57">
        <f>'BAR BB| Open rates'!E6*0.9*0.87+25</f>
        <v>13022.8</v>
      </c>
      <c r="F7" s="57">
        <f>'BAR BB| Open rates'!F6*0.9*0.87+25</f>
        <v>11691.7</v>
      </c>
      <c r="G7" s="57">
        <f>'BAR BB| Open rates'!G6*0.9*0.87+25</f>
        <v>10125.700000000001</v>
      </c>
    </row>
    <row r="8" spans="1:7" x14ac:dyDescent="0.2">
      <c r="A8" s="163">
        <v>2</v>
      </c>
      <c r="B8" s="57">
        <f>'BAR BB| Open rates'!B7*0.9*0.87+25</f>
        <v>14040.7</v>
      </c>
      <c r="C8" s="57">
        <f>'BAR BB| Open rates'!C7*0.9*0.87+25</f>
        <v>18660.400000000001</v>
      </c>
      <c r="D8" s="57">
        <f>'BAR BB| Open rates'!D7*0.9*0.87+25</f>
        <v>15371.8</v>
      </c>
      <c r="E8" s="57">
        <f>'BAR BB| Open rates'!E7*0.9*0.87+25</f>
        <v>15371.8</v>
      </c>
      <c r="F8" s="57">
        <f>'BAR BB| Open rates'!F7*0.9*0.87+25</f>
        <v>14040.7</v>
      </c>
      <c r="G8" s="57">
        <f>'BAR BB| Open rates'!G7*0.9*0.87+25</f>
        <v>12474.7</v>
      </c>
    </row>
    <row r="9" spans="1:7" x14ac:dyDescent="0.2">
      <c r="A9" s="163" t="s">
        <v>175</v>
      </c>
      <c r="B9" s="57"/>
      <c r="C9" s="57"/>
      <c r="D9" s="57"/>
      <c r="E9" s="57"/>
      <c r="F9" s="57"/>
      <c r="G9" s="57"/>
    </row>
    <row r="10" spans="1:7" x14ac:dyDescent="0.2">
      <c r="A10" s="163">
        <v>1</v>
      </c>
      <c r="B10" s="57">
        <f>'BAR BB| Open rates'!B9*0.9*0.87+25</f>
        <v>14040.7</v>
      </c>
      <c r="C10" s="57">
        <f>'BAR BB| Open rates'!C9*0.9*0.87+25</f>
        <v>18660.400000000001</v>
      </c>
      <c r="D10" s="57">
        <f>'BAR BB| Open rates'!D9*0.9*0.87+25</f>
        <v>15371.8</v>
      </c>
      <c r="E10" s="57">
        <f>'BAR BB| Open rates'!E9*0.9*0.87+25</f>
        <v>14588.8</v>
      </c>
      <c r="F10" s="57">
        <f>'BAR BB| Open rates'!F9*0.9*0.87+25</f>
        <v>13257.7</v>
      </c>
      <c r="G10" s="57">
        <f>'BAR BB| Open rates'!G9*0.9*0.87+25</f>
        <v>11691.7</v>
      </c>
    </row>
    <row r="11" spans="1:7" x14ac:dyDescent="0.2">
      <c r="A11" s="163">
        <v>2</v>
      </c>
      <c r="B11" s="57">
        <f>'BAR BB| Open rates'!B10*0.9*0.87+25</f>
        <v>16389.7</v>
      </c>
      <c r="C11" s="57">
        <f>'BAR BB| Open rates'!C10*0.9*0.87+25</f>
        <v>21009.4</v>
      </c>
      <c r="D11" s="57">
        <f>'BAR BB| Open rates'!D10*0.9*0.87+25</f>
        <v>17720.8</v>
      </c>
      <c r="E11" s="57">
        <f>'BAR BB| Open rates'!E10*0.9*0.87+25</f>
        <v>16937.8</v>
      </c>
      <c r="F11" s="57">
        <f>'BAR BB| Open rates'!F10*0.9*0.87+25</f>
        <v>15606.7</v>
      </c>
      <c r="G11" s="57">
        <f>'BAR BB| Open rates'!G10*0.9*0.87+25</f>
        <v>14040.7</v>
      </c>
    </row>
    <row r="12" spans="1:7" x14ac:dyDescent="0.2">
      <c r="A12" s="163" t="s">
        <v>176</v>
      </c>
      <c r="B12" s="57"/>
      <c r="C12" s="57"/>
      <c r="D12" s="57"/>
      <c r="E12" s="57"/>
      <c r="F12" s="57"/>
      <c r="G12" s="57"/>
    </row>
    <row r="13" spans="1:7" x14ac:dyDescent="0.2">
      <c r="A13" s="163">
        <v>1</v>
      </c>
      <c r="B13" s="57">
        <f>'BAR BB| Open rates'!B12*0.9*0.87+25</f>
        <v>17094.400000000001</v>
      </c>
      <c r="C13" s="57">
        <f>'BAR BB| Open rates'!C12*0.9*0.87+25</f>
        <v>21714.1</v>
      </c>
      <c r="D13" s="57">
        <f>'BAR BB| Open rates'!D12*0.9*0.87+25</f>
        <v>18425.5</v>
      </c>
      <c r="E13" s="57">
        <f>'BAR BB| Open rates'!E12*0.9*0.87+25</f>
        <v>17642.5</v>
      </c>
      <c r="F13" s="57">
        <f>'BAR BB| Open rates'!F12*0.9*0.87+25</f>
        <v>16311.4</v>
      </c>
      <c r="G13" s="57">
        <f>'BAR BB| Open rates'!G12*0.9*0.87+25</f>
        <v>14745.4</v>
      </c>
    </row>
    <row r="14" spans="1:7" x14ac:dyDescent="0.2">
      <c r="A14" s="163">
        <v>2</v>
      </c>
      <c r="B14" s="57">
        <f>'BAR BB| Open rates'!B13*0.9*0.87+25</f>
        <v>19443.400000000001</v>
      </c>
      <c r="C14" s="57">
        <f>'BAR BB| Open rates'!C13*0.9*0.87+25</f>
        <v>24063.1</v>
      </c>
      <c r="D14" s="57">
        <f>'BAR BB| Open rates'!D13*0.9*0.87+25</f>
        <v>20774.5</v>
      </c>
      <c r="E14" s="57">
        <f>'BAR BB| Open rates'!E13*0.9*0.87+25</f>
        <v>19991.5</v>
      </c>
      <c r="F14" s="57">
        <f>'BAR BB| Open rates'!F13*0.9*0.87+25</f>
        <v>18660.400000000001</v>
      </c>
      <c r="G14" s="57">
        <f>'BAR BB| Open rates'!G13*0.9*0.87+25</f>
        <v>17094.400000000001</v>
      </c>
    </row>
    <row r="15" spans="1:7" s="154" customFormat="1" x14ac:dyDescent="0.2">
      <c r="A15" s="193"/>
    </row>
    <row r="16" spans="1:7" ht="12.75" customHeight="1" x14ac:dyDescent="0.2">
      <c r="A16" s="371" t="s">
        <v>172</v>
      </c>
    </row>
    <row r="17" spans="1:1" x14ac:dyDescent="0.2">
      <c r="A17" s="371"/>
    </row>
    <row r="18" spans="1:1" ht="13.5" thickBot="1" x14ac:dyDescent="0.25">
      <c r="A18" s="89"/>
    </row>
    <row r="19" spans="1:1" s="154" customFormat="1" ht="278.25" customHeight="1" thickBot="1" x14ac:dyDescent="0.25">
      <c r="A19" s="285" t="s">
        <v>413</v>
      </c>
    </row>
    <row r="20" spans="1:1" s="154" customFormat="1" ht="12.75" customHeight="1" x14ac:dyDescent="0.2"/>
    <row r="21" spans="1:1" x14ac:dyDescent="0.2">
      <c r="A21" s="190" t="s">
        <v>83</v>
      </c>
    </row>
    <row r="22" spans="1:1" s="154" customFormat="1" ht="34.5" customHeight="1" x14ac:dyDescent="0.2">
      <c r="A22" s="213" t="s">
        <v>412</v>
      </c>
    </row>
    <row r="23" spans="1:1" s="154" customFormat="1" ht="51.75" customHeight="1" x14ac:dyDescent="0.2">
      <c r="A23" s="213" t="s">
        <v>411</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264</v>
      </c>
    </row>
    <row r="36" spans="1:1" ht="12.75" customHeight="1" x14ac:dyDescent="0.2">
      <c r="A36" s="192"/>
    </row>
    <row r="37" spans="1:1" ht="24" x14ac:dyDescent="0.2">
      <c r="A37" s="190" t="s">
        <v>95</v>
      </c>
    </row>
    <row r="38" spans="1:1" s="154" customFormat="1" ht="36" hidden="1" customHeight="1" x14ac:dyDescent="0.2">
      <c r="A38" s="219" t="s">
        <v>270</v>
      </c>
    </row>
    <row r="39" spans="1:1" s="154" customFormat="1" ht="24.75" customHeight="1" x14ac:dyDescent="0.2">
      <c r="A39" s="258" t="s">
        <v>419</v>
      </c>
    </row>
    <row r="40" spans="1:1" x14ac:dyDescent="0.2">
      <c r="A40" s="6"/>
    </row>
    <row r="41" spans="1:1" x14ac:dyDescent="0.2">
      <c r="A41" s="171" t="s">
        <v>81</v>
      </c>
    </row>
    <row r="42" spans="1:1" ht="87.75" customHeight="1" x14ac:dyDescent="0.2">
      <c r="A42" s="186" t="s">
        <v>337</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B140"/>
  <sheetViews>
    <sheetView workbookViewId="0">
      <pane xSplit="1" topLeftCell="B1" activePane="topRight" state="frozen"/>
      <selection activeCell="A10" sqref="A10"/>
      <selection pane="topRight" activeCell="C1" sqref="C1:F1048576"/>
    </sheetView>
  </sheetViews>
  <sheetFormatPr defaultColWidth="10" defaultRowHeight="12.75" x14ac:dyDescent="0.2"/>
  <cols>
    <col min="1" max="1" width="46.5703125" style="32" customWidth="1"/>
    <col min="2" max="16384" width="10" style="31"/>
  </cols>
  <sheetData>
    <row r="1" spans="1:2" ht="23.25" customHeight="1" x14ac:dyDescent="0.2">
      <c r="A1" s="180" t="s">
        <v>61</v>
      </c>
    </row>
    <row r="2" spans="1:2" ht="23.25" customHeight="1" x14ac:dyDescent="0.2">
      <c r="A2" s="177" t="s">
        <v>191</v>
      </c>
    </row>
    <row r="3" spans="1:2" ht="23.25" customHeight="1" x14ac:dyDescent="0.2">
      <c r="A3" s="167" t="s">
        <v>338</v>
      </c>
    </row>
    <row r="4" spans="1:2" ht="21.75" customHeight="1" x14ac:dyDescent="0.2">
      <c r="A4" s="88" t="s">
        <v>62</v>
      </c>
      <c r="B4" s="182" t="e">
        <f>'Отдыхай и Катай FIT18'!#REF!</f>
        <v>#REF!</v>
      </c>
    </row>
    <row r="5" spans="1:2" ht="21.75" customHeight="1" x14ac:dyDescent="0.2">
      <c r="A5" s="104"/>
      <c r="B5" s="182" t="e">
        <f>'Отдыхай и Катай FIT18'!#REF!</f>
        <v>#REF!</v>
      </c>
    </row>
    <row r="6" spans="1:2" x14ac:dyDescent="0.2">
      <c r="A6" s="163" t="s">
        <v>63</v>
      </c>
      <c r="B6" s="182"/>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s="154" customFormat="1" x14ac:dyDescent="0.2">
      <c r="A15" s="193"/>
    </row>
    <row r="16" spans="1:2" ht="12.75" customHeight="1" x14ac:dyDescent="0.2">
      <c r="A16" s="371" t="s">
        <v>172</v>
      </c>
    </row>
    <row r="17" spans="1:1" x14ac:dyDescent="0.2">
      <c r="A17" s="371"/>
    </row>
    <row r="18" spans="1:1" ht="13.5" thickBot="1" x14ac:dyDescent="0.25">
      <c r="A18" s="89"/>
    </row>
    <row r="19" spans="1:1" s="154" customFormat="1" ht="278.25" customHeight="1" thickBot="1" x14ac:dyDescent="0.25">
      <c r="A19" s="257" t="s">
        <v>379</v>
      </c>
    </row>
    <row r="20" spans="1:1" s="154" customFormat="1" ht="12.75" customHeight="1" x14ac:dyDescent="0.2"/>
    <row r="21" spans="1:1" x14ac:dyDescent="0.2">
      <c r="A21" s="190" t="s">
        <v>83</v>
      </c>
    </row>
    <row r="22" spans="1:1" s="154" customFormat="1" ht="34.5" customHeight="1" x14ac:dyDescent="0.2">
      <c r="A22" s="213" t="s">
        <v>377</v>
      </c>
    </row>
    <row r="23" spans="1:1" s="154" customFormat="1" ht="51.75" customHeight="1" x14ac:dyDescent="0.2">
      <c r="A23" s="213" t="s">
        <v>378</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264</v>
      </c>
    </row>
    <row r="36" spans="1:1" ht="12.75" customHeight="1" x14ac:dyDescent="0.2">
      <c r="A36" s="192"/>
    </row>
    <row r="37" spans="1:1" ht="24" x14ac:dyDescent="0.2">
      <c r="A37" s="190" t="s">
        <v>95</v>
      </c>
    </row>
    <row r="38" spans="1:1" s="154" customFormat="1" ht="36" hidden="1" x14ac:dyDescent="0.2">
      <c r="A38" s="219" t="s">
        <v>270</v>
      </c>
    </row>
    <row r="39" spans="1:1" s="154" customFormat="1" ht="24.75" customHeight="1" x14ac:dyDescent="0.2">
      <c r="A39" s="258" t="s">
        <v>363</v>
      </c>
    </row>
    <row r="40" spans="1:1" x14ac:dyDescent="0.2">
      <c r="A40" s="6"/>
    </row>
    <row r="41" spans="1:1" x14ac:dyDescent="0.2">
      <c r="A41" s="171" t="s">
        <v>81</v>
      </c>
    </row>
    <row r="42" spans="1:1" ht="87.75" customHeight="1" x14ac:dyDescent="0.2">
      <c r="A42" s="186" t="s">
        <v>337</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sheetData>
  <mergeCells count="1">
    <mergeCell ref="A16:A17"/>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FF"/>
  </sheetPr>
  <dimension ref="A1:X178"/>
  <sheetViews>
    <sheetView workbookViewId="0">
      <pane xSplit="1" topLeftCell="B1" activePane="topRight" state="frozen"/>
      <selection activeCell="A10" sqref="A10"/>
      <selection pane="topRight" activeCell="E43" sqref="E43"/>
    </sheetView>
  </sheetViews>
  <sheetFormatPr defaultColWidth="10" defaultRowHeight="12.75" x14ac:dyDescent="0.2"/>
  <cols>
    <col min="1" max="1" width="46.5703125" style="32" customWidth="1"/>
    <col min="2" max="16384" width="10" style="31"/>
  </cols>
  <sheetData>
    <row r="1" spans="1:24" ht="23.25" customHeight="1" x14ac:dyDescent="0.2">
      <c r="A1" s="180" t="s">
        <v>61</v>
      </c>
    </row>
    <row r="2" spans="1:24" ht="21.75" hidden="1" customHeight="1" x14ac:dyDescent="0.2">
      <c r="A2" s="188" t="s">
        <v>188</v>
      </c>
      <c r="B2" s="182" t="e">
        <f>'BAR BB| Open rates'!#REF!</f>
        <v>#REF!</v>
      </c>
      <c r="C2" s="182" t="e">
        <f>'BAR BB| Open rates'!#REF!</f>
        <v>#REF!</v>
      </c>
      <c r="D2" s="182" t="e">
        <f>'BAR BB| Open rates'!#REF!</f>
        <v>#REF!</v>
      </c>
      <c r="E2" s="182" t="e">
        <f>'BAR BB| Open rates'!#REF!</f>
        <v>#REF!</v>
      </c>
      <c r="F2" s="182" t="e">
        <f>'BAR BB| Open rates'!#REF!</f>
        <v>#REF!</v>
      </c>
      <c r="G2" s="182" t="e">
        <f>'BAR BB| Open rates'!#REF!</f>
        <v>#REF!</v>
      </c>
      <c r="H2" s="182" t="e">
        <f>'BAR BB| Open rates'!#REF!</f>
        <v>#REF!</v>
      </c>
      <c r="I2" s="182" t="e">
        <f>'BAR BB| Open rates'!#REF!</f>
        <v>#REF!</v>
      </c>
      <c r="J2" s="182" t="e">
        <f>'BAR BB| Open rates'!#REF!</f>
        <v>#REF!</v>
      </c>
      <c r="K2" s="182" t="e">
        <f>'BAR BB| Open rates'!#REF!</f>
        <v>#REF!</v>
      </c>
      <c r="L2" s="182" t="e">
        <f>'BAR BB| Open rates'!#REF!</f>
        <v>#REF!</v>
      </c>
      <c r="M2" s="182" t="e">
        <f>'BAR BB| Open rates'!#REF!</f>
        <v>#REF!</v>
      </c>
      <c r="N2" s="182" t="e">
        <f>'BAR BB| Open rates'!#REF!</f>
        <v>#REF!</v>
      </c>
      <c r="O2" s="182" t="e">
        <f>'BAR BB| Open rates'!#REF!</f>
        <v>#REF!</v>
      </c>
      <c r="P2" s="182" t="e">
        <f>'BAR BB| Open rates'!#REF!</f>
        <v>#REF!</v>
      </c>
      <c r="Q2" s="182" t="e">
        <f>'BAR BB| Open rates'!#REF!</f>
        <v>#REF!</v>
      </c>
      <c r="R2" s="182" t="e">
        <f>'BAR BB| Open rates'!#REF!</f>
        <v>#REF!</v>
      </c>
      <c r="S2" s="182" t="e">
        <f>'BAR BB| Open rates'!#REF!</f>
        <v>#REF!</v>
      </c>
      <c r="T2" s="182" t="e">
        <f>'BAR BB| Open rates'!#REF!</f>
        <v>#REF!</v>
      </c>
      <c r="U2" s="182" t="e">
        <f>'BAR BB| Open rates'!#REF!</f>
        <v>#REF!</v>
      </c>
      <c r="V2" s="182" t="e">
        <f>'BAR BB| Open rates'!#REF!</f>
        <v>#REF!</v>
      </c>
      <c r="W2" s="182" t="e">
        <f>'BAR BB| Open rates'!#REF!</f>
        <v>#REF!</v>
      </c>
      <c r="X2" s="182" t="e">
        <f>'BAR BB| Open rates'!#REF!</f>
        <v>#REF!</v>
      </c>
    </row>
    <row r="3" spans="1:24" ht="21.75" hidden="1" customHeight="1" x14ac:dyDescent="0.2">
      <c r="A3" s="187" t="s">
        <v>62</v>
      </c>
      <c r="B3" s="182" t="e">
        <f>'BAR BB| Open rates'!#REF!</f>
        <v>#REF!</v>
      </c>
      <c r="C3" s="182" t="e">
        <f>'BAR BB| Open rates'!#REF!</f>
        <v>#REF!</v>
      </c>
      <c r="D3" s="182" t="e">
        <f>'BAR BB| Open rates'!#REF!</f>
        <v>#REF!</v>
      </c>
      <c r="E3" s="182" t="e">
        <f>'BAR BB| Open rates'!#REF!</f>
        <v>#REF!</v>
      </c>
      <c r="F3" s="182" t="e">
        <f>'BAR BB| Open rates'!#REF!</f>
        <v>#REF!</v>
      </c>
      <c r="G3" s="182" t="e">
        <f>'BAR BB| Open rates'!#REF!</f>
        <v>#REF!</v>
      </c>
      <c r="H3" s="182" t="e">
        <f>'BAR BB| Open rates'!#REF!</f>
        <v>#REF!</v>
      </c>
      <c r="I3" s="182" t="e">
        <f>'BAR BB| Open rates'!#REF!</f>
        <v>#REF!</v>
      </c>
      <c r="J3" s="182" t="e">
        <f>'BAR BB| Open rates'!#REF!</f>
        <v>#REF!</v>
      </c>
      <c r="K3" s="182" t="e">
        <f>'BAR BB| Open rates'!#REF!</f>
        <v>#REF!</v>
      </c>
      <c r="L3" s="182" t="e">
        <f>'BAR BB| Open rates'!#REF!</f>
        <v>#REF!</v>
      </c>
      <c r="M3" s="182" t="e">
        <f>'BAR BB| Open rates'!#REF!</f>
        <v>#REF!</v>
      </c>
      <c r="N3" s="182" t="e">
        <f>'BAR BB| Open rates'!#REF!</f>
        <v>#REF!</v>
      </c>
      <c r="O3" s="182" t="e">
        <f>'BAR BB| Open rates'!#REF!</f>
        <v>#REF!</v>
      </c>
      <c r="P3" s="182" t="e">
        <f>'BAR BB| Open rates'!#REF!</f>
        <v>#REF!</v>
      </c>
      <c r="Q3" s="182" t="e">
        <f>'BAR BB| Open rates'!#REF!</f>
        <v>#REF!</v>
      </c>
      <c r="R3" s="182" t="e">
        <f>'BAR BB| Open rates'!#REF!</f>
        <v>#REF!</v>
      </c>
      <c r="S3" s="182" t="e">
        <f>'BAR BB| Open rates'!#REF!</f>
        <v>#REF!</v>
      </c>
      <c r="T3" s="182" t="e">
        <f>'BAR BB| Open rates'!#REF!</f>
        <v>#REF!</v>
      </c>
      <c r="U3" s="182" t="e">
        <f>'BAR BB| Open rates'!#REF!</f>
        <v>#REF!</v>
      </c>
      <c r="V3" s="182" t="e">
        <f>'BAR BB| Open rates'!#REF!</f>
        <v>#REF!</v>
      </c>
      <c r="W3" s="182" t="e">
        <f>'BAR BB| Open rates'!#REF!</f>
        <v>#REF!</v>
      </c>
      <c r="X3" s="182" t="e">
        <f>'BAR BB| Open rates'!#REF!</f>
        <v>#REF!</v>
      </c>
    </row>
    <row r="4" spans="1:24" hidden="1" x14ac:dyDescent="0.2">
      <c r="A4" s="189" t="str">
        <f>'BAR BB| Open rates'!A5</f>
        <v>Делюкс/ Deluxe</v>
      </c>
      <c r="B4" s="182"/>
      <c r="C4" s="182"/>
      <c r="D4" s="182"/>
      <c r="E4" s="182"/>
      <c r="F4" s="182"/>
      <c r="G4" s="182"/>
      <c r="H4" s="182"/>
      <c r="I4" s="182"/>
      <c r="J4" s="182"/>
      <c r="K4" s="182"/>
      <c r="L4" s="182"/>
      <c r="M4" s="182"/>
      <c r="N4" s="182"/>
      <c r="O4" s="182"/>
      <c r="P4" s="182"/>
      <c r="Q4" s="182"/>
      <c r="R4" s="182"/>
      <c r="S4" s="182"/>
      <c r="T4" s="182"/>
      <c r="U4" s="182"/>
      <c r="V4" s="182"/>
      <c r="W4" s="182"/>
      <c r="X4" s="182"/>
    </row>
    <row r="5" spans="1:24" hidden="1" x14ac:dyDescent="0.2">
      <c r="A5" s="189">
        <f>'BAR BB| Open rates'!A6</f>
        <v>1</v>
      </c>
      <c r="B5" s="181" t="e">
        <f>'BAR BB| Open rates'!#REF!</f>
        <v>#REF!</v>
      </c>
      <c r="C5" s="181" t="e">
        <f>'BAR BB| Open rates'!#REF!</f>
        <v>#REF!</v>
      </c>
      <c r="D5" s="181" t="e">
        <f>'BAR BB| Open rates'!#REF!</f>
        <v>#REF!</v>
      </c>
      <c r="E5" s="181" t="e">
        <f>'BAR BB| Open rates'!#REF!</f>
        <v>#REF!</v>
      </c>
      <c r="F5" s="181" t="e">
        <f>'BAR BB| Open rates'!#REF!</f>
        <v>#REF!</v>
      </c>
      <c r="G5" s="181" t="e">
        <f>'BAR BB| Open rates'!#REF!</f>
        <v>#REF!</v>
      </c>
      <c r="H5" s="181" t="e">
        <f>'BAR BB| Open rates'!#REF!</f>
        <v>#REF!</v>
      </c>
      <c r="I5" s="181" t="e">
        <f>'BAR BB| Open rates'!#REF!</f>
        <v>#REF!</v>
      </c>
      <c r="J5" s="181" t="e">
        <f>'BAR BB| Open rates'!#REF!</f>
        <v>#REF!</v>
      </c>
      <c r="K5" s="181" t="e">
        <f>'BAR BB| Open rates'!#REF!</f>
        <v>#REF!</v>
      </c>
      <c r="L5" s="181" t="e">
        <f>'BAR BB| Open rates'!#REF!</f>
        <v>#REF!</v>
      </c>
      <c r="M5" s="181" t="e">
        <f>'BAR BB| Open rates'!#REF!</f>
        <v>#REF!</v>
      </c>
      <c r="N5" s="181" t="e">
        <f>'BAR BB| Open rates'!#REF!</f>
        <v>#REF!</v>
      </c>
      <c r="O5" s="181" t="e">
        <f>'BAR BB| Open rates'!#REF!</f>
        <v>#REF!</v>
      </c>
      <c r="P5" s="181" t="e">
        <f>'BAR BB| Open rates'!#REF!</f>
        <v>#REF!</v>
      </c>
      <c r="Q5" s="181" t="e">
        <f>'BAR BB| Open rates'!#REF!</f>
        <v>#REF!</v>
      </c>
      <c r="R5" s="181" t="e">
        <f>'BAR BB| Open rates'!#REF!</f>
        <v>#REF!</v>
      </c>
      <c r="S5" s="181" t="e">
        <f>'BAR BB| Open rates'!#REF!</f>
        <v>#REF!</v>
      </c>
      <c r="T5" s="181" t="e">
        <f>'BAR BB| Open rates'!#REF!</f>
        <v>#REF!</v>
      </c>
      <c r="U5" s="181" t="e">
        <f>'BAR BB| Open rates'!#REF!</f>
        <v>#REF!</v>
      </c>
      <c r="V5" s="181" t="e">
        <f>'BAR BB| Open rates'!#REF!</f>
        <v>#REF!</v>
      </c>
      <c r="W5" s="181" t="e">
        <f>'BAR BB| Open rates'!#REF!</f>
        <v>#REF!</v>
      </c>
      <c r="X5" s="181" t="e">
        <f>'BAR BB| Open rates'!#REF!</f>
        <v>#REF!</v>
      </c>
    </row>
    <row r="6" spans="1:24" hidden="1" x14ac:dyDescent="0.2">
      <c r="A6" s="189">
        <f>'BAR BB| Open rates'!A7</f>
        <v>2</v>
      </c>
      <c r="B6" s="181" t="e">
        <f>'BAR BB| Open rates'!#REF!</f>
        <v>#REF!</v>
      </c>
      <c r="C6" s="181" t="e">
        <f>'BAR BB| Open rates'!#REF!</f>
        <v>#REF!</v>
      </c>
      <c r="D6" s="181" t="e">
        <f>'BAR BB| Open rates'!#REF!</f>
        <v>#REF!</v>
      </c>
      <c r="E6" s="181" t="e">
        <f>'BAR BB| Open rates'!#REF!</f>
        <v>#REF!</v>
      </c>
      <c r="F6" s="181" t="e">
        <f>'BAR BB| Open rates'!#REF!</f>
        <v>#REF!</v>
      </c>
      <c r="G6" s="181" t="e">
        <f>'BAR BB| Open rates'!#REF!</f>
        <v>#REF!</v>
      </c>
      <c r="H6" s="181" t="e">
        <f>'BAR BB| Open rates'!#REF!</f>
        <v>#REF!</v>
      </c>
      <c r="I6" s="181" t="e">
        <f>'BAR BB| Open rates'!#REF!</f>
        <v>#REF!</v>
      </c>
      <c r="J6" s="181" t="e">
        <f>'BAR BB| Open rates'!#REF!</f>
        <v>#REF!</v>
      </c>
      <c r="K6" s="181" t="e">
        <f>'BAR BB| Open rates'!#REF!</f>
        <v>#REF!</v>
      </c>
      <c r="L6" s="181" t="e">
        <f>'BAR BB| Open rates'!#REF!</f>
        <v>#REF!</v>
      </c>
      <c r="M6" s="181" t="e">
        <f>'BAR BB| Open rates'!#REF!</f>
        <v>#REF!</v>
      </c>
      <c r="N6" s="181" t="e">
        <f>'BAR BB| Open rates'!#REF!</f>
        <v>#REF!</v>
      </c>
      <c r="O6" s="181" t="e">
        <f>'BAR BB| Open rates'!#REF!</f>
        <v>#REF!</v>
      </c>
      <c r="P6" s="181" t="e">
        <f>'BAR BB| Open rates'!#REF!</f>
        <v>#REF!</v>
      </c>
      <c r="Q6" s="181" t="e">
        <f>'BAR BB| Open rates'!#REF!</f>
        <v>#REF!</v>
      </c>
      <c r="R6" s="181" t="e">
        <f>'BAR BB| Open rates'!#REF!</f>
        <v>#REF!</v>
      </c>
      <c r="S6" s="181" t="e">
        <f>'BAR BB| Open rates'!#REF!</f>
        <v>#REF!</v>
      </c>
      <c r="T6" s="181" t="e">
        <f>'BAR BB| Open rates'!#REF!</f>
        <v>#REF!</v>
      </c>
      <c r="U6" s="181" t="e">
        <f>'BAR BB| Open rates'!#REF!</f>
        <v>#REF!</v>
      </c>
      <c r="V6" s="181" t="e">
        <f>'BAR BB| Open rates'!#REF!</f>
        <v>#REF!</v>
      </c>
      <c r="W6" s="181" t="e">
        <f>'BAR BB| Open rates'!#REF!</f>
        <v>#REF!</v>
      </c>
      <c r="X6" s="181" t="e">
        <f>'BAR BB| Open rates'!#REF!</f>
        <v>#REF!</v>
      </c>
    </row>
    <row r="7" spans="1:24" hidden="1" x14ac:dyDescent="0.2">
      <c r="A7" s="189" t="str">
        <f>'BAR BB| Open rates'!A8</f>
        <v>Делюкс с видом на горы / Deluxe Mountain View</v>
      </c>
      <c r="B7" s="181"/>
      <c r="C7" s="181"/>
      <c r="D7" s="181"/>
      <c r="E7" s="181"/>
      <c r="F7" s="181"/>
      <c r="G7" s="181"/>
      <c r="H7" s="181"/>
      <c r="I7" s="181"/>
      <c r="J7" s="181"/>
      <c r="K7" s="181"/>
      <c r="L7" s="181"/>
      <c r="M7" s="181"/>
      <c r="N7" s="181"/>
      <c r="O7" s="181"/>
      <c r="P7" s="181"/>
      <c r="Q7" s="181"/>
      <c r="R7" s="181"/>
      <c r="S7" s="181"/>
      <c r="T7" s="181"/>
      <c r="U7" s="181"/>
      <c r="V7" s="181"/>
      <c r="W7" s="181"/>
      <c r="X7" s="181"/>
    </row>
    <row r="8" spans="1:24" hidden="1" x14ac:dyDescent="0.2">
      <c r="A8" s="189">
        <f>'BAR BB| Open rates'!A9</f>
        <v>1</v>
      </c>
      <c r="B8" s="181" t="e">
        <f>'BAR BB| Open rates'!#REF!</f>
        <v>#REF!</v>
      </c>
      <c r="C8" s="181" t="e">
        <f>'BAR BB| Open rates'!#REF!</f>
        <v>#REF!</v>
      </c>
      <c r="D8" s="181" t="e">
        <f>'BAR BB| Open rates'!#REF!</f>
        <v>#REF!</v>
      </c>
      <c r="E8" s="181" t="e">
        <f>'BAR BB| Open rates'!#REF!</f>
        <v>#REF!</v>
      </c>
      <c r="F8" s="181" t="e">
        <f>'BAR BB| Open rates'!#REF!</f>
        <v>#REF!</v>
      </c>
      <c r="G8" s="181" t="e">
        <f>'BAR BB| Open rates'!#REF!</f>
        <v>#REF!</v>
      </c>
      <c r="H8" s="181" t="e">
        <f>'BAR BB| Open rates'!#REF!</f>
        <v>#REF!</v>
      </c>
      <c r="I8" s="181" t="e">
        <f>'BAR BB| Open rates'!#REF!</f>
        <v>#REF!</v>
      </c>
      <c r="J8" s="181" t="e">
        <f>'BAR BB| Open rates'!#REF!</f>
        <v>#REF!</v>
      </c>
      <c r="K8" s="181" t="e">
        <f>'BAR BB| Open rates'!#REF!</f>
        <v>#REF!</v>
      </c>
      <c r="L8" s="181" t="e">
        <f>'BAR BB| Open rates'!#REF!</f>
        <v>#REF!</v>
      </c>
      <c r="M8" s="181" t="e">
        <f>'BAR BB| Open rates'!#REF!</f>
        <v>#REF!</v>
      </c>
      <c r="N8" s="181" t="e">
        <f>'BAR BB| Open rates'!#REF!</f>
        <v>#REF!</v>
      </c>
      <c r="O8" s="181" t="e">
        <f>'BAR BB| Open rates'!#REF!</f>
        <v>#REF!</v>
      </c>
      <c r="P8" s="181" t="e">
        <f>'BAR BB| Open rates'!#REF!</f>
        <v>#REF!</v>
      </c>
      <c r="Q8" s="181" t="e">
        <f>'BAR BB| Open rates'!#REF!</f>
        <v>#REF!</v>
      </c>
      <c r="R8" s="181" t="e">
        <f>'BAR BB| Open rates'!#REF!</f>
        <v>#REF!</v>
      </c>
      <c r="S8" s="181" t="e">
        <f>'BAR BB| Open rates'!#REF!</f>
        <v>#REF!</v>
      </c>
      <c r="T8" s="181" t="e">
        <f>'BAR BB| Open rates'!#REF!</f>
        <v>#REF!</v>
      </c>
      <c r="U8" s="181" t="e">
        <f>'BAR BB| Open rates'!#REF!</f>
        <v>#REF!</v>
      </c>
      <c r="V8" s="181" t="e">
        <f>'BAR BB| Open rates'!#REF!</f>
        <v>#REF!</v>
      </c>
      <c r="W8" s="181" t="e">
        <f>'BAR BB| Open rates'!#REF!</f>
        <v>#REF!</v>
      </c>
      <c r="X8" s="181" t="e">
        <f>'BAR BB| Open rates'!#REF!</f>
        <v>#REF!</v>
      </c>
    </row>
    <row r="9" spans="1:24" hidden="1" x14ac:dyDescent="0.2">
      <c r="A9" s="189">
        <f>'BAR BB| Open rates'!A10</f>
        <v>2</v>
      </c>
      <c r="B9" s="181" t="e">
        <f>'BAR BB| Open rates'!#REF!</f>
        <v>#REF!</v>
      </c>
      <c r="C9" s="181" t="e">
        <f>'BAR BB| Open rates'!#REF!</f>
        <v>#REF!</v>
      </c>
      <c r="D9" s="181" t="e">
        <f>'BAR BB| Open rates'!#REF!</f>
        <v>#REF!</v>
      </c>
      <c r="E9" s="181" t="e">
        <f>'BAR BB| Open rates'!#REF!</f>
        <v>#REF!</v>
      </c>
      <c r="F9" s="181" t="e">
        <f>'BAR BB| Open rates'!#REF!</f>
        <v>#REF!</v>
      </c>
      <c r="G9" s="181" t="e">
        <f>'BAR BB| Open rates'!#REF!</f>
        <v>#REF!</v>
      </c>
      <c r="H9" s="181" t="e">
        <f>'BAR BB| Open rates'!#REF!</f>
        <v>#REF!</v>
      </c>
      <c r="I9" s="181" t="e">
        <f>'BAR BB| Open rates'!#REF!</f>
        <v>#REF!</v>
      </c>
      <c r="J9" s="181" t="e">
        <f>'BAR BB| Open rates'!#REF!</f>
        <v>#REF!</v>
      </c>
      <c r="K9" s="181" t="e">
        <f>'BAR BB| Open rates'!#REF!</f>
        <v>#REF!</v>
      </c>
      <c r="L9" s="181" t="e">
        <f>'BAR BB| Open rates'!#REF!</f>
        <v>#REF!</v>
      </c>
      <c r="M9" s="181" t="e">
        <f>'BAR BB| Open rates'!#REF!</f>
        <v>#REF!</v>
      </c>
      <c r="N9" s="181" t="e">
        <f>'BAR BB| Open rates'!#REF!</f>
        <v>#REF!</v>
      </c>
      <c r="O9" s="181" t="e">
        <f>'BAR BB| Open rates'!#REF!</f>
        <v>#REF!</v>
      </c>
      <c r="P9" s="181" t="e">
        <f>'BAR BB| Open rates'!#REF!</f>
        <v>#REF!</v>
      </c>
      <c r="Q9" s="181" t="e">
        <f>'BAR BB| Open rates'!#REF!</f>
        <v>#REF!</v>
      </c>
      <c r="R9" s="181" t="e">
        <f>'BAR BB| Open rates'!#REF!</f>
        <v>#REF!</v>
      </c>
      <c r="S9" s="181" t="e">
        <f>'BAR BB| Open rates'!#REF!</f>
        <v>#REF!</v>
      </c>
      <c r="T9" s="181" t="e">
        <f>'BAR BB| Open rates'!#REF!</f>
        <v>#REF!</v>
      </c>
      <c r="U9" s="181" t="e">
        <f>'BAR BB| Open rates'!#REF!</f>
        <v>#REF!</v>
      </c>
      <c r="V9" s="181" t="e">
        <f>'BAR BB| Open rates'!#REF!</f>
        <v>#REF!</v>
      </c>
      <c r="W9" s="181" t="e">
        <f>'BAR BB| Open rates'!#REF!</f>
        <v>#REF!</v>
      </c>
      <c r="X9" s="181" t="e">
        <f>'BAR BB| Open rates'!#REF!</f>
        <v>#REF!</v>
      </c>
    </row>
    <row r="10" spans="1:24" hidden="1" x14ac:dyDescent="0.2">
      <c r="A10" s="189" t="str">
        <f>'BAR BB| Open rates'!A11</f>
        <v>Люкс/ Suite</v>
      </c>
      <c r="B10" s="181"/>
      <c r="C10" s="181"/>
      <c r="D10" s="181"/>
      <c r="E10" s="181"/>
      <c r="F10" s="181"/>
      <c r="G10" s="181"/>
      <c r="H10" s="181"/>
      <c r="I10" s="181"/>
      <c r="J10" s="181"/>
      <c r="K10" s="181"/>
      <c r="L10" s="181"/>
      <c r="M10" s="181"/>
      <c r="N10" s="181"/>
      <c r="O10" s="181"/>
      <c r="P10" s="181"/>
      <c r="Q10" s="181"/>
      <c r="R10" s="181"/>
      <c r="S10" s="181"/>
      <c r="T10" s="181"/>
      <c r="U10" s="181"/>
      <c r="V10" s="181"/>
      <c r="W10" s="181"/>
      <c r="X10" s="181"/>
    </row>
    <row r="11" spans="1:24" hidden="1" x14ac:dyDescent="0.2">
      <c r="A11" s="189">
        <f>'BAR BB| Open rates'!A12</f>
        <v>1</v>
      </c>
      <c r="B11" s="181" t="e">
        <f>'BAR BB| Open rates'!#REF!</f>
        <v>#REF!</v>
      </c>
      <c r="C11" s="181" t="e">
        <f>'BAR BB| Open rates'!#REF!</f>
        <v>#REF!</v>
      </c>
      <c r="D11" s="181" t="e">
        <f>'BAR BB| Open rates'!#REF!</f>
        <v>#REF!</v>
      </c>
      <c r="E11" s="181" t="e">
        <f>'BAR BB| Open rates'!#REF!</f>
        <v>#REF!</v>
      </c>
      <c r="F11" s="181" t="e">
        <f>'BAR BB| Open rates'!#REF!</f>
        <v>#REF!</v>
      </c>
      <c r="G11" s="181" t="e">
        <f>'BAR BB| Open rates'!#REF!</f>
        <v>#REF!</v>
      </c>
      <c r="H11" s="181" t="e">
        <f>'BAR BB| Open rates'!#REF!</f>
        <v>#REF!</v>
      </c>
      <c r="I11" s="181" t="e">
        <f>'BAR BB| Open rates'!#REF!</f>
        <v>#REF!</v>
      </c>
      <c r="J11" s="181" t="e">
        <f>'BAR BB| Open rates'!#REF!</f>
        <v>#REF!</v>
      </c>
      <c r="K11" s="181" t="e">
        <f>'BAR BB| Open rates'!#REF!</f>
        <v>#REF!</v>
      </c>
      <c r="L11" s="181" t="e">
        <f>'BAR BB| Open rates'!#REF!</f>
        <v>#REF!</v>
      </c>
      <c r="M11" s="181" t="e">
        <f>'BAR BB| Open rates'!#REF!</f>
        <v>#REF!</v>
      </c>
      <c r="N11" s="181" t="e">
        <f>'BAR BB| Open rates'!#REF!</f>
        <v>#REF!</v>
      </c>
      <c r="O11" s="181" t="e">
        <f>'BAR BB| Open rates'!#REF!</f>
        <v>#REF!</v>
      </c>
      <c r="P11" s="181" t="e">
        <f>'BAR BB| Open rates'!#REF!</f>
        <v>#REF!</v>
      </c>
      <c r="Q11" s="181" t="e">
        <f>'BAR BB| Open rates'!#REF!</f>
        <v>#REF!</v>
      </c>
      <c r="R11" s="181" t="e">
        <f>'BAR BB| Open rates'!#REF!</f>
        <v>#REF!</v>
      </c>
      <c r="S11" s="181" t="e">
        <f>'BAR BB| Open rates'!#REF!</f>
        <v>#REF!</v>
      </c>
      <c r="T11" s="181" t="e">
        <f>'BAR BB| Open rates'!#REF!</f>
        <v>#REF!</v>
      </c>
      <c r="U11" s="181" t="e">
        <f>'BAR BB| Open rates'!#REF!</f>
        <v>#REF!</v>
      </c>
      <c r="V11" s="181" t="e">
        <f>'BAR BB| Open rates'!#REF!</f>
        <v>#REF!</v>
      </c>
      <c r="W11" s="181" t="e">
        <f>'BAR BB| Open rates'!#REF!</f>
        <v>#REF!</v>
      </c>
      <c r="X11" s="181" t="e">
        <f>'BAR BB| Open rates'!#REF!</f>
        <v>#REF!</v>
      </c>
    </row>
    <row r="12" spans="1:24" hidden="1" x14ac:dyDescent="0.2">
      <c r="A12" s="189">
        <f>'BAR BB| Open rates'!A13</f>
        <v>2</v>
      </c>
      <c r="B12" s="181" t="e">
        <f>'BAR BB| Open rates'!#REF!</f>
        <v>#REF!</v>
      </c>
      <c r="C12" s="181" t="e">
        <f>'BAR BB| Open rates'!#REF!</f>
        <v>#REF!</v>
      </c>
      <c r="D12" s="181" t="e">
        <f>'BAR BB| Open rates'!#REF!</f>
        <v>#REF!</v>
      </c>
      <c r="E12" s="181" t="e">
        <f>'BAR BB| Open rates'!#REF!</f>
        <v>#REF!</v>
      </c>
      <c r="F12" s="181" t="e">
        <f>'BAR BB| Open rates'!#REF!</f>
        <v>#REF!</v>
      </c>
      <c r="G12" s="181" t="e">
        <f>'BAR BB| Open rates'!#REF!</f>
        <v>#REF!</v>
      </c>
      <c r="H12" s="181" t="e">
        <f>'BAR BB| Open rates'!#REF!</f>
        <v>#REF!</v>
      </c>
      <c r="I12" s="181" t="e">
        <f>'BAR BB| Open rates'!#REF!</f>
        <v>#REF!</v>
      </c>
      <c r="J12" s="181" t="e">
        <f>'BAR BB| Open rates'!#REF!</f>
        <v>#REF!</v>
      </c>
      <c r="K12" s="181" t="e">
        <f>'BAR BB| Open rates'!#REF!</f>
        <v>#REF!</v>
      </c>
      <c r="L12" s="181" t="e">
        <f>'BAR BB| Open rates'!#REF!</f>
        <v>#REF!</v>
      </c>
      <c r="M12" s="181" t="e">
        <f>'BAR BB| Open rates'!#REF!</f>
        <v>#REF!</v>
      </c>
      <c r="N12" s="181" t="e">
        <f>'BAR BB| Open rates'!#REF!</f>
        <v>#REF!</v>
      </c>
      <c r="O12" s="181" t="e">
        <f>'BAR BB| Open rates'!#REF!</f>
        <v>#REF!</v>
      </c>
      <c r="P12" s="181" t="e">
        <f>'BAR BB| Open rates'!#REF!</f>
        <v>#REF!</v>
      </c>
      <c r="Q12" s="181" t="e">
        <f>'BAR BB| Open rates'!#REF!</f>
        <v>#REF!</v>
      </c>
      <c r="R12" s="181" t="e">
        <f>'BAR BB| Open rates'!#REF!</f>
        <v>#REF!</v>
      </c>
      <c r="S12" s="181" t="e">
        <f>'BAR BB| Open rates'!#REF!</f>
        <v>#REF!</v>
      </c>
      <c r="T12" s="181" t="e">
        <f>'BAR BB| Open rates'!#REF!</f>
        <v>#REF!</v>
      </c>
      <c r="U12" s="181" t="e">
        <f>'BAR BB| Open rates'!#REF!</f>
        <v>#REF!</v>
      </c>
      <c r="V12" s="181" t="e">
        <f>'BAR BB| Open rates'!#REF!</f>
        <v>#REF!</v>
      </c>
      <c r="W12" s="181" t="e">
        <f>'BAR BB| Open rates'!#REF!</f>
        <v>#REF!</v>
      </c>
      <c r="X12" s="181" t="e">
        <f>'BAR BB| Open rates'!#REF!</f>
        <v>#REF!</v>
      </c>
    </row>
    <row r="13" spans="1:24" s="154" customFormat="1" ht="12.75" hidden="1" customHeight="1" x14ac:dyDescent="0.2">
      <c r="A13" s="200" t="s">
        <v>189</v>
      </c>
      <c r="B13" s="53">
        <v>2700</v>
      </c>
      <c r="C13" s="218">
        <v>3500</v>
      </c>
      <c r="D13" s="218">
        <v>3500</v>
      </c>
      <c r="E13" s="218">
        <v>3500</v>
      </c>
      <c r="F13" s="218">
        <v>3500</v>
      </c>
      <c r="G13" s="218">
        <v>3500</v>
      </c>
      <c r="H13" s="218">
        <v>3500</v>
      </c>
      <c r="I13" s="218">
        <v>3500</v>
      </c>
      <c r="J13" s="218">
        <v>3500</v>
      </c>
      <c r="K13" s="218">
        <v>3500</v>
      </c>
      <c r="L13" s="218">
        <v>3500</v>
      </c>
      <c r="M13" s="218">
        <v>3500</v>
      </c>
      <c r="N13" s="218">
        <v>3500</v>
      </c>
      <c r="O13" s="218">
        <v>3500</v>
      </c>
      <c r="P13" s="218">
        <v>3500</v>
      </c>
      <c r="Q13" s="218">
        <v>3500</v>
      </c>
      <c r="R13" s="53">
        <v>2700</v>
      </c>
      <c r="S13" s="53">
        <v>2700</v>
      </c>
      <c r="T13" s="53">
        <v>2700</v>
      </c>
      <c r="U13" s="53">
        <v>2700</v>
      </c>
      <c r="V13" s="53">
        <v>2700</v>
      </c>
      <c r="W13" s="53">
        <v>2700</v>
      </c>
      <c r="X13" s="53">
        <v>2700</v>
      </c>
    </row>
    <row r="14" spans="1:24" s="154" customFormat="1" ht="12.75" hidden="1" customHeight="1" x14ac:dyDescent="0.2">
      <c r="A14" s="200" t="s">
        <v>190</v>
      </c>
      <c r="B14" s="216">
        <f t="shared" ref="B14:X14" si="0">B13*2</f>
        <v>5400</v>
      </c>
      <c r="C14" s="216">
        <f t="shared" si="0"/>
        <v>7000</v>
      </c>
      <c r="D14" s="216">
        <f t="shared" si="0"/>
        <v>7000</v>
      </c>
      <c r="E14" s="216">
        <f t="shared" si="0"/>
        <v>7000</v>
      </c>
      <c r="F14" s="216">
        <f t="shared" si="0"/>
        <v>7000</v>
      </c>
      <c r="G14" s="216">
        <f t="shared" si="0"/>
        <v>7000</v>
      </c>
      <c r="H14" s="216">
        <f t="shared" si="0"/>
        <v>7000</v>
      </c>
      <c r="I14" s="216">
        <f t="shared" si="0"/>
        <v>7000</v>
      </c>
      <c r="J14" s="216">
        <f t="shared" si="0"/>
        <v>7000</v>
      </c>
      <c r="K14" s="216">
        <f t="shared" si="0"/>
        <v>7000</v>
      </c>
      <c r="L14" s="216">
        <f t="shared" si="0"/>
        <v>7000</v>
      </c>
      <c r="M14" s="216">
        <f t="shared" si="0"/>
        <v>7000</v>
      </c>
      <c r="N14" s="216">
        <f t="shared" si="0"/>
        <v>7000</v>
      </c>
      <c r="O14" s="216">
        <f t="shared" si="0"/>
        <v>7000</v>
      </c>
      <c r="P14" s="216">
        <f t="shared" si="0"/>
        <v>7000</v>
      </c>
      <c r="Q14" s="216">
        <f t="shared" si="0"/>
        <v>7000</v>
      </c>
      <c r="R14" s="216">
        <f t="shared" si="0"/>
        <v>5400</v>
      </c>
      <c r="S14" s="216">
        <f t="shared" si="0"/>
        <v>5400</v>
      </c>
      <c r="T14" s="216">
        <f t="shared" si="0"/>
        <v>5400</v>
      </c>
      <c r="U14" s="216">
        <f t="shared" si="0"/>
        <v>5400</v>
      </c>
      <c r="V14" s="216">
        <f t="shared" si="0"/>
        <v>5400</v>
      </c>
      <c r="W14" s="216">
        <f t="shared" si="0"/>
        <v>5400</v>
      </c>
      <c r="X14" s="216">
        <f t="shared" si="0"/>
        <v>5400</v>
      </c>
    </row>
    <row r="15" spans="1:24" s="154" customFormat="1" ht="12.75" hidden="1" customHeight="1" thickBot="1" x14ac:dyDescent="0.25">
      <c r="A15" s="196" t="s">
        <v>194</v>
      </c>
      <c r="B15" s="216">
        <f t="shared" ref="B15:X15" si="1">4000+B13</f>
        <v>6700</v>
      </c>
      <c r="C15" s="216">
        <f t="shared" si="1"/>
        <v>7500</v>
      </c>
      <c r="D15" s="216">
        <f t="shared" si="1"/>
        <v>7500</v>
      </c>
      <c r="E15" s="216">
        <f t="shared" si="1"/>
        <v>7500</v>
      </c>
      <c r="F15" s="216">
        <f t="shared" si="1"/>
        <v>7500</v>
      </c>
      <c r="G15" s="216">
        <f t="shared" si="1"/>
        <v>7500</v>
      </c>
      <c r="H15" s="216">
        <f t="shared" si="1"/>
        <v>7500</v>
      </c>
      <c r="I15" s="216">
        <f t="shared" si="1"/>
        <v>7500</v>
      </c>
      <c r="J15" s="216">
        <f t="shared" si="1"/>
        <v>7500</v>
      </c>
      <c r="K15" s="216">
        <f t="shared" si="1"/>
        <v>7500</v>
      </c>
      <c r="L15" s="216">
        <f t="shared" si="1"/>
        <v>7500</v>
      </c>
      <c r="M15" s="216">
        <f t="shared" si="1"/>
        <v>7500</v>
      </c>
      <c r="N15" s="216">
        <f t="shared" si="1"/>
        <v>7500</v>
      </c>
      <c r="O15" s="216">
        <f t="shared" si="1"/>
        <v>7500</v>
      </c>
      <c r="P15" s="216">
        <f t="shared" si="1"/>
        <v>7500</v>
      </c>
      <c r="Q15" s="216">
        <f t="shared" si="1"/>
        <v>7500</v>
      </c>
      <c r="R15" s="216">
        <f t="shared" si="1"/>
        <v>6700</v>
      </c>
      <c r="S15" s="216">
        <f t="shared" si="1"/>
        <v>6700</v>
      </c>
      <c r="T15" s="216">
        <f t="shared" si="1"/>
        <v>6700</v>
      </c>
      <c r="U15" s="216">
        <f t="shared" si="1"/>
        <v>6700</v>
      </c>
      <c r="V15" s="216">
        <f t="shared" si="1"/>
        <v>6700</v>
      </c>
      <c r="W15" s="216">
        <f t="shared" si="1"/>
        <v>6700</v>
      </c>
      <c r="X15" s="216">
        <f t="shared" si="1"/>
        <v>6700</v>
      </c>
    </row>
    <row r="16" spans="1:24" hidden="1" x14ac:dyDescent="0.2">
      <c r="A16" s="89"/>
    </row>
    <row r="17" spans="1:24" ht="24" hidden="1" x14ac:dyDescent="0.2">
      <c r="A17" s="177" t="s">
        <v>191</v>
      </c>
    </row>
    <row r="18" spans="1:24" hidden="1" x14ac:dyDescent="0.2">
      <c r="A18" s="167" t="s">
        <v>195</v>
      </c>
    </row>
    <row r="19" spans="1:24" ht="21.75" hidden="1" customHeight="1" x14ac:dyDescent="0.2">
      <c r="A19" s="88" t="s">
        <v>62</v>
      </c>
      <c r="B19" s="115" t="e">
        <f t="shared" ref="B19:X20" si="2">B2</f>
        <v>#REF!</v>
      </c>
      <c r="C19" s="115" t="e">
        <f t="shared" si="2"/>
        <v>#REF!</v>
      </c>
      <c r="D19" s="115" t="e">
        <f t="shared" si="2"/>
        <v>#REF!</v>
      </c>
      <c r="E19" s="115" t="e">
        <f t="shared" si="2"/>
        <v>#REF!</v>
      </c>
      <c r="F19" s="115" t="e">
        <f t="shared" si="2"/>
        <v>#REF!</v>
      </c>
      <c r="G19" s="115" t="e">
        <f t="shared" si="2"/>
        <v>#REF!</v>
      </c>
      <c r="H19" s="115" t="e">
        <f t="shared" si="2"/>
        <v>#REF!</v>
      </c>
      <c r="I19" s="115" t="e">
        <f t="shared" si="2"/>
        <v>#REF!</v>
      </c>
      <c r="J19" s="115" t="e">
        <f t="shared" si="2"/>
        <v>#REF!</v>
      </c>
      <c r="K19" s="115" t="e">
        <f t="shared" si="2"/>
        <v>#REF!</v>
      </c>
      <c r="L19" s="115" t="e">
        <f t="shared" si="2"/>
        <v>#REF!</v>
      </c>
      <c r="M19" s="115" t="e">
        <f t="shared" si="2"/>
        <v>#REF!</v>
      </c>
      <c r="N19" s="115" t="e">
        <f t="shared" si="2"/>
        <v>#REF!</v>
      </c>
      <c r="O19" s="115" t="e">
        <f t="shared" si="2"/>
        <v>#REF!</v>
      </c>
      <c r="P19" s="115" t="e">
        <f t="shared" si="2"/>
        <v>#REF!</v>
      </c>
      <c r="Q19" s="115" t="e">
        <f t="shared" si="2"/>
        <v>#REF!</v>
      </c>
      <c r="R19" s="115" t="e">
        <f t="shared" si="2"/>
        <v>#REF!</v>
      </c>
      <c r="S19" s="115" t="e">
        <f t="shared" si="2"/>
        <v>#REF!</v>
      </c>
      <c r="T19" s="115" t="e">
        <f t="shared" si="2"/>
        <v>#REF!</v>
      </c>
      <c r="U19" s="115" t="e">
        <f t="shared" si="2"/>
        <v>#REF!</v>
      </c>
      <c r="V19" s="115" t="e">
        <f t="shared" si="2"/>
        <v>#REF!</v>
      </c>
      <c r="W19" s="115" t="e">
        <f t="shared" si="2"/>
        <v>#REF!</v>
      </c>
      <c r="X19" s="115" t="e">
        <f t="shared" si="2"/>
        <v>#REF!</v>
      </c>
    </row>
    <row r="20" spans="1:24" ht="21.75" hidden="1" customHeight="1" x14ac:dyDescent="0.2">
      <c r="A20" s="104"/>
      <c r="B20" s="115" t="e">
        <f t="shared" si="2"/>
        <v>#REF!</v>
      </c>
      <c r="C20" s="115" t="e">
        <f t="shared" si="2"/>
        <v>#REF!</v>
      </c>
      <c r="D20" s="115" t="e">
        <f t="shared" si="2"/>
        <v>#REF!</v>
      </c>
      <c r="E20" s="115" t="e">
        <f t="shared" si="2"/>
        <v>#REF!</v>
      </c>
      <c r="F20" s="115" t="e">
        <f t="shared" si="2"/>
        <v>#REF!</v>
      </c>
      <c r="G20" s="115" t="e">
        <f t="shared" si="2"/>
        <v>#REF!</v>
      </c>
      <c r="H20" s="115" t="e">
        <f t="shared" si="2"/>
        <v>#REF!</v>
      </c>
      <c r="I20" s="115" t="e">
        <f t="shared" si="2"/>
        <v>#REF!</v>
      </c>
      <c r="J20" s="115" t="e">
        <f t="shared" si="2"/>
        <v>#REF!</v>
      </c>
      <c r="K20" s="115" t="e">
        <f t="shared" si="2"/>
        <v>#REF!</v>
      </c>
      <c r="L20" s="115" t="e">
        <f t="shared" si="2"/>
        <v>#REF!</v>
      </c>
      <c r="M20" s="115" t="e">
        <f t="shared" si="2"/>
        <v>#REF!</v>
      </c>
      <c r="N20" s="115" t="e">
        <f t="shared" si="2"/>
        <v>#REF!</v>
      </c>
      <c r="O20" s="115" t="e">
        <f t="shared" si="2"/>
        <v>#REF!</v>
      </c>
      <c r="P20" s="115" t="e">
        <f t="shared" si="2"/>
        <v>#REF!</v>
      </c>
      <c r="Q20" s="115" t="e">
        <f t="shared" si="2"/>
        <v>#REF!</v>
      </c>
      <c r="R20" s="115" t="e">
        <f t="shared" si="2"/>
        <v>#REF!</v>
      </c>
      <c r="S20" s="115" t="e">
        <f t="shared" si="2"/>
        <v>#REF!</v>
      </c>
      <c r="T20" s="115" t="e">
        <f t="shared" si="2"/>
        <v>#REF!</v>
      </c>
      <c r="U20" s="115" t="e">
        <f t="shared" si="2"/>
        <v>#REF!</v>
      </c>
      <c r="V20" s="115" t="e">
        <f t="shared" si="2"/>
        <v>#REF!</v>
      </c>
      <c r="W20" s="115" t="e">
        <f t="shared" si="2"/>
        <v>#REF!</v>
      </c>
      <c r="X20" s="115" t="e">
        <f t="shared" si="2"/>
        <v>#REF!</v>
      </c>
    </row>
    <row r="21" spans="1:24" hidden="1" x14ac:dyDescent="0.2">
      <c r="A21" s="163" t="s">
        <v>63</v>
      </c>
      <c r="B21" s="166"/>
      <c r="C21" s="166"/>
      <c r="D21" s="166"/>
      <c r="E21" s="166"/>
      <c r="F21" s="166"/>
      <c r="G21" s="166"/>
      <c r="H21" s="166"/>
      <c r="I21" s="166"/>
      <c r="J21" s="166"/>
      <c r="K21" s="166"/>
      <c r="L21" s="166"/>
      <c r="M21" s="166"/>
      <c r="N21" s="166"/>
      <c r="O21" s="166"/>
      <c r="P21" s="166"/>
      <c r="Q21" s="166"/>
      <c r="R21" s="166"/>
      <c r="S21" s="166"/>
      <c r="T21" s="166"/>
      <c r="U21" s="166"/>
      <c r="V21" s="166"/>
      <c r="W21" s="166"/>
      <c r="X21" s="166"/>
    </row>
    <row r="22" spans="1:24" s="154" customFormat="1" hidden="1" x14ac:dyDescent="0.2">
      <c r="A22" s="163">
        <v>1</v>
      </c>
      <c r="B22" s="57" t="e">
        <f t="shared" ref="B22:X29" si="3">B5*0.9*0.85+25</f>
        <v>#REF!</v>
      </c>
      <c r="C22" s="57" t="e">
        <f t="shared" si="3"/>
        <v>#REF!</v>
      </c>
      <c r="D22" s="57" t="e">
        <f t="shared" si="3"/>
        <v>#REF!</v>
      </c>
      <c r="E22" s="57" t="e">
        <f t="shared" si="3"/>
        <v>#REF!</v>
      </c>
      <c r="F22" s="57" t="e">
        <f t="shared" si="3"/>
        <v>#REF!</v>
      </c>
      <c r="G22" s="57" t="e">
        <f t="shared" si="3"/>
        <v>#REF!</v>
      </c>
      <c r="H22" s="57" t="e">
        <f t="shared" si="3"/>
        <v>#REF!</v>
      </c>
      <c r="I22" s="57" t="e">
        <f t="shared" si="3"/>
        <v>#REF!</v>
      </c>
      <c r="J22" s="57" t="e">
        <f t="shared" si="3"/>
        <v>#REF!</v>
      </c>
      <c r="K22" s="57" t="e">
        <f t="shared" si="3"/>
        <v>#REF!</v>
      </c>
      <c r="L22" s="57" t="e">
        <f t="shared" si="3"/>
        <v>#REF!</v>
      </c>
      <c r="M22" s="57" t="e">
        <f t="shared" si="3"/>
        <v>#REF!</v>
      </c>
      <c r="N22" s="57" t="e">
        <f t="shared" si="3"/>
        <v>#REF!</v>
      </c>
      <c r="O22" s="57" t="e">
        <f t="shared" si="3"/>
        <v>#REF!</v>
      </c>
      <c r="P22" s="57" t="e">
        <f t="shared" si="3"/>
        <v>#REF!</v>
      </c>
      <c r="Q22" s="57" t="e">
        <f t="shared" si="3"/>
        <v>#REF!</v>
      </c>
      <c r="R22" s="57" t="e">
        <f t="shared" si="3"/>
        <v>#REF!</v>
      </c>
      <c r="S22" s="57" t="e">
        <f t="shared" si="3"/>
        <v>#REF!</v>
      </c>
      <c r="T22" s="57" t="e">
        <f t="shared" si="3"/>
        <v>#REF!</v>
      </c>
      <c r="U22" s="57" t="e">
        <f t="shared" si="3"/>
        <v>#REF!</v>
      </c>
      <c r="V22" s="57" t="e">
        <f t="shared" si="3"/>
        <v>#REF!</v>
      </c>
      <c r="W22" s="57" t="e">
        <f t="shared" si="3"/>
        <v>#REF!</v>
      </c>
      <c r="X22" s="57" t="e">
        <f t="shared" si="3"/>
        <v>#REF!</v>
      </c>
    </row>
    <row r="23" spans="1:24" s="154" customFormat="1" hidden="1" x14ac:dyDescent="0.2">
      <c r="A23" s="163">
        <v>2</v>
      </c>
      <c r="B23" s="57" t="e">
        <f t="shared" ref="B23:O23" si="4">B6*0.9*0.85+25</f>
        <v>#REF!</v>
      </c>
      <c r="C23" s="57" t="e">
        <f t="shared" si="4"/>
        <v>#REF!</v>
      </c>
      <c r="D23" s="57" t="e">
        <f t="shared" si="4"/>
        <v>#REF!</v>
      </c>
      <c r="E23" s="57" t="e">
        <f t="shared" si="4"/>
        <v>#REF!</v>
      </c>
      <c r="F23" s="57" t="e">
        <f t="shared" si="4"/>
        <v>#REF!</v>
      </c>
      <c r="G23" s="57" t="e">
        <f t="shared" si="4"/>
        <v>#REF!</v>
      </c>
      <c r="H23" s="57" t="e">
        <f t="shared" si="4"/>
        <v>#REF!</v>
      </c>
      <c r="I23" s="57" t="e">
        <f t="shared" si="4"/>
        <v>#REF!</v>
      </c>
      <c r="J23" s="57" t="e">
        <f t="shared" si="4"/>
        <v>#REF!</v>
      </c>
      <c r="K23" s="57" t="e">
        <f t="shared" si="4"/>
        <v>#REF!</v>
      </c>
      <c r="L23" s="57" t="e">
        <f t="shared" si="4"/>
        <v>#REF!</v>
      </c>
      <c r="M23" s="57" t="e">
        <f t="shared" si="4"/>
        <v>#REF!</v>
      </c>
      <c r="N23" s="57" t="e">
        <f t="shared" si="4"/>
        <v>#REF!</v>
      </c>
      <c r="O23" s="57" t="e">
        <f t="shared" si="4"/>
        <v>#REF!</v>
      </c>
      <c r="P23" s="57" t="e">
        <f t="shared" si="3"/>
        <v>#REF!</v>
      </c>
      <c r="Q23" s="57" t="e">
        <f t="shared" si="3"/>
        <v>#REF!</v>
      </c>
      <c r="R23" s="57" t="e">
        <f t="shared" si="3"/>
        <v>#REF!</v>
      </c>
      <c r="S23" s="57" t="e">
        <f t="shared" si="3"/>
        <v>#REF!</v>
      </c>
      <c r="T23" s="57" t="e">
        <f t="shared" si="3"/>
        <v>#REF!</v>
      </c>
      <c r="U23" s="57" t="e">
        <f t="shared" si="3"/>
        <v>#REF!</v>
      </c>
      <c r="V23" s="57" t="e">
        <f t="shared" si="3"/>
        <v>#REF!</v>
      </c>
      <c r="W23" s="57" t="e">
        <f t="shared" si="3"/>
        <v>#REF!</v>
      </c>
      <c r="X23" s="57" t="e">
        <f t="shared" si="3"/>
        <v>#REF!</v>
      </c>
    </row>
    <row r="24" spans="1:24" s="154" customFormat="1" hidden="1" x14ac:dyDescent="0.2">
      <c r="A24" s="163" t="s">
        <v>175</v>
      </c>
      <c r="B24" s="57"/>
      <c r="C24" s="57"/>
      <c r="D24" s="57"/>
      <c r="E24" s="57"/>
      <c r="F24" s="57"/>
      <c r="G24" s="57"/>
      <c r="H24" s="57"/>
      <c r="I24" s="57"/>
      <c r="J24" s="57"/>
      <c r="K24" s="57"/>
      <c r="L24" s="57"/>
      <c r="M24" s="57"/>
      <c r="N24" s="57"/>
      <c r="O24" s="57"/>
      <c r="P24" s="57"/>
      <c r="Q24" s="57"/>
      <c r="R24" s="57"/>
      <c r="S24" s="57"/>
      <c r="T24" s="57"/>
      <c r="U24" s="57"/>
      <c r="V24" s="57"/>
      <c r="W24" s="57"/>
      <c r="X24" s="57"/>
    </row>
    <row r="25" spans="1:24" s="154" customFormat="1" hidden="1" x14ac:dyDescent="0.2">
      <c r="A25" s="163">
        <v>1</v>
      </c>
      <c r="B25" s="57" t="e">
        <f t="shared" si="3"/>
        <v>#REF!</v>
      </c>
      <c r="C25" s="57" t="e">
        <f t="shared" si="3"/>
        <v>#REF!</v>
      </c>
      <c r="D25" s="57" t="e">
        <f t="shared" si="3"/>
        <v>#REF!</v>
      </c>
      <c r="E25" s="57" t="e">
        <f t="shared" si="3"/>
        <v>#REF!</v>
      </c>
      <c r="F25" s="57" t="e">
        <f t="shared" si="3"/>
        <v>#REF!</v>
      </c>
      <c r="G25" s="57" t="e">
        <f t="shared" si="3"/>
        <v>#REF!</v>
      </c>
      <c r="H25" s="57" t="e">
        <f t="shared" si="3"/>
        <v>#REF!</v>
      </c>
      <c r="I25" s="57" t="e">
        <f t="shared" si="3"/>
        <v>#REF!</v>
      </c>
      <c r="J25" s="57" t="e">
        <f t="shared" si="3"/>
        <v>#REF!</v>
      </c>
      <c r="K25" s="57" t="e">
        <f t="shared" si="3"/>
        <v>#REF!</v>
      </c>
      <c r="L25" s="57" t="e">
        <f t="shared" si="3"/>
        <v>#REF!</v>
      </c>
      <c r="M25" s="57" t="e">
        <f t="shared" si="3"/>
        <v>#REF!</v>
      </c>
      <c r="N25" s="57" t="e">
        <f t="shared" si="3"/>
        <v>#REF!</v>
      </c>
      <c r="O25" s="57" t="e">
        <f t="shared" si="3"/>
        <v>#REF!</v>
      </c>
      <c r="P25" s="57" t="e">
        <f t="shared" si="3"/>
        <v>#REF!</v>
      </c>
      <c r="Q25" s="57" t="e">
        <f t="shared" si="3"/>
        <v>#REF!</v>
      </c>
      <c r="R25" s="57" t="e">
        <f t="shared" si="3"/>
        <v>#REF!</v>
      </c>
      <c r="S25" s="57" t="e">
        <f t="shared" si="3"/>
        <v>#REF!</v>
      </c>
      <c r="T25" s="57" t="e">
        <f t="shared" si="3"/>
        <v>#REF!</v>
      </c>
      <c r="U25" s="57" t="e">
        <f t="shared" si="3"/>
        <v>#REF!</v>
      </c>
      <c r="V25" s="57" t="e">
        <f t="shared" si="3"/>
        <v>#REF!</v>
      </c>
      <c r="W25" s="57" t="e">
        <f t="shared" si="3"/>
        <v>#REF!</v>
      </c>
      <c r="X25" s="57" t="e">
        <f t="shared" si="3"/>
        <v>#REF!</v>
      </c>
    </row>
    <row r="26" spans="1:24" s="154" customFormat="1" hidden="1" x14ac:dyDescent="0.2">
      <c r="A26" s="163">
        <v>2</v>
      </c>
      <c r="B26" s="57" t="e">
        <f t="shared" si="3"/>
        <v>#REF!</v>
      </c>
      <c r="C26" s="57" t="e">
        <f t="shared" si="3"/>
        <v>#REF!</v>
      </c>
      <c r="D26" s="57" t="e">
        <f t="shared" si="3"/>
        <v>#REF!</v>
      </c>
      <c r="E26" s="57" t="e">
        <f t="shared" si="3"/>
        <v>#REF!</v>
      </c>
      <c r="F26" s="57" t="e">
        <f t="shared" si="3"/>
        <v>#REF!</v>
      </c>
      <c r="G26" s="57" t="e">
        <f t="shared" si="3"/>
        <v>#REF!</v>
      </c>
      <c r="H26" s="57" t="e">
        <f t="shared" si="3"/>
        <v>#REF!</v>
      </c>
      <c r="I26" s="57" t="e">
        <f t="shared" si="3"/>
        <v>#REF!</v>
      </c>
      <c r="J26" s="57" t="e">
        <f t="shared" si="3"/>
        <v>#REF!</v>
      </c>
      <c r="K26" s="57" t="e">
        <f t="shared" si="3"/>
        <v>#REF!</v>
      </c>
      <c r="L26" s="57" t="e">
        <f t="shared" si="3"/>
        <v>#REF!</v>
      </c>
      <c r="M26" s="57" t="e">
        <f t="shared" si="3"/>
        <v>#REF!</v>
      </c>
      <c r="N26" s="57" t="e">
        <f t="shared" si="3"/>
        <v>#REF!</v>
      </c>
      <c r="O26" s="57" t="e">
        <f t="shared" si="3"/>
        <v>#REF!</v>
      </c>
      <c r="P26" s="57" t="e">
        <f t="shared" si="3"/>
        <v>#REF!</v>
      </c>
      <c r="Q26" s="57" t="e">
        <f t="shared" si="3"/>
        <v>#REF!</v>
      </c>
      <c r="R26" s="57" t="e">
        <f t="shared" si="3"/>
        <v>#REF!</v>
      </c>
      <c r="S26" s="57" t="e">
        <f t="shared" si="3"/>
        <v>#REF!</v>
      </c>
      <c r="T26" s="57" t="e">
        <f t="shared" si="3"/>
        <v>#REF!</v>
      </c>
      <c r="U26" s="57" t="e">
        <f t="shared" si="3"/>
        <v>#REF!</v>
      </c>
      <c r="V26" s="57" t="e">
        <f t="shared" si="3"/>
        <v>#REF!</v>
      </c>
      <c r="W26" s="57" t="e">
        <f t="shared" si="3"/>
        <v>#REF!</v>
      </c>
      <c r="X26" s="57" t="e">
        <f t="shared" si="3"/>
        <v>#REF!</v>
      </c>
    </row>
    <row r="27" spans="1:24" s="154" customFormat="1" hidden="1" x14ac:dyDescent="0.2">
      <c r="A27" s="163" t="s">
        <v>176</v>
      </c>
      <c r="B27" s="57"/>
      <c r="C27" s="57"/>
      <c r="D27" s="57"/>
      <c r="E27" s="57"/>
      <c r="F27" s="57"/>
      <c r="G27" s="57"/>
      <c r="H27" s="57"/>
      <c r="I27" s="57"/>
      <c r="J27" s="57"/>
      <c r="K27" s="57"/>
      <c r="L27" s="57"/>
      <c r="M27" s="57"/>
      <c r="N27" s="57"/>
      <c r="O27" s="57"/>
      <c r="P27" s="57"/>
      <c r="Q27" s="57"/>
      <c r="R27" s="57"/>
      <c r="S27" s="57"/>
      <c r="T27" s="57"/>
      <c r="U27" s="57"/>
      <c r="V27" s="57"/>
      <c r="W27" s="57"/>
      <c r="X27" s="57"/>
    </row>
    <row r="28" spans="1:24" s="154" customFormat="1" hidden="1" x14ac:dyDescent="0.2">
      <c r="A28" s="163">
        <v>1</v>
      </c>
      <c r="B28" s="57" t="e">
        <f t="shared" si="3"/>
        <v>#REF!</v>
      </c>
      <c r="C28" s="57" t="e">
        <f t="shared" si="3"/>
        <v>#REF!</v>
      </c>
      <c r="D28" s="57" t="e">
        <f t="shared" si="3"/>
        <v>#REF!</v>
      </c>
      <c r="E28" s="57" t="e">
        <f t="shared" si="3"/>
        <v>#REF!</v>
      </c>
      <c r="F28" s="57" t="e">
        <f t="shared" si="3"/>
        <v>#REF!</v>
      </c>
      <c r="G28" s="57" t="e">
        <f t="shared" si="3"/>
        <v>#REF!</v>
      </c>
      <c r="H28" s="57" t="e">
        <f t="shared" si="3"/>
        <v>#REF!</v>
      </c>
      <c r="I28" s="57" t="e">
        <f t="shared" si="3"/>
        <v>#REF!</v>
      </c>
      <c r="J28" s="57" t="e">
        <f t="shared" si="3"/>
        <v>#REF!</v>
      </c>
      <c r="K28" s="57" t="e">
        <f t="shared" si="3"/>
        <v>#REF!</v>
      </c>
      <c r="L28" s="57" t="e">
        <f t="shared" si="3"/>
        <v>#REF!</v>
      </c>
      <c r="M28" s="57" t="e">
        <f t="shared" si="3"/>
        <v>#REF!</v>
      </c>
      <c r="N28" s="57" t="e">
        <f t="shared" si="3"/>
        <v>#REF!</v>
      </c>
      <c r="O28" s="57" t="e">
        <f t="shared" si="3"/>
        <v>#REF!</v>
      </c>
      <c r="P28" s="57" t="e">
        <f t="shared" si="3"/>
        <v>#REF!</v>
      </c>
      <c r="Q28" s="57" t="e">
        <f t="shared" si="3"/>
        <v>#REF!</v>
      </c>
      <c r="R28" s="57" t="e">
        <f t="shared" si="3"/>
        <v>#REF!</v>
      </c>
      <c r="S28" s="57" t="e">
        <f t="shared" si="3"/>
        <v>#REF!</v>
      </c>
      <c r="T28" s="57" t="e">
        <f t="shared" si="3"/>
        <v>#REF!</v>
      </c>
      <c r="U28" s="57" t="e">
        <f t="shared" si="3"/>
        <v>#REF!</v>
      </c>
      <c r="V28" s="57" t="e">
        <f t="shared" si="3"/>
        <v>#REF!</v>
      </c>
      <c r="W28" s="57" t="e">
        <f t="shared" si="3"/>
        <v>#REF!</v>
      </c>
      <c r="X28" s="57" t="e">
        <f t="shared" si="3"/>
        <v>#REF!</v>
      </c>
    </row>
    <row r="29" spans="1:24" s="154" customFormat="1" hidden="1" x14ac:dyDescent="0.2">
      <c r="A29" s="163">
        <v>2</v>
      </c>
      <c r="B29" s="57" t="e">
        <f t="shared" si="3"/>
        <v>#REF!</v>
      </c>
      <c r="C29" s="57" t="e">
        <f t="shared" si="3"/>
        <v>#REF!</v>
      </c>
      <c r="D29" s="57" t="e">
        <f t="shared" si="3"/>
        <v>#REF!</v>
      </c>
      <c r="E29" s="57" t="e">
        <f t="shared" si="3"/>
        <v>#REF!</v>
      </c>
      <c r="F29" s="57" t="e">
        <f t="shared" si="3"/>
        <v>#REF!</v>
      </c>
      <c r="G29" s="57" t="e">
        <f t="shared" si="3"/>
        <v>#REF!</v>
      </c>
      <c r="H29" s="57" t="e">
        <f t="shared" si="3"/>
        <v>#REF!</v>
      </c>
      <c r="I29" s="57" t="e">
        <f t="shared" si="3"/>
        <v>#REF!</v>
      </c>
      <c r="J29" s="57" t="e">
        <f t="shared" si="3"/>
        <v>#REF!</v>
      </c>
      <c r="K29" s="57" t="e">
        <f t="shared" si="3"/>
        <v>#REF!</v>
      </c>
      <c r="L29" s="57" t="e">
        <f t="shared" si="3"/>
        <v>#REF!</v>
      </c>
      <c r="M29" s="57" t="e">
        <f t="shared" si="3"/>
        <v>#REF!</v>
      </c>
      <c r="N29" s="57" t="e">
        <f t="shared" si="3"/>
        <v>#REF!</v>
      </c>
      <c r="O29" s="57" t="e">
        <f t="shared" si="3"/>
        <v>#REF!</v>
      </c>
      <c r="P29" s="57" t="e">
        <f t="shared" si="3"/>
        <v>#REF!</v>
      </c>
      <c r="Q29" s="57" t="e">
        <f t="shared" si="3"/>
        <v>#REF!</v>
      </c>
      <c r="R29" s="57" t="e">
        <f t="shared" si="3"/>
        <v>#REF!</v>
      </c>
      <c r="S29" s="57" t="e">
        <f t="shared" si="3"/>
        <v>#REF!</v>
      </c>
      <c r="T29" s="57" t="e">
        <f t="shared" si="3"/>
        <v>#REF!</v>
      </c>
      <c r="U29" s="57" t="e">
        <f t="shared" si="3"/>
        <v>#REF!</v>
      </c>
      <c r="V29" s="57" t="e">
        <f t="shared" si="3"/>
        <v>#REF!</v>
      </c>
      <c r="W29" s="57" t="e">
        <f t="shared" si="3"/>
        <v>#REF!</v>
      </c>
      <c r="X29" s="57" t="e">
        <f t="shared" si="3"/>
        <v>#REF!</v>
      </c>
    </row>
    <row r="30" spans="1:24" s="154" customFormat="1" hidden="1" x14ac:dyDescent="0.2">
      <c r="A30" s="197" t="s">
        <v>193</v>
      </c>
      <c r="B30" s="194"/>
      <c r="C30" s="194"/>
      <c r="D30" s="194"/>
      <c r="E30" s="194"/>
      <c r="F30" s="194"/>
      <c r="G30" s="194"/>
      <c r="H30" s="194"/>
      <c r="I30" s="194"/>
      <c r="J30" s="194"/>
      <c r="K30" s="194"/>
      <c r="L30" s="194"/>
      <c r="M30" s="194"/>
      <c r="N30" s="194"/>
      <c r="O30" s="194"/>
      <c r="P30" s="194"/>
      <c r="Q30" s="194"/>
      <c r="R30" s="194"/>
      <c r="S30" s="194"/>
      <c r="T30" s="194"/>
      <c r="U30" s="194"/>
      <c r="V30" s="194"/>
      <c r="W30" s="194"/>
      <c r="X30" s="194"/>
    </row>
    <row r="31" spans="1:24" s="154" customFormat="1" ht="12.75" hidden="1" customHeight="1" x14ac:dyDescent="0.2">
      <c r="A31" s="198" t="s">
        <v>189</v>
      </c>
      <c r="B31" s="217">
        <f t="shared" ref="B31:X31" si="5">B13*0.85</f>
        <v>2295</v>
      </c>
      <c r="C31" s="217">
        <f t="shared" si="5"/>
        <v>2975</v>
      </c>
      <c r="D31" s="217">
        <f t="shared" si="5"/>
        <v>2975</v>
      </c>
      <c r="E31" s="217">
        <f t="shared" si="5"/>
        <v>2975</v>
      </c>
      <c r="F31" s="217">
        <f t="shared" si="5"/>
        <v>2975</v>
      </c>
      <c r="G31" s="217">
        <f t="shared" si="5"/>
        <v>2975</v>
      </c>
      <c r="H31" s="217">
        <f t="shared" si="5"/>
        <v>2975</v>
      </c>
      <c r="I31" s="217">
        <f t="shared" si="5"/>
        <v>2975</v>
      </c>
      <c r="J31" s="217">
        <f t="shared" si="5"/>
        <v>2975</v>
      </c>
      <c r="K31" s="217">
        <f t="shared" si="5"/>
        <v>2975</v>
      </c>
      <c r="L31" s="217">
        <f t="shared" si="5"/>
        <v>2975</v>
      </c>
      <c r="M31" s="217">
        <f t="shared" si="5"/>
        <v>2975</v>
      </c>
      <c r="N31" s="217">
        <f t="shared" si="5"/>
        <v>2975</v>
      </c>
      <c r="O31" s="217">
        <f t="shared" si="5"/>
        <v>2975</v>
      </c>
      <c r="P31" s="217">
        <f t="shared" si="5"/>
        <v>2975</v>
      </c>
      <c r="Q31" s="217">
        <f t="shared" si="5"/>
        <v>2975</v>
      </c>
      <c r="R31" s="217">
        <f t="shared" si="5"/>
        <v>2295</v>
      </c>
      <c r="S31" s="217">
        <f t="shared" si="5"/>
        <v>2295</v>
      </c>
      <c r="T31" s="217">
        <f t="shared" si="5"/>
        <v>2295</v>
      </c>
      <c r="U31" s="217">
        <f t="shared" si="5"/>
        <v>2295</v>
      </c>
      <c r="V31" s="217">
        <f t="shared" si="5"/>
        <v>2295</v>
      </c>
      <c r="W31" s="217">
        <f t="shared" si="5"/>
        <v>2295</v>
      </c>
      <c r="X31" s="217">
        <f t="shared" si="5"/>
        <v>2295</v>
      </c>
    </row>
    <row r="32" spans="1:24" s="154" customFormat="1" ht="12.75" hidden="1" customHeight="1" x14ac:dyDescent="0.2">
      <c r="A32" s="195" t="s">
        <v>190</v>
      </c>
      <c r="B32" s="217">
        <f t="shared" ref="B32:X32" si="6">B14*0.85</f>
        <v>4590</v>
      </c>
      <c r="C32" s="217">
        <f t="shared" si="6"/>
        <v>5950</v>
      </c>
      <c r="D32" s="217">
        <f t="shared" si="6"/>
        <v>5950</v>
      </c>
      <c r="E32" s="217">
        <f t="shared" si="6"/>
        <v>5950</v>
      </c>
      <c r="F32" s="217">
        <f t="shared" si="6"/>
        <v>5950</v>
      </c>
      <c r="G32" s="217">
        <f t="shared" si="6"/>
        <v>5950</v>
      </c>
      <c r="H32" s="217">
        <f t="shared" si="6"/>
        <v>5950</v>
      </c>
      <c r="I32" s="217">
        <f t="shared" si="6"/>
        <v>5950</v>
      </c>
      <c r="J32" s="217">
        <f t="shared" si="6"/>
        <v>5950</v>
      </c>
      <c r="K32" s="217">
        <f t="shared" si="6"/>
        <v>5950</v>
      </c>
      <c r="L32" s="217">
        <f t="shared" si="6"/>
        <v>5950</v>
      </c>
      <c r="M32" s="217">
        <f t="shared" si="6"/>
        <v>5950</v>
      </c>
      <c r="N32" s="217">
        <f t="shared" si="6"/>
        <v>5950</v>
      </c>
      <c r="O32" s="217">
        <f t="shared" si="6"/>
        <v>5950</v>
      </c>
      <c r="P32" s="217">
        <f t="shared" si="6"/>
        <v>5950</v>
      </c>
      <c r="Q32" s="217">
        <f t="shared" si="6"/>
        <v>5950</v>
      </c>
      <c r="R32" s="217">
        <f t="shared" si="6"/>
        <v>4590</v>
      </c>
      <c r="S32" s="217">
        <f t="shared" si="6"/>
        <v>4590</v>
      </c>
      <c r="T32" s="217">
        <f t="shared" si="6"/>
        <v>4590</v>
      </c>
      <c r="U32" s="217">
        <f t="shared" si="6"/>
        <v>4590</v>
      </c>
      <c r="V32" s="217">
        <f t="shared" si="6"/>
        <v>4590</v>
      </c>
      <c r="W32" s="217">
        <f t="shared" si="6"/>
        <v>4590</v>
      </c>
      <c r="X32" s="217">
        <f t="shared" si="6"/>
        <v>4590</v>
      </c>
    </row>
    <row r="33" spans="1:24" s="154" customFormat="1" hidden="1" x14ac:dyDescent="0.2">
      <c r="A33" s="193"/>
    </row>
    <row r="34" spans="1:24" ht="24" x14ac:dyDescent="0.2">
      <c r="A34" s="177" t="s">
        <v>191</v>
      </c>
    </row>
    <row r="35" spans="1:24" ht="12" customHeight="1" x14ac:dyDescent="0.2">
      <c r="A35" s="167" t="s">
        <v>196</v>
      </c>
    </row>
    <row r="36" spans="1:24" ht="21.75" customHeight="1" x14ac:dyDescent="0.2">
      <c r="A36" s="88" t="s">
        <v>62</v>
      </c>
      <c r="B36" s="115" t="e">
        <f t="shared" ref="B36:X37" si="7">B2</f>
        <v>#REF!</v>
      </c>
      <c r="C36" s="115" t="e">
        <f t="shared" si="7"/>
        <v>#REF!</v>
      </c>
      <c r="D36" s="115" t="e">
        <f t="shared" si="7"/>
        <v>#REF!</v>
      </c>
      <c r="E36" s="115" t="e">
        <f t="shared" si="7"/>
        <v>#REF!</v>
      </c>
      <c r="F36" s="115" t="e">
        <f t="shared" si="7"/>
        <v>#REF!</v>
      </c>
      <c r="G36" s="115" t="e">
        <f t="shared" si="7"/>
        <v>#REF!</v>
      </c>
      <c r="H36" s="115" t="e">
        <f t="shared" si="7"/>
        <v>#REF!</v>
      </c>
      <c r="I36" s="115" t="e">
        <f t="shared" si="7"/>
        <v>#REF!</v>
      </c>
      <c r="J36" s="115" t="e">
        <f t="shared" si="7"/>
        <v>#REF!</v>
      </c>
      <c r="K36" s="115" t="e">
        <f t="shared" si="7"/>
        <v>#REF!</v>
      </c>
      <c r="L36" s="115" t="e">
        <f t="shared" si="7"/>
        <v>#REF!</v>
      </c>
      <c r="M36" s="115" t="e">
        <f t="shared" si="7"/>
        <v>#REF!</v>
      </c>
      <c r="N36" s="115" t="e">
        <f t="shared" si="7"/>
        <v>#REF!</v>
      </c>
      <c r="O36" s="115" t="e">
        <f t="shared" si="7"/>
        <v>#REF!</v>
      </c>
      <c r="P36" s="115" t="e">
        <f t="shared" si="7"/>
        <v>#REF!</v>
      </c>
      <c r="Q36" s="115" t="e">
        <f t="shared" si="7"/>
        <v>#REF!</v>
      </c>
      <c r="R36" s="115" t="e">
        <f t="shared" si="7"/>
        <v>#REF!</v>
      </c>
      <c r="S36" s="115" t="e">
        <f t="shared" si="7"/>
        <v>#REF!</v>
      </c>
      <c r="T36" s="115" t="e">
        <f t="shared" si="7"/>
        <v>#REF!</v>
      </c>
      <c r="U36" s="115" t="e">
        <f t="shared" si="7"/>
        <v>#REF!</v>
      </c>
      <c r="V36" s="115" t="e">
        <f t="shared" si="7"/>
        <v>#REF!</v>
      </c>
      <c r="W36" s="115" t="e">
        <f t="shared" si="7"/>
        <v>#REF!</v>
      </c>
      <c r="X36" s="115" t="e">
        <f t="shared" si="7"/>
        <v>#REF!</v>
      </c>
    </row>
    <row r="37" spans="1:24" ht="21.75" customHeight="1" x14ac:dyDescent="0.2">
      <c r="A37" s="104"/>
      <c r="B37" s="115" t="e">
        <f t="shared" si="7"/>
        <v>#REF!</v>
      </c>
      <c r="C37" s="115" t="e">
        <f t="shared" si="7"/>
        <v>#REF!</v>
      </c>
      <c r="D37" s="115" t="e">
        <f t="shared" si="7"/>
        <v>#REF!</v>
      </c>
      <c r="E37" s="115" t="e">
        <f t="shared" si="7"/>
        <v>#REF!</v>
      </c>
      <c r="F37" s="115" t="e">
        <f t="shared" si="7"/>
        <v>#REF!</v>
      </c>
      <c r="G37" s="115" t="e">
        <f t="shared" si="7"/>
        <v>#REF!</v>
      </c>
      <c r="H37" s="115" t="e">
        <f t="shared" si="7"/>
        <v>#REF!</v>
      </c>
      <c r="I37" s="115" t="e">
        <f t="shared" si="7"/>
        <v>#REF!</v>
      </c>
      <c r="J37" s="115" t="e">
        <f t="shared" si="7"/>
        <v>#REF!</v>
      </c>
      <c r="K37" s="115" t="e">
        <f t="shared" si="7"/>
        <v>#REF!</v>
      </c>
      <c r="L37" s="115" t="e">
        <f t="shared" si="7"/>
        <v>#REF!</v>
      </c>
      <c r="M37" s="115" t="e">
        <f t="shared" si="7"/>
        <v>#REF!</v>
      </c>
      <c r="N37" s="115" t="e">
        <f t="shared" si="7"/>
        <v>#REF!</v>
      </c>
      <c r="O37" s="115" t="e">
        <f t="shared" si="7"/>
        <v>#REF!</v>
      </c>
      <c r="P37" s="115" t="e">
        <f t="shared" si="7"/>
        <v>#REF!</v>
      </c>
      <c r="Q37" s="115" t="e">
        <f t="shared" si="7"/>
        <v>#REF!</v>
      </c>
      <c r="R37" s="115" t="e">
        <f t="shared" si="7"/>
        <v>#REF!</v>
      </c>
      <c r="S37" s="115" t="e">
        <f t="shared" si="7"/>
        <v>#REF!</v>
      </c>
      <c r="T37" s="115" t="e">
        <f t="shared" si="7"/>
        <v>#REF!</v>
      </c>
      <c r="U37" s="115" t="e">
        <f t="shared" si="7"/>
        <v>#REF!</v>
      </c>
      <c r="V37" s="115" t="e">
        <f t="shared" si="7"/>
        <v>#REF!</v>
      </c>
      <c r="W37" s="115" t="e">
        <f t="shared" si="7"/>
        <v>#REF!</v>
      </c>
      <c r="X37" s="115" t="e">
        <f t="shared" si="7"/>
        <v>#REF!</v>
      </c>
    </row>
    <row r="38" spans="1:24" x14ac:dyDescent="0.2">
      <c r="A38" s="163" t="s">
        <v>63</v>
      </c>
      <c r="B38" s="166"/>
      <c r="C38" s="166"/>
      <c r="D38" s="166"/>
      <c r="E38" s="166"/>
      <c r="F38" s="166"/>
      <c r="G38" s="166"/>
      <c r="H38" s="166"/>
      <c r="I38" s="166"/>
      <c r="J38" s="166"/>
      <c r="K38" s="166"/>
      <c r="L38" s="166"/>
      <c r="M38" s="166"/>
      <c r="N38" s="166"/>
      <c r="O38" s="166"/>
      <c r="P38" s="166"/>
      <c r="Q38" s="166"/>
      <c r="R38" s="166"/>
      <c r="S38" s="166"/>
      <c r="T38" s="166"/>
      <c r="U38" s="166"/>
      <c r="V38" s="166"/>
      <c r="W38" s="166"/>
      <c r="X38" s="166"/>
    </row>
    <row r="39" spans="1:24" s="154" customFormat="1" x14ac:dyDescent="0.2">
      <c r="A39" s="163">
        <v>1</v>
      </c>
      <c r="B39" s="57" t="e">
        <f t="shared" ref="B39:X40" si="8">B22+B31</f>
        <v>#REF!</v>
      </c>
      <c r="C39" s="57" t="e">
        <f t="shared" si="8"/>
        <v>#REF!</v>
      </c>
      <c r="D39" s="57" t="e">
        <f t="shared" si="8"/>
        <v>#REF!</v>
      </c>
      <c r="E39" s="57" t="e">
        <f t="shared" si="8"/>
        <v>#REF!</v>
      </c>
      <c r="F39" s="57" t="e">
        <f t="shared" si="8"/>
        <v>#REF!</v>
      </c>
      <c r="G39" s="57" t="e">
        <f t="shared" si="8"/>
        <v>#REF!</v>
      </c>
      <c r="H39" s="57" t="e">
        <f t="shared" si="8"/>
        <v>#REF!</v>
      </c>
      <c r="I39" s="57" t="e">
        <f t="shared" si="8"/>
        <v>#REF!</v>
      </c>
      <c r="J39" s="57" t="e">
        <f t="shared" si="8"/>
        <v>#REF!</v>
      </c>
      <c r="K39" s="57" t="e">
        <f t="shared" si="8"/>
        <v>#REF!</v>
      </c>
      <c r="L39" s="57" t="e">
        <f t="shared" si="8"/>
        <v>#REF!</v>
      </c>
      <c r="M39" s="57" t="e">
        <f t="shared" si="8"/>
        <v>#REF!</v>
      </c>
      <c r="N39" s="57" t="e">
        <f t="shared" si="8"/>
        <v>#REF!</v>
      </c>
      <c r="O39" s="57" t="e">
        <f t="shared" si="8"/>
        <v>#REF!</v>
      </c>
      <c r="P39" s="57" t="e">
        <f t="shared" si="8"/>
        <v>#REF!</v>
      </c>
      <c r="Q39" s="57" t="e">
        <f t="shared" si="8"/>
        <v>#REF!</v>
      </c>
      <c r="R39" s="57" t="e">
        <f t="shared" si="8"/>
        <v>#REF!</v>
      </c>
      <c r="S39" s="57" t="e">
        <f t="shared" si="8"/>
        <v>#REF!</v>
      </c>
      <c r="T39" s="57" t="e">
        <f t="shared" si="8"/>
        <v>#REF!</v>
      </c>
      <c r="U39" s="57" t="e">
        <f t="shared" si="8"/>
        <v>#REF!</v>
      </c>
      <c r="V39" s="57" t="e">
        <f t="shared" si="8"/>
        <v>#REF!</v>
      </c>
      <c r="W39" s="57" t="e">
        <f t="shared" si="8"/>
        <v>#REF!</v>
      </c>
      <c r="X39" s="57" t="e">
        <f t="shared" si="8"/>
        <v>#REF!</v>
      </c>
    </row>
    <row r="40" spans="1:24" s="154" customFormat="1" x14ac:dyDescent="0.2">
      <c r="A40" s="163">
        <v>2</v>
      </c>
      <c r="B40" s="57" t="e">
        <f t="shared" si="8"/>
        <v>#REF!</v>
      </c>
      <c r="C40" s="57" t="e">
        <f t="shared" si="8"/>
        <v>#REF!</v>
      </c>
      <c r="D40" s="57" t="e">
        <f t="shared" si="8"/>
        <v>#REF!</v>
      </c>
      <c r="E40" s="57" t="e">
        <f t="shared" si="8"/>
        <v>#REF!</v>
      </c>
      <c r="F40" s="57" t="e">
        <f t="shared" si="8"/>
        <v>#REF!</v>
      </c>
      <c r="G40" s="57" t="e">
        <f t="shared" si="8"/>
        <v>#REF!</v>
      </c>
      <c r="H40" s="57" t="e">
        <f t="shared" si="8"/>
        <v>#REF!</v>
      </c>
      <c r="I40" s="57" t="e">
        <f t="shared" si="8"/>
        <v>#REF!</v>
      </c>
      <c r="J40" s="57" t="e">
        <f t="shared" si="8"/>
        <v>#REF!</v>
      </c>
      <c r="K40" s="57" t="e">
        <f t="shared" si="8"/>
        <v>#REF!</v>
      </c>
      <c r="L40" s="57" t="e">
        <f t="shared" si="8"/>
        <v>#REF!</v>
      </c>
      <c r="M40" s="57" t="e">
        <f t="shared" si="8"/>
        <v>#REF!</v>
      </c>
      <c r="N40" s="57" t="e">
        <f t="shared" si="8"/>
        <v>#REF!</v>
      </c>
      <c r="O40" s="57" t="e">
        <f t="shared" si="8"/>
        <v>#REF!</v>
      </c>
      <c r="P40" s="57" t="e">
        <f t="shared" si="8"/>
        <v>#REF!</v>
      </c>
      <c r="Q40" s="57" t="e">
        <f t="shared" si="8"/>
        <v>#REF!</v>
      </c>
      <c r="R40" s="57" t="e">
        <f t="shared" si="8"/>
        <v>#REF!</v>
      </c>
      <c r="S40" s="57" t="e">
        <f t="shared" si="8"/>
        <v>#REF!</v>
      </c>
      <c r="T40" s="57" t="e">
        <f t="shared" si="8"/>
        <v>#REF!</v>
      </c>
      <c r="U40" s="57" t="e">
        <f t="shared" si="8"/>
        <v>#REF!</v>
      </c>
      <c r="V40" s="57" t="e">
        <f t="shared" si="8"/>
        <v>#REF!</v>
      </c>
      <c r="W40" s="57" t="e">
        <f t="shared" si="8"/>
        <v>#REF!</v>
      </c>
      <c r="X40" s="57" t="e">
        <f t="shared" si="8"/>
        <v>#REF!</v>
      </c>
    </row>
    <row r="41" spans="1:24" s="154" customFormat="1" x14ac:dyDescent="0.2">
      <c r="A41" s="163" t="s">
        <v>175</v>
      </c>
      <c r="B41" s="57"/>
      <c r="C41" s="57"/>
      <c r="D41" s="57"/>
      <c r="E41" s="57"/>
      <c r="F41" s="57"/>
      <c r="G41" s="57"/>
      <c r="H41" s="57"/>
      <c r="I41" s="57"/>
      <c r="J41" s="57"/>
      <c r="K41" s="57"/>
      <c r="L41" s="57"/>
      <c r="M41" s="57"/>
      <c r="N41" s="57"/>
      <c r="O41" s="57"/>
      <c r="P41" s="57"/>
      <c r="Q41" s="57"/>
      <c r="R41" s="57"/>
      <c r="S41" s="57"/>
      <c r="T41" s="57"/>
      <c r="U41" s="57"/>
      <c r="V41" s="57"/>
      <c r="W41" s="57"/>
      <c r="X41" s="57"/>
    </row>
    <row r="42" spans="1:24" s="154" customFormat="1" x14ac:dyDescent="0.2">
      <c r="A42" s="163">
        <v>1</v>
      </c>
      <c r="B42" s="57" t="e">
        <f t="shared" ref="B42:X43" si="9">B25+B31</f>
        <v>#REF!</v>
      </c>
      <c r="C42" s="57" t="e">
        <f t="shared" si="9"/>
        <v>#REF!</v>
      </c>
      <c r="D42" s="57" t="e">
        <f t="shared" si="9"/>
        <v>#REF!</v>
      </c>
      <c r="E42" s="57" t="e">
        <f t="shared" si="9"/>
        <v>#REF!</v>
      </c>
      <c r="F42" s="57" t="e">
        <f t="shared" si="9"/>
        <v>#REF!</v>
      </c>
      <c r="G42" s="57" t="e">
        <f t="shared" si="9"/>
        <v>#REF!</v>
      </c>
      <c r="H42" s="57" t="e">
        <f t="shared" si="9"/>
        <v>#REF!</v>
      </c>
      <c r="I42" s="57" t="e">
        <f t="shared" si="9"/>
        <v>#REF!</v>
      </c>
      <c r="J42" s="57" t="e">
        <f t="shared" si="9"/>
        <v>#REF!</v>
      </c>
      <c r="K42" s="57" t="e">
        <f t="shared" si="9"/>
        <v>#REF!</v>
      </c>
      <c r="L42" s="57" t="e">
        <f t="shared" si="9"/>
        <v>#REF!</v>
      </c>
      <c r="M42" s="57" t="e">
        <f t="shared" si="9"/>
        <v>#REF!</v>
      </c>
      <c r="N42" s="57" t="e">
        <f t="shared" si="9"/>
        <v>#REF!</v>
      </c>
      <c r="O42" s="57" t="e">
        <f t="shared" si="9"/>
        <v>#REF!</v>
      </c>
      <c r="P42" s="57" t="e">
        <f t="shared" si="9"/>
        <v>#REF!</v>
      </c>
      <c r="Q42" s="57" t="e">
        <f t="shared" si="9"/>
        <v>#REF!</v>
      </c>
      <c r="R42" s="57" t="e">
        <f t="shared" si="9"/>
        <v>#REF!</v>
      </c>
      <c r="S42" s="57" t="e">
        <f t="shared" si="9"/>
        <v>#REF!</v>
      </c>
      <c r="T42" s="57" t="e">
        <f t="shared" si="9"/>
        <v>#REF!</v>
      </c>
      <c r="U42" s="57" t="e">
        <f t="shared" si="9"/>
        <v>#REF!</v>
      </c>
      <c r="V42" s="57" t="e">
        <f t="shared" si="9"/>
        <v>#REF!</v>
      </c>
      <c r="W42" s="57" t="e">
        <f t="shared" si="9"/>
        <v>#REF!</v>
      </c>
      <c r="X42" s="57" t="e">
        <f t="shared" si="9"/>
        <v>#REF!</v>
      </c>
    </row>
    <row r="43" spans="1:24" s="154" customFormat="1" x14ac:dyDescent="0.2">
      <c r="A43" s="163">
        <v>2</v>
      </c>
      <c r="B43" s="57" t="e">
        <f t="shared" si="9"/>
        <v>#REF!</v>
      </c>
      <c r="C43" s="57" t="e">
        <f t="shared" si="9"/>
        <v>#REF!</v>
      </c>
      <c r="D43" s="57" t="e">
        <f t="shared" si="9"/>
        <v>#REF!</v>
      </c>
      <c r="E43" s="57" t="e">
        <f t="shared" si="9"/>
        <v>#REF!</v>
      </c>
      <c r="F43" s="57" t="e">
        <f t="shared" si="9"/>
        <v>#REF!</v>
      </c>
      <c r="G43" s="57" t="e">
        <f t="shared" si="9"/>
        <v>#REF!</v>
      </c>
      <c r="H43" s="57" t="e">
        <f t="shared" si="9"/>
        <v>#REF!</v>
      </c>
      <c r="I43" s="57" t="e">
        <f t="shared" si="9"/>
        <v>#REF!</v>
      </c>
      <c r="J43" s="57" t="e">
        <f t="shared" si="9"/>
        <v>#REF!</v>
      </c>
      <c r="K43" s="57" t="e">
        <f t="shared" si="9"/>
        <v>#REF!</v>
      </c>
      <c r="L43" s="57" t="e">
        <f t="shared" si="9"/>
        <v>#REF!</v>
      </c>
      <c r="M43" s="57" t="e">
        <f t="shared" si="9"/>
        <v>#REF!</v>
      </c>
      <c r="N43" s="57" t="e">
        <f t="shared" si="9"/>
        <v>#REF!</v>
      </c>
      <c r="O43" s="57" t="e">
        <f t="shared" si="9"/>
        <v>#REF!</v>
      </c>
      <c r="P43" s="57" t="e">
        <f t="shared" si="9"/>
        <v>#REF!</v>
      </c>
      <c r="Q43" s="57" t="e">
        <f t="shared" si="9"/>
        <v>#REF!</v>
      </c>
      <c r="R43" s="57" t="e">
        <f t="shared" si="9"/>
        <v>#REF!</v>
      </c>
      <c r="S43" s="57" t="e">
        <f t="shared" si="9"/>
        <v>#REF!</v>
      </c>
      <c r="T43" s="57" t="e">
        <f t="shared" si="9"/>
        <v>#REF!</v>
      </c>
      <c r="U43" s="57" t="e">
        <f t="shared" si="9"/>
        <v>#REF!</v>
      </c>
      <c r="V43" s="57" t="e">
        <f t="shared" si="9"/>
        <v>#REF!</v>
      </c>
      <c r="W43" s="57" t="e">
        <f t="shared" si="9"/>
        <v>#REF!</v>
      </c>
      <c r="X43" s="57" t="e">
        <f t="shared" si="9"/>
        <v>#REF!</v>
      </c>
    </row>
    <row r="44" spans="1:24" s="154" customFormat="1" x14ac:dyDescent="0.2">
      <c r="A44" s="163" t="s">
        <v>176</v>
      </c>
      <c r="B44" s="57"/>
      <c r="C44" s="57"/>
      <c r="D44" s="57"/>
      <c r="E44" s="57"/>
      <c r="F44" s="57"/>
      <c r="G44" s="57"/>
      <c r="H44" s="57"/>
      <c r="I44" s="57"/>
      <c r="J44" s="57"/>
      <c r="K44" s="57"/>
      <c r="L44" s="57"/>
      <c r="M44" s="57"/>
      <c r="N44" s="57"/>
      <c r="O44" s="57"/>
      <c r="P44" s="57"/>
      <c r="Q44" s="57"/>
      <c r="R44" s="57"/>
      <c r="S44" s="57"/>
      <c r="T44" s="57"/>
      <c r="U44" s="57"/>
      <c r="V44" s="57"/>
      <c r="W44" s="57"/>
      <c r="X44" s="57"/>
    </row>
    <row r="45" spans="1:24" s="154" customFormat="1" x14ac:dyDescent="0.2">
      <c r="A45" s="163">
        <v>1</v>
      </c>
      <c r="B45" s="57" t="e">
        <f t="shared" ref="B45:X46" si="10">B28+B31</f>
        <v>#REF!</v>
      </c>
      <c r="C45" s="57" t="e">
        <f t="shared" si="10"/>
        <v>#REF!</v>
      </c>
      <c r="D45" s="57" t="e">
        <f t="shared" si="10"/>
        <v>#REF!</v>
      </c>
      <c r="E45" s="57" t="e">
        <f t="shared" si="10"/>
        <v>#REF!</v>
      </c>
      <c r="F45" s="57" t="e">
        <f t="shared" si="10"/>
        <v>#REF!</v>
      </c>
      <c r="G45" s="57" t="e">
        <f t="shared" si="10"/>
        <v>#REF!</v>
      </c>
      <c r="H45" s="57" t="e">
        <f t="shared" si="10"/>
        <v>#REF!</v>
      </c>
      <c r="I45" s="57" t="e">
        <f t="shared" si="10"/>
        <v>#REF!</v>
      </c>
      <c r="J45" s="57" t="e">
        <f t="shared" si="10"/>
        <v>#REF!</v>
      </c>
      <c r="K45" s="57" t="e">
        <f t="shared" si="10"/>
        <v>#REF!</v>
      </c>
      <c r="L45" s="57" t="e">
        <f t="shared" si="10"/>
        <v>#REF!</v>
      </c>
      <c r="M45" s="57" t="e">
        <f t="shared" si="10"/>
        <v>#REF!</v>
      </c>
      <c r="N45" s="57" t="e">
        <f t="shared" si="10"/>
        <v>#REF!</v>
      </c>
      <c r="O45" s="57" t="e">
        <f t="shared" si="10"/>
        <v>#REF!</v>
      </c>
      <c r="P45" s="57" t="e">
        <f t="shared" si="10"/>
        <v>#REF!</v>
      </c>
      <c r="Q45" s="57" t="e">
        <f t="shared" si="10"/>
        <v>#REF!</v>
      </c>
      <c r="R45" s="57" t="e">
        <f t="shared" si="10"/>
        <v>#REF!</v>
      </c>
      <c r="S45" s="57" t="e">
        <f t="shared" si="10"/>
        <v>#REF!</v>
      </c>
      <c r="T45" s="57" t="e">
        <f t="shared" si="10"/>
        <v>#REF!</v>
      </c>
      <c r="U45" s="57" t="e">
        <f t="shared" si="10"/>
        <v>#REF!</v>
      </c>
      <c r="V45" s="57" t="e">
        <f t="shared" si="10"/>
        <v>#REF!</v>
      </c>
      <c r="W45" s="57" t="e">
        <f t="shared" si="10"/>
        <v>#REF!</v>
      </c>
      <c r="X45" s="57" t="e">
        <f t="shared" si="10"/>
        <v>#REF!</v>
      </c>
    </row>
    <row r="46" spans="1:24" s="154" customFormat="1" x14ac:dyDescent="0.2">
      <c r="A46" s="163">
        <v>2</v>
      </c>
      <c r="B46" s="57" t="e">
        <f t="shared" si="10"/>
        <v>#REF!</v>
      </c>
      <c r="C46" s="57" t="e">
        <f t="shared" si="10"/>
        <v>#REF!</v>
      </c>
      <c r="D46" s="57" t="e">
        <f t="shared" si="10"/>
        <v>#REF!</v>
      </c>
      <c r="E46" s="57" t="e">
        <f t="shared" si="10"/>
        <v>#REF!</v>
      </c>
      <c r="F46" s="57" t="e">
        <f t="shared" si="10"/>
        <v>#REF!</v>
      </c>
      <c r="G46" s="57" t="e">
        <f t="shared" si="10"/>
        <v>#REF!</v>
      </c>
      <c r="H46" s="57" t="e">
        <f t="shared" si="10"/>
        <v>#REF!</v>
      </c>
      <c r="I46" s="57" t="e">
        <f t="shared" si="10"/>
        <v>#REF!</v>
      </c>
      <c r="J46" s="57" t="e">
        <f t="shared" si="10"/>
        <v>#REF!</v>
      </c>
      <c r="K46" s="57" t="e">
        <f t="shared" si="10"/>
        <v>#REF!</v>
      </c>
      <c r="L46" s="57" t="e">
        <f t="shared" si="10"/>
        <v>#REF!</v>
      </c>
      <c r="M46" s="57" t="e">
        <f t="shared" si="10"/>
        <v>#REF!</v>
      </c>
      <c r="N46" s="57" t="e">
        <f t="shared" si="10"/>
        <v>#REF!</v>
      </c>
      <c r="O46" s="57" t="e">
        <f t="shared" si="10"/>
        <v>#REF!</v>
      </c>
      <c r="P46" s="57" t="e">
        <f t="shared" si="10"/>
        <v>#REF!</v>
      </c>
      <c r="Q46" s="57" t="e">
        <f t="shared" si="10"/>
        <v>#REF!</v>
      </c>
      <c r="R46" s="57" t="e">
        <f t="shared" si="10"/>
        <v>#REF!</v>
      </c>
      <c r="S46" s="57" t="e">
        <f t="shared" si="10"/>
        <v>#REF!</v>
      </c>
      <c r="T46" s="57" t="e">
        <f t="shared" si="10"/>
        <v>#REF!</v>
      </c>
      <c r="U46" s="57" t="e">
        <f t="shared" si="10"/>
        <v>#REF!</v>
      </c>
      <c r="V46" s="57" t="e">
        <f t="shared" si="10"/>
        <v>#REF!</v>
      </c>
      <c r="W46" s="57" t="e">
        <f t="shared" si="10"/>
        <v>#REF!</v>
      </c>
      <c r="X46" s="57" t="e">
        <f t="shared" si="10"/>
        <v>#REF!</v>
      </c>
    </row>
    <row r="47" spans="1:24" s="154" customFormat="1" x14ac:dyDescent="0.2">
      <c r="A47" s="193"/>
      <c r="B47" s="194"/>
      <c r="C47" s="194"/>
      <c r="D47" s="194"/>
      <c r="E47" s="194"/>
      <c r="F47" s="194"/>
      <c r="G47" s="194"/>
      <c r="H47" s="194"/>
      <c r="I47" s="194"/>
      <c r="J47" s="194"/>
      <c r="K47" s="194"/>
      <c r="L47" s="194"/>
      <c r="M47" s="194"/>
      <c r="N47" s="194"/>
      <c r="O47" s="194"/>
      <c r="P47" s="194"/>
      <c r="Q47" s="194"/>
      <c r="R47" s="194"/>
      <c r="S47" s="194"/>
      <c r="T47" s="194"/>
      <c r="U47" s="194"/>
    </row>
    <row r="48" spans="1:24" x14ac:dyDescent="0.2">
      <c r="A48" s="371" t="s">
        <v>172</v>
      </c>
    </row>
    <row r="49" spans="1:7" x14ac:dyDescent="0.2">
      <c r="A49" s="371"/>
    </row>
    <row r="50" spans="1:7" x14ac:dyDescent="0.2">
      <c r="A50" s="89"/>
    </row>
    <row r="51" spans="1:7" s="154" customFormat="1" ht="12.75" customHeight="1" x14ac:dyDescent="0.2">
      <c r="A51" s="393" t="s">
        <v>263</v>
      </c>
      <c r="B51" s="394"/>
      <c r="C51" s="394"/>
      <c r="D51" s="394"/>
      <c r="E51" s="394"/>
      <c r="F51" s="394"/>
      <c r="G51" s="394"/>
    </row>
    <row r="52" spans="1:7" s="154" customFormat="1" ht="12.75" customHeight="1" x14ac:dyDescent="0.2">
      <c r="A52" s="393"/>
      <c r="B52" s="394"/>
      <c r="C52" s="394"/>
      <c r="D52" s="394"/>
      <c r="E52" s="394"/>
      <c r="F52" s="394"/>
      <c r="G52" s="394"/>
    </row>
    <row r="53" spans="1:7" s="154" customFormat="1" ht="12.75" customHeight="1" x14ac:dyDescent="0.2">
      <c r="A53" s="393"/>
      <c r="B53" s="394"/>
      <c r="C53" s="394"/>
      <c r="D53" s="394"/>
      <c r="E53" s="394"/>
      <c r="F53" s="394"/>
      <c r="G53" s="394"/>
    </row>
    <row r="54" spans="1:7" s="154" customFormat="1" ht="28.5" customHeight="1" x14ac:dyDescent="0.2">
      <c r="A54" s="393"/>
      <c r="B54" s="394"/>
      <c r="C54" s="394"/>
      <c r="D54" s="394"/>
      <c r="E54" s="394"/>
      <c r="F54" s="394"/>
      <c r="G54" s="394"/>
    </row>
    <row r="55" spans="1:7" s="154" customFormat="1" ht="12.75" customHeight="1" x14ac:dyDescent="0.2">
      <c r="A55" s="393"/>
      <c r="B55" s="394"/>
      <c r="C55" s="394"/>
      <c r="D55" s="394"/>
      <c r="E55" s="394"/>
      <c r="F55" s="394"/>
      <c r="G55" s="394"/>
    </row>
    <row r="56" spans="1:7" s="154" customFormat="1" ht="12.75" customHeight="1" x14ac:dyDescent="0.2">
      <c r="A56" s="393"/>
      <c r="B56" s="394"/>
      <c r="C56" s="394"/>
      <c r="D56" s="394"/>
      <c r="E56" s="394"/>
      <c r="F56" s="394"/>
      <c r="G56" s="394"/>
    </row>
    <row r="57" spans="1:7" s="154" customFormat="1" ht="12.75" customHeight="1" x14ac:dyDescent="0.2"/>
    <row r="58" spans="1:7" x14ac:dyDescent="0.2">
      <c r="A58" s="190" t="s">
        <v>83</v>
      </c>
    </row>
    <row r="59" spans="1:7" s="154" customFormat="1" ht="34.5" customHeight="1" x14ac:dyDescent="0.2">
      <c r="A59" s="185" t="s">
        <v>265</v>
      </c>
    </row>
    <row r="60" spans="1:7" s="154" customFormat="1" ht="34.5" customHeight="1" x14ac:dyDescent="0.2">
      <c r="A60" s="213" t="s">
        <v>272</v>
      </c>
    </row>
    <row r="61" spans="1:7" x14ac:dyDescent="0.2">
      <c r="A61" s="33"/>
    </row>
    <row r="62" spans="1:7" x14ac:dyDescent="0.2">
      <c r="A62" s="174" t="s">
        <v>74</v>
      </c>
    </row>
    <row r="63" spans="1:7" x14ac:dyDescent="0.2">
      <c r="A63" s="178" t="s">
        <v>75</v>
      </c>
    </row>
    <row r="64" spans="1:7" ht="24" x14ac:dyDescent="0.2">
      <c r="A64" s="175" t="s">
        <v>76</v>
      </c>
    </row>
    <row r="65" spans="1:1" ht="24" x14ac:dyDescent="0.2">
      <c r="A65" s="175" t="s">
        <v>89</v>
      </c>
    </row>
    <row r="66" spans="1:1" x14ac:dyDescent="0.2">
      <c r="A66" s="175" t="s">
        <v>78</v>
      </c>
    </row>
    <row r="67" spans="1:1" ht="24" x14ac:dyDescent="0.2">
      <c r="A67" s="175" t="s">
        <v>79</v>
      </c>
    </row>
    <row r="68" spans="1:1" ht="24" x14ac:dyDescent="0.2">
      <c r="A68" s="175" t="s">
        <v>187</v>
      </c>
    </row>
    <row r="69" spans="1:1" x14ac:dyDescent="0.2">
      <c r="A69" s="175"/>
    </row>
    <row r="70" spans="1:1" ht="24" x14ac:dyDescent="0.2">
      <c r="A70" s="191" t="s">
        <v>93</v>
      </c>
    </row>
    <row r="71" spans="1:1" ht="9.75" customHeight="1" x14ac:dyDescent="0.2">
      <c r="A71" s="191"/>
    </row>
    <row r="72" spans="1:1" ht="196.5" customHeight="1" x14ac:dyDescent="0.2">
      <c r="A72" s="192" t="s">
        <v>264</v>
      </c>
    </row>
    <row r="73" spans="1:1" ht="12.75" customHeight="1" x14ac:dyDescent="0.2">
      <c r="A73" s="192"/>
    </row>
    <row r="74" spans="1:1" ht="24" x14ac:dyDescent="0.2">
      <c r="A74" s="190" t="s">
        <v>95</v>
      </c>
    </row>
    <row r="75" spans="1:1" ht="36" hidden="1" x14ac:dyDescent="0.2">
      <c r="A75" s="219" t="s">
        <v>270</v>
      </c>
    </row>
    <row r="76" spans="1:1" s="154" customFormat="1" ht="34.5" customHeight="1" x14ac:dyDescent="0.2">
      <c r="A76" s="204" t="s">
        <v>266</v>
      </c>
    </row>
    <row r="77" spans="1:1" ht="36" x14ac:dyDescent="0.2">
      <c r="A77" s="204" t="s">
        <v>267</v>
      </c>
    </row>
    <row r="78" spans="1:1" x14ac:dyDescent="0.2">
      <c r="A78" s="31"/>
    </row>
    <row r="79" spans="1:1" x14ac:dyDescent="0.2">
      <c r="A79" s="171" t="s">
        <v>81</v>
      </c>
    </row>
    <row r="80" spans="1:1" ht="108" customHeight="1" x14ac:dyDescent="0.2">
      <c r="A80" s="220" t="s">
        <v>273</v>
      </c>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sheetData>
  <mergeCells count="2">
    <mergeCell ref="A48:A49"/>
    <mergeCell ref="A51:G56"/>
  </mergeCells>
  <pageMargins left="0.7" right="0.7" top="0.75" bottom="0.75" header="0.3" footer="0.3"/>
  <pageSetup paperSize="9"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000"/>
  </sheetPr>
  <dimension ref="A1:G139"/>
  <sheetViews>
    <sheetView workbookViewId="0">
      <pane xSplit="1" topLeftCell="B1" activePane="topRight" state="frozen"/>
      <selection activeCell="A10" sqref="A10"/>
      <selection pane="topRight" activeCell="B4" sqref="B4:G14"/>
    </sheetView>
  </sheetViews>
  <sheetFormatPr defaultColWidth="10" defaultRowHeight="12.75" x14ac:dyDescent="0.2"/>
  <cols>
    <col min="1" max="1" width="46.5703125" style="32" customWidth="1"/>
    <col min="2" max="16384" width="10" style="31"/>
  </cols>
  <sheetData>
    <row r="1" spans="1:7" ht="23.25" customHeight="1" x14ac:dyDescent="0.2">
      <c r="A1" s="180" t="s">
        <v>61</v>
      </c>
    </row>
    <row r="2" spans="1:7" ht="23.25" customHeight="1" x14ac:dyDescent="0.2">
      <c r="A2" s="177" t="s">
        <v>191</v>
      </c>
    </row>
    <row r="3" spans="1:7" ht="23.25" customHeight="1" x14ac:dyDescent="0.2">
      <c r="A3" s="167" t="s">
        <v>195</v>
      </c>
    </row>
    <row r="4" spans="1:7" ht="23.25" customHeight="1" x14ac:dyDescent="0.2">
      <c r="A4" s="88" t="s">
        <v>62</v>
      </c>
      <c r="B4" s="113">
        <f>'Отдыхай и Катай FIT18'!B4</f>
        <v>46105</v>
      </c>
      <c r="C4" s="113">
        <f>'Отдыхай и Катай FIT18'!C4</f>
        <v>46108</v>
      </c>
      <c r="D4" s="113">
        <f>'Отдыхай и Катай FIT18'!D4</f>
        <v>46110</v>
      </c>
      <c r="E4" s="113">
        <f>'Отдыхай и Катай FIT18'!E4</f>
        <v>46113</v>
      </c>
      <c r="F4" s="113">
        <f>'Отдыхай и Катай FIT18'!F4</f>
        <v>46118</v>
      </c>
      <c r="G4" s="113">
        <f>'Отдыхай и Катай FIT18'!G4</f>
        <v>46124</v>
      </c>
    </row>
    <row r="5" spans="1:7" ht="23.25" customHeight="1" x14ac:dyDescent="0.2">
      <c r="A5" s="104"/>
      <c r="B5" s="113">
        <f>'Отдыхай и Катай FIT18'!B5</f>
        <v>46107</v>
      </c>
      <c r="C5" s="113">
        <f>'Отдыхай и Катай FIT18'!C5</f>
        <v>46109</v>
      </c>
      <c r="D5" s="113">
        <f>'Отдыхай и Катай FIT18'!D5</f>
        <v>46112</v>
      </c>
      <c r="E5" s="113">
        <f>'Отдыхай и Катай FIT18'!E5</f>
        <v>46117</v>
      </c>
      <c r="F5" s="113">
        <f>'Отдыхай и Катай FIT18'!F5</f>
        <v>46123</v>
      </c>
      <c r="G5" s="113">
        <f>'Отдыхай и Катай FIT18'!G5</f>
        <v>46124</v>
      </c>
    </row>
    <row r="6" spans="1:7" x14ac:dyDescent="0.2">
      <c r="A6" s="163" t="s">
        <v>63</v>
      </c>
      <c r="B6" s="280"/>
      <c r="C6" s="280"/>
      <c r="D6" s="280"/>
      <c r="E6" s="280"/>
      <c r="F6" s="280"/>
      <c r="G6" s="280"/>
    </row>
    <row r="7" spans="1:7" x14ac:dyDescent="0.2">
      <c r="A7" s="163">
        <v>1</v>
      </c>
      <c r="B7" s="19">
        <f>'BAR BB| Open rates'!B6*0.9*0.85</f>
        <v>11398.5</v>
      </c>
      <c r="C7" s="19">
        <f>'BAR BB| Open rates'!C6*0.9*0.85</f>
        <v>15912</v>
      </c>
      <c r="D7" s="19">
        <f>'BAR BB| Open rates'!D6*0.9*0.85</f>
        <v>12699</v>
      </c>
      <c r="E7" s="19">
        <f>'BAR BB| Open rates'!E6*0.9*0.85</f>
        <v>12699</v>
      </c>
      <c r="F7" s="19">
        <f>'BAR BB| Open rates'!F6*0.9*0.85</f>
        <v>11398.5</v>
      </c>
      <c r="G7" s="19">
        <f>'BAR BB| Open rates'!G6*0.9*0.85</f>
        <v>9868.5</v>
      </c>
    </row>
    <row r="8" spans="1:7" x14ac:dyDescent="0.2">
      <c r="A8" s="163">
        <v>2</v>
      </c>
      <c r="B8" s="19">
        <f>'BAR BB| Open rates'!B7*0.9*0.85</f>
        <v>13693.5</v>
      </c>
      <c r="C8" s="19">
        <f>'BAR BB| Open rates'!C7*0.9*0.85</f>
        <v>18207</v>
      </c>
      <c r="D8" s="19">
        <f>'BAR BB| Open rates'!D7*0.9*0.85</f>
        <v>14994</v>
      </c>
      <c r="E8" s="19">
        <f>'BAR BB| Open rates'!E7*0.9*0.85</f>
        <v>14994</v>
      </c>
      <c r="F8" s="19">
        <f>'BAR BB| Open rates'!F7*0.9*0.85</f>
        <v>13693.5</v>
      </c>
      <c r="G8" s="19">
        <f>'BAR BB| Open rates'!G7*0.9*0.85</f>
        <v>12163.5</v>
      </c>
    </row>
    <row r="9" spans="1:7" x14ac:dyDescent="0.2">
      <c r="A9" s="163" t="s">
        <v>175</v>
      </c>
      <c r="B9" s="84"/>
      <c r="C9" s="84"/>
      <c r="D9" s="84"/>
      <c r="E9" s="84"/>
      <c r="F9" s="84"/>
      <c r="G9" s="84"/>
    </row>
    <row r="10" spans="1:7" x14ac:dyDescent="0.2">
      <c r="A10" s="163">
        <v>1</v>
      </c>
      <c r="B10" s="19">
        <f>'BAR BB| Open rates'!B9*0.9*0.85</f>
        <v>13693.5</v>
      </c>
      <c r="C10" s="19">
        <f>'BAR BB| Open rates'!C9*0.9*0.85</f>
        <v>18207</v>
      </c>
      <c r="D10" s="19">
        <f>'BAR BB| Open rates'!D9*0.9*0.85</f>
        <v>14994</v>
      </c>
      <c r="E10" s="19">
        <f>'BAR BB| Open rates'!E9*0.9*0.85</f>
        <v>14229</v>
      </c>
      <c r="F10" s="19">
        <f>'BAR BB| Open rates'!F9*0.9*0.85</f>
        <v>12928.5</v>
      </c>
      <c r="G10" s="19">
        <f>'BAR BB| Open rates'!G9*0.9*0.85</f>
        <v>11398.5</v>
      </c>
    </row>
    <row r="11" spans="1:7" x14ac:dyDescent="0.2">
      <c r="A11" s="163">
        <v>2</v>
      </c>
      <c r="B11" s="19">
        <f>'BAR BB| Open rates'!B10*0.9*0.85</f>
        <v>15988.5</v>
      </c>
      <c r="C11" s="19">
        <f>'BAR BB| Open rates'!C10*0.9*0.85</f>
        <v>20502</v>
      </c>
      <c r="D11" s="19">
        <f>'BAR BB| Open rates'!D10*0.9*0.85</f>
        <v>17289</v>
      </c>
      <c r="E11" s="19">
        <f>'BAR BB| Open rates'!E10*0.9*0.85</f>
        <v>16524</v>
      </c>
      <c r="F11" s="19">
        <f>'BAR BB| Open rates'!F10*0.9*0.85</f>
        <v>15223.5</v>
      </c>
      <c r="G11" s="19">
        <f>'BAR BB| Open rates'!G10*0.9*0.85</f>
        <v>13693.5</v>
      </c>
    </row>
    <row r="12" spans="1:7" x14ac:dyDescent="0.2">
      <c r="A12" s="163" t="s">
        <v>176</v>
      </c>
      <c r="B12" s="84"/>
      <c r="C12" s="84"/>
      <c r="D12" s="84"/>
      <c r="E12" s="84"/>
      <c r="F12" s="84"/>
      <c r="G12" s="84"/>
    </row>
    <row r="13" spans="1:7" x14ac:dyDescent="0.2">
      <c r="A13" s="163">
        <v>1</v>
      </c>
      <c r="B13" s="19">
        <f>'BAR BB| Open rates'!B12*0.9*0.85</f>
        <v>16677</v>
      </c>
      <c r="C13" s="19">
        <f>'BAR BB| Open rates'!C12*0.9*0.85</f>
        <v>21190.5</v>
      </c>
      <c r="D13" s="19">
        <f>'BAR BB| Open rates'!D12*0.9*0.85</f>
        <v>17977.5</v>
      </c>
      <c r="E13" s="19">
        <f>'BAR BB| Open rates'!E12*0.9*0.85</f>
        <v>17212.5</v>
      </c>
      <c r="F13" s="19">
        <f>'BAR BB| Open rates'!F12*0.9*0.85</f>
        <v>15912</v>
      </c>
      <c r="G13" s="19">
        <f>'BAR BB| Open rates'!G12*0.9*0.85</f>
        <v>14382</v>
      </c>
    </row>
    <row r="14" spans="1:7" x14ac:dyDescent="0.2">
      <c r="A14" s="163">
        <v>2</v>
      </c>
      <c r="B14" s="19">
        <f>'BAR BB| Open rates'!B13*0.9*0.85</f>
        <v>18972</v>
      </c>
      <c r="C14" s="19">
        <f>'BAR BB| Open rates'!C13*0.9*0.85</f>
        <v>23485.5</v>
      </c>
      <c r="D14" s="19">
        <f>'BAR BB| Open rates'!D13*0.9*0.85</f>
        <v>20272.5</v>
      </c>
      <c r="E14" s="19">
        <f>'BAR BB| Open rates'!E13*0.9*0.85</f>
        <v>19507.5</v>
      </c>
      <c r="F14" s="19">
        <f>'BAR BB| Open rates'!F13*0.9*0.85</f>
        <v>18207</v>
      </c>
      <c r="G14" s="19">
        <f>'BAR BB| Open rates'!G13*0.9*0.85</f>
        <v>16677</v>
      </c>
    </row>
    <row r="15" spans="1:7" s="154" customFormat="1" x14ac:dyDescent="0.2">
      <c r="A15" s="193"/>
    </row>
    <row r="16" spans="1:7" ht="12.75" customHeight="1" x14ac:dyDescent="0.2">
      <c r="A16" s="371" t="s">
        <v>172</v>
      </c>
    </row>
    <row r="17" spans="1:1" x14ac:dyDescent="0.2">
      <c r="A17" s="371"/>
    </row>
    <row r="18" spans="1:1" ht="13.5" thickBot="1" x14ac:dyDescent="0.25">
      <c r="A18" s="89"/>
    </row>
    <row r="19" spans="1:1" s="154" customFormat="1" ht="278.25" customHeight="1" thickBot="1" x14ac:dyDescent="0.25">
      <c r="A19" s="285" t="s">
        <v>413</v>
      </c>
    </row>
    <row r="20" spans="1:1" s="154" customFormat="1" ht="12.75" customHeight="1" x14ac:dyDescent="0.2"/>
    <row r="21" spans="1:1" x14ac:dyDescent="0.2">
      <c r="A21" s="190" t="s">
        <v>83</v>
      </c>
    </row>
    <row r="22" spans="1:1" s="154" customFormat="1" ht="34.5" customHeight="1" x14ac:dyDescent="0.2">
      <c r="A22" s="213" t="s">
        <v>412</v>
      </c>
    </row>
    <row r="23" spans="1:1" s="154" customFormat="1" ht="51.75" customHeight="1" x14ac:dyDescent="0.2">
      <c r="A23" s="213" t="s">
        <v>411</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264</v>
      </c>
    </row>
    <row r="36" spans="1:1" ht="12.75" customHeight="1" x14ac:dyDescent="0.2">
      <c r="A36" s="192"/>
    </row>
    <row r="37" spans="1:1" ht="24" x14ac:dyDescent="0.2">
      <c r="A37" s="190" t="s">
        <v>95</v>
      </c>
    </row>
    <row r="38" spans="1:1" s="154" customFormat="1" ht="36" hidden="1" customHeight="1" x14ac:dyDescent="0.2">
      <c r="A38" s="219" t="s">
        <v>270</v>
      </c>
    </row>
    <row r="39" spans="1:1" s="154" customFormat="1" ht="24.75" customHeight="1" x14ac:dyDescent="0.2">
      <c r="A39" s="258" t="s">
        <v>419</v>
      </c>
    </row>
    <row r="40" spans="1:1" x14ac:dyDescent="0.2">
      <c r="A40" s="6"/>
    </row>
    <row r="41" spans="1:1" x14ac:dyDescent="0.2">
      <c r="A41" s="171" t="s">
        <v>81</v>
      </c>
    </row>
    <row r="42" spans="1:1" ht="87.75" customHeight="1" x14ac:dyDescent="0.2">
      <c r="A42" s="186" t="s">
        <v>337</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sheetData>
  <mergeCells count="1">
    <mergeCell ref="A16:A17"/>
  </mergeCells>
  <pageMargins left="0.7" right="0.7" top="0.75" bottom="0.75" header="0.3" footer="0.3"/>
  <pageSetup paperSize="9"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G146"/>
  <sheetViews>
    <sheetView workbookViewId="0">
      <pane xSplit="1" topLeftCell="B1" activePane="topRight" state="frozen"/>
      <selection activeCell="A10" sqref="A10"/>
      <selection pane="topRight" activeCell="G15" sqref="G15"/>
    </sheetView>
  </sheetViews>
  <sheetFormatPr defaultColWidth="10" defaultRowHeight="12.75" x14ac:dyDescent="0.2"/>
  <cols>
    <col min="1" max="1" width="46.5703125" style="32" customWidth="1"/>
    <col min="2" max="16384" width="10" style="31"/>
  </cols>
  <sheetData>
    <row r="1" spans="1:7" ht="24" x14ac:dyDescent="0.2">
      <c r="A1" s="180" t="s">
        <v>61</v>
      </c>
    </row>
    <row r="2" spans="1:7" ht="24" x14ac:dyDescent="0.2">
      <c r="A2" s="177" t="s">
        <v>191</v>
      </c>
    </row>
    <row r="3" spans="1:7" x14ac:dyDescent="0.2">
      <c r="A3" s="167" t="s">
        <v>341</v>
      </c>
    </row>
    <row r="4" spans="1:7" ht="21.75" customHeight="1" x14ac:dyDescent="0.2">
      <c r="A4" s="88" t="s">
        <v>62</v>
      </c>
      <c r="B4" s="115">
        <f>'BAR BB| Open rates'!B3</f>
        <v>46105</v>
      </c>
      <c r="C4" s="115">
        <f>'BAR BB| Open rates'!C3</f>
        <v>46108</v>
      </c>
      <c r="D4" s="115">
        <f>'BAR BB| Open rates'!D3</f>
        <v>46110</v>
      </c>
      <c r="E4" s="115">
        <f>'BAR BB| Open rates'!E3</f>
        <v>46113</v>
      </c>
      <c r="F4" s="115">
        <f>'BAR BB| Open rates'!F3</f>
        <v>46118</v>
      </c>
      <c r="G4" s="115">
        <f>'BAR BB| Open rates'!G3</f>
        <v>46124</v>
      </c>
    </row>
    <row r="5" spans="1:7" ht="21.75" customHeight="1" x14ac:dyDescent="0.2">
      <c r="A5" s="104"/>
      <c r="B5" s="115">
        <f>'BAR BB| Open rates'!B4</f>
        <v>46107</v>
      </c>
      <c r="C5" s="115">
        <f>'BAR BB| Open rates'!C4</f>
        <v>46109</v>
      </c>
      <c r="D5" s="115">
        <f>'BAR BB| Open rates'!D4</f>
        <v>46112</v>
      </c>
      <c r="E5" s="115">
        <f>'BAR BB| Open rates'!E4</f>
        <v>46117</v>
      </c>
      <c r="F5" s="115">
        <f>'BAR BB| Open rates'!F4</f>
        <v>46123</v>
      </c>
      <c r="G5" s="115">
        <f>'BAR BB| Open rates'!G4</f>
        <v>46124</v>
      </c>
    </row>
    <row r="6" spans="1:7" x14ac:dyDescent="0.2">
      <c r="A6" s="163" t="s">
        <v>63</v>
      </c>
      <c r="B6" s="182"/>
      <c r="C6" s="182"/>
      <c r="D6" s="182"/>
      <c r="E6" s="182"/>
      <c r="F6" s="182"/>
      <c r="G6" s="182"/>
    </row>
    <row r="7" spans="1:7" x14ac:dyDescent="0.2">
      <c r="A7" s="163">
        <v>1</v>
      </c>
      <c r="B7" s="181">
        <f>'BAR BB| Open rates'!B6*0.9*0.9</f>
        <v>12069</v>
      </c>
      <c r="C7" s="181">
        <f>'BAR BB| Open rates'!C6*0.9*0.9</f>
        <v>16848</v>
      </c>
      <c r="D7" s="181">
        <f>'BAR BB| Open rates'!D6*0.9*0.9</f>
        <v>13446</v>
      </c>
      <c r="E7" s="181">
        <f>'BAR BB| Open rates'!E6*0.9*0.9</f>
        <v>13446</v>
      </c>
      <c r="F7" s="181">
        <f>'BAR BB| Open rates'!F6*0.9*0.9</f>
        <v>12069</v>
      </c>
      <c r="G7" s="181">
        <f>'BAR BB| Open rates'!G6*0.9*0.9</f>
        <v>10449</v>
      </c>
    </row>
    <row r="8" spans="1:7" x14ac:dyDescent="0.2">
      <c r="A8" s="163">
        <v>2</v>
      </c>
      <c r="B8" s="181">
        <f>'BAR BB| Open rates'!B7*0.9*0.9</f>
        <v>14499</v>
      </c>
      <c r="C8" s="181">
        <f>'BAR BB| Open rates'!C7*0.9*0.9</f>
        <v>19278</v>
      </c>
      <c r="D8" s="181">
        <f>'BAR BB| Open rates'!D7*0.9*0.9</f>
        <v>15876</v>
      </c>
      <c r="E8" s="181">
        <f>'BAR BB| Open rates'!E7*0.9*0.9</f>
        <v>15876</v>
      </c>
      <c r="F8" s="181">
        <f>'BAR BB| Open rates'!F7*0.9*0.9</f>
        <v>14499</v>
      </c>
      <c r="G8" s="181">
        <f>'BAR BB| Open rates'!G7*0.9*0.9</f>
        <v>12879</v>
      </c>
    </row>
    <row r="9" spans="1:7" x14ac:dyDescent="0.2">
      <c r="A9" s="163" t="s">
        <v>175</v>
      </c>
      <c r="B9" s="181"/>
      <c r="C9" s="181"/>
      <c r="D9" s="181"/>
      <c r="E9" s="181"/>
      <c r="F9" s="181"/>
      <c r="G9" s="181"/>
    </row>
    <row r="10" spans="1:7" x14ac:dyDescent="0.2">
      <c r="A10" s="163">
        <v>1</v>
      </c>
      <c r="B10" s="181">
        <f>'BAR BB| Open rates'!B9*0.9*0.9</f>
        <v>14499</v>
      </c>
      <c r="C10" s="181">
        <f>'BAR BB| Open rates'!C9*0.9*0.9</f>
        <v>19278</v>
      </c>
      <c r="D10" s="181">
        <f>'BAR BB| Open rates'!D9*0.9*0.9</f>
        <v>15876</v>
      </c>
      <c r="E10" s="181">
        <f>'BAR BB| Open rates'!E9*0.9*0.9</f>
        <v>15066</v>
      </c>
      <c r="F10" s="181">
        <f>'BAR BB| Open rates'!F9*0.9*0.9</f>
        <v>13689</v>
      </c>
      <c r="G10" s="181">
        <f>'BAR BB| Open rates'!G9*0.9*0.9</f>
        <v>12069</v>
      </c>
    </row>
    <row r="11" spans="1:7" x14ac:dyDescent="0.2">
      <c r="A11" s="163">
        <v>2</v>
      </c>
      <c r="B11" s="181">
        <f>'BAR BB| Open rates'!B10*0.9*0.9</f>
        <v>16929</v>
      </c>
      <c r="C11" s="181">
        <f>'BAR BB| Open rates'!C10*0.9*0.9</f>
        <v>21708</v>
      </c>
      <c r="D11" s="181">
        <f>'BAR BB| Open rates'!D10*0.9*0.9</f>
        <v>18306</v>
      </c>
      <c r="E11" s="181">
        <f>'BAR BB| Open rates'!E10*0.9*0.9</f>
        <v>17496</v>
      </c>
      <c r="F11" s="181">
        <f>'BAR BB| Open rates'!F10*0.9*0.9</f>
        <v>16119</v>
      </c>
      <c r="G11" s="181">
        <f>'BAR BB| Open rates'!G10*0.9*0.9</f>
        <v>14499</v>
      </c>
    </row>
    <row r="12" spans="1:7" x14ac:dyDescent="0.2">
      <c r="A12" s="163" t="s">
        <v>176</v>
      </c>
      <c r="B12" s="181"/>
      <c r="C12" s="181"/>
      <c r="D12" s="181"/>
      <c r="E12" s="181"/>
      <c r="F12" s="181"/>
      <c r="G12" s="181"/>
    </row>
    <row r="13" spans="1:7" x14ac:dyDescent="0.2">
      <c r="A13" s="163">
        <v>1</v>
      </c>
      <c r="B13" s="181">
        <f>'BAR BB| Open rates'!B12*0.9*0.9</f>
        <v>17658</v>
      </c>
      <c r="C13" s="181">
        <f>'BAR BB| Open rates'!C12*0.9*0.9</f>
        <v>22437</v>
      </c>
      <c r="D13" s="181">
        <f>'BAR BB| Open rates'!D12*0.9*0.9</f>
        <v>19035</v>
      </c>
      <c r="E13" s="181">
        <f>'BAR BB| Open rates'!E12*0.9*0.9</f>
        <v>18225</v>
      </c>
      <c r="F13" s="181">
        <f>'BAR BB| Open rates'!F12*0.9*0.9</f>
        <v>16848</v>
      </c>
      <c r="G13" s="181">
        <f>'BAR BB| Open rates'!G12*0.9*0.9</f>
        <v>15228</v>
      </c>
    </row>
    <row r="14" spans="1:7" x14ac:dyDescent="0.2">
      <c r="A14" s="163">
        <v>2</v>
      </c>
      <c r="B14" s="181">
        <f>'BAR BB| Open rates'!B13*0.9*0.9</f>
        <v>20088</v>
      </c>
      <c r="C14" s="181">
        <f>'BAR BB| Open rates'!C13*0.9*0.9</f>
        <v>24867</v>
      </c>
      <c r="D14" s="181">
        <f>'BAR BB| Open rates'!D13*0.9*0.9</f>
        <v>21465</v>
      </c>
      <c r="E14" s="181">
        <f>'BAR BB| Open rates'!E13*0.9*0.9</f>
        <v>20655</v>
      </c>
      <c r="F14" s="181">
        <f>'BAR BB| Open rates'!F13*0.9*0.9</f>
        <v>19278</v>
      </c>
      <c r="G14" s="181">
        <f>'BAR BB| Open rates'!G13*0.9*0.9</f>
        <v>17658</v>
      </c>
    </row>
    <row r="15" spans="1:7" x14ac:dyDescent="0.2">
      <c r="A15" s="89"/>
    </row>
    <row r="16" spans="1:7" ht="12.75" customHeight="1" x14ac:dyDescent="0.2">
      <c r="A16" s="371" t="s">
        <v>172</v>
      </c>
    </row>
    <row r="17" spans="1:1" x14ac:dyDescent="0.2">
      <c r="A17" s="371"/>
    </row>
    <row r="18" spans="1:1" ht="13.5" thickBot="1" x14ac:dyDescent="0.25">
      <c r="A18" s="89"/>
    </row>
    <row r="19" spans="1:1" s="154" customFormat="1" ht="278.25" customHeight="1" thickBot="1" x14ac:dyDescent="0.25">
      <c r="A19" s="285" t="s">
        <v>413</v>
      </c>
    </row>
    <row r="20" spans="1:1" s="154" customFormat="1" ht="12.75" customHeight="1" x14ac:dyDescent="0.2"/>
    <row r="21" spans="1:1" x14ac:dyDescent="0.2">
      <c r="A21" s="190" t="s">
        <v>83</v>
      </c>
    </row>
    <row r="22" spans="1:1" s="154" customFormat="1" ht="34.5" customHeight="1" x14ac:dyDescent="0.2">
      <c r="A22" s="213" t="s">
        <v>412</v>
      </c>
    </row>
    <row r="23" spans="1:1" s="154" customFormat="1" ht="51.75" customHeight="1" x14ac:dyDescent="0.2">
      <c r="A23" s="213" t="s">
        <v>411</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264</v>
      </c>
    </row>
    <row r="36" spans="1:1" ht="12.75" customHeight="1" x14ac:dyDescent="0.2">
      <c r="A36" s="192"/>
    </row>
    <row r="37" spans="1:1" ht="24" x14ac:dyDescent="0.2">
      <c r="A37" s="190" t="s">
        <v>95</v>
      </c>
    </row>
    <row r="38" spans="1:1" s="154" customFormat="1" ht="36" hidden="1" customHeight="1" x14ac:dyDescent="0.2">
      <c r="A38" s="219" t="s">
        <v>270</v>
      </c>
    </row>
    <row r="39" spans="1:1" s="154" customFormat="1" ht="24.75" customHeight="1" x14ac:dyDescent="0.2">
      <c r="A39" s="258" t="s">
        <v>419</v>
      </c>
    </row>
    <row r="40" spans="1:1" x14ac:dyDescent="0.2">
      <c r="A40" s="6"/>
    </row>
    <row r="41" spans="1:1" x14ac:dyDescent="0.2">
      <c r="A41" s="171" t="s">
        <v>81</v>
      </c>
    </row>
    <row r="42" spans="1:1" ht="87.75" customHeight="1" x14ac:dyDescent="0.2">
      <c r="A42" s="186" t="s">
        <v>337</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
  <sheetViews>
    <sheetView workbookViewId="0"/>
  </sheetViews>
  <sheetFormatPr defaultRowHeight="12.75" x14ac:dyDescent="0.2"/>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
  <sheetViews>
    <sheetView workbookViewId="0"/>
  </sheetViews>
  <sheetFormatPr defaultRowHeight="12.75"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CE77"/>
  <sheetViews>
    <sheetView showGridLines="0" zoomScaleNormal="100" workbookViewId="0">
      <pane xSplit="1" ySplit="4" topLeftCell="B5" activePane="bottomRight" state="frozen"/>
      <selection pane="topRight" activeCell="B1" sqref="B1"/>
      <selection pane="bottomLeft" activeCell="A5" sqref="A5"/>
      <selection pane="bottomRight" activeCell="A73" sqref="A73:A77"/>
    </sheetView>
  </sheetViews>
  <sheetFormatPr defaultColWidth="9.7109375" defaultRowHeight="12.75" x14ac:dyDescent="0.2"/>
  <cols>
    <col min="1" max="1" width="37.28515625" style="32" customWidth="1"/>
    <col min="2" max="16384" width="9.7109375" style="32"/>
  </cols>
  <sheetData>
    <row r="1" spans="1:83" ht="27" customHeight="1" x14ac:dyDescent="0.2">
      <c r="A1" s="180" t="str">
        <f>'BAR BB| Open rates'!A1</f>
        <v>Сочи Марриотт Красная Поляна 5*/ Sochi Marriott Krasnaya Polyana 5*</v>
      </c>
    </row>
    <row r="2" spans="1:83" x14ac:dyDescent="0.2">
      <c r="A2" s="11" t="s">
        <v>186</v>
      </c>
    </row>
    <row r="3" spans="1:83" s="33" customFormat="1" ht="26.25" customHeight="1" x14ac:dyDescent="0.2">
      <c r="A3" s="64" t="s">
        <v>62</v>
      </c>
      <c r="B3" s="108">
        <f>'BAR BB| Open rates'!B3</f>
        <v>46105</v>
      </c>
      <c r="C3" s="108">
        <f>'BAR BB| Open rates'!C3</f>
        <v>46108</v>
      </c>
      <c r="D3" s="108">
        <f>'BAR BB| Open rates'!D3</f>
        <v>46110</v>
      </c>
      <c r="E3" s="108">
        <f>'BAR BB| Open rates'!E3</f>
        <v>46113</v>
      </c>
      <c r="F3" s="108">
        <f>'BAR BB| Open rates'!F3</f>
        <v>46118</v>
      </c>
      <c r="G3" s="108">
        <f>'BAR BB| Open rates'!G3</f>
        <v>46124</v>
      </c>
      <c r="H3" s="108">
        <f>'BAR BB| Open rates'!H3</f>
        <v>46125</v>
      </c>
      <c r="I3" s="108">
        <f>'BAR BB| Open rates'!I3</f>
        <v>46131</v>
      </c>
      <c r="J3" s="108">
        <f>'BAR BB| Open rates'!J3</f>
        <v>46136</v>
      </c>
      <c r="K3" s="108">
        <f>'BAR BB| Open rates'!K3</f>
        <v>46138</v>
      </c>
      <c r="L3" s="108">
        <f>'BAR BB| Open rates'!L3</f>
        <v>46142</v>
      </c>
      <c r="M3" s="108">
        <f>'BAR BB| Open rates'!M3</f>
        <v>46143</v>
      </c>
      <c r="N3" s="108">
        <f>'BAR BB| Open rates'!N3</f>
        <v>46146</v>
      </c>
      <c r="O3" s="108">
        <f>'BAR BB| Open rates'!O3</f>
        <v>46150</v>
      </c>
      <c r="P3" s="108">
        <f>'BAR BB| Open rates'!P3</f>
        <v>46153</v>
      </c>
      <c r="Q3" s="108">
        <f>'BAR BB| Open rates'!Q3</f>
        <v>46154</v>
      </c>
      <c r="R3" s="108">
        <f>'BAR BB| Open rates'!R3</f>
        <v>46157</v>
      </c>
      <c r="S3" s="108">
        <f>'BAR BB| Open rates'!S3</f>
        <v>46159</v>
      </c>
      <c r="T3" s="108">
        <f>'BAR BB| Open rates'!T3</f>
        <v>46164</v>
      </c>
      <c r="U3" s="108">
        <f>'BAR BB| Open rates'!U3</f>
        <v>46166</v>
      </c>
      <c r="V3" s="108">
        <f>'BAR BB| Open rates'!V3</f>
        <v>46171</v>
      </c>
      <c r="W3" s="108">
        <f>'BAR BB| Open rates'!W3</f>
        <v>46174</v>
      </c>
      <c r="X3" s="108">
        <f>'BAR BB| Open rates'!X3</f>
        <v>46178</v>
      </c>
      <c r="Y3" s="108">
        <f>'BAR BB| Open rates'!Y3</f>
        <v>46188</v>
      </c>
      <c r="Z3" s="108">
        <f>'BAR BB| Open rates'!Z3</f>
        <v>46194</v>
      </c>
      <c r="AA3" s="108">
        <f>'BAR BB| Open rates'!AA3</f>
        <v>46199</v>
      </c>
      <c r="AB3" s="108">
        <f>'BAR BB| Open rates'!AB3</f>
        <v>46201</v>
      </c>
      <c r="AC3" s="108">
        <f>'BAR BB| Open rates'!AC3</f>
        <v>46204</v>
      </c>
      <c r="AD3" s="108">
        <f>'BAR BB| Open rates'!AD3</f>
        <v>46206</v>
      </c>
      <c r="AE3" s="108">
        <f>'BAR BB| Open rates'!AE3</f>
        <v>46208</v>
      </c>
      <c r="AF3" s="108">
        <f>'BAR BB| Open rates'!AF3</f>
        <v>46213</v>
      </c>
      <c r="AG3" s="108">
        <f>'BAR BB| Open rates'!AG3</f>
        <v>46215</v>
      </c>
      <c r="AH3" s="108">
        <f>'BAR BB| Open rates'!AH3</f>
        <v>46220</v>
      </c>
      <c r="AI3" s="108">
        <f>'BAR BB| Open rates'!AI3</f>
        <v>46222</v>
      </c>
      <c r="AJ3" s="108">
        <f>'BAR BB| Open rates'!AJ3</f>
        <v>46227</v>
      </c>
      <c r="AK3" s="108">
        <f>'BAR BB| Open rates'!AK3</f>
        <v>46229</v>
      </c>
      <c r="AL3" s="108">
        <f>'BAR BB| Open rates'!AL3</f>
        <v>46234</v>
      </c>
      <c r="AM3" s="108">
        <f>'BAR BB| Open rates'!AM3</f>
        <v>46236</v>
      </c>
      <c r="AN3" s="108">
        <f>'BAR BB| Open rates'!AN3</f>
        <v>46241</v>
      </c>
      <c r="AO3" s="108">
        <f>'BAR BB| Open rates'!AO3</f>
        <v>46243</v>
      </c>
      <c r="AP3" s="108">
        <f>'BAR BB| Open rates'!AP3</f>
        <v>46248</v>
      </c>
      <c r="AQ3" s="108">
        <f>'BAR BB| Open rates'!AQ3</f>
        <v>46250</v>
      </c>
      <c r="AR3" s="108">
        <f>'BAR BB| Open rates'!AR3</f>
        <v>46255</v>
      </c>
      <c r="AS3" s="108">
        <f>'BAR BB| Open rates'!AS3</f>
        <v>46257</v>
      </c>
      <c r="AT3" s="108">
        <f>'BAR BB| Open rates'!AT3</f>
        <v>46262</v>
      </c>
      <c r="AU3" s="108">
        <f>'BAR BB| Open rates'!AU3</f>
        <v>46264</v>
      </c>
      <c r="AV3" s="108">
        <f>'BAR BB| Open rates'!AV3</f>
        <v>46266</v>
      </c>
      <c r="AW3" s="108">
        <f>'BAR BB| Open rates'!AW3</f>
        <v>46269</v>
      </c>
      <c r="AX3" s="108">
        <f>'BAR BB| Open rates'!AX3</f>
        <v>46271</v>
      </c>
      <c r="AY3" s="108">
        <f>'BAR BB| Open rates'!AY3</f>
        <v>46276</v>
      </c>
      <c r="AZ3" s="108">
        <f>'BAR BB| Open rates'!AZ3</f>
        <v>46278</v>
      </c>
      <c r="BA3" s="108">
        <f>'BAR BB| Open rates'!BA3</f>
        <v>46283</v>
      </c>
      <c r="BB3" s="108">
        <f>'BAR BB| Open rates'!BB3</f>
        <v>46285</v>
      </c>
      <c r="BC3" s="108">
        <f>'BAR BB| Open rates'!BC3</f>
        <v>46290</v>
      </c>
      <c r="BD3" s="108">
        <f>'BAR BB| Open rates'!BD3</f>
        <v>46292</v>
      </c>
      <c r="BE3" s="108">
        <f>'BAR BB| Open rates'!BE3</f>
        <v>46296</v>
      </c>
      <c r="BF3" s="108">
        <f>'BAR BB| Open rates'!BF3</f>
        <v>46299</v>
      </c>
      <c r="BG3" s="108">
        <f>'BAR BB| Open rates'!BG3</f>
        <v>46304</v>
      </c>
      <c r="BH3" s="108">
        <f>'BAR BB| Open rates'!BH3</f>
        <v>46306</v>
      </c>
      <c r="BI3" s="108">
        <f>'BAR BB| Open rates'!BI3</f>
        <v>46311</v>
      </c>
      <c r="BJ3" s="108">
        <f>'BAR BB| Open rates'!BJ3</f>
        <v>46313</v>
      </c>
      <c r="BK3" s="108">
        <f>'BAR BB| Open rates'!BK3</f>
        <v>46318</v>
      </c>
      <c r="BL3" s="108">
        <f>'BAR BB| Open rates'!BL3</f>
        <v>46320</v>
      </c>
      <c r="BM3" s="108">
        <f>'BAR BB| Open rates'!BM3</f>
        <v>46325</v>
      </c>
      <c r="BN3" s="108">
        <f>'BAR BB| Open rates'!BN3</f>
        <v>46327</v>
      </c>
      <c r="BO3" s="108">
        <f>'BAR BB| Open rates'!BO3</f>
        <v>46330</v>
      </c>
      <c r="BP3" s="108">
        <f>'BAR BB| Open rates'!BP3</f>
        <v>46334</v>
      </c>
      <c r="BQ3" s="108">
        <f>'BAR BB| Open rates'!BQ3</f>
        <v>46335</v>
      </c>
      <c r="BR3" s="108">
        <f>'BAR BB| Open rates'!BR3</f>
        <v>46339</v>
      </c>
      <c r="BS3" s="108">
        <f>'BAR BB| Open rates'!BS3</f>
        <v>46341</v>
      </c>
      <c r="BT3" s="108">
        <f>'BAR BB| Open rates'!BT3</f>
        <v>46346</v>
      </c>
      <c r="BU3" s="108">
        <f>'BAR BB| Open rates'!BU3</f>
        <v>46348</v>
      </c>
      <c r="BV3" s="108">
        <f>'BAR BB| Open rates'!BV3</f>
        <v>46353</v>
      </c>
      <c r="BW3" s="108">
        <f>'BAR BB| Open rates'!BW3</f>
        <v>46355</v>
      </c>
      <c r="BX3" s="108">
        <f>'BAR BB| Open rates'!BX3</f>
        <v>46357</v>
      </c>
      <c r="BY3" s="108">
        <f>'BAR BB| Open rates'!BY3</f>
        <v>46360</v>
      </c>
      <c r="BZ3" s="108">
        <f>'BAR BB| Open rates'!BZ3</f>
        <v>46362</v>
      </c>
      <c r="CA3" s="108">
        <f>'BAR BB| Open rates'!CA3</f>
        <v>46367</v>
      </c>
      <c r="CB3" s="108">
        <f>'BAR BB| Open rates'!CB3</f>
        <v>46369</v>
      </c>
      <c r="CC3" s="108">
        <f>'BAR BB| Open rates'!CC3</f>
        <v>46374</v>
      </c>
      <c r="CD3" s="108">
        <f>'BAR BB| Open rates'!CD3</f>
        <v>46376</v>
      </c>
      <c r="CE3" s="108">
        <f>'BAR BB| Open rates'!CE3</f>
        <v>46381</v>
      </c>
    </row>
    <row r="4" spans="1:83" s="33" customFormat="1" ht="26.25" customHeight="1" x14ac:dyDescent="0.2">
      <c r="A4" s="49"/>
      <c r="B4" s="108">
        <f>'BAR BB| Open rates'!B4</f>
        <v>46107</v>
      </c>
      <c r="C4" s="108">
        <f>'BAR BB| Open rates'!C4</f>
        <v>46109</v>
      </c>
      <c r="D4" s="108">
        <f>'BAR BB| Open rates'!D4</f>
        <v>46112</v>
      </c>
      <c r="E4" s="108">
        <f>'BAR BB| Open rates'!E4</f>
        <v>46117</v>
      </c>
      <c r="F4" s="108">
        <f>'BAR BB| Open rates'!F4</f>
        <v>46123</v>
      </c>
      <c r="G4" s="108">
        <f>'BAR BB| Open rates'!G4</f>
        <v>46124</v>
      </c>
      <c r="H4" s="108">
        <f>'BAR BB| Open rates'!H4</f>
        <v>46130</v>
      </c>
      <c r="I4" s="108">
        <f>'BAR BB| Open rates'!I4</f>
        <v>46135</v>
      </c>
      <c r="J4" s="108">
        <f>'BAR BB| Open rates'!J4</f>
        <v>46137</v>
      </c>
      <c r="K4" s="108">
        <f>'BAR BB| Open rates'!K4</f>
        <v>46141</v>
      </c>
      <c r="L4" s="108">
        <f>'BAR BB| Open rates'!L4</f>
        <v>46142</v>
      </c>
      <c r="M4" s="108">
        <f>'BAR BB| Open rates'!M4</f>
        <v>46145</v>
      </c>
      <c r="N4" s="108">
        <f>'BAR BB| Open rates'!N4</f>
        <v>46149</v>
      </c>
      <c r="O4" s="108">
        <f>'BAR BB| Open rates'!O4</f>
        <v>46152</v>
      </c>
      <c r="P4" s="108">
        <f>'BAR BB| Open rates'!P4</f>
        <v>46153</v>
      </c>
      <c r="Q4" s="108">
        <f>'BAR BB| Open rates'!Q4</f>
        <v>46156</v>
      </c>
      <c r="R4" s="108">
        <f>'BAR BB| Open rates'!R4</f>
        <v>46158</v>
      </c>
      <c r="S4" s="108">
        <f>'BAR BB| Open rates'!S4</f>
        <v>46163</v>
      </c>
      <c r="T4" s="108">
        <f>'BAR BB| Open rates'!T4</f>
        <v>46165</v>
      </c>
      <c r="U4" s="108">
        <f>'BAR BB| Open rates'!U4</f>
        <v>46170</v>
      </c>
      <c r="V4" s="108">
        <f>'BAR BB| Open rates'!V4</f>
        <v>46173</v>
      </c>
      <c r="W4" s="108">
        <f>'BAR BB| Open rates'!W4</f>
        <v>46177</v>
      </c>
      <c r="X4" s="108">
        <f>'BAR BB| Open rates'!X4</f>
        <v>46187</v>
      </c>
      <c r="Y4" s="108">
        <f>'BAR BB| Open rates'!Y4</f>
        <v>46193</v>
      </c>
      <c r="Z4" s="108">
        <f>'BAR BB| Open rates'!Z4</f>
        <v>46198</v>
      </c>
      <c r="AA4" s="108">
        <f>'BAR BB| Open rates'!AA4</f>
        <v>46200</v>
      </c>
      <c r="AB4" s="108">
        <f>'BAR BB| Open rates'!AB4</f>
        <v>46203</v>
      </c>
      <c r="AC4" s="108">
        <f>'BAR BB| Open rates'!AC4</f>
        <v>46205</v>
      </c>
      <c r="AD4" s="108">
        <f>'BAR BB| Open rates'!AD4</f>
        <v>46207</v>
      </c>
      <c r="AE4" s="108">
        <f>'BAR BB| Open rates'!AE4</f>
        <v>46212</v>
      </c>
      <c r="AF4" s="108">
        <f>'BAR BB| Open rates'!AF4</f>
        <v>46214</v>
      </c>
      <c r="AG4" s="108">
        <f>'BAR BB| Open rates'!AG4</f>
        <v>46219</v>
      </c>
      <c r="AH4" s="108">
        <f>'BAR BB| Open rates'!AH4</f>
        <v>46221</v>
      </c>
      <c r="AI4" s="108">
        <f>'BAR BB| Open rates'!AI4</f>
        <v>46226</v>
      </c>
      <c r="AJ4" s="108">
        <f>'BAR BB| Open rates'!AJ4</f>
        <v>46228</v>
      </c>
      <c r="AK4" s="108">
        <f>'BAR BB| Open rates'!AK4</f>
        <v>46233</v>
      </c>
      <c r="AL4" s="108">
        <f>'BAR BB| Open rates'!AL4</f>
        <v>46235</v>
      </c>
      <c r="AM4" s="108">
        <f>'BAR BB| Open rates'!AM4</f>
        <v>46240</v>
      </c>
      <c r="AN4" s="108">
        <f>'BAR BB| Open rates'!AN4</f>
        <v>46242</v>
      </c>
      <c r="AO4" s="108">
        <f>'BAR BB| Open rates'!AO4</f>
        <v>46247</v>
      </c>
      <c r="AP4" s="108">
        <f>'BAR BB| Open rates'!AP4</f>
        <v>46249</v>
      </c>
      <c r="AQ4" s="108">
        <f>'BAR BB| Open rates'!AQ4</f>
        <v>46254</v>
      </c>
      <c r="AR4" s="108">
        <f>'BAR BB| Open rates'!AR4</f>
        <v>46256</v>
      </c>
      <c r="AS4" s="108">
        <f>'BAR BB| Open rates'!AS4</f>
        <v>46261</v>
      </c>
      <c r="AT4" s="108">
        <f>'BAR BB| Open rates'!AT4</f>
        <v>46263</v>
      </c>
      <c r="AU4" s="108">
        <f>'BAR BB| Open rates'!AU4</f>
        <v>46265</v>
      </c>
      <c r="AV4" s="108">
        <f>'BAR BB| Open rates'!AV4</f>
        <v>46268</v>
      </c>
      <c r="AW4" s="108">
        <f>'BAR BB| Open rates'!AW4</f>
        <v>46270</v>
      </c>
      <c r="AX4" s="108">
        <f>'BAR BB| Open rates'!AX4</f>
        <v>46275</v>
      </c>
      <c r="AY4" s="108">
        <f>'BAR BB| Open rates'!AY4</f>
        <v>46277</v>
      </c>
      <c r="AZ4" s="108">
        <f>'BAR BB| Open rates'!AZ4</f>
        <v>46282</v>
      </c>
      <c r="BA4" s="108">
        <f>'BAR BB| Open rates'!BA4</f>
        <v>46284</v>
      </c>
      <c r="BB4" s="108">
        <f>'BAR BB| Open rates'!BB4</f>
        <v>46289</v>
      </c>
      <c r="BC4" s="108">
        <f>'BAR BB| Open rates'!BC4</f>
        <v>46291</v>
      </c>
      <c r="BD4" s="108">
        <f>'BAR BB| Open rates'!BD4</f>
        <v>46295</v>
      </c>
      <c r="BE4" s="108">
        <f>'BAR BB| Open rates'!BE4</f>
        <v>46298</v>
      </c>
      <c r="BF4" s="108">
        <f>'BAR BB| Open rates'!BF4</f>
        <v>46303</v>
      </c>
      <c r="BG4" s="108">
        <f>'BAR BB| Open rates'!BG4</f>
        <v>46305</v>
      </c>
      <c r="BH4" s="108">
        <f>'BAR BB| Open rates'!BH4</f>
        <v>46310</v>
      </c>
      <c r="BI4" s="108">
        <f>'BAR BB| Open rates'!BI4</f>
        <v>46312</v>
      </c>
      <c r="BJ4" s="108">
        <f>'BAR BB| Open rates'!BJ4</f>
        <v>46317</v>
      </c>
      <c r="BK4" s="108">
        <f>'BAR BB| Open rates'!BK4</f>
        <v>46319</v>
      </c>
      <c r="BL4" s="108">
        <f>'BAR BB| Open rates'!BL4</f>
        <v>46324</v>
      </c>
      <c r="BM4" s="108">
        <f>'BAR BB| Open rates'!BM4</f>
        <v>46326</v>
      </c>
      <c r="BN4" s="108">
        <f>'BAR BB| Open rates'!BN4</f>
        <v>46329</v>
      </c>
      <c r="BO4" s="108">
        <f>'BAR BB| Open rates'!BO4</f>
        <v>46333</v>
      </c>
      <c r="BP4" s="108">
        <f>'BAR BB| Open rates'!BP4</f>
        <v>46334</v>
      </c>
      <c r="BQ4" s="108">
        <f>'BAR BB| Open rates'!BQ4</f>
        <v>46338</v>
      </c>
      <c r="BR4" s="108">
        <f>'BAR BB| Open rates'!BR4</f>
        <v>46340</v>
      </c>
      <c r="BS4" s="108">
        <f>'BAR BB| Open rates'!BS4</f>
        <v>46345</v>
      </c>
      <c r="BT4" s="108">
        <f>'BAR BB| Open rates'!BT4</f>
        <v>46347</v>
      </c>
      <c r="BU4" s="108">
        <f>'BAR BB| Open rates'!BU4</f>
        <v>46352</v>
      </c>
      <c r="BV4" s="108">
        <f>'BAR BB| Open rates'!BV4</f>
        <v>46354</v>
      </c>
      <c r="BW4" s="108">
        <f>'BAR BB| Open rates'!BW4</f>
        <v>46356</v>
      </c>
      <c r="BX4" s="108">
        <f>'BAR BB| Open rates'!BX4</f>
        <v>46359</v>
      </c>
      <c r="BY4" s="108">
        <f>'BAR BB| Open rates'!BY4</f>
        <v>46361</v>
      </c>
      <c r="BZ4" s="108">
        <f>'BAR BB| Open rates'!BZ4</f>
        <v>46366</v>
      </c>
      <c r="CA4" s="108">
        <f>'BAR BB| Open rates'!CA4</f>
        <v>46368</v>
      </c>
      <c r="CB4" s="108">
        <f>'BAR BB| Open rates'!CB4</f>
        <v>46373</v>
      </c>
      <c r="CC4" s="108">
        <f>'BAR BB| Open rates'!CC4</f>
        <v>46375</v>
      </c>
      <c r="CD4" s="108">
        <f>'BAR BB| Open rates'!CD4</f>
        <v>46380</v>
      </c>
      <c r="CE4" s="108">
        <f>'BAR BB| Open rates'!CE4</f>
        <v>46384</v>
      </c>
    </row>
    <row r="5" spans="1:83" s="36" customFormat="1" ht="12" customHeight="1" x14ac:dyDescent="0.2">
      <c r="A5" s="184" t="s">
        <v>63</v>
      </c>
    </row>
    <row r="6" spans="1:83" s="36" customFormat="1" ht="12" customHeight="1" x14ac:dyDescent="0.2">
      <c r="A6" s="183">
        <v>1</v>
      </c>
      <c r="B6" s="43">
        <f>'BAR BB| Open rates'!B6*0.8</f>
        <v>11920</v>
      </c>
      <c r="C6" s="43">
        <f>'BAR BB| Open rates'!C6*0.8</f>
        <v>16640</v>
      </c>
      <c r="D6" s="43">
        <f>'BAR BB| Open rates'!D6*0.8</f>
        <v>13280</v>
      </c>
      <c r="E6" s="43">
        <f>'BAR BB| Open rates'!E6*0.8</f>
        <v>13280</v>
      </c>
      <c r="F6" s="43">
        <f>'BAR BB| Open rates'!F6*0.8</f>
        <v>11920</v>
      </c>
      <c r="G6" s="43">
        <f>'BAR BB| Open rates'!G6*0.8</f>
        <v>10320</v>
      </c>
      <c r="H6" s="43">
        <f>'BAR BB| Open rates'!H6*0.8</f>
        <v>10320</v>
      </c>
      <c r="I6" s="43">
        <f>'BAR BB| Open rates'!I6*0.8</f>
        <v>9520</v>
      </c>
      <c r="J6" s="43">
        <f>'BAR BB| Open rates'!J6*0.8</f>
        <v>10320</v>
      </c>
      <c r="K6" s="43">
        <f>'BAR BB| Open rates'!K6*0.8</f>
        <v>10320</v>
      </c>
      <c r="L6" s="43">
        <f>'BAR BB| Open rates'!L6*0.8</f>
        <v>10320</v>
      </c>
      <c r="M6" s="43">
        <f>'BAR BB| Open rates'!M6*0.8</f>
        <v>17440</v>
      </c>
      <c r="N6" s="43">
        <f>'BAR BB| Open rates'!N6*0.8</f>
        <v>13280</v>
      </c>
      <c r="O6" s="43">
        <f>'BAR BB| Open rates'!O6*0.8</f>
        <v>17440</v>
      </c>
      <c r="P6" s="43">
        <f>'BAR BB| Open rates'!P6*0.8</f>
        <v>15040</v>
      </c>
      <c r="Q6" s="43">
        <f>'BAR BB| Open rates'!Q6*0.8</f>
        <v>11920</v>
      </c>
      <c r="R6" s="43">
        <f>'BAR BB| Open rates'!R6*0.8</f>
        <v>13280</v>
      </c>
      <c r="S6" s="43">
        <f>'BAR BB| Open rates'!S6*0.8</f>
        <v>11920</v>
      </c>
      <c r="T6" s="43">
        <f>'BAR BB| Open rates'!T6*0.8</f>
        <v>13280</v>
      </c>
      <c r="U6" s="43">
        <f>'BAR BB| Open rates'!U6*0.8</f>
        <v>11920</v>
      </c>
      <c r="V6" s="43">
        <f>'BAR BB| Open rates'!V6*0.8</f>
        <v>13280</v>
      </c>
      <c r="W6" s="43">
        <f>'BAR BB| Open rates'!W6*0.8</f>
        <v>13280</v>
      </c>
      <c r="X6" s="43">
        <f>'BAR BB| Open rates'!X6*0.8</f>
        <v>16640</v>
      </c>
      <c r="Y6" s="43">
        <f>'BAR BB| Open rates'!Y6*0.8</f>
        <v>31920</v>
      </c>
      <c r="Z6" s="43">
        <f>'BAR BB| Open rates'!Z6*0.8</f>
        <v>13280</v>
      </c>
      <c r="AA6" s="43">
        <f>'BAR BB| Open rates'!AA6*0.8</f>
        <v>15040</v>
      </c>
      <c r="AB6" s="43">
        <f>'BAR BB| Open rates'!AB6*0.8</f>
        <v>13280</v>
      </c>
      <c r="AC6" s="43">
        <f>'BAR BB| Open rates'!AC6*0.8</f>
        <v>16640</v>
      </c>
      <c r="AD6" s="43">
        <f>'BAR BB| Open rates'!AD6*0.8</f>
        <v>18240</v>
      </c>
      <c r="AE6" s="43">
        <f>'BAR BB| Open rates'!AE6*0.8</f>
        <v>16640</v>
      </c>
      <c r="AF6" s="43">
        <f>'BAR BB| Open rates'!AF6*0.8</f>
        <v>18240</v>
      </c>
      <c r="AG6" s="43">
        <f>'BAR BB| Open rates'!AG6*0.8</f>
        <v>16640</v>
      </c>
      <c r="AH6" s="43">
        <f>'BAR BB| Open rates'!AH6*0.8</f>
        <v>18240</v>
      </c>
      <c r="AI6" s="43">
        <f>'BAR BB| Open rates'!AI6*0.8</f>
        <v>16640</v>
      </c>
      <c r="AJ6" s="43">
        <f>'BAR BB| Open rates'!AJ6*0.8</f>
        <v>18240</v>
      </c>
      <c r="AK6" s="43">
        <f>'BAR BB| Open rates'!AK6*0.8</f>
        <v>16640</v>
      </c>
      <c r="AL6" s="43">
        <f>'BAR BB| Open rates'!AL6*0.8</f>
        <v>18240</v>
      </c>
      <c r="AM6" s="43">
        <f>'BAR BB| Open rates'!AM6*0.8</f>
        <v>16640</v>
      </c>
      <c r="AN6" s="43">
        <f>'BAR BB| Open rates'!AN6*0.8</f>
        <v>18240</v>
      </c>
      <c r="AO6" s="43">
        <f>'BAR BB| Open rates'!AO6*0.8</f>
        <v>16640</v>
      </c>
      <c r="AP6" s="43">
        <f>'BAR BB| Open rates'!AP6*0.8</f>
        <v>18240</v>
      </c>
      <c r="AQ6" s="43">
        <f>'BAR BB| Open rates'!AQ6*0.8</f>
        <v>16640</v>
      </c>
      <c r="AR6" s="43">
        <f>'BAR BB| Open rates'!AR6*0.8</f>
        <v>18240</v>
      </c>
      <c r="AS6" s="43">
        <f>'BAR BB| Open rates'!AS6*0.8</f>
        <v>13280</v>
      </c>
      <c r="AT6" s="43">
        <f>'BAR BB| Open rates'!AT6*0.8</f>
        <v>15040</v>
      </c>
      <c r="AU6" s="43">
        <f>'BAR BB| Open rates'!AU6*0.8</f>
        <v>13280</v>
      </c>
      <c r="AV6" s="43">
        <f>'BAR BB| Open rates'!AV6*0.8</f>
        <v>15040</v>
      </c>
      <c r="AW6" s="43">
        <f>'BAR BB| Open rates'!AW6*0.8</f>
        <v>15040</v>
      </c>
      <c r="AX6" s="43">
        <f>'BAR BB| Open rates'!AX6*0.8</f>
        <v>13280</v>
      </c>
      <c r="AY6" s="43">
        <f>'BAR BB| Open rates'!AY6*0.8</f>
        <v>15040</v>
      </c>
      <c r="AZ6" s="43">
        <f>'BAR BB| Open rates'!AZ6*0.8</f>
        <v>13280</v>
      </c>
      <c r="BA6" s="43">
        <f>'BAR BB| Open rates'!BA6*0.8</f>
        <v>15040</v>
      </c>
      <c r="BB6" s="43">
        <f>'BAR BB| Open rates'!BB6*0.8</f>
        <v>13280</v>
      </c>
      <c r="BC6" s="43">
        <f>'BAR BB| Open rates'!BC6*0.8</f>
        <v>15040</v>
      </c>
      <c r="BD6" s="43">
        <f>'BAR BB| Open rates'!BD6*0.8</f>
        <v>13280</v>
      </c>
      <c r="BE6" s="43">
        <f>'BAR BB| Open rates'!BE6*0.8</f>
        <v>11920</v>
      </c>
      <c r="BF6" s="43">
        <f>'BAR BB| Open rates'!BF6*0.8</f>
        <v>10320</v>
      </c>
      <c r="BG6" s="43">
        <f>'BAR BB| Open rates'!BG6*0.8</f>
        <v>11920</v>
      </c>
      <c r="BH6" s="43">
        <f>'BAR BB| Open rates'!BH6*0.8</f>
        <v>10320</v>
      </c>
      <c r="BI6" s="43">
        <f>'BAR BB| Open rates'!BI6*0.8</f>
        <v>11920</v>
      </c>
      <c r="BJ6" s="43">
        <f>'BAR BB| Open rates'!BJ6*0.8</f>
        <v>10320</v>
      </c>
      <c r="BK6" s="43">
        <f>'BAR BB| Open rates'!BK6*0.8</f>
        <v>11920</v>
      </c>
      <c r="BL6" s="43">
        <f>'BAR BB| Open rates'!BL6*0.8</f>
        <v>10320</v>
      </c>
      <c r="BM6" s="43">
        <f>'BAR BB| Open rates'!BM6*0.8</f>
        <v>11920</v>
      </c>
      <c r="BN6" s="43">
        <f>'BAR BB| Open rates'!BN6*0.8</f>
        <v>13280</v>
      </c>
      <c r="BO6" s="43">
        <f>'BAR BB| Open rates'!BO6*0.8</f>
        <v>15040</v>
      </c>
      <c r="BP6" s="43">
        <f>'BAR BB| Open rates'!BP6*0.8</f>
        <v>9520</v>
      </c>
      <c r="BQ6" s="43">
        <f>'BAR BB| Open rates'!BQ6*0.8</f>
        <v>9520</v>
      </c>
      <c r="BR6" s="43">
        <f>'BAR BB| Open rates'!BR6*0.8</f>
        <v>10320</v>
      </c>
      <c r="BS6" s="43">
        <f>'BAR BB| Open rates'!BS6*0.8</f>
        <v>9520</v>
      </c>
      <c r="BT6" s="43">
        <f>'BAR BB| Open rates'!BT6*0.8</f>
        <v>10320</v>
      </c>
      <c r="BU6" s="43">
        <f>'BAR BB| Open rates'!BU6*0.8</f>
        <v>9520</v>
      </c>
      <c r="BV6" s="43">
        <f>'BAR BB| Open rates'!BV6*0.8</f>
        <v>10320</v>
      </c>
      <c r="BW6" s="43">
        <f>'BAR BB| Open rates'!BW6*0.8</f>
        <v>9520</v>
      </c>
      <c r="BX6" s="43">
        <f>'BAR BB| Open rates'!BX6*0.8</f>
        <v>9520</v>
      </c>
      <c r="BY6" s="43">
        <f>'BAR BB| Open rates'!BY6*0.8</f>
        <v>10320</v>
      </c>
      <c r="BZ6" s="43">
        <f>'BAR BB| Open rates'!BZ6*0.8</f>
        <v>9520</v>
      </c>
      <c r="CA6" s="43">
        <f>'BAR BB| Open rates'!CA6*0.8</f>
        <v>10320</v>
      </c>
      <c r="CB6" s="43">
        <f>'BAR BB| Open rates'!CB6*0.8</f>
        <v>9520</v>
      </c>
      <c r="CC6" s="43">
        <f>'BAR BB| Open rates'!CC6*0.8</f>
        <v>10320</v>
      </c>
      <c r="CD6" s="43">
        <f>'BAR BB| Open rates'!CD6*0.8</f>
        <v>13280</v>
      </c>
      <c r="CE6" s="43">
        <f>'BAR BB| Open rates'!CE6*0.8</f>
        <v>15040</v>
      </c>
    </row>
    <row r="7" spans="1:83" s="36" customFormat="1" ht="12" customHeight="1" x14ac:dyDescent="0.2">
      <c r="A7" s="183">
        <v>2</v>
      </c>
      <c r="B7" s="43">
        <f>'BAR BB| Open rates'!B7*0.8</f>
        <v>14320</v>
      </c>
      <c r="C7" s="43">
        <f>'BAR BB| Open rates'!C7*0.8</f>
        <v>19040</v>
      </c>
      <c r="D7" s="43">
        <f>'BAR BB| Open rates'!D7*0.8</f>
        <v>15680</v>
      </c>
      <c r="E7" s="43">
        <f>'BAR BB| Open rates'!E7*0.8</f>
        <v>15680</v>
      </c>
      <c r="F7" s="43">
        <f>'BAR BB| Open rates'!F7*0.8</f>
        <v>14320</v>
      </c>
      <c r="G7" s="43">
        <f>'BAR BB| Open rates'!G7*0.8</f>
        <v>12720</v>
      </c>
      <c r="H7" s="43">
        <f>'BAR BB| Open rates'!H7*0.8</f>
        <v>12720</v>
      </c>
      <c r="I7" s="43">
        <f>'BAR BB| Open rates'!I7*0.8</f>
        <v>11920</v>
      </c>
      <c r="J7" s="43">
        <f>'BAR BB| Open rates'!J7*0.8</f>
        <v>12720</v>
      </c>
      <c r="K7" s="43">
        <f>'BAR BB| Open rates'!K7*0.8</f>
        <v>12720</v>
      </c>
      <c r="L7" s="43">
        <f>'BAR BB| Open rates'!L7*0.8</f>
        <v>12720</v>
      </c>
      <c r="M7" s="43">
        <f>'BAR BB| Open rates'!M7*0.8</f>
        <v>19840</v>
      </c>
      <c r="N7" s="43">
        <f>'BAR BB| Open rates'!N7*0.8</f>
        <v>15680</v>
      </c>
      <c r="O7" s="43">
        <f>'BAR BB| Open rates'!O7*0.8</f>
        <v>19840</v>
      </c>
      <c r="P7" s="43">
        <f>'BAR BB| Open rates'!P7*0.8</f>
        <v>17440</v>
      </c>
      <c r="Q7" s="43">
        <f>'BAR BB| Open rates'!Q7*0.8</f>
        <v>14320</v>
      </c>
      <c r="R7" s="43">
        <f>'BAR BB| Open rates'!R7*0.8</f>
        <v>15680</v>
      </c>
      <c r="S7" s="43">
        <f>'BAR BB| Open rates'!S7*0.8</f>
        <v>14320</v>
      </c>
      <c r="T7" s="43">
        <f>'BAR BB| Open rates'!T7*0.8</f>
        <v>15680</v>
      </c>
      <c r="U7" s="43">
        <f>'BAR BB| Open rates'!U7*0.8</f>
        <v>14320</v>
      </c>
      <c r="V7" s="43">
        <f>'BAR BB| Open rates'!V7*0.8</f>
        <v>15680</v>
      </c>
      <c r="W7" s="43">
        <f>'BAR BB| Open rates'!W7*0.8</f>
        <v>15680</v>
      </c>
      <c r="X7" s="43">
        <f>'BAR BB| Open rates'!X7*0.8</f>
        <v>19040</v>
      </c>
      <c r="Y7" s="43">
        <f>'BAR BB| Open rates'!Y7*0.8</f>
        <v>34320</v>
      </c>
      <c r="Z7" s="43">
        <f>'BAR BB| Open rates'!Z7*0.8</f>
        <v>15680</v>
      </c>
      <c r="AA7" s="43">
        <f>'BAR BB| Open rates'!AA7*0.8</f>
        <v>17440</v>
      </c>
      <c r="AB7" s="43">
        <f>'BAR BB| Open rates'!AB7*0.8</f>
        <v>15680</v>
      </c>
      <c r="AC7" s="43">
        <f>'BAR BB| Open rates'!AC7*0.8</f>
        <v>19040</v>
      </c>
      <c r="AD7" s="43">
        <f>'BAR BB| Open rates'!AD7*0.8</f>
        <v>20640</v>
      </c>
      <c r="AE7" s="43">
        <f>'BAR BB| Open rates'!AE7*0.8</f>
        <v>19040</v>
      </c>
      <c r="AF7" s="43">
        <f>'BAR BB| Open rates'!AF7*0.8</f>
        <v>20640</v>
      </c>
      <c r="AG7" s="43">
        <f>'BAR BB| Open rates'!AG7*0.8</f>
        <v>19040</v>
      </c>
      <c r="AH7" s="43">
        <f>'BAR BB| Open rates'!AH7*0.8</f>
        <v>20640</v>
      </c>
      <c r="AI7" s="43">
        <f>'BAR BB| Open rates'!AI7*0.8</f>
        <v>19040</v>
      </c>
      <c r="AJ7" s="43">
        <f>'BAR BB| Open rates'!AJ7*0.8</f>
        <v>20640</v>
      </c>
      <c r="AK7" s="43">
        <f>'BAR BB| Open rates'!AK7*0.8</f>
        <v>19040</v>
      </c>
      <c r="AL7" s="43">
        <f>'BAR BB| Open rates'!AL7*0.8</f>
        <v>20640</v>
      </c>
      <c r="AM7" s="43">
        <f>'BAR BB| Open rates'!AM7*0.8</f>
        <v>19040</v>
      </c>
      <c r="AN7" s="43">
        <f>'BAR BB| Open rates'!AN7*0.8</f>
        <v>20640</v>
      </c>
      <c r="AO7" s="43">
        <f>'BAR BB| Open rates'!AO7*0.8</f>
        <v>19040</v>
      </c>
      <c r="AP7" s="43">
        <f>'BAR BB| Open rates'!AP7*0.8</f>
        <v>20640</v>
      </c>
      <c r="AQ7" s="43">
        <f>'BAR BB| Open rates'!AQ7*0.8</f>
        <v>19040</v>
      </c>
      <c r="AR7" s="43">
        <f>'BAR BB| Open rates'!AR7*0.8</f>
        <v>20640</v>
      </c>
      <c r="AS7" s="43">
        <f>'BAR BB| Open rates'!AS7*0.8</f>
        <v>15680</v>
      </c>
      <c r="AT7" s="43">
        <f>'BAR BB| Open rates'!AT7*0.8</f>
        <v>17440</v>
      </c>
      <c r="AU7" s="43">
        <f>'BAR BB| Open rates'!AU7*0.8</f>
        <v>15680</v>
      </c>
      <c r="AV7" s="43">
        <f>'BAR BB| Open rates'!AV7*0.8</f>
        <v>17440</v>
      </c>
      <c r="AW7" s="43">
        <f>'BAR BB| Open rates'!AW7*0.8</f>
        <v>17440</v>
      </c>
      <c r="AX7" s="43">
        <f>'BAR BB| Open rates'!AX7*0.8</f>
        <v>15680</v>
      </c>
      <c r="AY7" s="43">
        <f>'BAR BB| Open rates'!AY7*0.8</f>
        <v>17440</v>
      </c>
      <c r="AZ7" s="43">
        <f>'BAR BB| Open rates'!AZ7*0.8</f>
        <v>15680</v>
      </c>
      <c r="BA7" s="43">
        <f>'BAR BB| Open rates'!BA7*0.8</f>
        <v>17440</v>
      </c>
      <c r="BB7" s="43">
        <f>'BAR BB| Open rates'!BB7*0.8</f>
        <v>15680</v>
      </c>
      <c r="BC7" s="43">
        <f>'BAR BB| Open rates'!BC7*0.8</f>
        <v>17440</v>
      </c>
      <c r="BD7" s="43">
        <f>'BAR BB| Open rates'!BD7*0.8</f>
        <v>15680</v>
      </c>
      <c r="BE7" s="43">
        <f>'BAR BB| Open rates'!BE7*0.8</f>
        <v>14320</v>
      </c>
      <c r="BF7" s="43">
        <f>'BAR BB| Open rates'!BF7*0.8</f>
        <v>12720</v>
      </c>
      <c r="BG7" s="43">
        <f>'BAR BB| Open rates'!BG7*0.8</f>
        <v>14320</v>
      </c>
      <c r="BH7" s="43">
        <f>'BAR BB| Open rates'!BH7*0.8</f>
        <v>12720</v>
      </c>
      <c r="BI7" s="43">
        <f>'BAR BB| Open rates'!BI7*0.8</f>
        <v>14320</v>
      </c>
      <c r="BJ7" s="43">
        <f>'BAR BB| Open rates'!BJ7*0.8</f>
        <v>12720</v>
      </c>
      <c r="BK7" s="43">
        <f>'BAR BB| Open rates'!BK7*0.8</f>
        <v>14320</v>
      </c>
      <c r="BL7" s="43">
        <f>'BAR BB| Open rates'!BL7*0.8</f>
        <v>12720</v>
      </c>
      <c r="BM7" s="43">
        <f>'BAR BB| Open rates'!BM7*0.8</f>
        <v>14320</v>
      </c>
      <c r="BN7" s="43">
        <f>'BAR BB| Open rates'!BN7*0.8</f>
        <v>15680</v>
      </c>
      <c r="BO7" s="43">
        <f>'BAR BB| Open rates'!BO7*0.8</f>
        <v>17440</v>
      </c>
      <c r="BP7" s="43">
        <f>'BAR BB| Open rates'!BP7*0.8</f>
        <v>11920</v>
      </c>
      <c r="BQ7" s="43">
        <f>'BAR BB| Open rates'!BQ7*0.8</f>
        <v>11920</v>
      </c>
      <c r="BR7" s="43">
        <f>'BAR BB| Open rates'!BR7*0.8</f>
        <v>12720</v>
      </c>
      <c r="BS7" s="43">
        <f>'BAR BB| Open rates'!BS7*0.8</f>
        <v>11920</v>
      </c>
      <c r="BT7" s="43">
        <f>'BAR BB| Open rates'!BT7*0.8</f>
        <v>12720</v>
      </c>
      <c r="BU7" s="43">
        <f>'BAR BB| Open rates'!BU7*0.8</f>
        <v>11920</v>
      </c>
      <c r="BV7" s="43">
        <f>'BAR BB| Open rates'!BV7*0.8</f>
        <v>12720</v>
      </c>
      <c r="BW7" s="43">
        <f>'BAR BB| Open rates'!BW7*0.8</f>
        <v>11920</v>
      </c>
      <c r="BX7" s="43">
        <f>'BAR BB| Open rates'!BX7*0.8</f>
        <v>11920</v>
      </c>
      <c r="BY7" s="43">
        <f>'BAR BB| Open rates'!BY7*0.8</f>
        <v>12720</v>
      </c>
      <c r="BZ7" s="43">
        <f>'BAR BB| Open rates'!BZ7*0.8</f>
        <v>11920</v>
      </c>
      <c r="CA7" s="43">
        <f>'BAR BB| Open rates'!CA7*0.8</f>
        <v>12720</v>
      </c>
      <c r="CB7" s="43">
        <f>'BAR BB| Open rates'!CB7*0.8</f>
        <v>11920</v>
      </c>
      <c r="CC7" s="43">
        <f>'BAR BB| Open rates'!CC7*0.8</f>
        <v>12720</v>
      </c>
      <c r="CD7" s="43">
        <f>'BAR BB| Open rates'!CD7*0.8</f>
        <v>15680</v>
      </c>
      <c r="CE7" s="43">
        <f>'BAR BB| Open rates'!CE7*0.8</f>
        <v>17440</v>
      </c>
    </row>
    <row r="8" spans="1:83"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row>
    <row r="9" spans="1:83" s="36" customFormat="1" ht="12" customHeight="1" x14ac:dyDescent="0.2">
      <c r="A9" s="237">
        <v>1</v>
      </c>
      <c r="B9" s="43">
        <f>'BAR BB| Open rates'!B9*0.8</f>
        <v>14320</v>
      </c>
      <c r="C9" s="43">
        <f>'BAR BB| Open rates'!C9*0.8</f>
        <v>19040</v>
      </c>
      <c r="D9" s="43">
        <f>'BAR BB| Open rates'!D9*0.8</f>
        <v>15680</v>
      </c>
      <c r="E9" s="43">
        <f>'BAR BB| Open rates'!E9*0.8</f>
        <v>14880</v>
      </c>
      <c r="F9" s="43">
        <f>'BAR BB| Open rates'!F9*0.8</f>
        <v>13520</v>
      </c>
      <c r="G9" s="43">
        <f>'BAR BB| Open rates'!G9*0.8</f>
        <v>11920</v>
      </c>
      <c r="H9" s="43">
        <f>'BAR BB| Open rates'!H9*0.8</f>
        <v>11920</v>
      </c>
      <c r="I9" s="43">
        <f>'BAR BB| Open rates'!I9*0.8</f>
        <v>11120</v>
      </c>
      <c r="J9" s="43">
        <f>'BAR BB| Open rates'!J9*0.8</f>
        <v>11920</v>
      </c>
      <c r="K9" s="43">
        <f>'BAR BB| Open rates'!K9*0.8</f>
        <v>11920</v>
      </c>
      <c r="L9" s="43">
        <f>'BAR BB| Open rates'!L9*0.8</f>
        <v>11920</v>
      </c>
      <c r="M9" s="43">
        <f>'BAR BB| Open rates'!M9*0.8</f>
        <v>19040</v>
      </c>
      <c r="N9" s="43">
        <f>'BAR BB| Open rates'!N9*0.8</f>
        <v>14880</v>
      </c>
      <c r="O9" s="43">
        <f>'BAR BB| Open rates'!O9*0.8</f>
        <v>19040</v>
      </c>
      <c r="P9" s="43">
        <f>'BAR BB| Open rates'!P9*0.8</f>
        <v>16640</v>
      </c>
      <c r="Q9" s="43">
        <f>'BAR BB| Open rates'!Q9*0.8</f>
        <v>13520</v>
      </c>
      <c r="R9" s="43">
        <f>'BAR BB| Open rates'!R9*0.8</f>
        <v>14880</v>
      </c>
      <c r="S9" s="43">
        <f>'BAR BB| Open rates'!S9*0.8</f>
        <v>13520</v>
      </c>
      <c r="T9" s="43">
        <f>'BAR BB| Open rates'!T9*0.8</f>
        <v>14880</v>
      </c>
      <c r="U9" s="43">
        <f>'BAR BB| Open rates'!U9*0.8</f>
        <v>13520</v>
      </c>
      <c r="V9" s="43">
        <f>'BAR BB| Open rates'!V9*0.8</f>
        <v>14880</v>
      </c>
      <c r="W9" s="43">
        <f>'BAR BB| Open rates'!W9*0.8</f>
        <v>15680</v>
      </c>
      <c r="X9" s="43">
        <f>'BAR BB| Open rates'!X9*0.8</f>
        <v>19040</v>
      </c>
      <c r="Y9" s="43">
        <f>'BAR BB| Open rates'!Y9*0.8</f>
        <v>34320</v>
      </c>
      <c r="Z9" s="43">
        <f>'BAR BB| Open rates'!Z9*0.8</f>
        <v>15680</v>
      </c>
      <c r="AA9" s="43">
        <f>'BAR BB| Open rates'!AA9*0.8</f>
        <v>17440</v>
      </c>
      <c r="AB9" s="43">
        <f>'BAR BB| Open rates'!AB9*0.8</f>
        <v>15680</v>
      </c>
      <c r="AC9" s="43">
        <f>'BAR BB| Open rates'!AC9*0.8</f>
        <v>19040</v>
      </c>
      <c r="AD9" s="43">
        <f>'BAR BB| Open rates'!AD9*0.8</f>
        <v>20640</v>
      </c>
      <c r="AE9" s="43">
        <f>'BAR BB| Open rates'!AE9*0.8</f>
        <v>19040</v>
      </c>
      <c r="AF9" s="43">
        <f>'BAR BB| Open rates'!AF9*0.8</f>
        <v>20640</v>
      </c>
      <c r="AG9" s="43">
        <f>'BAR BB| Open rates'!AG9*0.8</f>
        <v>19040</v>
      </c>
      <c r="AH9" s="43">
        <f>'BAR BB| Open rates'!AH9*0.8</f>
        <v>20640</v>
      </c>
      <c r="AI9" s="43">
        <f>'BAR BB| Open rates'!AI9*0.8</f>
        <v>19040</v>
      </c>
      <c r="AJ9" s="43">
        <f>'BAR BB| Open rates'!AJ9*0.8</f>
        <v>20640</v>
      </c>
      <c r="AK9" s="43">
        <f>'BAR BB| Open rates'!AK9*0.8</f>
        <v>19040</v>
      </c>
      <c r="AL9" s="43">
        <f>'BAR BB| Open rates'!AL9*0.8</f>
        <v>20640</v>
      </c>
      <c r="AM9" s="43">
        <f>'BAR BB| Open rates'!AM9*0.8</f>
        <v>19040</v>
      </c>
      <c r="AN9" s="43">
        <f>'BAR BB| Open rates'!AN9*0.8</f>
        <v>20640</v>
      </c>
      <c r="AO9" s="43">
        <f>'BAR BB| Open rates'!AO9*0.8</f>
        <v>19040</v>
      </c>
      <c r="AP9" s="43">
        <f>'BAR BB| Open rates'!AP9*0.8</f>
        <v>20640</v>
      </c>
      <c r="AQ9" s="43">
        <f>'BAR BB| Open rates'!AQ9*0.8</f>
        <v>19040</v>
      </c>
      <c r="AR9" s="43">
        <f>'BAR BB| Open rates'!AR9*0.8</f>
        <v>20640</v>
      </c>
      <c r="AS9" s="43">
        <f>'BAR BB| Open rates'!AS9*0.8</f>
        <v>15680</v>
      </c>
      <c r="AT9" s="43">
        <f>'BAR BB| Open rates'!AT9*0.8</f>
        <v>17440</v>
      </c>
      <c r="AU9" s="43">
        <f>'BAR BB| Open rates'!AU9*0.8</f>
        <v>15680</v>
      </c>
      <c r="AV9" s="43">
        <f>'BAR BB| Open rates'!AV9*0.8</f>
        <v>17440</v>
      </c>
      <c r="AW9" s="43">
        <f>'BAR BB| Open rates'!AW9*0.8</f>
        <v>17440</v>
      </c>
      <c r="AX9" s="43">
        <f>'BAR BB| Open rates'!AX9*0.8</f>
        <v>15680</v>
      </c>
      <c r="AY9" s="43">
        <f>'BAR BB| Open rates'!AY9*0.8</f>
        <v>17440</v>
      </c>
      <c r="AZ9" s="43">
        <f>'BAR BB| Open rates'!AZ9*0.8</f>
        <v>15680</v>
      </c>
      <c r="BA9" s="43">
        <f>'BAR BB| Open rates'!BA9*0.8</f>
        <v>17440</v>
      </c>
      <c r="BB9" s="43">
        <f>'BAR BB| Open rates'!BB9*0.8</f>
        <v>15680</v>
      </c>
      <c r="BC9" s="43">
        <f>'BAR BB| Open rates'!BC9*0.8</f>
        <v>17440</v>
      </c>
      <c r="BD9" s="43">
        <f>'BAR BB| Open rates'!BD9*0.8</f>
        <v>15680</v>
      </c>
      <c r="BE9" s="43">
        <f>'BAR BB| Open rates'!BE9*0.8</f>
        <v>14320</v>
      </c>
      <c r="BF9" s="43">
        <f>'BAR BB| Open rates'!BF9*0.8</f>
        <v>12720</v>
      </c>
      <c r="BG9" s="43">
        <f>'BAR BB| Open rates'!BG9*0.8</f>
        <v>14320</v>
      </c>
      <c r="BH9" s="43">
        <f>'BAR BB| Open rates'!BH9*0.8</f>
        <v>12720</v>
      </c>
      <c r="BI9" s="43">
        <f>'BAR BB| Open rates'!BI9*0.8</f>
        <v>14320</v>
      </c>
      <c r="BJ9" s="43">
        <f>'BAR BB| Open rates'!BJ9*0.8</f>
        <v>12720</v>
      </c>
      <c r="BK9" s="43">
        <f>'BAR BB| Open rates'!BK9*0.8</f>
        <v>14320</v>
      </c>
      <c r="BL9" s="43">
        <f>'BAR BB| Open rates'!BL9*0.8</f>
        <v>12720</v>
      </c>
      <c r="BM9" s="43">
        <f>'BAR BB| Open rates'!BM9*0.8</f>
        <v>14320</v>
      </c>
      <c r="BN9" s="43">
        <f>'BAR BB| Open rates'!BN9*0.8</f>
        <v>15680</v>
      </c>
      <c r="BO9" s="43">
        <f>'BAR BB| Open rates'!BO9*0.8</f>
        <v>17440</v>
      </c>
      <c r="BP9" s="43">
        <f>'BAR BB| Open rates'!BP9*0.8</f>
        <v>11920</v>
      </c>
      <c r="BQ9" s="43">
        <f>'BAR BB| Open rates'!BQ9*0.8</f>
        <v>11120</v>
      </c>
      <c r="BR9" s="43">
        <f>'BAR BB| Open rates'!BR9*0.8</f>
        <v>11920</v>
      </c>
      <c r="BS9" s="43">
        <f>'BAR BB| Open rates'!BS9*0.8</f>
        <v>11120</v>
      </c>
      <c r="BT9" s="43">
        <f>'BAR BB| Open rates'!BT9*0.8</f>
        <v>11920</v>
      </c>
      <c r="BU9" s="43">
        <f>'BAR BB| Open rates'!BU9*0.8</f>
        <v>11120</v>
      </c>
      <c r="BV9" s="43">
        <f>'BAR BB| Open rates'!BV9*0.8</f>
        <v>11920</v>
      </c>
      <c r="BW9" s="43">
        <f>'BAR BB| Open rates'!BW9*0.8</f>
        <v>11120</v>
      </c>
      <c r="BX9" s="43">
        <f>'BAR BB| Open rates'!BX9*0.8</f>
        <v>11120</v>
      </c>
      <c r="BY9" s="43">
        <f>'BAR BB| Open rates'!BY9*0.8</f>
        <v>11920</v>
      </c>
      <c r="BZ9" s="43">
        <f>'BAR BB| Open rates'!BZ9*0.8</f>
        <v>11120</v>
      </c>
      <c r="CA9" s="43">
        <f>'BAR BB| Open rates'!CA9*0.8</f>
        <v>11920</v>
      </c>
      <c r="CB9" s="43">
        <f>'BAR BB| Open rates'!CB9*0.8</f>
        <v>11120</v>
      </c>
      <c r="CC9" s="43">
        <f>'BAR BB| Open rates'!CC9*0.8</f>
        <v>11920</v>
      </c>
      <c r="CD9" s="43">
        <f>'BAR BB| Open rates'!CD9*0.8</f>
        <v>14880</v>
      </c>
      <c r="CE9" s="43">
        <f>'BAR BB| Open rates'!CE9*0.8</f>
        <v>16640</v>
      </c>
    </row>
    <row r="10" spans="1:83" s="36" customFormat="1" ht="12" customHeight="1" x14ac:dyDescent="0.2">
      <c r="A10" s="237">
        <v>2</v>
      </c>
      <c r="B10" s="43">
        <f>'BAR BB| Open rates'!B10*0.8</f>
        <v>16720</v>
      </c>
      <c r="C10" s="43">
        <f>'BAR BB| Open rates'!C10*0.8</f>
        <v>21440</v>
      </c>
      <c r="D10" s="43">
        <f>'BAR BB| Open rates'!D10*0.8</f>
        <v>18080</v>
      </c>
      <c r="E10" s="43">
        <f>'BAR BB| Open rates'!E10*0.8</f>
        <v>17280</v>
      </c>
      <c r="F10" s="43">
        <f>'BAR BB| Open rates'!F10*0.8</f>
        <v>15920</v>
      </c>
      <c r="G10" s="43">
        <f>'BAR BB| Open rates'!G10*0.8</f>
        <v>14320</v>
      </c>
      <c r="H10" s="43">
        <f>'BAR BB| Open rates'!H10*0.8</f>
        <v>14320</v>
      </c>
      <c r="I10" s="43">
        <f>'BAR BB| Open rates'!I10*0.8</f>
        <v>13520</v>
      </c>
      <c r="J10" s="43">
        <f>'BAR BB| Open rates'!J10*0.8</f>
        <v>14320</v>
      </c>
      <c r="K10" s="43">
        <f>'BAR BB| Open rates'!K10*0.8</f>
        <v>14320</v>
      </c>
      <c r="L10" s="43">
        <f>'BAR BB| Open rates'!L10*0.8</f>
        <v>14320</v>
      </c>
      <c r="M10" s="43">
        <f>'BAR BB| Open rates'!M10*0.8</f>
        <v>21440</v>
      </c>
      <c r="N10" s="43">
        <f>'BAR BB| Open rates'!N10*0.8</f>
        <v>17280</v>
      </c>
      <c r="O10" s="43">
        <f>'BAR BB| Open rates'!O10*0.8</f>
        <v>21440</v>
      </c>
      <c r="P10" s="43">
        <f>'BAR BB| Open rates'!P10*0.8</f>
        <v>19040</v>
      </c>
      <c r="Q10" s="43">
        <f>'BAR BB| Open rates'!Q10*0.8</f>
        <v>15920</v>
      </c>
      <c r="R10" s="43">
        <f>'BAR BB| Open rates'!R10*0.8</f>
        <v>17280</v>
      </c>
      <c r="S10" s="43">
        <f>'BAR BB| Open rates'!S10*0.8</f>
        <v>15920</v>
      </c>
      <c r="T10" s="43">
        <f>'BAR BB| Open rates'!T10*0.8</f>
        <v>17280</v>
      </c>
      <c r="U10" s="43">
        <f>'BAR BB| Open rates'!U10*0.8</f>
        <v>15920</v>
      </c>
      <c r="V10" s="43">
        <f>'BAR BB| Open rates'!V10*0.8</f>
        <v>17280</v>
      </c>
      <c r="W10" s="43">
        <f>'BAR BB| Open rates'!W10*0.8</f>
        <v>18080</v>
      </c>
      <c r="X10" s="43">
        <f>'BAR BB| Open rates'!X10*0.8</f>
        <v>21440</v>
      </c>
      <c r="Y10" s="43">
        <f>'BAR BB| Open rates'!Y10*0.8</f>
        <v>36720</v>
      </c>
      <c r="Z10" s="43">
        <f>'BAR BB| Open rates'!Z10*0.8</f>
        <v>18080</v>
      </c>
      <c r="AA10" s="43">
        <f>'BAR BB| Open rates'!AA10*0.8</f>
        <v>19840</v>
      </c>
      <c r="AB10" s="43">
        <f>'BAR BB| Open rates'!AB10*0.8</f>
        <v>18080</v>
      </c>
      <c r="AC10" s="43">
        <f>'BAR BB| Open rates'!AC10*0.8</f>
        <v>21440</v>
      </c>
      <c r="AD10" s="43">
        <f>'BAR BB| Open rates'!AD10*0.8</f>
        <v>23040</v>
      </c>
      <c r="AE10" s="43">
        <f>'BAR BB| Open rates'!AE10*0.8</f>
        <v>21440</v>
      </c>
      <c r="AF10" s="43">
        <f>'BAR BB| Open rates'!AF10*0.8</f>
        <v>23040</v>
      </c>
      <c r="AG10" s="43">
        <f>'BAR BB| Open rates'!AG10*0.8</f>
        <v>21440</v>
      </c>
      <c r="AH10" s="43">
        <f>'BAR BB| Open rates'!AH10*0.8</f>
        <v>23040</v>
      </c>
      <c r="AI10" s="43">
        <f>'BAR BB| Open rates'!AI10*0.8</f>
        <v>21440</v>
      </c>
      <c r="AJ10" s="43">
        <f>'BAR BB| Open rates'!AJ10*0.8</f>
        <v>23040</v>
      </c>
      <c r="AK10" s="43">
        <f>'BAR BB| Open rates'!AK10*0.8</f>
        <v>21440</v>
      </c>
      <c r="AL10" s="43">
        <f>'BAR BB| Open rates'!AL10*0.8</f>
        <v>23040</v>
      </c>
      <c r="AM10" s="43">
        <f>'BAR BB| Open rates'!AM10*0.8</f>
        <v>21440</v>
      </c>
      <c r="AN10" s="43">
        <f>'BAR BB| Open rates'!AN10*0.8</f>
        <v>23040</v>
      </c>
      <c r="AO10" s="43">
        <f>'BAR BB| Open rates'!AO10*0.8</f>
        <v>21440</v>
      </c>
      <c r="AP10" s="43">
        <f>'BAR BB| Open rates'!AP10*0.8</f>
        <v>23040</v>
      </c>
      <c r="AQ10" s="43">
        <f>'BAR BB| Open rates'!AQ10*0.8</f>
        <v>21440</v>
      </c>
      <c r="AR10" s="43">
        <f>'BAR BB| Open rates'!AR10*0.8</f>
        <v>23040</v>
      </c>
      <c r="AS10" s="43">
        <f>'BAR BB| Open rates'!AS10*0.8</f>
        <v>18080</v>
      </c>
      <c r="AT10" s="43">
        <f>'BAR BB| Open rates'!AT10*0.8</f>
        <v>19840</v>
      </c>
      <c r="AU10" s="43">
        <f>'BAR BB| Open rates'!AU10*0.8</f>
        <v>18080</v>
      </c>
      <c r="AV10" s="43">
        <f>'BAR BB| Open rates'!AV10*0.8</f>
        <v>19840</v>
      </c>
      <c r="AW10" s="43">
        <f>'BAR BB| Open rates'!AW10*0.8</f>
        <v>19840</v>
      </c>
      <c r="AX10" s="43">
        <f>'BAR BB| Open rates'!AX10*0.8</f>
        <v>18080</v>
      </c>
      <c r="AY10" s="43">
        <f>'BAR BB| Open rates'!AY10*0.8</f>
        <v>19840</v>
      </c>
      <c r="AZ10" s="43">
        <f>'BAR BB| Open rates'!AZ10*0.8</f>
        <v>18080</v>
      </c>
      <c r="BA10" s="43">
        <f>'BAR BB| Open rates'!BA10*0.8</f>
        <v>19840</v>
      </c>
      <c r="BB10" s="43">
        <f>'BAR BB| Open rates'!BB10*0.8</f>
        <v>18080</v>
      </c>
      <c r="BC10" s="43">
        <f>'BAR BB| Open rates'!BC10*0.8</f>
        <v>19840</v>
      </c>
      <c r="BD10" s="43">
        <f>'BAR BB| Open rates'!BD10*0.8</f>
        <v>18080</v>
      </c>
      <c r="BE10" s="43">
        <f>'BAR BB| Open rates'!BE10*0.8</f>
        <v>16720</v>
      </c>
      <c r="BF10" s="43">
        <f>'BAR BB| Open rates'!BF10*0.8</f>
        <v>15120</v>
      </c>
      <c r="BG10" s="43">
        <f>'BAR BB| Open rates'!BG10*0.8</f>
        <v>16720</v>
      </c>
      <c r="BH10" s="43">
        <f>'BAR BB| Open rates'!BH10*0.8</f>
        <v>15120</v>
      </c>
      <c r="BI10" s="43">
        <f>'BAR BB| Open rates'!BI10*0.8</f>
        <v>16720</v>
      </c>
      <c r="BJ10" s="43">
        <f>'BAR BB| Open rates'!BJ10*0.8</f>
        <v>15120</v>
      </c>
      <c r="BK10" s="43">
        <f>'BAR BB| Open rates'!BK10*0.8</f>
        <v>16720</v>
      </c>
      <c r="BL10" s="43">
        <f>'BAR BB| Open rates'!BL10*0.8</f>
        <v>15120</v>
      </c>
      <c r="BM10" s="43">
        <f>'BAR BB| Open rates'!BM10*0.8</f>
        <v>16720</v>
      </c>
      <c r="BN10" s="43">
        <f>'BAR BB| Open rates'!BN10*0.8</f>
        <v>18080</v>
      </c>
      <c r="BO10" s="43">
        <f>'BAR BB| Open rates'!BO10*0.8</f>
        <v>19840</v>
      </c>
      <c r="BP10" s="43">
        <f>'BAR BB| Open rates'!BP10*0.8</f>
        <v>14320</v>
      </c>
      <c r="BQ10" s="43">
        <f>'BAR BB| Open rates'!BQ10*0.8</f>
        <v>13520</v>
      </c>
      <c r="BR10" s="43">
        <f>'BAR BB| Open rates'!BR10*0.8</f>
        <v>14320</v>
      </c>
      <c r="BS10" s="43">
        <f>'BAR BB| Open rates'!BS10*0.8</f>
        <v>13520</v>
      </c>
      <c r="BT10" s="43">
        <f>'BAR BB| Open rates'!BT10*0.8</f>
        <v>14320</v>
      </c>
      <c r="BU10" s="43">
        <f>'BAR BB| Open rates'!BU10*0.8</f>
        <v>13520</v>
      </c>
      <c r="BV10" s="43">
        <f>'BAR BB| Open rates'!BV10*0.8</f>
        <v>14320</v>
      </c>
      <c r="BW10" s="43">
        <f>'BAR BB| Open rates'!BW10*0.8</f>
        <v>13520</v>
      </c>
      <c r="BX10" s="43">
        <f>'BAR BB| Open rates'!BX10*0.8</f>
        <v>13520</v>
      </c>
      <c r="BY10" s="43">
        <f>'BAR BB| Open rates'!BY10*0.8</f>
        <v>14320</v>
      </c>
      <c r="BZ10" s="43">
        <f>'BAR BB| Open rates'!BZ10*0.8</f>
        <v>13520</v>
      </c>
      <c r="CA10" s="43">
        <f>'BAR BB| Open rates'!CA10*0.8</f>
        <v>14320</v>
      </c>
      <c r="CB10" s="43">
        <f>'BAR BB| Open rates'!CB10*0.8</f>
        <v>13520</v>
      </c>
      <c r="CC10" s="43">
        <f>'BAR BB| Open rates'!CC10*0.8</f>
        <v>14320</v>
      </c>
      <c r="CD10" s="43">
        <f>'BAR BB| Open rates'!CD10*0.8</f>
        <v>17280</v>
      </c>
      <c r="CE10" s="43">
        <f>'BAR BB| Open rates'!CE10*0.8</f>
        <v>19040</v>
      </c>
    </row>
    <row r="11" spans="1:83"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row>
    <row r="12" spans="1:83" s="36" customFormat="1" ht="12" customHeight="1" x14ac:dyDescent="0.2">
      <c r="A12" s="237">
        <v>1</v>
      </c>
      <c r="B12" s="43">
        <f>'BAR BB| Open rates'!B12*0.8</f>
        <v>17440</v>
      </c>
      <c r="C12" s="43">
        <f>'BAR BB| Open rates'!C12*0.8</f>
        <v>22160</v>
      </c>
      <c r="D12" s="43">
        <f>'BAR BB| Open rates'!D12*0.8</f>
        <v>18800</v>
      </c>
      <c r="E12" s="43">
        <f>'BAR BB| Open rates'!E12*0.8</f>
        <v>18000</v>
      </c>
      <c r="F12" s="43">
        <f>'BAR BB| Open rates'!F12*0.8</f>
        <v>16640</v>
      </c>
      <c r="G12" s="43">
        <f>'BAR BB| Open rates'!G12*0.8</f>
        <v>15040</v>
      </c>
      <c r="H12" s="43">
        <f>'BAR BB| Open rates'!H12*0.8</f>
        <v>15040</v>
      </c>
      <c r="I12" s="43">
        <f>'BAR BB| Open rates'!I12*0.8</f>
        <v>14240</v>
      </c>
      <c r="J12" s="43">
        <f>'BAR BB| Open rates'!J12*0.8</f>
        <v>15040</v>
      </c>
      <c r="K12" s="43">
        <f>'BAR BB| Open rates'!K12*0.8</f>
        <v>15040</v>
      </c>
      <c r="L12" s="43">
        <f>'BAR BB| Open rates'!L12*0.8</f>
        <v>15040</v>
      </c>
      <c r="M12" s="43">
        <f>'BAR BB| Open rates'!M12*0.8</f>
        <v>22960</v>
      </c>
      <c r="N12" s="43">
        <f>'BAR BB| Open rates'!N12*0.8</f>
        <v>18800</v>
      </c>
      <c r="O12" s="43">
        <f>'BAR BB| Open rates'!O12*0.8</f>
        <v>22960</v>
      </c>
      <c r="P12" s="43">
        <f>'BAR BB| Open rates'!P12*0.8</f>
        <v>20560</v>
      </c>
      <c r="Q12" s="43">
        <f>'BAR BB| Open rates'!Q12*0.8</f>
        <v>17440</v>
      </c>
      <c r="R12" s="43">
        <f>'BAR BB| Open rates'!R12*0.8</f>
        <v>18800</v>
      </c>
      <c r="S12" s="43">
        <f>'BAR BB| Open rates'!S12*0.8</f>
        <v>17440</v>
      </c>
      <c r="T12" s="43">
        <f>'BAR BB| Open rates'!T12*0.8</f>
        <v>18800</v>
      </c>
      <c r="U12" s="43">
        <f>'BAR BB| Open rates'!U12*0.8</f>
        <v>17440</v>
      </c>
      <c r="V12" s="43">
        <f>'BAR BB| Open rates'!V12*0.8</f>
        <v>18800</v>
      </c>
      <c r="W12" s="43">
        <f>'BAR BB| Open rates'!W12*0.8</f>
        <v>18800</v>
      </c>
      <c r="X12" s="43">
        <f>'BAR BB| Open rates'!X12*0.8</f>
        <v>22160</v>
      </c>
      <c r="Y12" s="43">
        <f>'BAR BB| Open rates'!Y12*0.8</f>
        <v>37440</v>
      </c>
      <c r="Z12" s="43">
        <f>'BAR BB| Open rates'!Z12*0.8</f>
        <v>18800</v>
      </c>
      <c r="AA12" s="43">
        <f>'BAR BB| Open rates'!AA12*0.8</f>
        <v>20560</v>
      </c>
      <c r="AB12" s="43">
        <f>'BAR BB| Open rates'!AB12*0.8</f>
        <v>18800</v>
      </c>
      <c r="AC12" s="43">
        <f>'BAR BB| Open rates'!AC12*0.8</f>
        <v>22160</v>
      </c>
      <c r="AD12" s="43">
        <f>'BAR BB| Open rates'!AD12*0.8</f>
        <v>23760</v>
      </c>
      <c r="AE12" s="43">
        <f>'BAR BB| Open rates'!AE12*0.8</f>
        <v>22160</v>
      </c>
      <c r="AF12" s="43">
        <f>'BAR BB| Open rates'!AF12*0.8</f>
        <v>23760</v>
      </c>
      <c r="AG12" s="43">
        <f>'BAR BB| Open rates'!AG12*0.8</f>
        <v>22160</v>
      </c>
      <c r="AH12" s="43">
        <f>'BAR BB| Open rates'!AH12*0.8</f>
        <v>23760</v>
      </c>
      <c r="AI12" s="43">
        <f>'BAR BB| Open rates'!AI12*0.8</f>
        <v>22160</v>
      </c>
      <c r="AJ12" s="43">
        <f>'BAR BB| Open rates'!AJ12*0.8</f>
        <v>23760</v>
      </c>
      <c r="AK12" s="43">
        <f>'BAR BB| Open rates'!AK12*0.8</f>
        <v>22160</v>
      </c>
      <c r="AL12" s="43">
        <f>'BAR BB| Open rates'!AL12*0.8</f>
        <v>23760</v>
      </c>
      <c r="AM12" s="43">
        <f>'BAR BB| Open rates'!AM12*0.8</f>
        <v>22160</v>
      </c>
      <c r="AN12" s="43">
        <f>'BAR BB| Open rates'!AN12*0.8</f>
        <v>23760</v>
      </c>
      <c r="AO12" s="43">
        <f>'BAR BB| Open rates'!AO12*0.8</f>
        <v>22160</v>
      </c>
      <c r="AP12" s="43">
        <f>'BAR BB| Open rates'!AP12*0.8</f>
        <v>23760</v>
      </c>
      <c r="AQ12" s="43">
        <f>'BAR BB| Open rates'!AQ12*0.8</f>
        <v>22160</v>
      </c>
      <c r="AR12" s="43">
        <f>'BAR BB| Open rates'!AR12*0.8</f>
        <v>23760</v>
      </c>
      <c r="AS12" s="43">
        <f>'BAR BB| Open rates'!AS12*0.8</f>
        <v>18800</v>
      </c>
      <c r="AT12" s="43">
        <f>'BAR BB| Open rates'!AT12*0.8</f>
        <v>20560</v>
      </c>
      <c r="AU12" s="43">
        <f>'BAR BB| Open rates'!AU12*0.8</f>
        <v>18800</v>
      </c>
      <c r="AV12" s="43">
        <f>'BAR BB| Open rates'!AV12*0.8</f>
        <v>20560</v>
      </c>
      <c r="AW12" s="43">
        <f>'BAR BB| Open rates'!AW12*0.8</f>
        <v>20560</v>
      </c>
      <c r="AX12" s="43">
        <f>'BAR BB| Open rates'!AX12*0.8</f>
        <v>18800</v>
      </c>
      <c r="AY12" s="43">
        <f>'BAR BB| Open rates'!AY12*0.8</f>
        <v>20560</v>
      </c>
      <c r="AZ12" s="43">
        <f>'BAR BB| Open rates'!AZ12*0.8</f>
        <v>18800</v>
      </c>
      <c r="BA12" s="43">
        <f>'BAR BB| Open rates'!BA12*0.8</f>
        <v>20560</v>
      </c>
      <c r="BB12" s="43">
        <f>'BAR BB| Open rates'!BB12*0.8</f>
        <v>18800</v>
      </c>
      <c r="BC12" s="43">
        <f>'BAR BB| Open rates'!BC12*0.8</f>
        <v>20560</v>
      </c>
      <c r="BD12" s="43">
        <f>'BAR BB| Open rates'!BD12*0.8</f>
        <v>18800</v>
      </c>
      <c r="BE12" s="43">
        <f>'BAR BB| Open rates'!BE12*0.8</f>
        <v>17440</v>
      </c>
      <c r="BF12" s="43">
        <f>'BAR BB| Open rates'!BF12*0.8</f>
        <v>15840</v>
      </c>
      <c r="BG12" s="43">
        <f>'BAR BB| Open rates'!BG12*0.8</f>
        <v>17440</v>
      </c>
      <c r="BH12" s="43">
        <f>'BAR BB| Open rates'!BH12*0.8</f>
        <v>15840</v>
      </c>
      <c r="BI12" s="43">
        <f>'BAR BB| Open rates'!BI12*0.8</f>
        <v>17440</v>
      </c>
      <c r="BJ12" s="43">
        <f>'BAR BB| Open rates'!BJ12*0.8</f>
        <v>15840</v>
      </c>
      <c r="BK12" s="43">
        <f>'BAR BB| Open rates'!BK12*0.8</f>
        <v>17440</v>
      </c>
      <c r="BL12" s="43">
        <f>'BAR BB| Open rates'!BL12*0.8</f>
        <v>15840</v>
      </c>
      <c r="BM12" s="43">
        <f>'BAR BB| Open rates'!BM12*0.8</f>
        <v>17440</v>
      </c>
      <c r="BN12" s="43">
        <f>'BAR BB| Open rates'!BN12*0.8</f>
        <v>18800</v>
      </c>
      <c r="BO12" s="43">
        <f>'BAR BB| Open rates'!BO12*0.8</f>
        <v>20560</v>
      </c>
      <c r="BP12" s="43">
        <f>'BAR BB| Open rates'!BP12*0.8</f>
        <v>15040</v>
      </c>
      <c r="BQ12" s="43">
        <f>'BAR BB| Open rates'!BQ12*0.8</f>
        <v>14240</v>
      </c>
      <c r="BR12" s="43">
        <f>'BAR BB| Open rates'!BR12*0.8</f>
        <v>15040</v>
      </c>
      <c r="BS12" s="43">
        <f>'BAR BB| Open rates'!BS12*0.8</f>
        <v>14240</v>
      </c>
      <c r="BT12" s="43">
        <f>'BAR BB| Open rates'!BT12*0.8</f>
        <v>15040</v>
      </c>
      <c r="BU12" s="43">
        <f>'BAR BB| Open rates'!BU12*0.8</f>
        <v>14240</v>
      </c>
      <c r="BV12" s="43">
        <f>'BAR BB| Open rates'!BV12*0.8</f>
        <v>15040</v>
      </c>
      <c r="BW12" s="43">
        <f>'BAR BB| Open rates'!BW12*0.8</f>
        <v>14240</v>
      </c>
      <c r="BX12" s="43">
        <f>'BAR BB| Open rates'!BX12*0.8</f>
        <v>14240</v>
      </c>
      <c r="BY12" s="43">
        <f>'BAR BB| Open rates'!BY12*0.8</f>
        <v>15040</v>
      </c>
      <c r="BZ12" s="43">
        <f>'BAR BB| Open rates'!BZ12*0.8</f>
        <v>14240</v>
      </c>
      <c r="CA12" s="43">
        <f>'BAR BB| Open rates'!CA12*0.8</f>
        <v>15040</v>
      </c>
      <c r="CB12" s="43">
        <f>'BAR BB| Open rates'!CB12*0.8</f>
        <v>14240</v>
      </c>
      <c r="CC12" s="43">
        <f>'BAR BB| Open rates'!CC12*0.8</f>
        <v>15040</v>
      </c>
      <c r="CD12" s="43">
        <f>'BAR BB| Open rates'!CD12*0.8</f>
        <v>18000</v>
      </c>
      <c r="CE12" s="43">
        <f>'BAR BB| Open rates'!CE12*0.8</f>
        <v>19760</v>
      </c>
    </row>
    <row r="13" spans="1:83" s="36" customFormat="1" ht="12" customHeight="1" x14ac:dyDescent="0.2">
      <c r="A13" s="237">
        <v>2</v>
      </c>
      <c r="B13" s="43">
        <f>'BAR BB| Open rates'!B13*0.8</f>
        <v>19840</v>
      </c>
      <c r="C13" s="43">
        <f>'BAR BB| Open rates'!C13*0.8</f>
        <v>24560</v>
      </c>
      <c r="D13" s="43">
        <f>'BAR BB| Open rates'!D13*0.8</f>
        <v>21200</v>
      </c>
      <c r="E13" s="43">
        <f>'BAR BB| Open rates'!E13*0.8</f>
        <v>20400</v>
      </c>
      <c r="F13" s="43">
        <f>'BAR BB| Open rates'!F13*0.8</f>
        <v>19040</v>
      </c>
      <c r="G13" s="43">
        <f>'BAR BB| Open rates'!G13*0.8</f>
        <v>17440</v>
      </c>
      <c r="H13" s="43">
        <f>'BAR BB| Open rates'!H13*0.8</f>
        <v>17440</v>
      </c>
      <c r="I13" s="43">
        <f>'BAR BB| Open rates'!I13*0.8</f>
        <v>16640</v>
      </c>
      <c r="J13" s="43">
        <f>'BAR BB| Open rates'!J13*0.8</f>
        <v>17440</v>
      </c>
      <c r="K13" s="43">
        <f>'BAR BB| Open rates'!K13*0.8</f>
        <v>17440</v>
      </c>
      <c r="L13" s="43">
        <f>'BAR BB| Open rates'!L13*0.8</f>
        <v>17440</v>
      </c>
      <c r="M13" s="43">
        <f>'BAR BB| Open rates'!M13*0.8</f>
        <v>25360</v>
      </c>
      <c r="N13" s="43">
        <f>'BAR BB| Open rates'!N13*0.8</f>
        <v>21200</v>
      </c>
      <c r="O13" s="43">
        <f>'BAR BB| Open rates'!O13*0.8</f>
        <v>25360</v>
      </c>
      <c r="P13" s="43">
        <f>'BAR BB| Open rates'!P13*0.8</f>
        <v>22960</v>
      </c>
      <c r="Q13" s="43">
        <f>'BAR BB| Open rates'!Q13*0.8</f>
        <v>19840</v>
      </c>
      <c r="R13" s="43">
        <f>'BAR BB| Open rates'!R13*0.8</f>
        <v>21200</v>
      </c>
      <c r="S13" s="43">
        <f>'BAR BB| Open rates'!S13*0.8</f>
        <v>19840</v>
      </c>
      <c r="T13" s="43">
        <f>'BAR BB| Open rates'!T13*0.8</f>
        <v>21200</v>
      </c>
      <c r="U13" s="43">
        <f>'BAR BB| Open rates'!U13*0.8</f>
        <v>19840</v>
      </c>
      <c r="V13" s="43">
        <f>'BAR BB| Open rates'!V13*0.8</f>
        <v>21200</v>
      </c>
      <c r="W13" s="43">
        <f>'BAR BB| Open rates'!W13*0.8</f>
        <v>21200</v>
      </c>
      <c r="X13" s="43">
        <f>'BAR BB| Open rates'!X13*0.8</f>
        <v>24560</v>
      </c>
      <c r="Y13" s="43">
        <f>'BAR BB| Open rates'!Y13*0.8</f>
        <v>39840</v>
      </c>
      <c r="Z13" s="43">
        <f>'BAR BB| Open rates'!Z13*0.8</f>
        <v>21200</v>
      </c>
      <c r="AA13" s="43">
        <f>'BAR BB| Open rates'!AA13*0.8</f>
        <v>22960</v>
      </c>
      <c r="AB13" s="43">
        <f>'BAR BB| Open rates'!AB13*0.8</f>
        <v>21200</v>
      </c>
      <c r="AC13" s="43">
        <f>'BAR BB| Open rates'!AC13*0.8</f>
        <v>24560</v>
      </c>
      <c r="AD13" s="43">
        <f>'BAR BB| Open rates'!AD13*0.8</f>
        <v>26160</v>
      </c>
      <c r="AE13" s="43">
        <f>'BAR BB| Open rates'!AE13*0.8</f>
        <v>24560</v>
      </c>
      <c r="AF13" s="43">
        <f>'BAR BB| Open rates'!AF13*0.8</f>
        <v>26160</v>
      </c>
      <c r="AG13" s="43">
        <f>'BAR BB| Open rates'!AG13*0.8</f>
        <v>24560</v>
      </c>
      <c r="AH13" s="43">
        <f>'BAR BB| Open rates'!AH13*0.8</f>
        <v>26160</v>
      </c>
      <c r="AI13" s="43">
        <f>'BAR BB| Open rates'!AI13*0.8</f>
        <v>24560</v>
      </c>
      <c r="AJ13" s="43">
        <f>'BAR BB| Open rates'!AJ13*0.8</f>
        <v>26160</v>
      </c>
      <c r="AK13" s="43">
        <f>'BAR BB| Open rates'!AK13*0.8</f>
        <v>24560</v>
      </c>
      <c r="AL13" s="43">
        <f>'BAR BB| Open rates'!AL13*0.8</f>
        <v>26160</v>
      </c>
      <c r="AM13" s="43">
        <f>'BAR BB| Open rates'!AM13*0.8</f>
        <v>24560</v>
      </c>
      <c r="AN13" s="43">
        <f>'BAR BB| Open rates'!AN13*0.8</f>
        <v>26160</v>
      </c>
      <c r="AO13" s="43">
        <f>'BAR BB| Open rates'!AO13*0.8</f>
        <v>24560</v>
      </c>
      <c r="AP13" s="43">
        <f>'BAR BB| Open rates'!AP13*0.8</f>
        <v>26160</v>
      </c>
      <c r="AQ13" s="43">
        <f>'BAR BB| Open rates'!AQ13*0.8</f>
        <v>24560</v>
      </c>
      <c r="AR13" s="43">
        <f>'BAR BB| Open rates'!AR13*0.8</f>
        <v>26160</v>
      </c>
      <c r="AS13" s="43">
        <f>'BAR BB| Open rates'!AS13*0.8</f>
        <v>21200</v>
      </c>
      <c r="AT13" s="43">
        <f>'BAR BB| Open rates'!AT13*0.8</f>
        <v>22960</v>
      </c>
      <c r="AU13" s="43">
        <f>'BAR BB| Open rates'!AU13*0.8</f>
        <v>21200</v>
      </c>
      <c r="AV13" s="43">
        <f>'BAR BB| Open rates'!AV13*0.8</f>
        <v>22960</v>
      </c>
      <c r="AW13" s="43">
        <f>'BAR BB| Open rates'!AW13*0.8</f>
        <v>22960</v>
      </c>
      <c r="AX13" s="43">
        <f>'BAR BB| Open rates'!AX13*0.8</f>
        <v>21200</v>
      </c>
      <c r="AY13" s="43">
        <f>'BAR BB| Open rates'!AY13*0.8</f>
        <v>22960</v>
      </c>
      <c r="AZ13" s="43">
        <f>'BAR BB| Open rates'!AZ13*0.8</f>
        <v>21200</v>
      </c>
      <c r="BA13" s="43">
        <f>'BAR BB| Open rates'!BA13*0.8</f>
        <v>22960</v>
      </c>
      <c r="BB13" s="43">
        <f>'BAR BB| Open rates'!BB13*0.8</f>
        <v>21200</v>
      </c>
      <c r="BC13" s="43">
        <f>'BAR BB| Open rates'!BC13*0.8</f>
        <v>22960</v>
      </c>
      <c r="BD13" s="43">
        <f>'BAR BB| Open rates'!BD13*0.8</f>
        <v>21200</v>
      </c>
      <c r="BE13" s="43">
        <f>'BAR BB| Open rates'!BE13*0.8</f>
        <v>19840</v>
      </c>
      <c r="BF13" s="43">
        <f>'BAR BB| Open rates'!BF13*0.8</f>
        <v>18240</v>
      </c>
      <c r="BG13" s="43">
        <f>'BAR BB| Open rates'!BG13*0.8</f>
        <v>19840</v>
      </c>
      <c r="BH13" s="43">
        <f>'BAR BB| Open rates'!BH13*0.8</f>
        <v>18240</v>
      </c>
      <c r="BI13" s="43">
        <f>'BAR BB| Open rates'!BI13*0.8</f>
        <v>19840</v>
      </c>
      <c r="BJ13" s="43">
        <f>'BAR BB| Open rates'!BJ13*0.8</f>
        <v>18240</v>
      </c>
      <c r="BK13" s="43">
        <f>'BAR BB| Open rates'!BK13*0.8</f>
        <v>19840</v>
      </c>
      <c r="BL13" s="43">
        <f>'BAR BB| Open rates'!BL13*0.8</f>
        <v>18240</v>
      </c>
      <c r="BM13" s="43">
        <f>'BAR BB| Open rates'!BM13*0.8</f>
        <v>19840</v>
      </c>
      <c r="BN13" s="43">
        <f>'BAR BB| Open rates'!BN13*0.8</f>
        <v>21200</v>
      </c>
      <c r="BO13" s="43">
        <f>'BAR BB| Open rates'!BO13*0.8</f>
        <v>22960</v>
      </c>
      <c r="BP13" s="43">
        <f>'BAR BB| Open rates'!BP13*0.8</f>
        <v>17440</v>
      </c>
      <c r="BQ13" s="43">
        <f>'BAR BB| Open rates'!BQ13*0.8</f>
        <v>16640</v>
      </c>
      <c r="BR13" s="43">
        <f>'BAR BB| Open rates'!BR13*0.8</f>
        <v>17440</v>
      </c>
      <c r="BS13" s="43">
        <f>'BAR BB| Open rates'!BS13*0.8</f>
        <v>16640</v>
      </c>
      <c r="BT13" s="43">
        <f>'BAR BB| Open rates'!BT13*0.8</f>
        <v>17440</v>
      </c>
      <c r="BU13" s="43">
        <f>'BAR BB| Open rates'!BU13*0.8</f>
        <v>16640</v>
      </c>
      <c r="BV13" s="43">
        <f>'BAR BB| Open rates'!BV13*0.8</f>
        <v>17440</v>
      </c>
      <c r="BW13" s="43">
        <f>'BAR BB| Open rates'!BW13*0.8</f>
        <v>16640</v>
      </c>
      <c r="BX13" s="43">
        <f>'BAR BB| Open rates'!BX13*0.8</f>
        <v>16640</v>
      </c>
      <c r="BY13" s="43">
        <f>'BAR BB| Open rates'!BY13*0.8</f>
        <v>17440</v>
      </c>
      <c r="BZ13" s="43">
        <f>'BAR BB| Open rates'!BZ13*0.8</f>
        <v>16640</v>
      </c>
      <c r="CA13" s="43">
        <f>'BAR BB| Open rates'!CA13*0.8</f>
        <v>17440</v>
      </c>
      <c r="CB13" s="43">
        <f>'BAR BB| Open rates'!CB13*0.8</f>
        <v>16640</v>
      </c>
      <c r="CC13" s="43">
        <f>'BAR BB| Open rates'!CC13*0.8</f>
        <v>17440</v>
      </c>
      <c r="CD13" s="43">
        <f>'BAR BB| Open rates'!CD13*0.8</f>
        <v>20400</v>
      </c>
      <c r="CE13" s="43">
        <f>'BAR BB| Open rates'!CE13*0.8</f>
        <v>22160</v>
      </c>
    </row>
    <row r="14" spans="1:83"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row>
    <row r="15" spans="1:83" s="36" customFormat="1" ht="12" customHeight="1" x14ac:dyDescent="0.2">
      <c r="A15" s="237">
        <v>1</v>
      </c>
      <c r="B15" s="43">
        <f>'BAR BB| Open rates'!B15*0.8</f>
        <v>23040</v>
      </c>
      <c r="C15" s="43">
        <f>'BAR BB| Open rates'!C15*0.8</f>
        <v>27760</v>
      </c>
      <c r="D15" s="43">
        <f>'BAR BB| Open rates'!D15*0.8</f>
        <v>24400</v>
      </c>
      <c r="E15" s="43">
        <f>'BAR BB| Open rates'!E15*0.8</f>
        <v>22800</v>
      </c>
      <c r="F15" s="43">
        <f>'BAR BB| Open rates'!F15*0.8</f>
        <v>21440</v>
      </c>
      <c r="G15" s="43">
        <f>'BAR BB| Open rates'!G15*0.8</f>
        <v>19840</v>
      </c>
      <c r="H15" s="43">
        <f>'BAR BB| Open rates'!H15*0.8</f>
        <v>19840</v>
      </c>
      <c r="I15" s="43">
        <f>'BAR BB| Open rates'!I15*0.8</f>
        <v>19040</v>
      </c>
      <c r="J15" s="43">
        <f>'BAR BB| Open rates'!J15*0.8</f>
        <v>19840</v>
      </c>
      <c r="K15" s="43">
        <f>'BAR BB| Open rates'!K15*0.8</f>
        <v>19840</v>
      </c>
      <c r="L15" s="43">
        <f>'BAR BB| Open rates'!L15*0.8</f>
        <v>19840</v>
      </c>
      <c r="M15" s="43">
        <f>'BAR BB| Open rates'!M15*0.8</f>
        <v>27760</v>
      </c>
      <c r="N15" s="43">
        <f>'BAR BB| Open rates'!N15*0.8</f>
        <v>23600</v>
      </c>
      <c r="O15" s="43">
        <f>'BAR BB| Open rates'!O15*0.8</f>
        <v>27760</v>
      </c>
      <c r="P15" s="43">
        <f>'BAR BB| Open rates'!P15*0.8</f>
        <v>25360</v>
      </c>
      <c r="Q15" s="43">
        <f>'BAR BB| Open rates'!Q15*0.8</f>
        <v>22240</v>
      </c>
      <c r="R15" s="43">
        <f>'BAR BB| Open rates'!R15*0.8</f>
        <v>23600</v>
      </c>
      <c r="S15" s="43">
        <f>'BAR BB| Open rates'!S15*0.8</f>
        <v>22240</v>
      </c>
      <c r="T15" s="43">
        <f>'BAR BB| Open rates'!T15*0.8</f>
        <v>23600</v>
      </c>
      <c r="U15" s="43">
        <f>'BAR BB| Open rates'!U15*0.8</f>
        <v>22240</v>
      </c>
      <c r="V15" s="43">
        <f>'BAR BB| Open rates'!V15*0.8</f>
        <v>23600</v>
      </c>
      <c r="W15" s="43">
        <f>'BAR BB| Open rates'!W15*0.8</f>
        <v>27600</v>
      </c>
      <c r="X15" s="43">
        <f>'BAR BB| Open rates'!X15*0.8</f>
        <v>30960</v>
      </c>
      <c r="Y15" s="43">
        <f>'BAR BB| Open rates'!Y15*0.8</f>
        <v>46240</v>
      </c>
      <c r="Z15" s="43">
        <f>'BAR BB| Open rates'!Z15*0.8</f>
        <v>27600</v>
      </c>
      <c r="AA15" s="43">
        <f>'BAR BB| Open rates'!AA15*0.8</f>
        <v>29360</v>
      </c>
      <c r="AB15" s="43">
        <f>'BAR BB| Open rates'!AB15*0.8</f>
        <v>27600</v>
      </c>
      <c r="AC15" s="43">
        <f>'BAR BB| Open rates'!AC15*0.8</f>
        <v>30960</v>
      </c>
      <c r="AD15" s="43">
        <f>'BAR BB| Open rates'!AD15*0.8</f>
        <v>32560</v>
      </c>
      <c r="AE15" s="43">
        <f>'BAR BB| Open rates'!AE15*0.8</f>
        <v>30960</v>
      </c>
      <c r="AF15" s="43">
        <f>'BAR BB| Open rates'!AF15*0.8</f>
        <v>32560</v>
      </c>
      <c r="AG15" s="43">
        <f>'BAR BB| Open rates'!AG15*0.8</f>
        <v>30960</v>
      </c>
      <c r="AH15" s="43">
        <f>'BAR BB| Open rates'!AH15*0.8</f>
        <v>32560</v>
      </c>
      <c r="AI15" s="43">
        <f>'BAR BB| Open rates'!AI15*0.8</f>
        <v>30960</v>
      </c>
      <c r="AJ15" s="43">
        <f>'BAR BB| Open rates'!AJ15*0.8</f>
        <v>32560</v>
      </c>
      <c r="AK15" s="43">
        <f>'BAR BB| Open rates'!AK15*0.8</f>
        <v>30960</v>
      </c>
      <c r="AL15" s="43">
        <f>'BAR BB| Open rates'!AL15*0.8</f>
        <v>32560</v>
      </c>
      <c r="AM15" s="43">
        <f>'BAR BB| Open rates'!AM15*0.8</f>
        <v>30960</v>
      </c>
      <c r="AN15" s="43">
        <f>'BAR BB| Open rates'!AN15*0.8</f>
        <v>32560</v>
      </c>
      <c r="AO15" s="43">
        <f>'BAR BB| Open rates'!AO15*0.8</f>
        <v>30960</v>
      </c>
      <c r="AP15" s="43">
        <f>'BAR BB| Open rates'!AP15*0.8</f>
        <v>32560</v>
      </c>
      <c r="AQ15" s="43">
        <f>'BAR BB| Open rates'!AQ15*0.8</f>
        <v>30960</v>
      </c>
      <c r="AR15" s="43">
        <f>'BAR BB| Open rates'!AR15*0.8</f>
        <v>32560</v>
      </c>
      <c r="AS15" s="43">
        <f>'BAR BB| Open rates'!AS15*0.8</f>
        <v>27600</v>
      </c>
      <c r="AT15" s="43">
        <f>'BAR BB| Open rates'!AT15*0.8</f>
        <v>29360</v>
      </c>
      <c r="AU15" s="43">
        <f>'BAR BB| Open rates'!AU15*0.8</f>
        <v>27600</v>
      </c>
      <c r="AV15" s="43">
        <f>'BAR BB| Open rates'!AV15*0.8</f>
        <v>29360</v>
      </c>
      <c r="AW15" s="43">
        <f>'BAR BB| Open rates'!AW15*0.8</f>
        <v>29360</v>
      </c>
      <c r="AX15" s="43">
        <f>'BAR BB| Open rates'!AX15*0.8</f>
        <v>27600</v>
      </c>
      <c r="AY15" s="43">
        <f>'BAR BB| Open rates'!AY15*0.8</f>
        <v>29360</v>
      </c>
      <c r="AZ15" s="43">
        <f>'BAR BB| Open rates'!AZ15*0.8</f>
        <v>27600</v>
      </c>
      <c r="BA15" s="43">
        <f>'BAR BB| Open rates'!BA15*0.8</f>
        <v>29360</v>
      </c>
      <c r="BB15" s="43">
        <f>'BAR BB| Open rates'!BB15*0.8</f>
        <v>27600</v>
      </c>
      <c r="BC15" s="43">
        <f>'BAR BB| Open rates'!BC15*0.8</f>
        <v>29360</v>
      </c>
      <c r="BD15" s="43">
        <f>'BAR BB| Open rates'!BD15*0.8</f>
        <v>27600</v>
      </c>
      <c r="BE15" s="43">
        <f>'BAR BB| Open rates'!BE15*0.8</f>
        <v>25440</v>
      </c>
      <c r="BF15" s="43">
        <f>'BAR BB| Open rates'!BF15*0.8</f>
        <v>23840</v>
      </c>
      <c r="BG15" s="43">
        <f>'BAR BB| Open rates'!BG15*0.8</f>
        <v>25440</v>
      </c>
      <c r="BH15" s="43">
        <f>'BAR BB| Open rates'!BH15*0.8</f>
        <v>23840</v>
      </c>
      <c r="BI15" s="43">
        <f>'BAR BB| Open rates'!BI15*0.8</f>
        <v>25440</v>
      </c>
      <c r="BJ15" s="43">
        <f>'BAR BB| Open rates'!BJ15*0.8</f>
        <v>23840</v>
      </c>
      <c r="BK15" s="43">
        <f>'BAR BB| Open rates'!BK15*0.8</f>
        <v>25440</v>
      </c>
      <c r="BL15" s="43">
        <f>'BAR BB| Open rates'!BL15*0.8</f>
        <v>23840</v>
      </c>
      <c r="BM15" s="43">
        <f>'BAR BB| Open rates'!BM15*0.8</f>
        <v>25440</v>
      </c>
      <c r="BN15" s="43">
        <f>'BAR BB| Open rates'!BN15*0.8</f>
        <v>26800</v>
      </c>
      <c r="BO15" s="43">
        <f>'BAR BB| Open rates'!BO15*0.8</f>
        <v>28560</v>
      </c>
      <c r="BP15" s="43">
        <f>'BAR BB| Open rates'!BP15*0.8</f>
        <v>23040</v>
      </c>
      <c r="BQ15" s="43">
        <f>'BAR BB| Open rates'!BQ15*0.8</f>
        <v>21440</v>
      </c>
      <c r="BR15" s="43">
        <f>'BAR BB| Open rates'!BR15*0.8</f>
        <v>22240</v>
      </c>
      <c r="BS15" s="43">
        <f>'BAR BB| Open rates'!BS15*0.8</f>
        <v>21440</v>
      </c>
      <c r="BT15" s="43">
        <f>'BAR BB| Open rates'!BT15*0.8</f>
        <v>22240</v>
      </c>
      <c r="BU15" s="43">
        <f>'BAR BB| Open rates'!BU15*0.8</f>
        <v>21440</v>
      </c>
      <c r="BV15" s="43">
        <f>'BAR BB| Open rates'!BV15*0.8</f>
        <v>22240</v>
      </c>
      <c r="BW15" s="43">
        <f>'BAR BB| Open rates'!BW15*0.8</f>
        <v>21440</v>
      </c>
      <c r="BX15" s="43">
        <f>'BAR BB| Open rates'!BX15*0.8</f>
        <v>21440</v>
      </c>
      <c r="BY15" s="43">
        <f>'BAR BB| Open rates'!BY15*0.8</f>
        <v>22240</v>
      </c>
      <c r="BZ15" s="43">
        <f>'BAR BB| Open rates'!BZ15*0.8</f>
        <v>21440</v>
      </c>
      <c r="CA15" s="43">
        <f>'BAR BB| Open rates'!CA15*0.8</f>
        <v>22240</v>
      </c>
      <c r="CB15" s="43">
        <f>'BAR BB| Open rates'!CB15*0.8</f>
        <v>21440</v>
      </c>
      <c r="CC15" s="43">
        <f>'BAR BB| Open rates'!CC15*0.8</f>
        <v>22240</v>
      </c>
      <c r="CD15" s="43">
        <f>'BAR BB| Open rates'!CD15*0.8</f>
        <v>25200</v>
      </c>
      <c r="CE15" s="43">
        <f>'BAR BB| Open rates'!CE15*0.8</f>
        <v>26960</v>
      </c>
    </row>
    <row r="16" spans="1:83" s="36" customFormat="1" ht="12" customHeight="1" x14ac:dyDescent="0.2">
      <c r="A16" s="237">
        <v>2</v>
      </c>
      <c r="B16" s="43">
        <f>'BAR BB| Open rates'!B16*0.8</f>
        <v>25440</v>
      </c>
      <c r="C16" s="43">
        <f>'BAR BB| Open rates'!C16*0.8</f>
        <v>30160</v>
      </c>
      <c r="D16" s="43">
        <f>'BAR BB| Open rates'!D16*0.8</f>
        <v>26800</v>
      </c>
      <c r="E16" s="43">
        <f>'BAR BB| Open rates'!E16*0.8</f>
        <v>25200</v>
      </c>
      <c r="F16" s="43">
        <f>'BAR BB| Open rates'!F16*0.8</f>
        <v>23840</v>
      </c>
      <c r="G16" s="43">
        <f>'BAR BB| Open rates'!G16*0.8</f>
        <v>22240</v>
      </c>
      <c r="H16" s="43">
        <f>'BAR BB| Open rates'!H16*0.8</f>
        <v>22240</v>
      </c>
      <c r="I16" s="43">
        <f>'BAR BB| Open rates'!I16*0.8</f>
        <v>21440</v>
      </c>
      <c r="J16" s="43">
        <f>'BAR BB| Open rates'!J16*0.8</f>
        <v>22240</v>
      </c>
      <c r="K16" s="43">
        <f>'BAR BB| Open rates'!K16*0.8</f>
        <v>22240</v>
      </c>
      <c r="L16" s="43">
        <f>'BAR BB| Open rates'!L16*0.8</f>
        <v>22240</v>
      </c>
      <c r="M16" s="43">
        <f>'BAR BB| Open rates'!M16*0.8</f>
        <v>30160</v>
      </c>
      <c r="N16" s="43">
        <f>'BAR BB| Open rates'!N16*0.8</f>
        <v>26000</v>
      </c>
      <c r="O16" s="43">
        <f>'BAR BB| Open rates'!O16*0.8</f>
        <v>30160</v>
      </c>
      <c r="P16" s="43">
        <f>'BAR BB| Open rates'!P16*0.8</f>
        <v>27760</v>
      </c>
      <c r="Q16" s="43">
        <f>'BAR BB| Open rates'!Q16*0.8</f>
        <v>24640</v>
      </c>
      <c r="R16" s="43">
        <f>'BAR BB| Open rates'!R16*0.8</f>
        <v>26000</v>
      </c>
      <c r="S16" s="43">
        <f>'BAR BB| Open rates'!S16*0.8</f>
        <v>24640</v>
      </c>
      <c r="T16" s="43">
        <f>'BAR BB| Open rates'!T16*0.8</f>
        <v>26000</v>
      </c>
      <c r="U16" s="43">
        <f>'BAR BB| Open rates'!U16*0.8</f>
        <v>24640</v>
      </c>
      <c r="V16" s="43">
        <f>'BAR BB| Open rates'!V16*0.8</f>
        <v>26000</v>
      </c>
      <c r="W16" s="43">
        <f>'BAR BB| Open rates'!W16*0.8</f>
        <v>30000</v>
      </c>
      <c r="X16" s="43">
        <f>'BAR BB| Open rates'!X16*0.8</f>
        <v>33360</v>
      </c>
      <c r="Y16" s="43">
        <f>'BAR BB| Open rates'!Y16*0.8</f>
        <v>48640</v>
      </c>
      <c r="Z16" s="43">
        <f>'BAR BB| Open rates'!Z16*0.8</f>
        <v>30000</v>
      </c>
      <c r="AA16" s="43">
        <f>'BAR BB| Open rates'!AA16*0.8</f>
        <v>31760</v>
      </c>
      <c r="AB16" s="43">
        <f>'BAR BB| Open rates'!AB16*0.8</f>
        <v>30000</v>
      </c>
      <c r="AC16" s="43">
        <f>'BAR BB| Open rates'!AC16*0.8</f>
        <v>33360</v>
      </c>
      <c r="AD16" s="43">
        <f>'BAR BB| Open rates'!AD16*0.8</f>
        <v>34960</v>
      </c>
      <c r="AE16" s="43">
        <f>'BAR BB| Open rates'!AE16*0.8</f>
        <v>33360</v>
      </c>
      <c r="AF16" s="43">
        <f>'BAR BB| Open rates'!AF16*0.8</f>
        <v>34960</v>
      </c>
      <c r="AG16" s="43">
        <f>'BAR BB| Open rates'!AG16*0.8</f>
        <v>33360</v>
      </c>
      <c r="AH16" s="43">
        <f>'BAR BB| Open rates'!AH16*0.8</f>
        <v>34960</v>
      </c>
      <c r="AI16" s="43">
        <f>'BAR BB| Open rates'!AI16*0.8</f>
        <v>33360</v>
      </c>
      <c r="AJ16" s="43">
        <f>'BAR BB| Open rates'!AJ16*0.8</f>
        <v>34960</v>
      </c>
      <c r="AK16" s="43">
        <f>'BAR BB| Open rates'!AK16*0.8</f>
        <v>33360</v>
      </c>
      <c r="AL16" s="43">
        <f>'BAR BB| Open rates'!AL16*0.8</f>
        <v>34960</v>
      </c>
      <c r="AM16" s="43">
        <f>'BAR BB| Open rates'!AM16*0.8</f>
        <v>33360</v>
      </c>
      <c r="AN16" s="43">
        <f>'BAR BB| Open rates'!AN16*0.8</f>
        <v>34960</v>
      </c>
      <c r="AO16" s="43">
        <f>'BAR BB| Open rates'!AO16*0.8</f>
        <v>33360</v>
      </c>
      <c r="AP16" s="43">
        <f>'BAR BB| Open rates'!AP16*0.8</f>
        <v>34960</v>
      </c>
      <c r="AQ16" s="43">
        <f>'BAR BB| Open rates'!AQ16*0.8</f>
        <v>33360</v>
      </c>
      <c r="AR16" s="43">
        <f>'BAR BB| Open rates'!AR16*0.8</f>
        <v>34960</v>
      </c>
      <c r="AS16" s="43">
        <f>'BAR BB| Open rates'!AS16*0.8</f>
        <v>30000</v>
      </c>
      <c r="AT16" s="43">
        <f>'BAR BB| Open rates'!AT16*0.8</f>
        <v>31760</v>
      </c>
      <c r="AU16" s="43">
        <f>'BAR BB| Open rates'!AU16*0.8</f>
        <v>30000</v>
      </c>
      <c r="AV16" s="43">
        <f>'BAR BB| Open rates'!AV16*0.8</f>
        <v>31760</v>
      </c>
      <c r="AW16" s="43">
        <f>'BAR BB| Open rates'!AW16*0.8</f>
        <v>31760</v>
      </c>
      <c r="AX16" s="43">
        <f>'BAR BB| Open rates'!AX16*0.8</f>
        <v>30000</v>
      </c>
      <c r="AY16" s="43">
        <f>'BAR BB| Open rates'!AY16*0.8</f>
        <v>31760</v>
      </c>
      <c r="AZ16" s="43">
        <f>'BAR BB| Open rates'!AZ16*0.8</f>
        <v>30000</v>
      </c>
      <c r="BA16" s="43">
        <f>'BAR BB| Open rates'!BA16*0.8</f>
        <v>31760</v>
      </c>
      <c r="BB16" s="43">
        <f>'BAR BB| Open rates'!BB16*0.8</f>
        <v>30000</v>
      </c>
      <c r="BC16" s="43">
        <f>'BAR BB| Open rates'!BC16*0.8</f>
        <v>31760</v>
      </c>
      <c r="BD16" s="43">
        <f>'BAR BB| Open rates'!BD16*0.8</f>
        <v>30000</v>
      </c>
      <c r="BE16" s="43">
        <f>'BAR BB| Open rates'!BE16*0.8</f>
        <v>27840</v>
      </c>
      <c r="BF16" s="43">
        <f>'BAR BB| Open rates'!BF16*0.8</f>
        <v>26240</v>
      </c>
      <c r="BG16" s="43">
        <f>'BAR BB| Open rates'!BG16*0.8</f>
        <v>27840</v>
      </c>
      <c r="BH16" s="43">
        <f>'BAR BB| Open rates'!BH16*0.8</f>
        <v>26240</v>
      </c>
      <c r="BI16" s="43">
        <f>'BAR BB| Open rates'!BI16*0.8</f>
        <v>27840</v>
      </c>
      <c r="BJ16" s="43">
        <f>'BAR BB| Open rates'!BJ16*0.8</f>
        <v>26240</v>
      </c>
      <c r="BK16" s="43">
        <f>'BAR BB| Open rates'!BK16*0.8</f>
        <v>27840</v>
      </c>
      <c r="BL16" s="43">
        <f>'BAR BB| Open rates'!BL16*0.8</f>
        <v>26240</v>
      </c>
      <c r="BM16" s="43">
        <f>'BAR BB| Open rates'!BM16*0.8</f>
        <v>27840</v>
      </c>
      <c r="BN16" s="43">
        <f>'BAR BB| Open rates'!BN16*0.8</f>
        <v>29200</v>
      </c>
      <c r="BO16" s="43">
        <f>'BAR BB| Open rates'!BO16*0.8</f>
        <v>30960</v>
      </c>
      <c r="BP16" s="43">
        <f>'BAR BB| Open rates'!BP16*0.8</f>
        <v>25440</v>
      </c>
      <c r="BQ16" s="43">
        <f>'BAR BB| Open rates'!BQ16*0.8</f>
        <v>23840</v>
      </c>
      <c r="BR16" s="43">
        <f>'BAR BB| Open rates'!BR16*0.8</f>
        <v>24640</v>
      </c>
      <c r="BS16" s="43">
        <f>'BAR BB| Open rates'!BS16*0.8</f>
        <v>23840</v>
      </c>
      <c r="BT16" s="43">
        <f>'BAR BB| Open rates'!BT16*0.8</f>
        <v>24640</v>
      </c>
      <c r="BU16" s="43">
        <f>'BAR BB| Open rates'!BU16*0.8</f>
        <v>23840</v>
      </c>
      <c r="BV16" s="43">
        <f>'BAR BB| Open rates'!BV16*0.8</f>
        <v>24640</v>
      </c>
      <c r="BW16" s="43">
        <f>'BAR BB| Open rates'!BW16*0.8</f>
        <v>23840</v>
      </c>
      <c r="BX16" s="43">
        <f>'BAR BB| Open rates'!BX16*0.8</f>
        <v>23840</v>
      </c>
      <c r="BY16" s="43">
        <f>'BAR BB| Open rates'!BY16*0.8</f>
        <v>24640</v>
      </c>
      <c r="BZ16" s="43">
        <f>'BAR BB| Open rates'!BZ16*0.8</f>
        <v>23840</v>
      </c>
      <c r="CA16" s="43">
        <f>'BAR BB| Open rates'!CA16*0.8</f>
        <v>24640</v>
      </c>
      <c r="CB16" s="43">
        <f>'BAR BB| Open rates'!CB16*0.8</f>
        <v>23840</v>
      </c>
      <c r="CC16" s="43">
        <f>'BAR BB| Open rates'!CC16*0.8</f>
        <v>24640</v>
      </c>
      <c r="CD16" s="43">
        <f>'BAR BB| Open rates'!CD16*0.8</f>
        <v>27600</v>
      </c>
      <c r="CE16" s="43">
        <f>'BAR BB| Open rates'!CE16*0.8</f>
        <v>29360</v>
      </c>
    </row>
    <row r="17" spans="1:83"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row>
    <row r="18" spans="1:83" s="36" customFormat="1" ht="12" customHeight="1" x14ac:dyDescent="0.2">
      <c r="A18" s="237">
        <v>1</v>
      </c>
      <c r="B18" s="43">
        <f>'BAR BB| Open rates'!B18*0.8</f>
        <v>23120</v>
      </c>
      <c r="C18" s="43">
        <f>'BAR BB| Open rates'!C18*0.8</f>
        <v>27840</v>
      </c>
      <c r="D18" s="43">
        <f>'BAR BB| Open rates'!D18*0.8</f>
        <v>24480</v>
      </c>
      <c r="E18" s="43">
        <f>'BAR BB| Open rates'!E18*0.8</f>
        <v>24480</v>
      </c>
      <c r="F18" s="43">
        <f>'BAR BB| Open rates'!F18*0.8</f>
        <v>23120</v>
      </c>
      <c r="G18" s="43">
        <f>'BAR BB| Open rates'!G18*0.8</f>
        <v>21520</v>
      </c>
      <c r="H18" s="43">
        <f>'BAR BB| Open rates'!H18*0.8</f>
        <v>21520</v>
      </c>
      <c r="I18" s="43">
        <f>'BAR BB| Open rates'!I18*0.8</f>
        <v>20720</v>
      </c>
      <c r="J18" s="43">
        <f>'BAR BB| Open rates'!J18*0.8</f>
        <v>21520</v>
      </c>
      <c r="K18" s="43">
        <f>'BAR BB| Open rates'!K18*0.8</f>
        <v>21520</v>
      </c>
      <c r="L18" s="43">
        <f>'BAR BB| Open rates'!L18*0.8</f>
        <v>21520</v>
      </c>
      <c r="M18" s="43">
        <f>'BAR BB| Open rates'!M18*0.8</f>
        <v>28640</v>
      </c>
      <c r="N18" s="43">
        <f>'BAR BB| Open rates'!N18*0.8</f>
        <v>24480</v>
      </c>
      <c r="O18" s="43">
        <f>'BAR BB| Open rates'!O18*0.8</f>
        <v>28640</v>
      </c>
      <c r="P18" s="43">
        <f>'BAR BB| Open rates'!P18*0.8</f>
        <v>26240</v>
      </c>
      <c r="Q18" s="43">
        <f>'BAR BB| Open rates'!Q18*0.8</f>
        <v>23120</v>
      </c>
      <c r="R18" s="43">
        <f>'BAR BB| Open rates'!R18*0.8</f>
        <v>24480</v>
      </c>
      <c r="S18" s="43">
        <f>'BAR BB| Open rates'!S18*0.8</f>
        <v>23120</v>
      </c>
      <c r="T18" s="43">
        <f>'BAR BB| Open rates'!T18*0.8</f>
        <v>24480</v>
      </c>
      <c r="U18" s="43">
        <f>'BAR BB| Open rates'!U18*0.8</f>
        <v>23120</v>
      </c>
      <c r="V18" s="43">
        <f>'BAR BB| Open rates'!V18*0.8</f>
        <v>24480</v>
      </c>
      <c r="W18" s="43">
        <f>'BAR BB| Open rates'!W18*0.8</f>
        <v>28400</v>
      </c>
      <c r="X18" s="43">
        <f>'BAR BB| Open rates'!X18*0.8</f>
        <v>31760</v>
      </c>
      <c r="Y18" s="43">
        <f>'BAR BB| Open rates'!Y18*0.8</f>
        <v>47040</v>
      </c>
      <c r="Z18" s="43">
        <f>'BAR BB| Open rates'!Z18*0.8</f>
        <v>28400</v>
      </c>
      <c r="AA18" s="43">
        <f>'BAR BB| Open rates'!AA18*0.8</f>
        <v>30160</v>
      </c>
      <c r="AB18" s="43">
        <f>'BAR BB| Open rates'!AB18*0.8</f>
        <v>28400</v>
      </c>
      <c r="AC18" s="43">
        <f>'BAR BB| Open rates'!AC18*0.8</f>
        <v>31760</v>
      </c>
      <c r="AD18" s="43">
        <f>'BAR BB| Open rates'!AD18*0.8</f>
        <v>33360</v>
      </c>
      <c r="AE18" s="43">
        <f>'BAR BB| Open rates'!AE18*0.8</f>
        <v>31760</v>
      </c>
      <c r="AF18" s="43">
        <f>'BAR BB| Open rates'!AF18*0.8</f>
        <v>33360</v>
      </c>
      <c r="AG18" s="43">
        <f>'BAR BB| Open rates'!AG18*0.8</f>
        <v>31760</v>
      </c>
      <c r="AH18" s="43">
        <f>'BAR BB| Open rates'!AH18*0.8</f>
        <v>33360</v>
      </c>
      <c r="AI18" s="43">
        <f>'BAR BB| Open rates'!AI18*0.8</f>
        <v>31760</v>
      </c>
      <c r="AJ18" s="43">
        <f>'BAR BB| Open rates'!AJ18*0.8</f>
        <v>33360</v>
      </c>
      <c r="AK18" s="43">
        <f>'BAR BB| Open rates'!AK18*0.8</f>
        <v>31760</v>
      </c>
      <c r="AL18" s="43">
        <f>'BAR BB| Open rates'!AL18*0.8</f>
        <v>33360</v>
      </c>
      <c r="AM18" s="43">
        <f>'BAR BB| Open rates'!AM18*0.8</f>
        <v>31760</v>
      </c>
      <c r="AN18" s="43">
        <f>'BAR BB| Open rates'!AN18*0.8</f>
        <v>33360</v>
      </c>
      <c r="AO18" s="43">
        <f>'BAR BB| Open rates'!AO18*0.8</f>
        <v>31760</v>
      </c>
      <c r="AP18" s="43">
        <f>'BAR BB| Open rates'!AP18*0.8</f>
        <v>33360</v>
      </c>
      <c r="AQ18" s="43">
        <f>'BAR BB| Open rates'!AQ18*0.8</f>
        <v>31760</v>
      </c>
      <c r="AR18" s="43">
        <f>'BAR BB| Open rates'!AR18*0.8</f>
        <v>33360</v>
      </c>
      <c r="AS18" s="43">
        <f>'BAR BB| Open rates'!AS18*0.8</f>
        <v>28400</v>
      </c>
      <c r="AT18" s="43">
        <f>'BAR BB| Open rates'!AT18*0.8</f>
        <v>30160</v>
      </c>
      <c r="AU18" s="43">
        <f>'BAR BB| Open rates'!AU18*0.8</f>
        <v>28400</v>
      </c>
      <c r="AV18" s="43">
        <f>'BAR BB| Open rates'!AV18*0.8</f>
        <v>30160</v>
      </c>
      <c r="AW18" s="43">
        <f>'BAR BB| Open rates'!AW18*0.8</f>
        <v>30160</v>
      </c>
      <c r="AX18" s="43">
        <f>'BAR BB| Open rates'!AX18*0.8</f>
        <v>28400</v>
      </c>
      <c r="AY18" s="43">
        <f>'BAR BB| Open rates'!AY18*0.8</f>
        <v>30160</v>
      </c>
      <c r="AZ18" s="43">
        <f>'BAR BB| Open rates'!AZ18*0.8</f>
        <v>28400</v>
      </c>
      <c r="BA18" s="43">
        <f>'BAR BB| Open rates'!BA18*0.8</f>
        <v>30160</v>
      </c>
      <c r="BB18" s="43">
        <f>'BAR BB| Open rates'!BB18*0.8</f>
        <v>28400</v>
      </c>
      <c r="BC18" s="43">
        <f>'BAR BB| Open rates'!BC18*0.8</f>
        <v>30160</v>
      </c>
      <c r="BD18" s="43">
        <f>'BAR BB| Open rates'!BD18*0.8</f>
        <v>28400</v>
      </c>
      <c r="BE18" s="43">
        <f>'BAR BB| Open rates'!BE18*0.8</f>
        <v>25520</v>
      </c>
      <c r="BF18" s="43">
        <f>'BAR BB| Open rates'!BF18*0.8</f>
        <v>23920</v>
      </c>
      <c r="BG18" s="43">
        <f>'BAR BB| Open rates'!BG18*0.8</f>
        <v>25520</v>
      </c>
      <c r="BH18" s="43">
        <f>'BAR BB| Open rates'!BH18*0.8</f>
        <v>23920</v>
      </c>
      <c r="BI18" s="43">
        <f>'BAR BB| Open rates'!BI18*0.8</f>
        <v>25520</v>
      </c>
      <c r="BJ18" s="43">
        <f>'BAR BB| Open rates'!BJ18*0.8</f>
        <v>23920</v>
      </c>
      <c r="BK18" s="43">
        <f>'BAR BB| Open rates'!BK18*0.8</f>
        <v>25520</v>
      </c>
      <c r="BL18" s="43">
        <f>'BAR BB| Open rates'!BL18*0.8</f>
        <v>23920</v>
      </c>
      <c r="BM18" s="43">
        <f>'BAR BB| Open rates'!BM18*0.8</f>
        <v>25520</v>
      </c>
      <c r="BN18" s="43">
        <f>'BAR BB| Open rates'!BN18*0.8</f>
        <v>26880</v>
      </c>
      <c r="BO18" s="43">
        <f>'BAR BB| Open rates'!BO18*0.8</f>
        <v>28640</v>
      </c>
      <c r="BP18" s="43">
        <f>'BAR BB| Open rates'!BP18*0.8</f>
        <v>23120</v>
      </c>
      <c r="BQ18" s="43">
        <f>'BAR BB| Open rates'!BQ18*0.8</f>
        <v>21520</v>
      </c>
      <c r="BR18" s="43">
        <f>'BAR BB| Open rates'!BR18*0.8</f>
        <v>22320</v>
      </c>
      <c r="BS18" s="43">
        <f>'BAR BB| Open rates'!BS18*0.8</f>
        <v>21520</v>
      </c>
      <c r="BT18" s="43">
        <f>'BAR BB| Open rates'!BT18*0.8</f>
        <v>22320</v>
      </c>
      <c r="BU18" s="43">
        <f>'BAR BB| Open rates'!BU18*0.8</f>
        <v>21520</v>
      </c>
      <c r="BV18" s="43">
        <f>'BAR BB| Open rates'!BV18*0.8</f>
        <v>22320</v>
      </c>
      <c r="BW18" s="43">
        <f>'BAR BB| Open rates'!BW18*0.8</f>
        <v>21520</v>
      </c>
      <c r="BX18" s="43">
        <f>'BAR BB| Open rates'!BX18*0.8</f>
        <v>21520</v>
      </c>
      <c r="BY18" s="43">
        <f>'BAR BB| Open rates'!BY18*0.8</f>
        <v>22320</v>
      </c>
      <c r="BZ18" s="43">
        <f>'BAR BB| Open rates'!BZ18*0.8</f>
        <v>21520</v>
      </c>
      <c r="CA18" s="43">
        <f>'BAR BB| Open rates'!CA18*0.8</f>
        <v>22320</v>
      </c>
      <c r="CB18" s="43">
        <f>'BAR BB| Open rates'!CB18*0.8</f>
        <v>21520</v>
      </c>
      <c r="CC18" s="43">
        <f>'BAR BB| Open rates'!CC18*0.8</f>
        <v>22320</v>
      </c>
      <c r="CD18" s="43">
        <f>'BAR BB| Open rates'!CD18*0.8</f>
        <v>25280</v>
      </c>
      <c r="CE18" s="43">
        <f>'BAR BB| Open rates'!CE18*0.8</f>
        <v>27040</v>
      </c>
    </row>
    <row r="19" spans="1:83" s="36" customFormat="1" ht="12" customHeight="1" x14ac:dyDescent="0.2">
      <c r="A19" s="237">
        <v>2</v>
      </c>
      <c r="B19" s="43">
        <f>'BAR BB| Open rates'!B19*0.8</f>
        <v>25520</v>
      </c>
      <c r="C19" s="43">
        <f>'BAR BB| Open rates'!C19*0.8</f>
        <v>30240</v>
      </c>
      <c r="D19" s="43">
        <f>'BAR BB| Open rates'!D19*0.8</f>
        <v>26880</v>
      </c>
      <c r="E19" s="43">
        <f>'BAR BB| Open rates'!E19*0.8</f>
        <v>26880</v>
      </c>
      <c r="F19" s="43">
        <f>'BAR BB| Open rates'!F19*0.8</f>
        <v>25520</v>
      </c>
      <c r="G19" s="43">
        <f>'BAR BB| Open rates'!G19*0.8</f>
        <v>23920</v>
      </c>
      <c r="H19" s="43">
        <f>'BAR BB| Open rates'!H19*0.8</f>
        <v>23920</v>
      </c>
      <c r="I19" s="43">
        <f>'BAR BB| Open rates'!I19*0.8</f>
        <v>23120</v>
      </c>
      <c r="J19" s="43">
        <f>'BAR BB| Open rates'!J19*0.8</f>
        <v>23920</v>
      </c>
      <c r="K19" s="43">
        <f>'BAR BB| Open rates'!K19*0.8</f>
        <v>23920</v>
      </c>
      <c r="L19" s="43">
        <f>'BAR BB| Open rates'!L19*0.8</f>
        <v>23920</v>
      </c>
      <c r="M19" s="43">
        <f>'BAR BB| Open rates'!M19*0.8</f>
        <v>31040</v>
      </c>
      <c r="N19" s="43">
        <f>'BAR BB| Open rates'!N19*0.8</f>
        <v>26880</v>
      </c>
      <c r="O19" s="43">
        <f>'BAR BB| Open rates'!O19*0.8</f>
        <v>31040</v>
      </c>
      <c r="P19" s="43">
        <f>'BAR BB| Open rates'!P19*0.8</f>
        <v>28640</v>
      </c>
      <c r="Q19" s="43">
        <f>'BAR BB| Open rates'!Q19*0.8</f>
        <v>25520</v>
      </c>
      <c r="R19" s="43">
        <f>'BAR BB| Open rates'!R19*0.8</f>
        <v>26880</v>
      </c>
      <c r="S19" s="43">
        <f>'BAR BB| Open rates'!S19*0.8</f>
        <v>25520</v>
      </c>
      <c r="T19" s="43">
        <f>'BAR BB| Open rates'!T19*0.8</f>
        <v>26880</v>
      </c>
      <c r="U19" s="43">
        <f>'BAR BB| Open rates'!U19*0.8</f>
        <v>25520</v>
      </c>
      <c r="V19" s="43">
        <f>'BAR BB| Open rates'!V19*0.8</f>
        <v>26880</v>
      </c>
      <c r="W19" s="43">
        <f>'BAR BB| Open rates'!W19*0.8</f>
        <v>30800</v>
      </c>
      <c r="X19" s="43">
        <f>'BAR BB| Open rates'!X19*0.8</f>
        <v>34160</v>
      </c>
      <c r="Y19" s="43">
        <f>'BAR BB| Open rates'!Y19*0.8</f>
        <v>49440</v>
      </c>
      <c r="Z19" s="43">
        <f>'BAR BB| Open rates'!Z19*0.8</f>
        <v>30800</v>
      </c>
      <c r="AA19" s="43">
        <f>'BAR BB| Open rates'!AA19*0.8</f>
        <v>32560</v>
      </c>
      <c r="AB19" s="43">
        <f>'BAR BB| Open rates'!AB19*0.8</f>
        <v>30800</v>
      </c>
      <c r="AC19" s="43">
        <f>'BAR BB| Open rates'!AC19*0.8</f>
        <v>34160</v>
      </c>
      <c r="AD19" s="43">
        <f>'BAR BB| Open rates'!AD19*0.8</f>
        <v>35760</v>
      </c>
      <c r="AE19" s="43">
        <f>'BAR BB| Open rates'!AE19*0.8</f>
        <v>34160</v>
      </c>
      <c r="AF19" s="43">
        <f>'BAR BB| Open rates'!AF19*0.8</f>
        <v>35760</v>
      </c>
      <c r="AG19" s="43">
        <f>'BAR BB| Open rates'!AG19*0.8</f>
        <v>34160</v>
      </c>
      <c r="AH19" s="43">
        <f>'BAR BB| Open rates'!AH19*0.8</f>
        <v>35760</v>
      </c>
      <c r="AI19" s="43">
        <f>'BAR BB| Open rates'!AI19*0.8</f>
        <v>34160</v>
      </c>
      <c r="AJ19" s="43">
        <f>'BAR BB| Open rates'!AJ19*0.8</f>
        <v>35760</v>
      </c>
      <c r="AK19" s="43">
        <f>'BAR BB| Open rates'!AK19*0.8</f>
        <v>34160</v>
      </c>
      <c r="AL19" s="43">
        <f>'BAR BB| Open rates'!AL19*0.8</f>
        <v>35760</v>
      </c>
      <c r="AM19" s="43">
        <f>'BAR BB| Open rates'!AM19*0.8</f>
        <v>34160</v>
      </c>
      <c r="AN19" s="43">
        <f>'BAR BB| Open rates'!AN19*0.8</f>
        <v>35760</v>
      </c>
      <c r="AO19" s="43">
        <f>'BAR BB| Open rates'!AO19*0.8</f>
        <v>34160</v>
      </c>
      <c r="AP19" s="43">
        <f>'BAR BB| Open rates'!AP19*0.8</f>
        <v>35760</v>
      </c>
      <c r="AQ19" s="43">
        <f>'BAR BB| Open rates'!AQ19*0.8</f>
        <v>34160</v>
      </c>
      <c r="AR19" s="43">
        <f>'BAR BB| Open rates'!AR19*0.8</f>
        <v>35760</v>
      </c>
      <c r="AS19" s="43">
        <f>'BAR BB| Open rates'!AS19*0.8</f>
        <v>30800</v>
      </c>
      <c r="AT19" s="43">
        <f>'BAR BB| Open rates'!AT19*0.8</f>
        <v>32560</v>
      </c>
      <c r="AU19" s="43">
        <f>'BAR BB| Open rates'!AU19*0.8</f>
        <v>30800</v>
      </c>
      <c r="AV19" s="43">
        <f>'BAR BB| Open rates'!AV19*0.8</f>
        <v>32560</v>
      </c>
      <c r="AW19" s="43">
        <f>'BAR BB| Open rates'!AW19*0.8</f>
        <v>32560</v>
      </c>
      <c r="AX19" s="43">
        <f>'BAR BB| Open rates'!AX19*0.8</f>
        <v>30800</v>
      </c>
      <c r="AY19" s="43">
        <f>'BAR BB| Open rates'!AY19*0.8</f>
        <v>32560</v>
      </c>
      <c r="AZ19" s="43">
        <f>'BAR BB| Open rates'!AZ19*0.8</f>
        <v>30800</v>
      </c>
      <c r="BA19" s="43">
        <f>'BAR BB| Open rates'!BA19*0.8</f>
        <v>32560</v>
      </c>
      <c r="BB19" s="43">
        <f>'BAR BB| Open rates'!BB19*0.8</f>
        <v>30800</v>
      </c>
      <c r="BC19" s="43">
        <f>'BAR BB| Open rates'!BC19*0.8</f>
        <v>32560</v>
      </c>
      <c r="BD19" s="43">
        <f>'BAR BB| Open rates'!BD19*0.8</f>
        <v>30800</v>
      </c>
      <c r="BE19" s="43">
        <f>'BAR BB| Open rates'!BE19*0.8</f>
        <v>27920</v>
      </c>
      <c r="BF19" s="43">
        <f>'BAR BB| Open rates'!BF19*0.8</f>
        <v>26320</v>
      </c>
      <c r="BG19" s="43">
        <f>'BAR BB| Open rates'!BG19*0.8</f>
        <v>27920</v>
      </c>
      <c r="BH19" s="43">
        <f>'BAR BB| Open rates'!BH19*0.8</f>
        <v>26320</v>
      </c>
      <c r="BI19" s="43">
        <f>'BAR BB| Open rates'!BI19*0.8</f>
        <v>27920</v>
      </c>
      <c r="BJ19" s="43">
        <f>'BAR BB| Open rates'!BJ19*0.8</f>
        <v>26320</v>
      </c>
      <c r="BK19" s="43">
        <f>'BAR BB| Open rates'!BK19*0.8</f>
        <v>27920</v>
      </c>
      <c r="BL19" s="43">
        <f>'BAR BB| Open rates'!BL19*0.8</f>
        <v>26320</v>
      </c>
      <c r="BM19" s="43">
        <f>'BAR BB| Open rates'!BM19*0.8</f>
        <v>27920</v>
      </c>
      <c r="BN19" s="43">
        <f>'BAR BB| Open rates'!BN19*0.8</f>
        <v>29280</v>
      </c>
      <c r="BO19" s="43">
        <f>'BAR BB| Open rates'!BO19*0.8</f>
        <v>31040</v>
      </c>
      <c r="BP19" s="43">
        <f>'BAR BB| Open rates'!BP19*0.8</f>
        <v>25520</v>
      </c>
      <c r="BQ19" s="43">
        <f>'BAR BB| Open rates'!BQ19*0.8</f>
        <v>23920</v>
      </c>
      <c r="BR19" s="43">
        <f>'BAR BB| Open rates'!BR19*0.8</f>
        <v>24720</v>
      </c>
      <c r="BS19" s="43">
        <f>'BAR BB| Open rates'!BS19*0.8</f>
        <v>23920</v>
      </c>
      <c r="BT19" s="43">
        <f>'BAR BB| Open rates'!BT19*0.8</f>
        <v>24720</v>
      </c>
      <c r="BU19" s="43">
        <f>'BAR BB| Open rates'!BU19*0.8</f>
        <v>23920</v>
      </c>
      <c r="BV19" s="43">
        <f>'BAR BB| Open rates'!BV19*0.8</f>
        <v>24720</v>
      </c>
      <c r="BW19" s="43">
        <f>'BAR BB| Open rates'!BW19*0.8</f>
        <v>23920</v>
      </c>
      <c r="BX19" s="43">
        <f>'BAR BB| Open rates'!BX19*0.8</f>
        <v>23920</v>
      </c>
      <c r="BY19" s="43">
        <f>'BAR BB| Open rates'!BY19*0.8</f>
        <v>24720</v>
      </c>
      <c r="BZ19" s="43">
        <f>'BAR BB| Open rates'!BZ19*0.8</f>
        <v>23920</v>
      </c>
      <c r="CA19" s="43">
        <f>'BAR BB| Open rates'!CA19*0.8</f>
        <v>24720</v>
      </c>
      <c r="CB19" s="43">
        <f>'BAR BB| Open rates'!CB19*0.8</f>
        <v>23920</v>
      </c>
      <c r="CC19" s="43">
        <f>'BAR BB| Open rates'!CC19*0.8</f>
        <v>24720</v>
      </c>
      <c r="CD19" s="43">
        <f>'BAR BB| Open rates'!CD19*0.8</f>
        <v>27680</v>
      </c>
      <c r="CE19" s="43">
        <f>'BAR BB| Open rates'!CE19*0.8</f>
        <v>29440</v>
      </c>
    </row>
    <row r="20" spans="1:83"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row>
    <row r="21" spans="1:83" s="36" customFormat="1" ht="12" customHeight="1" x14ac:dyDescent="0.2">
      <c r="A21" s="237">
        <v>1</v>
      </c>
      <c r="B21" s="43">
        <f>'BAR BB| Open rates'!B21*0.8</f>
        <v>24640</v>
      </c>
      <c r="C21" s="43">
        <f>'BAR BB| Open rates'!C21*0.8</f>
        <v>29360</v>
      </c>
      <c r="D21" s="43">
        <f>'BAR BB| Open rates'!D21*0.8</f>
        <v>26000</v>
      </c>
      <c r="E21" s="43">
        <f>'BAR BB| Open rates'!E21*0.8</f>
        <v>24880</v>
      </c>
      <c r="F21" s="43">
        <f>'BAR BB| Open rates'!F21*0.8</f>
        <v>23520</v>
      </c>
      <c r="G21" s="43">
        <f>'BAR BB| Open rates'!G21*0.8</f>
        <v>21920</v>
      </c>
      <c r="H21" s="43">
        <f>'BAR BB| Open rates'!H21*0.8</f>
        <v>21920</v>
      </c>
      <c r="I21" s="43">
        <f>'BAR BB| Open rates'!I21*0.8</f>
        <v>21120</v>
      </c>
      <c r="J21" s="43">
        <f>'BAR BB| Open rates'!J21*0.8</f>
        <v>21920</v>
      </c>
      <c r="K21" s="43">
        <f>'BAR BB| Open rates'!K21*0.8</f>
        <v>21920</v>
      </c>
      <c r="L21" s="43">
        <f>'BAR BB| Open rates'!L21*0.8</f>
        <v>21920</v>
      </c>
      <c r="M21" s="43">
        <f>'BAR BB| Open rates'!M21*0.8</f>
        <v>29040</v>
      </c>
      <c r="N21" s="43">
        <f>'BAR BB| Open rates'!N21*0.8</f>
        <v>24880</v>
      </c>
      <c r="O21" s="43">
        <f>'BAR BB| Open rates'!O21*0.8</f>
        <v>29040</v>
      </c>
      <c r="P21" s="43">
        <f>'BAR BB| Open rates'!P21*0.8</f>
        <v>26640</v>
      </c>
      <c r="Q21" s="43">
        <f>'BAR BB| Open rates'!Q21*0.8</f>
        <v>23520</v>
      </c>
      <c r="R21" s="43">
        <f>'BAR BB| Open rates'!R21*0.8</f>
        <v>24880</v>
      </c>
      <c r="S21" s="43">
        <f>'BAR BB| Open rates'!S21*0.8</f>
        <v>23520</v>
      </c>
      <c r="T21" s="43">
        <f>'BAR BB| Open rates'!T21*0.8</f>
        <v>24880</v>
      </c>
      <c r="U21" s="43">
        <f>'BAR BB| Open rates'!U21*0.8</f>
        <v>23520</v>
      </c>
      <c r="V21" s="43">
        <f>'BAR BB| Open rates'!V21*0.8</f>
        <v>24880</v>
      </c>
      <c r="W21" s="43">
        <f>'BAR BB| Open rates'!W21*0.8</f>
        <v>29200</v>
      </c>
      <c r="X21" s="43">
        <f>'BAR BB| Open rates'!X21*0.8</f>
        <v>32560</v>
      </c>
      <c r="Y21" s="43">
        <f>'BAR BB| Open rates'!Y21*0.8</f>
        <v>47840</v>
      </c>
      <c r="Z21" s="43">
        <f>'BAR BB| Open rates'!Z21*0.8</f>
        <v>29200</v>
      </c>
      <c r="AA21" s="43">
        <f>'BAR BB| Open rates'!AA21*0.8</f>
        <v>30960</v>
      </c>
      <c r="AB21" s="43">
        <f>'BAR BB| Open rates'!AB21*0.8</f>
        <v>29200</v>
      </c>
      <c r="AC21" s="43">
        <f>'BAR BB| Open rates'!AC21*0.8</f>
        <v>32560</v>
      </c>
      <c r="AD21" s="43">
        <f>'BAR BB| Open rates'!AD21*0.8</f>
        <v>34160</v>
      </c>
      <c r="AE21" s="43">
        <f>'BAR BB| Open rates'!AE21*0.8</f>
        <v>32560</v>
      </c>
      <c r="AF21" s="43">
        <f>'BAR BB| Open rates'!AF21*0.8</f>
        <v>34160</v>
      </c>
      <c r="AG21" s="43">
        <f>'BAR BB| Open rates'!AG21*0.8</f>
        <v>32560</v>
      </c>
      <c r="AH21" s="43">
        <f>'BAR BB| Open rates'!AH21*0.8</f>
        <v>34160</v>
      </c>
      <c r="AI21" s="43">
        <f>'BAR BB| Open rates'!AI21*0.8</f>
        <v>32560</v>
      </c>
      <c r="AJ21" s="43">
        <f>'BAR BB| Open rates'!AJ21*0.8</f>
        <v>34160</v>
      </c>
      <c r="AK21" s="43">
        <f>'BAR BB| Open rates'!AK21*0.8</f>
        <v>32560</v>
      </c>
      <c r="AL21" s="43">
        <f>'BAR BB| Open rates'!AL21*0.8</f>
        <v>34160</v>
      </c>
      <c r="AM21" s="43">
        <f>'BAR BB| Open rates'!AM21*0.8</f>
        <v>32560</v>
      </c>
      <c r="AN21" s="43">
        <f>'BAR BB| Open rates'!AN21*0.8</f>
        <v>34160</v>
      </c>
      <c r="AO21" s="43">
        <f>'BAR BB| Open rates'!AO21*0.8</f>
        <v>32560</v>
      </c>
      <c r="AP21" s="43">
        <f>'BAR BB| Open rates'!AP21*0.8</f>
        <v>34160</v>
      </c>
      <c r="AQ21" s="43">
        <f>'BAR BB| Open rates'!AQ21*0.8</f>
        <v>32560</v>
      </c>
      <c r="AR21" s="43">
        <f>'BAR BB| Open rates'!AR21*0.8</f>
        <v>34160</v>
      </c>
      <c r="AS21" s="43">
        <f>'BAR BB| Open rates'!AS21*0.8</f>
        <v>29200</v>
      </c>
      <c r="AT21" s="43">
        <f>'BAR BB| Open rates'!AT21*0.8</f>
        <v>30960</v>
      </c>
      <c r="AU21" s="43">
        <f>'BAR BB| Open rates'!AU21*0.8</f>
        <v>29200</v>
      </c>
      <c r="AV21" s="43">
        <f>'BAR BB| Open rates'!AV21*0.8</f>
        <v>30960</v>
      </c>
      <c r="AW21" s="43">
        <f>'BAR BB| Open rates'!AW21*0.8</f>
        <v>30960</v>
      </c>
      <c r="AX21" s="43">
        <f>'BAR BB| Open rates'!AX21*0.8</f>
        <v>29200</v>
      </c>
      <c r="AY21" s="43">
        <f>'BAR BB| Open rates'!AY21*0.8</f>
        <v>30960</v>
      </c>
      <c r="AZ21" s="43">
        <f>'BAR BB| Open rates'!AZ21*0.8</f>
        <v>29200</v>
      </c>
      <c r="BA21" s="43">
        <f>'BAR BB| Open rates'!BA21*0.8</f>
        <v>30960</v>
      </c>
      <c r="BB21" s="43">
        <f>'BAR BB| Open rates'!BB21*0.8</f>
        <v>29200</v>
      </c>
      <c r="BC21" s="43">
        <f>'BAR BB| Open rates'!BC21*0.8</f>
        <v>30960</v>
      </c>
      <c r="BD21" s="43">
        <f>'BAR BB| Open rates'!BD21*0.8</f>
        <v>29200</v>
      </c>
      <c r="BE21" s="43">
        <f>'BAR BB| Open rates'!BE21*0.8</f>
        <v>25920</v>
      </c>
      <c r="BF21" s="43">
        <f>'BAR BB| Open rates'!BF21*0.8</f>
        <v>24320</v>
      </c>
      <c r="BG21" s="43">
        <f>'BAR BB| Open rates'!BG21*0.8</f>
        <v>25920</v>
      </c>
      <c r="BH21" s="43">
        <f>'BAR BB| Open rates'!BH21*0.8</f>
        <v>24320</v>
      </c>
      <c r="BI21" s="43">
        <f>'BAR BB| Open rates'!BI21*0.8</f>
        <v>25920</v>
      </c>
      <c r="BJ21" s="43">
        <f>'BAR BB| Open rates'!BJ21*0.8</f>
        <v>24320</v>
      </c>
      <c r="BK21" s="43">
        <f>'BAR BB| Open rates'!BK21*0.8</f>
        <v>25920</v>
      </c>
      <c r="BL21" s="43">
        <f>'BAR BB| Open rates'!BL21*0.8</f>
        <v>24320</v>
      </c>
      <c r="BM21" s="43">
        <f>'BAR BB| Open rates'!BM21*0.8</f>
        <v>25920</v>
      </c>
      <c r="BN21" s="43">
        <f>'BAR BB| Open rates'!BN21*0.8</f>
        <v>27280</v>
      </c>
      <c r="BO21" s="43">
        <f>'BAR BB| Open rates'!BO21*0.8</f>
        <v>29040</v>
      </c>
      <c r="BP21" s="43">
        <f>'BAR BB| Open rates'!BP21*0.8</f>
        <v>23520</v>
      </c>
      <c r="BQ21" s="43">
        <f>'BAR BB| Open rates'!BQ21*0.8</f>
        <v>21920</v>
      </c>
      <c r="BR21" s="43">
        <f>'BAR BB| Open rates'!BR21*0.8</f>
        <v>22720</v>
      </c>
      <c r="BS21" s="43">
        <f>'BAR BB| Open rates'!BS21*0.8</f>
        <v>21920</v>
      </c>
      <c r="BT21" s="43">
        <f>'BAR BB| Open rates'!BT21*0.8</f>
        <v>22720</v>
      </c>
      <c r="BU21" s="43">
        <f>'BAR BB| Open rates'!BU21*0.8</f>
        <v>21920</v>
      </c>
      <c r="BV21" s="43">
        <f>'BAR BB| Open rates'!BV21*0.8</f>
        <v>22720</v>
      </c>
      <c r="BW21" s="43">
        <f>'BAR BB| Open rates'!BW21*0.8</f>
        <v>21920</v>
      </c>
      <c r="BX21" s="43">
        <f>'BAR BB| Open rates'!BX21*0.8</f>
        <v>21920</v>
      </c>
      <c r="BY21" s="43">
        <f>'BAR BB| Open rates'!BY21*0.8</f>
        <v>22720</v>
      </c>
      <c r="BZ21" s="43">
        <f>'BAR BB| Open rates'!BZ21*0.8</f>
        <v>21920</v>
      </c>
      <c r="CA21" s="43">
        <f>'BAR BB| Open rates'!CA21*0.8</f>
        <v>22720</v>
      </c>
      <c r="CB21" s="43">
        <f>'BAR BB| Open rates'!CB21*0.8</f>
        <v>21920</v>
      </c>
      <c r="CC21" s="43">
        <f>'BAR BB| Open rates'!CC21*0.8</f>
        <v>22720</v>
      </c>
      <c r="CD21" s="43">
        <f>'BAR BB| Open rates'!CD21*0.8</f>
        <v>25680</v>
      </c>
      <c r="CE21" s="43">
        <f>'BAR BB| Open rates'!CE21*0.8</f>
        <v>27440</v>
      </c>
    </row>
    <row r="22" spans="1:83" s="36" customFormat="1" ht="12" customHeight="1" x14ac:dyDescent="0.2">
      <c r="A22" s="237">
        <v>2</v>
      </c>
      <c r="B22" s="43">
        <f>'BAR BB| Open rates'!B22*0.8</f>
        <v>27040</v>
      </c>
      <c r="C22" s="43">
        <f>'BAR BB| Open rates'!C22*0.8</f>
        <v>31760</v>
      </c>
      <c r="D22" s="43">
        <f>'BAR BB| Open rates'!D22*0.8</f>
        <v>28400</v>
      </c>
      <c r="E22" s="43">
        <f>'BAR BB| Open rates'!E22*0.8</f>
        <v>27280</v>
      </c>
      <c r="F22" s="43">
        <f>'BAR BB| Open rates'!F22*0.8</f>
        <v>25920</v>
      </c>
      <c r="G22" s="43">
        <f>'BAR BB| Open rates'!G22*0.8</f>
        <v>24320</v>
      </c>
      <c r="H22" s="43">
        <f>'BAR BB| Open rates'!H22*0.8</f>
        <v>24320</v>
      </c>
      <c r="I22" s="43">
        <f>'BAR BB| Open rates'!I22*0.8</f>
        <v>23520</v>
      </c>
      <c r="J22" s="43">
        <f>'BAR BB| Open rates'!J22*0.8</f>
        <v>24320</v>
      </c>
      <c r="K22" s="43">
        <f>'BAR BB| Open rates'!K22*0.8</f>
        <v>24320</v>
      </c>
      <c r="L22" s="43">
        <f>'BAR BB| Open rates'!L22*0.8</f>
        <v>24320</v>
      </c>
      <c r="M22" s="43">
        <f>'BAR BB| Open rates'!M22*0.8</f>
        <v>31440</v>
      </c>
      <c r="N22" s="43">
        <f>'BAR BB| Open rates'!N22*0.8</f>
        <v>27280</v>
      </c>
      <c r="O22" s="43">
        <f>'BAR BB| Open rates'!O22*0.8</f>
        <v>31440</v>
      </c>
      <c r="P22" s="43">
        <f>'BAR BB| Open rates'!P22*0.8</f>
        <v>29040</v>
      </c>
      <c r="Q22" s="43">
        <f>'BAR BB| Open rates'!Q22*0.8</f>
        <v>25920</v>
      </c>
      <c r="R22" s="43">
        <f>'BAR BB| Open rates'!R22*0.8</f>
        <v>27280</v>
      </c>
      <c r="S22" s="43">
        <f>'BAR BB| Open rates'!S22*0.8</f>
        <v>25920</v>
      </c>
      <c r="T22" s="43">
        <f>'BAR BB| Open rates'!T22*0.8</f>
        <v>27280</v>
      </c>
      <c r="U22" s="43">
        <f>'BAR BB| Open rates'!U22*0.8</f>
        <v>25920</v>
      </c>
      <c r="V22" s="43">
        <f>'BAR BB| Open rates'!V22*0.8</f>
        <v>27280</v>
      </c>
      <c r="W22" s="43">
        <f>'BAR BB| Open rates'!W22*0.8</f>
        <v>31600</v>
      </c>
      <c r="X22" s="43">
        <f>'BAR BB| Open rates'!X22*0.8</f>
        <v>34960</v>
      </c>
      <c r="Y22" s="43">
        <f>'BAR BB| Open rates'!Y22*0.8</f>
        <v>50240</v>
      </c>
      <c r="Z22" s="43">
        <f>'BAR BB| Open rates'!Z22*0.8</f>
        <v>31600</v>
      </c>
      <c r="AA22" s="43">
        <f>'BAR BB| Open rates'!AA22*0.8</f>
        <v>33360</v>
      </c>
      <c r="AB22" s="43">
        <f>'BAR BB| Open rates'!AB22*0.8</f>
        <v>31600</v>
      </c>
      <c r="AC22" s="43">
        <f>'BAR BB| Open rates'!AC22*0.8</f>
        <v>34960</v>
      </c>
      <c r="AD22" s="43">
        <f>'BAR BB| Open rates'!AD22*0.8</f>
        <v>36560</v>
      </c>
      <c r="AE22" s="43">
        <f>'BAR BB| Open rates'!AE22*0.8</f>
        <v>34960</v>
      </c>
      <c r="AF22" s="43">
        <f>'BAR BB| Open rates'!AF22*0.8</f>
        <v>36560</v>
      </c>
      <c r="AG22" s="43">
        <f>'BAR BB| Open rates'!AG22*0.8</f>
        <v>34960</v>
      </c>
      <c r="AH22" s="43">
        <f>'BAR BB| Open rates'!AH22*0.8</f>
        <v>36560</v>
      </c>
      <c r="AI22" s="43">
        <f>'BAR BB| Open rates'!AI22*0.8</f>
        <v>34960</v>
      </c>
      <c r="AJ22" s="43">
        <f>'BAR BB| Open rates'!AJ22*0.8</f>
        <v>36560</v>
      </c>
      <c r="AK22" s="43">
        <f>'BAR BB| Open rates'!AK22*0.8</f>
        <v>34960</v>
      </c>
      <c r="AL22" s="43">
        <f>'BAR BB| Open rates'!AL22*0.8</f>
        <v>36560</v>
      </c>
      <c r="AM22" s="43">
        <f>'BAR BB| Open rates'!AM22*0.8</f>
        <v>34960</v>
      </c>
      <c r="AN22" s="43">
        <f>'BAR BB| Open rates'!AN22*0.8</f>
        <v>36560</v>
      </c>
      <c r="AO22" s="43">
        <f>'BAR BB| Open rates'!AO22*0.8</f>
        <v>34960</v>
      </c>
      <c r="AP22" s="43">
        <f>'BAR BB| Open rates'!AP22*0.8</f>
        <v>36560</v>
      </c>
      <c r="AQ22" s="43">
        <f>'BAR BB| Open rates'!AQ22*0.8</f>
        <v>34960</v>
      </c>
      <c r="AR22" s="43">
        <f>'BAR BB| Open rates'!AR22*0.8</f>
        <v>36560</v>
      </c>
      <c r="AS22" s="43">
        <f>'BAR BB| Open rates'!AS22*0.8</f>
        <v>31600</v>
      </c>
      <c r="AT22" s="43">
        <f>'BAR BB| Open rates'!AT22*0.8</f>
        <v>33360</v>
      </c>
      <c r="AU22" s="43">
        <f>'BAR BB| Open rates'!AU22*0.8</f>
        <v>31600</v>
      </c>
      <c r="AV22" s="43">
        <f>'BAR BB| Open rates'!AV22*0.8</f>
        <v>33360</v>
      </c>
      <c r="AW22" s="43">
        <f>'BAR BB| Open rates'!AW22*0.8</f>
        <v>33360</v>
      </c>
      <c r="AX22" s="43">
        <f>'BAR BB| Open rates'!AX22*0.8</f>
        <v>31600</v>
      </c>
      <c r="AY22" s="43">
        <f>'BAR BB| Open rates'!AY22*0.8</f>
        <v>33360</v>
      </c>
      <c r="AZ22" s="43">
        <f>'BAR BB| Open rates'!AZ22*0.8</f>
        <v>31600</v>
      </c>
      <c r="BA22" s="43">
        <f>'BAR BB| Open rates'!BA22*0.8</f>
        <v>33360</v>
      </c>
      <c r="BB22" s="43">
        <f>'BAR BB| Open rates'!BB22*0.8</f>
        <v>31600</v>
      </c>
      <c r="BC22" s="43">
        <f>'BAR BB| Open rates'!BC22*0.8</f>
        <v>33360</v>
      </c>
      <c r="BD22" s="43">
        <f>'BAR BB| Open rates'!BD22*0.8</f>
        <v>31600</v>
      </c>
      <c r="BE22" s="43">
        <f>'BAR BB| Open rates'!BE22*0.8</f>
        <v>28320</v>
      </c>
      <c r="BF22" s="43">
        <f>'BAR BB| Open rates'!BF22*0.8</f>
        <v>26720</v>
      </c>
      <c r="BG22" s="43">
        <f>'BAR BB| Open rates'!BG22*0.8</f>
        <v>28320</v>
      </c>
      <c r="BH22" s="43">
        <f>'BAR BB| Open rates'!BH22*0.8</f>
        <v>26720</v>
      </c>
      <c r="BI22" s="43">
        <f>'BAR BB| Open rates'!BI22*0.8</f>
        <v>28320</v>
      </c>
      <c r="BJ22" s="43">
        <f>'BAR BB| Open rates'!BJ22*0.8</f>
        <v>26720</v>
      </c>
      <c r="BK22" s="43">
        <f>'BAR BB| Open rates'!BK22*0.8</f>
        <v>28320</v>
      </c>
      <c r="BL22" s="43">
        <f>'BAR BB| Open rates'!BL22*0.8</f>
        <v>26720</v>
      </c>
      <c r="BM22" s="43">
        <f>'BAR BB| Open rates'!BM22*0.8</f>
        <v>28320</v>
      </c>
      <c r="BN22" s="43">
        <f>'BAR BB| Open rates'!BN22*0.8</f>
        <v>29680</v>
      </c>
      <c r="BO22" s="43">
        <f>'BAR BB| Open rates'!BO22*0.8</f>
        <v>31440</v>
      </c>
      <c r="BP22" s="43">
        <f>'BAR BB| Open rates'!BP22*0.8</f>
        <v>25920</v>
      </c>
      <c r="BQ22" s="43">
        <f>'BAR BB| Open rates'!BQ22*0.8</f>
        <v>24320</v>
      </c>
      <c r="BR22" s="43">
        <f>'BAR BB| Open rates'!BR22*0.8</f>
        <v>25120</v>
      </c>
      <c r="BS22" s="43">
        <f>'BAR BB| Open rates'!BS22*0.8</f>
        <v>24320</v>
      </c>
      <c r="BT22" s="43">
        <f>'BAR BB| Open rates'!BT22*0.8</f>
        <v>25120</v>
      </c>
      <c r="BU22" s="43">
        <f>'BAR BB| Open rates'!BU22*0.8</f>
        <v>24320</v>
      </c>
      <c r="BV22" s="43">
        <f>'BAR BB| Open rates'!BV22*0.8</f>
        <v>25120</v>
      </c>
      <c r="BW22" s="43">
        <f>'BAR BB| Open rates'!BW22*0.8</f>
        <v>24320</v>
      </c>
      <c r="BX22" s="43">
        <f>'BAR BB| Open rates'!BX22*0.8</f>
        <v>24320</v>
      </c>
      <c r="BY22" s="43">
        <f>'BAR BB| Open rates'!BY22*0.8</f>
        <v>25120</v>
      </c>
      <c r="BZ22" s="43">
        <f>'BAR BB| Open rates'!BZ22*0.8</f>
        <v>24320</v>
      </c>
      <c r="CA22" s="43">
        <f>'BAR BB| Open rates'!CA22*0.8</f>
        <v>25120</v>
      </c>
      <c r="CB22" s="43">
        <f>'BAR BB| Open rates'!CB22*0.8</f>
        <v>24320</v>
      </c>
      <c r="CC22" s="43">
        <f>'BAR BB| Open rates'!CC22*0.8</f>
        <v>25120</v>
      </c>
      <c r="CD22" s="43">
        <f>'BAR BB| Open rates'!CD22*0.8</f>
        <v>28080</v>
      </c>
      <c r="CE22" s="43">
        <f>'BAR BB| Open rates'!CE22*0.8</f>
        <v>29840</v>
      </c>
    </row>
    <row r="23" spans="1:83"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row>
    <row r="24" spans="1:83" s="36" customFormat="1" ht="12" customHeight="1" x14ac:dyDescent="0.2">
      <c r="A24" s="237">
        <v>1</v>
      </c>
      <c r="B24" s="43">
        <f>'BAR BB| Open rates'!B24*0.8</f>
        <v>36640</v>
      </c>
      <c r="C24" s="43">
        <f>'BAR BB| Open rates'!C24*0.8</f>
        <v>41360</v>
      </c>
      <c r="D24" s="43">
        <f>'BAR BB| Open rates'!D24*0.8</f>
        <v>38000</v>
      </c>
      <c r="E24" s="43">
        <f>'BAR BB| Open rates'!E24*0.8</f>
        <v>31600</v>
      </c>
      <c r="F24" s="43">
        <f>'BAR BB| Open rates'!F24*0.8</f>
        <v>30240</v>
      </c>
      <c r="G24" s="43">
        <f>'BAR BB| Open rates'!G24*0.8</f>
        <v>28640</v>
      </c>
      <c r="H24" s="43">
        <f>'BAR BB| Open rates'!H24*0.8</f>
        <v>28640</v>
      </c>
      <c r="I24" s="43">
        <f>'BAR BB| Open rates'!I24*0.8</f>
        <v>27840</v>
      </c>
      <c r="J24" s="43">
        <f>'BAR BB| Open rates'!J24*0.8</f>
        <v>28640</v>
      </c>
      <c r="K24" s="43">
        <f>'BAR BB| Open rates'!K24*0.8</f>
        <v>28640</v>
      </c>
      <c r="L24" s="43">
        <f>'BAR BB| Open rates'!L24*0.8</f>
        <v>28640</v>
      </c>
      <c r="M24" s="43">
        <f>'BAR BB| Open rates'!M24*0.8</f>
        <v>35760</v>
      </c>
      <c r="N24" s="43">
        <f>'BAR BB| Open rates'!N24*0.8</f>
        <v>31600</v>
      </c>
      <c r="O24" s="43">
        <f>'BAR BB| Open rates'!O24*0.8</f>
        <v>35760</v>
      </c>
      <c r="P24" s="43">
        <f>'BAR BB| Open rates'!P24*0.8</f>
        <v>33360</v>
      </c>
      <c r="Q24" s="43">
        <f>'BAR BB| Open rates'!Q24*0.8</f>
        <v>30240</v>
      </c>
      <c r="R24" s="43">
        <f>'BAR BB| Open rates'!R24*0.8</f>
        <v>31600</v>
      </c>
      <c r="S24" s="43">
        <f>'BAR BB| Open rates'!S24*0.8</f>
        <v>30240</v>
      </c>
      <c r="T24" s="43">
        <f>'BAR BB| Open rates'!T24*0.8</f>
        <v>31600</v>
      </c>
      <c r="U24" s="43">
        <f>'BAR BB| Open rates'!U24*0.8</f>
        <v>30240</v>
      </c>
      <c r="V24" s="43">
        <f>'BAR BB| Open rates'!V24*0.8</f>
        <v>31600</v>
      </c>
      <c r="W24" s="43">
        <f>'BAR BB| Open rates'!W24*0.8</f>
        <v>38000</v>
      </c>
      <c r="X24" s="43">
        <f>'BAR BB| Open rates'!X24*0.8</f>
        <v>41360</v>
      </c>
      <c r="Y24" s="43">
        <f>'BAR BB| Open rates'!Y24*0.8</f>
        <v>56640</v>
      </c>
      <c r="Z24" s="43">
        <f>'BAR BB| Open rates'!Z24*0.8</f>
        <v>38000</v>
      </c>
      <c r="AA24" s="43">
        <f>'BAR BB| Open rates'!AA24*0.8</f>
        <v>39760</v>
      </c>
      <c r="AB24" s="43">
        <f>'BAR BB| Open rates'!AB24*0.8</f>
        <v>38000</v>
      </c>
      <c r="AC24" s="43">
        <f>'BAR BB| Open rates'!AC24*0.8</f>
        <v>41360</v>
      </c>
      <c r="AD24" s="43">
        <f>'BAR BB| Open rates'!AD24*0.8</f>
        <v>42960</v>
      </c>
      <c r="AE24" s="43">
        <f>'BAR BB| Open rates'!AE24*0.8</f>
        <v>41360</v>
      </c>
      <c r="AF24" s="43">
        <f>'BAR BB| Open rates'!AF24*0.8</f>
        <v>42960</v>
      </c>
      <c r="AG24" s="43">
        <f>'BAR BB| Open rates'!AG24*0.8</f>
        <v>41360</v>
      </c>
      <c r="AH24" s="43">
        <f>'BAR BB| Open rates'!AH24*0.8</f>
        <v>42960</v>
      </c>
      <c r="AI24" s="43">
        <f>'BAR BB| Open rates'!AI24*0.8</f>
        <v>41360</v>
      </c>
      <c r="AJ24" s="43">
        <f>'BAR BB| Open rates'!AJ24*0.8</f>
        <v>42960</v>
      </c>
      <c r="AK24" s="43">
        <f>'BAR BB| Open rates'!AK24*0.8</f>
        <v>41360</v>
      </c>
      <c r="AL24" s="43">
        <f>'BAR BB| Open rates'!AL24*0.8</f>
        <v>42960</v>
      </c>
      <c r="AM24" s="43">
        <f>'BAR BB| Open rates'!AM24*0.8</f>
        <v>41360</v>
      </c>
      <c r="AN24" s="43">
        <f>'BAR BB| Open rates'!AN24*0.8</f>
        <v>42960</v>
      </c>
      <c r="AO24" s="43">
        <f>'BAR BB| Open rates'!AO24*0.8</f>
        <v>41360</v>
      </c>
      <c r="AP24" s="43">
        <f>'BAR BB| Open rates'!AP24*0.8</f>
        <v>42960</v>
      </c>
      <c r="AQ24" s="43">
        <f>'BAR BB| Open rates'!AQ24*0.8</f>
        <v>41360</v>
      </c>
      <c r="AR24" s="43">
        <f>'BAR BB| Open rates'!AR24*0.8</f>
        <v>42960</v>
      </c>
      <c r="AS24" s="43">
        <f>'BAR BB| Open rates'!AS24*0.8</f>
        <v>38000</v>
      </c>
      <c r="AT24" s="43">
        <f>'BAR BB| Open rates'!AT24*0.8</f>
        <v>39760</v>
      </c>
      <c r="AU24" s="43">
        <f>'BAR BB| Open rates'!AU24*0.8</f>
        <v>38000</v>
      </c>
      <c r="AV24" s="43">
        <f>'BAR BB| Open rates'!AV24*0.8</f>
        <v>34960</v>
      </c>
      <c r="AW24" s="43">
        <f>'BAR BB| Open rates'!AW24*0.8</f>
        <v>34960</v>
      </c>
      <c r="AX24" s="43">
        <f>'BAR BB| Open rates'!AX24*0.8</f>
        <v>33200</v>
      </c>
      <c r="AY24" s="43">
        <f>'BAR BB| Open rates'!AY24*0.8</f>
        <v>34960</v>
      </c>
      <c r="AZ24" s="43">
        <f>'BAR BB| Open rates'!AZ24*0.8</f>
        <v>33200</v>
      </c>
      <c r="BA24" s="43">
        <f>'BAR BB| Open rates'!BA24*0.8</f>
        <v>34960</v>
      </c>
      <c r="BB24" s="43">
        <f>'BAR BB| Open rates'!BB24*0.8</f>
        <v>33200</v>
      </c>
      <c r="BC24" s="43">
        <f>'BAR BB| Open rates'!BC24*0.8</f>
        <v>34960</v>
      </c>
      <c r="BD24" s="43">
        <f>'BAR BB| Open rates'!BD24*0.8</f>
        <v>33200</v>
      </c>
      <c r="BE24" s="43">
        <f>'BAR BB| Open rates'!BE24*0.8</f>
        <v>31840</v>
      </c>
      <c r="BF24" s="43">
        <f>'BAR BB| Open rates'!BF24*0.8</f>
        <v>30240</v>
      </c>
      <c r="BG24" s="43">
        <f>'BAR BB| Open rates'!BG24*0.8</f>
        <v>31840</v>
      </c>
      <c r="BH24" s="43">
        <f>'BAR BB| Open rates'!BH24*0.8</f>
        <v>30240</v>
      </c>
      <c r="BI24" s="43">
        <f>'BAR BB| Open rates'!BI24*0.8</f>
        <v>31840</v>
      </c>
      <c r="BJ24" s="43">
        <f>'BAR BB| Open rates'!BJ24*0.8</f>
        <v>30240</v>
      </c>
      <c r="BK24" s="43">
        <f>'BAR BB| Open rates'!BK24*0.8</f>
        <v>31840</v>
      </c>
      <c r="BL24" s="43">
        <f>'BAR BB| Open rates'!BL24*0.8</f>
        <v>30240</v>
      </c>
      <c r="BM24" s="43">
        <f>'BAR BB| Open rates'!BM24*0.8</f>
        <v>31840</v>
      </c>
      <c r="BN24" s="43">
        <f>'BAR BB| Open rates'!BN24*0.8</f>
        <v>33200</v>
      </c>
      <c r="BO24" s="43">
        <f>'BAR BB| Open rates'!BO24*0.8</f>
        <v>34960</v>
      </c>
      <c r="BP24" s="43">
        <f>'BAR BB| Open rates'!BP24*0.8</f>
        <v>29440</v>
      </c>
      <c r="BQ24" s="43">
        <f>'BAR BB| Open rates'!BQ24*0.8</f>
        <v>27840</v>
      </c>
      <c r="BR24" s="43">
        <f>'BAR BB| Open rates'!BR24*0.8</f>
        <v>28640</v>
      </c>
      <c r="BS24" s="43">
        <f>'BAR BB| Open rates'!BS24*0.8</f>
        <v>27840</v>
      </c>
      <c r="BT24" s="43">
        <f>'BAR BB| Open rates'!BT24*0.8</f>
        <v>28640</v>
      </c>
      <c r="BU24" s="43">
        <f>'BAR BB| Open rates'!BU24*0.8</f>
        <v>27840</v>
      </c>
      <c r="BV24" s="43">
        <f>'BAR BB| Open rates'!BV24*0.8</f>
        <v>28640</v>
      </c>
      <c r="BW24" s="43">
        <f>'BAR BB| Open rates'!BW24*0.8</f>
        <v>27840</v>
      </c>
      <c r="BX24" s="43">
        <f>'BAR BB| Open rates'!BX24*0.8</f>
        <v>27840</v>
      </c>
      <c r="BY24" s="43">
        <f>'BAR BB| Open rates'!BY24*0.8</f>
        <v>28640</v>
      </c>
      <c r="BZ24" s="43">
        <f>'BAR BB| Open rates'!BZ24*0.8</f>
        <v>27840</v>
      </c>
      <c r="CA24" s="43">
        <f>'BAR BB| Open rates'!CA24*0.8</f>
        <v>28640</v>
      </c>
      <c r="CB24" s="43">
        <f>'BAR BB| Open rates'!CB24*0.8</f>
        <v>27840</v>
      </c>
      <c r="CC24" s="43">
        <f>'BAR BB| Open rates'!CC24*0.8</f>
        <v>28640</v>
      </c>
      <c r="CD24" s="43">
        <f>'BAR BB| Open rates'!CD24*0.8</f>
        <v>31600</v>
      </c>
      <c r="CE24" s="43">
        <f>'BAR BB| Open rates'!CE24*0.8</f>
        <v>33360</v>
      </c>
    </row>
    <row r="25" spans="1:83" s="36" customFormat="1" ht="12" customHeight="1" x14ac:dyDescent="0.2">
      <c r="A25" s="237">
        <v>2</v>
      </c>
      <c r="B25" s="43">
        <f>'BAR BB| Open rates'!B25*0.8</f>
        <v>39040</v>
      </c>
      <c r="C25" s="43">
        <f>'BAR BB| Open rates'!C25*0.8</f>
        <v>43760</v>
      </c>
      <c r="D25" s="43">
        <f>'BAR BB| Open rates'!D25*0.8</f>
        <v>40400</v>
      </c>
      <c r="E25" s="43">
        <f>'BAR BB| Open rates'!E25*0.8</f>
        <v>34000</v>
      </c>
      <c r="F25" s="43">
        <f>'BAR BB| Open rates'!F25*0.8</f>
        <v>32640</v>
      </c>
      <c r="G25" s="43">
        <f>'BAR BB| Open rates'!G25*0.8</f>
        <v>31040</v>
      </c>
      <c r="H25" s="43">
        <f>'BAR BB| Open rates'!H25*0.8</f>
        <v>31040</v>
      </c>
      <c r="I25" s="43">
        <f>'BAR BB| Open rates'!I25*0.8</f>
        <v>30240</v>
      </c>
      <c r="J25" s="43">
        <f>'BAR BB| Open rates'!J25*0.8</f>
        <v>31040</v>
      </c>
      <c r="K25" s="43">
        <f>'BAR BB| Open rates'!K25*0.8</f>
        <v>31040</v>
      </c>
      <c r="L25" s="43">
        <f>'BAR BB| Open rates'!L25*0.8</f>
        <v>31040</v>
      </c>
      <c r="M25" s="43">
        <f>'BAR BB| Open rates'!M25*0.8</f>
        <v>38160</v>
      </c>
      <c r="N25" s="43">
        <f>'BAR BB| Open rates'!N25*0.8</f>
        <v>34000</v>
      </c>
      <c r="O25" s="43">
        <f>'BAR BB| Open rates'!O25*0.8</f>
        <v>38160</v>
      </c>
      <c r="P25" s="43">
        <f>'BAR BB| Open rates'!P25*0.8</f>
        <v>35760</v>
      </c>
      <c r="Q25" s="43">
        <f>'BAR BB| Open rates'!Q25*0.8</f>
        <v>32640</v>
      </c>
      <c r="R25" s="43">
        <f>'BAR BB| Open rates'!R25*0.8</f>
        <v>34000</v>
      </c>
      <c r="S25" s="43">
        <f>'BAR BB| Open rates'!S25*0.8</f>
        <v>32640</v>
      </c>
      <c r="T25" s="43">
        <f>'BAR BB| Open rates'!T25*0.8</f>
        <v>34000</v>
      </c>
      <c r="U25" s="43">
        <f>'BAR BB| Open rates'!U25*0.8</f>
        <v>32640</v>
      </c>
      <c r="V25" s="43">
        <f>'BAR BB| Open rates'!V25*0.8</f>
        <v>34000</v>
      </c>
      <c r="W25" s="43">
        <f>'BAR BB| Open rates'!W25*0.8</f>
        <v>40400</v>
      </c>
      <c r="X25" s="43">
        <f>'BAR BB| Open rates'!X25*0.8</f>
        <v>43760</v>
      </c>
      <c r="Y25" s="43">
        <f>'BAR BB| Open rates'!Y25*0.8</f>
        <v>59040</v>
      </c>
      <c r="Z25" s="43">
        <f>'BAR BB| Open rates'!Z25*0.8</f>
        <v>40400</v>
      </c>
      <c r="AA25" s="43">
        <f>'BAR BB| Open rates'!AA25*0.8</f>
        <v>42160</v>
      </c>
      <c r="AB25" s="43">
        <f>'BAR BB| Open rates'!AB25*0.8</f>
        <v>40400</v>
      </c>
      <c r="AC25" s="43">
        <f>'BAR BB| Open rates'!AC25*0.8</f>
        <v>43760</v>
      </c>
      <c r="AD25" s="43">
        <f>'BAR BB| Open rates'!AD25*0.8</f>
        <v>45360</v>
      </c>
      <c r="AE25" s="43">
        <f>'BAR BB| Open rates'!AE25*0.8</f>
        <v>43760</v>
      </c>
      <c r="AF25" s="43">
        <f>'BAR BB| Open rates'!AF25*0.8</f>
        <v>45360</v>
      </c>
      <c r="AG25" s="43">
        <f>'BAR BB| Open rates'!AG25*0.8</f>
        <v>43760</v>
      </c>
      <c r="AH25" s="43">
        <f>'BAR BB| Open rates'!AH25*0.8</f>
        <v>45360</v>
      </c>
      <c r="AI25" s="43">
        <f>'BAR BB| Open rates'!AI25*0.8</f>
        <v>43760</v>
      </c>
      <c r="AJ25" s="43">
        <f>'BAR BB| Open rates'!AJ25*0.8</f>
        <v>45360</v>
      </c>
      <c r="AK25" s="43">
        <f>'BAR BB| Open rates'!AK25*0.8</f>
        <v>43760</v>
      </c>
      <c r="AL25" s="43">
        <f>'BAR BB| Open rates'!AL25*0.8</f>
        <v>45360</v>
      </c>
      <c r="AM25" s="43">
        <f>'BAR BB| Open rates'!AM25*0.8</f>
        <v>43760</v>
      </c>
      <c r="AN25" s="43">
        <f>'BAR BB| Open rates'!AN25*0.8</f>
        <v>45360</v>
      </c>
      <c r="AO25" s="43">
        <f>'BAR BB| Open rates'!AO25*0.8</f>
        <v>43760</v>
      </c>
      <c r="AP25" s="43">
        <f>'BAR BB| Open rates'!AP25*0.8</f>
        <v>45360</v>
      </c>
      <c r="AQ25" s="43">
        <f>'BAR BB| Open rates'!AQ25*0.8</f>
        <v>43760</v>
      </c>
      <c r="AR25" s="43">
        <f>'BAR BB| Open rates'!AR25*0.8</f>
        <v>45360</v>
      </c>
      <c r="AS25" s="43">
        <f>'BAR BB| Open rates'!AS25*0.8</f>
        <v>40400</v>
      </c>
      <c r="AT25" s="43">
        <f>'BAR BB| Open rates'!AT25*0.8</f>
        <v>42160</v>
      </c>
      <c r="AU25" s="43">
        <f>'BAR BB| Open rates'!AU25*0.8</f>
        <v>40400</v>
      </c>
      <c r="AV25" s="43">
        <f>'BAR BB| Open rates'!AV25*0.8</f>
        <v>37360</v>
      </c>
      <c r="AW25" s="43">
        <f>'BAR BB| Open rates'!AW25*0.8</f>
        <v>37360</v>
      </c>
      <c r="AX25" s="43">
        <f>'BAR BB| Open rates'!AX25*0.8</f>
        <v>35600</v>
      </c>
      <c r="AY25" s="43">
        <f>'BAR BB| Open rates'!AY25*0.8</f>
        <v>37360</v>
      </c>
      <c r="AZ25" s="43">
        <f>'BAR BB| Open rates'!AZ25*0.8</f>
        <v>35600</v>
      </c>
      <c r="BA25" s="43">
        <f>'BAR BB| Open rates'!BA25*0.8</f>
        <v>37360</v>
      </c>
      <c r="BB25" s="43">
        <f>'BAR BB| Open rates'!BB25*0.8</f>
        <v>35600</v>
      </c>
      <c r="BC25" s="43">
        <f>'BAR BB| Open rates'!BC25*0.8</f>
        <v>37360</v>
      </c>
      <c r="BD25" s="43">
        <f>'BAR BB| Open rates'!BD25*0.8</f>
        <v>35600</v>
      </c>
      <c r="BE25" s="43">
        <f>'BAR BB| Open rates'!BE25*0.8</f>
        <v>34240</v>
      </c>
      <c r="BF25" s="43">
        <f>'BAR BB| Open rates'!BF25*0.8</f>
        <v>32640</v>
      </c>
      <c r="BG25" s="43">
        <f>'BAR BB| Open rates'!BG25*0.8</f>
        <v>34240</v>
      </c>
      <c r="BH25" s="43">
        <f>'BAR BB| Open rates'!BH25*0.8</f>
        <v>32640</v>
      </c>
      <c r="BI25" s="43">
        <f>'BAR BB| Open rates'!BI25*0.8</f>
        <v>34240</v>
      </c>
      <c r="BJ25" s="43">
        <f>'BAR BB| Open rates'!BJ25*0.8</f>
        <v>32640</v>
      </c>
      <c r="BK25" s="43">
        <f>'BAR BB| Open rates'!BK25*0.8</f>
        <v>34240</v>
      </c>
      <c r="BL25" s="43">
        <f>'BAR BB| Open rates'!BL25*0.8</f>
        <v>32640</v>
      </c>
      <c r="BM25" s="43">
        <f>'BAR BB| Open rates'!BM25*0.8</f>
        <v>34240</v>
      </c>
      <c r="BN25" s="43">
        <f>'BAR BB| Open rates'!BN25*0.8</f>
        <v>35600</v>
      </c>
      <c r="BO25" s="43">
        <f>'BAR BB| Open rates'!BO25*0.8</f>
        <v>37360</v>
      </c>
      <c r="BP25" s="43">
        <f>'BAR BB| Open rates'!BP25*0.8</f>
        <v>31840</v>
      </c>
      <c r="BQ25" s="43">
        <f>'BAR BB| Open rates'!BQ25*0.8</f>
        <v>30240</v>
      </c>
      <c r="BR25" s="43">
        <f>'BAR BB| Open rates'!BR25*0.8</f>
        <v>31040</v>
      </c>
      <c r="BS25" s="43">
        <f>'BAR BB| Open rates'!BS25*0.8</f>
        <v>30240</v>
      </c>
      <c r="BT25" s="43">
        <f>'BAR BB| Open rates'!BT25*0.8</f>
        <v>31040</v>
      </c>
      <c r="BU25" s="43">
        <f>'BAR BB| Open rates'!BU25*0.8</f>
        <v>30240</v>
      </c>
      <c r="BV25" s="43">
        <f>'BAR BB| Open rates'!BV25*0.8</f>
        <v>31040</v>
      </c>
      <c r="BW25" s="43">
        <f>'BAR BB| Open rates'!BW25*0.8</f>
        <v>30240</v>
      </c>
      <c r="BX25" s="43">
        <f>'BAR BB| Open rates'!BX25*0.8</f>
        <v>30240</v>
      </c>
      <c r="BY25" s="43">
        <f>'BAR BB| Open rates'!BY25*0.8</f>
        <v>31040</v>
      </c>
      <c r="BZ25" s="43">
        <f>'BAR BB| Open rates'!BZ25*0.8</f>
        <v>30240</v>
      </c>
      <c r="CA25" s="43">
        <f>'BAR BB| Open rates'!CA25*0.8</f>
        <v>31040</v>
      </c>
      <c r="CB25" s="43">
        <f>'BAR BB| Open rates'!CB25*0.8</f>
        <v>30240</v>
      </c>
      <c r="CC25" s="43">
        <f>'BAR BB| Open rates'!CC25*0.8</f>
        <v>31040</v>
      </c>
      <c r="CD25" s="43">
        <f>'BAR BB| Open rates'!CD25*0.8</f>
        <v>34000</v>
      </c>
      <c r="CE25" s="43">
        <f>'BAR BB| Open rates'!CE25*0.8</f>
        <v>35760</v>
      </c>
    </row>
    <row r="26" spans="1:83" s="36" customFormat="1" ht="12" customHeight="1" x14ac:dyDescent="0.2">
      <c r="A26" s="237">
        <v>3</v>
      </c>
      <c r="B26" s="43">
        <f>'BAR BB| Open rates'!B26*0.8</f>
        <v>41440</v>
      </c>
      <c r="C26" s="43">
        <f>'BAR BB| Open rates'!C26*0.8</f>
        <v>46160</v>
      </c>
      <c r="D26" s="43">
        <f>'BAR BB| Open rates'!D26*0.8</f>
        <v>42800</v>
      </c>
      <c r="E26" s="43">
        <f>'BAR BB| Open rates'!E26*0.8</f>
        <v>36400</v>
      </c>
      <c r="F26" s="43">
        <f>'BAR BB| Open rates'!F26*0.8</f>
        <v>35040</v>
      </c>
      <c r="G26" s="43">
        <f>'BAR BB| Open rates'!G26*0.8</f>
        <v>33440</v>
      </c>
      <c r="H26" s="43">
        <f>'BAR BB| Open rates'!H26*0.8</f>
        <v>33440</v>
      </c>
      <c r="I26" s="43">
        <f>'BAR BB| Open rates'!I26*0.8</f>
        <v>32640</v>
      </c>
      <c r="J26" s="43">
        <f>'BAR BB| Open rates'!J26*0.8</f>
        <v>33440</v>
      </c>
      <c r="K26" s="43">
        <f>'BAR BB| Open rates'!K26*0.8</f>
        <v>33440</v>
      </c>
      <c r="L26" s="43">
        <f>'BAR BB| Open rates'!L26*0.8</f>
        <v>33440</v>
      </c>
      <c r="M26" s="43">
        <f>'BAR BB| Open rates'!M26*0.8</f>
        <v>40560</v>
      </c>
      <c r="N26" s="43">
        <f>'BAR BB| Open rates'!N26*0.8</f>
        <v>36400</v>
      </c>
      <c r="O26" s="43">
        <f>'BAR BB| Open rates'!O26*0.8</f>
        <v>40560</v>
      </c>
      <c r="P26" s="43">
        <f>'BAR BB| Open rates'!P26*0.8</f>
        <v>38160</v>
      </c>
      <c r="Q26" s="43">
        <f>'BAR BB| Open rates'!Q26*0.8</f>
        <v>35040</v>
      </c>
      <c r="R26" s="43">
        <f>'BAR BB| Open rates'!R26*0.8</f>
        <v>36400</v>
      </c>
      <c r="S26" s="43">
        <f>'BAR BB| Open rates'!S26*0.8</f>
        <v>35040</v>
      </c>
      <c r="T26" s="43">
        <f>'BAR BB| Open rates'!T26*0.8</f>
        <v>36400</v>
      </c>
      <c r="U26" s="43">
        <f>'BAR BB| Open rates'!U26*0.8</f>
        <v>35040</v>
      </c>
      <c r="V26" s="43">
        <f>'BAR BB| Open rates'!V26*0.8</f>
        <v>36400</v>
      </c>
      <c r="W26" s="43">
        <f>'BAR BB| Open rates'!W26*0.8</f>
        <v>42800</v>
      </c>
      <c r="X26" s="43">
        <f>'BAR BB| Open rates'!X26*0.8</f>
        <v>46160</v>
      </c>
      <c r="Y26" s="43">
        <f>'BAR BB| Open rates'!Y26*0.8</f>
        <v>61440</v>
      </c>
      <c r="Z26" s="43">
        <f>'BAR BB| Open rates'!Z26*0.8</f>
        <v>42800</v>
      </c>
      <c r="AA26" s="43">
        <f>'BAR BB| Open rates'!AA26*0.8</f>
        <v>44560</v>
      </c>
      <c r="AB26" s="43">
        <f>'BAR BB| Open rates'!AB26*0.8</f>
        <v>42800</v>
      </c>
      <c r="AC26" s="43">
        <f>'BAR BB| Open rates'!AC26*0.8</f>
        <v>46160</v>
      </c>
      <c r="AD26" s="43">
        <f>'BAR BB| Open rates'!AD26*0.8</f>
        <v>47760</v>
      </c>
      <c r="AE26" s="43">
        <f>'BAR BB| Open rates'!AE26*0.8</f>
        <v>46160</v>
      </c>
      <c r="AF26" s="43">
        <f>'BAR BB| Open rates'!AF26*0.8</f>
        <v>47760</v>
      </c>
      <c r="AG26" s="43">
        <f>'BAR BB| Open rates'!AG26*0.8</f>
        <v>46160</v>
      </c>
      <c r="AH26" s="43">
        <f>'BAR BB| Open rates'!AH26*0.8</f>
        <v>47760</v>
      </c>
      <c r="AI26" s="43">
        <f>'BAR BB| Open rates'!AI26*0.8</f>
        <v>46160</v>
      </c>
      <c r="AJ26" s="43">
        <f>'BAR BB| Open rates'!AJ26*0.8</f>
        <v>47760</v>
      </c>
      <c r="AK26" s="43">
        <f>'BAR BB| Open rates'!AK26*0.8</f>
        <v>46160</v>
      </c>
      <c r="AL26" s="43">
        <f>'BAR BB| Open rates'!AL26*0.8</f>
        <v>47760</v>
      </c>
      <c r="AM26" s="43">
        <f>'BAR BB| Open rates'!AM26*0.8</f>
        <v>46160</v>
      </c>
      <c r="AN26" s="43">
        <f>'BAR BB| Open rates'!AN26*0.8</f>
        <v>47760</v>
      </c>
      <c r="AO26" s="43">
        <f>'BAR BB| Open rates'!AO26*0.8</f>
        <v>46160</v>
      </c>
      <c r="AP26" s="43">
        <f>'BAR BB| Open rates'!AP26*0.8</f>
        <v>47760</v>
      </c>
      <c r="AQ26" s="43">
        <f>'BAR BB| Open rates'!AQ26*0.8</f>
        <v>46160</v>
      </c>
      <c r="AR26" s="43">
        <f>'BAR BB| Open rates'!AR26*0.8</f>
        <v>47760</v>
      </c>
      <c r="AS26" s="43">
        <f>'BAR BB| Open rates'!AS26*0.8</f>
        <v>42800</v>
      </c>
      <c r="AT26" s="43">
        <f>'BAR BB| Open rates'!AT26*0.8</f>
        <v>44560</v>
      </c>
      <c r="AU26" s="43">
        <f>'BAR BB| Open rates'!AU26*0.8</f>
        <v>42800</v>
      </c>
      <c r="AV26" s="43">
        <f>'BAR BB| Open rates'!AV26*0.8</f>
        <v>39760</v>
      </c>
      <c r="AW26" s="43">
        <f>'BAR BB| Open rates'!AW26*0.8</f>
        <v>39760</v>
      </c>
      <c r="AX26" s="43">
        <f>'BAR BB| Open rates'!AX26*0.8</f>
        <v>38000</v>
      </c>
      <c r="AY26" s="43">
        <f>'BAR BB| Open rates'!AY26*0.8</f>
        <v>39760</v>
      </c>
      <c r="AZ26" s="43">
        <f>'BAR BB| Open rates'!AZ26*0.8</f>
        <v>38000</v>
      </c>
      <c r="BA26" s="43">
        <f>'BAR BB| Open rates'!BA26*0.8</f>
        <v>39760</v>
      </c>
      <c r="BB26" s="43">
        <f>'BAR BB| Open rates'!BB26*0.8</f>
        <v>38000</v>
      </c>
      <c r="BC26" s="43">
        <f>'BAR BB| Open rates'!BC26*0.8</f>
        <v>39760</v>
      </c>
      <c r="BD26" s="43">
        <f>'BAR BB| Open rates'!BD26*0.8</f>
        <v>38000</v>
      </c>
      <c r="BE26" s="43">
        <f>'BAR BB| Open rates'!BE26*0.8</f>
        <v>36640</v>
      </c>
      <c r="BF26" s="43">
        <f>'BAR BB| Open rates'!BF26*0.8</f>
        <v>35040</v>
      </c>
      <c r="BG26" s="43">
        <f>'BAR BB| Open rates'!BG26*0.8</f>
        <v>36640</v>
      </c>
      <c r="BH26" s="43">
        <f>'BAR BB| Open rates'!BH26*0.8</f>
        <v>35040</v>
      </c>
      <c r="BI26" s="43">
        <f>'BAR BB| Open rates'!BI26*0.8</f>
        <v>36640</v>
      </c>
      <c r="BJ26" s="43">
        <f>'BAR BB| Open rates'!BJ26*0.8</f>
        <v>35040</v>
      </c>
      <c r="BK26" s="43">
        <f>'BAR BB| Open rates'!BK26*0.8</f>
        <v>36640</v>
      </c>
      <c r="BL26" s="43">
        <f>'BAR BB| Open rates'!BL26*0.8</f>
        <v>35040</v>
      </c>
      <c r="BM26" s="43">
        <f>'BAR BB| Open rates'!BM26*0.8</f>
        <v>36640</v>
      </c>
      <c r="BN26" s="43">
        <f>'BAR BB| Open rates'!BN26*0.8</f>
        <v>38000</v>
      </c>
      <c r="BO26" s="43">
        <f>'BAR BB| Open rates'!BO26*0.8</f>
        <v>39760</v>
      </c>
      <c r="BP26" s="43">
        <f>'BAR BB| Open rates'!BP26*0.8</f>
        <v>34240</v>
      </c>
      <c r="BQ26" s="43">
        <f>'BAR BB| Open rates'!BQ26*0.8</f>
        <v>32640</v>
      </c>
      <c r="BR26" s="43">
        <f>'BAR BB| Open rates'!BR26*0.8</f>
        <v>33440</v>
      </c>
      <c r="BS26" s="43">
        <f>'BAR BB| Open rates'!BS26*0.8</f>
        <v>32640</v>
      </c>
      <c r="BT26" s="43">
        <f>'BAR BB| Open rates'!BT26*0.8</f>
        <v>33440</v>
      </c>
      <c r="BU26" s="43">
        <f>'BAR BB| Open rates'!BU26*0.8</f>
        <v>32640</v>
      </c>
      <c r="BV26" s="43">
        <f>'BAR BB| Open rates'!BV26*0.8</f>
        <v>33440</v>
      </c>
      <c r="BW26" s="43">
        <f>'BAR BB| Open rates'!BW26*0.8</f>
        <v>32640</v>
      </c>
      <c r="BX26" s="43">
        <f>'BAR BB| Open rates'!BX26*0.8</f>
        <v>32640</v>
      </c>
      <c r="BY26" s="43">
        <f>'BAR BB| Open rates'!BY26*0.8</f>
        <v>33440</v>
      </c>
      <c r="BZ26" s="43">
        <f>'BAR BB| Open rates'!BZ26*0.8</f>
        <v>32640</v>
      </c>
      <c r="CA26" s="43">
        <f>'BAR BB| Open rates'!CA26*0.8</f>
        <v>33440</v>
      </c>
      <c r="CB26" s="43">
        <f>'BAR BB| Open rates'!CB26*0.8</f>
        <v>32640</v>
      </c>
      <c r="CC26" s="43">
        <f>'BAR BB| Open rates'!CC26*0.8</f>
        <v>33440</v>
      </c>
      <c r="CD26" s="43">
        <f>'BAR BB| Open rates'!CD26*0.8</f>
        <v>36400</v>
      </c>
      <c r="CE26" s="43">
        <f>'BAR BB| Open rates'!CE26*0.8</f>
        <v>38160</v>
      </c>
    </row>
    <row r="27" spans="1:83" s="36" customFormat="1" ht="12" customHeight="1" x14ac:dyDescent="0.2">
      <c r="A27" s="237">
        <v>4</v>
      </c>
      <c r="B27" s="43">
        <f>'BAR BB| Open rates'!B27*0.8</f>
        <v>43840</v>
      </c>
      <c r="C27" s="43">
        <f>'BAR BB| Open rates'!C27*0.8</f>
        <v>48560</v>
      </c>
      <c r="D27" s="43">
        <f>'BAR BB| Open rates'!D27*0.8</f>
        <v>45200</v>
      </c>
      <c r="E27" s="43">
        <f>'BAR BB| Open rates'!E27*0.8</f>
        <v>38800</v>
      </c>
      <c r="F27" s="43">
        <f>'BAR BB| Open rates'!F27*0.8</f>
        <v>37440</v>
      </c>
      <c r="G27" s="43">
        <f>'BAR BB| Open rates'!G27*0.8</f>
        <v>35840</v>
      </c>
      <c r="H27" s="43">
        <f>'BAR BB| Open rates'!H27*0.8</f>
        <v>35840</v>
      </c>
      <c r="I27" s="43">
        <f>'BAR BB| Open rates'!I27*0.8</f>
        <v>35040</v>
      </c>
      <c r="J27" s="43">
        <f>'BAR BB| Open rates'!J27*0.8</f>
        <v>35840</v>
      </c>
      <c r="K27" s="43">
        <f>'BAR BB| Open rates'!K27*0.8</f>
        <v>35840</v>
      </c>
      <c r="L27" s="43">
        <f>'BAR BB| Open rates'!L27*0.8</f>
        <v>35840</v>
      </c>
      <c r="M27" s="43">
        <f>'BAR BB| Open rates'!M27*0.8</f>
        <v>42960</v>
      </c>
      <c r="N27" s="43">
        <f>'BAR BB| Open rates'!N27*0.8</f>
        <v>38800</v>
      </c>
      <c r="O27" s="43">
        <f>'BAR BB| Open rates'!O27*0.8</f>
        <v>42960</v>
      </c>
      <c r="P27" s="43">
        <f>'BAR BB| Open rates'!P27*0.8</f>
        <v>40560</v>
      </c>
      <c r="Q27" s="43">
        <f>'BAR BB| Open rates'!Q27*0.8</f>
        <v>37440</v>
      </c>
      <c r="R27" s="43">
        <f>'BAR BB| Open rates'!R27*0.8</f>
        <v>38800</v>
      </c>
      <c r="S27" s="43">
        <f>'BAR BB| Open rates'!S27*0.8</f>
        <v>37440</v>
      </c>
      <c r="T27" s="43">
        <f>'BAR BB| Open rates'!T27*0.8</f>
        <v>38800</v>
      </c>
      <c r="U27" s="43">
        <f>'BAR BB| Open rates'!U27*0.8</f>
        <v>37440</v>
      </c>
      <c r="V27" s="43">
        <f>'BAR BB| Open rates'!V27*0.8</f>
        <v>38800</v>
      </c>
      <c r="W27" s="43">
        <f>'BAR BB| Open rates'!W27*0.8</f>
        <v>45200</v>
      </c>
      <c r="X27" s="43">
        <f>'BAR BB| Open rates'!X27*0.8</f>
        <v>48560</v>
      </c>
      <c r="Y27" s="43">
        <f>'BAR BB| Open rates'!Y27*0.8</f>
        <v>63840</v>
      </c>
      <c r="Z27" s="43">
        <f>'BAR BB| Open rates'!Z27*0.8</f>
        <v>45200</v>
      </c>
      <c r="AA27" s="43">
        <f>'BAR BB| Open rates'!AA27*0.8</f>
        <v>46960</v>
      </c>
      <c r="AB27" s="43">
        <f>'BAR BB| Open rates'!AB27*0.8</f>
        <v>45200</v>
      </c>
      <c r="AC27" s="43">
        <f>'BAR BB| Open rates'!AC27*0.8</f>
        <v>48560</v>
      </c>
      <c r="AD27" s="43">
        <f>'BAR BB| Open rates'!AD27*0.8</f>
        <v>50160</v>
      </c>
      <c r="AE27" s="43">
        <f>'BAR BB| Open rates'!AE27*0.8</f>
        <v>48560</v>
      </c>
      <c r="AF27" s="43">
        <f>'BAR BB| Open rates'!AF27*0.8</f>
        <v>50160</v>
      </c>
      <c r="AG27" s="43">
        <f>'BAR BB| Open rates'!AG27*0.8</f>
        <v>48560</v>
      </c>
      <c r="AH27" s="43">
        <f>'BAR BB| Open rates'!AH27*0.8</f>
        <v>50160</v>
      </c>
      <c r="AI27" s="43">
        <f>'BAR BB| Open rates'!AI27*0.8</f>
        <v>48560</v>
      </c>
      <c r="AJ27" s="43">
        <f>'BAR BB| Open rates'!AJ27*0.8</f>
        <v>50160</v>
      </c>
      <c r="AK27" s="43">
        <f>'BAR BB| Open rates'!AK27*0.8</f>
        <v>48560</v>
      </c>
      <c r="AL27" s="43">
        <f>'BAR BB| Open rates'!AL27*0.8</f>
        <v>50160</v>
      </c>
      <c r="AM27" s="43">
        <f>'BAR BB| Open rates'!AM27*0.8</f>
        <v>48560</v>
      </c>
      <c r="AN27" s="43">
        <f>'BAR BB| Open rates'!AN27*0.8</f>
        <v>50160</v>
      </c>
      <c r="AO27" s="43">
        <f>'BAR BB| Open rates'!AO27*0.8</f>
        <v>48560</v>
      </c>
      <c r="AP27" s="43">
        <f>'BAR BB| Open rates'!AP27*0.8</f>
        <v>50160</v>
      </c>
      <c r="AQ27" s="43">
        <f>'BAR BB| Open rates'!AQ27*0.8</f>
        <v>48560</v>
      </c>
      <c r="AR27" s="43">
        <f>'BAR BB| Open rates'!AR27*0.8</f>
        <v>50160</v>
      </c>
      <c r="AS27" s="43">
        <f>'BAR BB| Open rates'!AS27*0.8</f>
        <v>45200</v>
      </c>
      <c r="AT27" s="43">
        <f>'BAR BB| Open rates'!AT27*0.8</f>
        <v>46960</v>
      </c>
      <c r="AU27" s="43">
        <f>'BAR BB| Open rates'!AU27*0.8</f>
        <v>45200</v>
      </c>
      <c r="AV27" s="43">
        <f>'BAR BB| Open rates'!AV27*0.8</f>
        <v>42160</v>
      </c>
      <c r="AW27" s="43">
        <f>'BAR BB| Open rates'!AW27*0.8</f>
        <v>42160</v>
      </c>
      <c r="AX27" s="43">
        <f>'BAR BB| Open rates'!AX27*0.8</f>
        <v>40400</v>
      </c>
      <c r="AY27" s="43">
        <f>'BAR BB| Open rates'!AY27*0.8</f>
        <v>42160</v>
      </c>
      <c r="AZ27" s="43">
        <f>'BAR BB| Open rates'!AZ27*0.8</f>
        <v>40400</v>
      </c>
      <c r="BA27" s="43">
        <f>'BAR BB| Open rates'!BA27*0.8</f>
        <v>42160</v>
      </c>
      <c r="BB27" s="43">
        <f>'BAR BB| Open rates'!BB27*0.8</f>
        <v>40400</v>
      </c>
      <c r="BC27" s="43">
        <f>'BAR BB| Open rates'!BC27*0.8</f>
        <v>42160</v>
      </c>
      <c r="BD27" s="43">
        <f>'BAR BB| Open rates'!BD27*0.8</f>
        <v>40400</v>
      </c>
      <c r="BE27" s="43">
        <f>'BAR BB| Open rates'!BE27*0.8</f>
        <v>39040</v>
      </c>
      <c r="BF27" s="43">
        <f>'BAR BB| Open rates'!BF27*0.8</f>
        <v>37440</v>
      </c>
      <c r="BG27" s="43">
        <f>'BAR BB| Open rates'!BG27*0.8</f>
        <v>39040</v>
      </c>
      <c r="BH27" s="43">
        <f>'BAR BB| Open rates'!BH27*0.8</f>
        <v>37440</v>
      </c>
      <c r="BI27" s="43">
        <f>'BAR BB| Open rates'!BI27*0.8</f>
        <v>39040</v>
      </c>
      <c r="BJ27" s="43">
        <f>'BAR BB| Open rates'!BJ27*0.8</f>
        <v>37440</v>
      </c>
      <c r="BK27" s="43">
        <f>'BAR BB| Open rates'!BK27*0.8</f>
        <v>39040</v>
      </c>
      <c r="BL27" s="43">
        <f>'BAR BB| Open rates'!BL27*0.8</f>
        <v>37440</v>
      </c>
      <c r="BM27" s="43">
        <f>'BAR BB| Open rates'!BM27*0.8</f>
        <v>39040</v>
      </c>
      <c r="BN27" s="43">
        <f>'BAR BB| Open rates'!BN27*0.8</f>
        <v>40400</v>
      </c>
      <c r="BO27" s="43">
        <f>'BAR BB| Open rates'!BO27*0.8</f>
        <v>42160</v>
      </c>
      <c r="BP27" s="43">
        <f>'BAR BB| Open rates'!BP27*0.8</f>
        <v>36640</v>
      </c>
      <c r="BQ27" s="43">
        <f>'BAR BB| Open rates'!BQ27*0.8</f>
        <v>35040</v>
      </c>
      <c r="BR27" s="43">
        <f>'BAR BB| Open rates'!BR27*0.8</f>
        <v>35840</v>
      </c>
      <c r="BS27" s="43">
        <f>'BAR BB| Open rates'!BS27*0.8</f>
        <v>35040</v>
      </c>
      <c r="BT27" s="43">
        <f>'BAR BB| Open rates'!BT27*0.8</f>
        <v>35840</v>
      </c>
      <c r="BU27" s="43">
        <f>'BAR BB| Open rates'!BU27*0.8</f>
        <v>35040</v>
      </c>
      <c r="BV27" s="43">
        <f>'BAR BB| Open rates'!BV27*0.8</f>
        <v>35840</v>
      </c>
      <c r="BW27" s="43">
        <f>'BAR BB| Open rates'!BW27*0.8</f>
        <v>35040</v>
      </c>
      <c r="BX27" s="43">
        <f>'BAR BB| Open rates'!BX27*0.8</f>
        <v>35040</v>
      </c>
      <c r="BY27" s="43">
        <f>'BAR BB| Open rates'!BY27*0.8</f>
        <v>35840</v>
      </c>
      <c r="BZ27" s="43">
        <f>'BAR BB| Open rates'!BZ27*0.8</f>
        <v>35040</v>
      </c>
      <c r="CA27" s="43">
        <f>'BAR BB| Open rates'!CA27*0.8</f>
        <v>35840</v>
      </c>
      <c r="CB27" s="43">
        <f>'BAR BB| Open rates'!CB27*0.8</f>
        <v>35040</v>
      </c>
      <c r="CC27" s="43">
        <f>'BAR BB| Open rates'!CC27*0.8</f>
        <v>35840</v>
      </c>
      <c r="CD27" s="43">
        <f>'BAR BB| Open rates'!CD27*0.8</f>
        <v>38800</v>
      </c>
      <c r="CE27" s="43">
        <f>'BAR BB| Open rates'!CE27*0.8</f>
        <v>40560</v>
      </c>
    </row>
    <row r="28" spans="1:83"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row>
    <row r="29" spans="1:83" s="36" customFormat="1" ht="12" customHeight="1" x14ac:dyDescent="0.2">
      <c r="A29" s="237">
        <v>1</v>
      </c>
      <c r="B29" s="43">
        <f>'BAR BB| Open rates'!B29*0.8</f>
        <v>38240</v>
      </c>
      <c r="C29" s="43">
        <f>'BAR BB| Open rates'!C29*0.8</f>
        <v>42960</v>
      </c>
      <c r="D29" s="43">
        <f>'BAR BB| Open rates'!D29*0.8</f>
        <v>39600</v>
      </c>
      <c r="E29" s="43">
        <f>'BAR BB| Open rates'!E29*0.8</f>
        <v>34000</v>
      </c>
      <c r="F29" s="43">
        <f>'BAR BB| Open rates'!F29*0.8</f>
        <v>32640</v>
      </c>
      <c r="G29" s="43">
        <f>'BAR BB| Open rates'!G29*0.8</f>
        <v>31040</v>
      </c>
      <c r="H29" s="43">
        <f>'BAR BB| Open rates'!H29*0.8</f>
        <v>31040</v>
      </c>
      <c r="I29" s="43">
        <f>'BAR BB| Open rates'!I29*0.8</f>
        <v>30240</v>
      </c>
      <c r="J29" s="43">
        <f>'BAR BB| Open rates'!J29*0.8</f>
        <v>31040</v>
      </c>
      <c r="K29" s="43">
        <f>'BAR BB| Open rates'!K29*0.8</f>
        <v>31040</v>
      </c>
      <c r="L29" s="43">
        <f>'BAR BB| Open rates'!L29*0.8</f>
        <v>31040</v>
      </c>
      <c r="M29" s="43">
        <f>'BAR BB| Open rates'!M29*0.8</f>
        <v>38160</v>
      </c>
      <c r="N29" s="43">
        <f>'BAR BB| Open rates'!N29*0.8</f>
        <v>34000</v>
      </c>
      <c r="O29" s="43">
        <f>'BAR BB| Open rates'!O29*0.8</f>
        <v>38160</v>
      </c>
      <c r="P29" s="43">
        <f>'BAR BB| Open rates'!P29*0.8</f>
        <v>35760</v>
      </c>
      <c r="Q29" s="43">
        <f>'BAR BB| Open rates'!Q29*0.8</f>
        <v>32640</v>
      </c>
      <c r="R29" s="43">
        <f>'BAR BB| Open rates'!R29*0.8</f>
        <v>34000</v>
      </c>
      <c r="S29" s="43">
        <f>'BAR BB| Open rates'!S29*0.8</f>
        <v>32640</v>
      </c>
      <c r="T29" s="43">
        <f>'BAR BB| Open rates'!T29*0.8</f>
        <v>34000</v>
      </c>
      <c r="U29" s="43">
        <f>'BAR BB| Open rates'!U29*0.8</f>
        <v>32640</v>
      </c>
      <c r="V29" s="43">
        <f>'BAR BB| Open rates'!V29*0.8</f>
        <v>34000</v>
      </c>
      <c r="W29" s="43">
        <f>'BAR BB| Open rates'!W29*0.8</f>
        <v>39600</v>
      </c>
      <c r="X29" s="43">
        <f>'BAR BB| Open rates'!X29*0.8</f>
        <v>42960</v>
      </c>
      <c r="Y29" s="43">
        <f>'BAR BB| Open rates'!Y29*0.8</f>
        <v>58240</v>
      </c>
      <c r="Z29" s="43">
        <f>'BAR BB| Open rates'!Z29*0.8</f>
        <v>39600</v>
      </c>
      <c r="AA29" s="43">
        <f>'BAR BB| Open rates'!AA29*0.8</f>
        <v>41360</v>
      </c>
      <c r="AB29" s="43">
        <f>'BAR BB| Open rates'!AB29*0.8</f>
        <v>39600</v>
      </c>
      <c r="AC29" s="43">
        <f>'BAR BB| Open rates'!AC29*0.8</f>
        <v>42960</v>
      </c>
      <c r="AD29" s="43">
        <f>'BAR BB| Open rates'!AD29*0.8</f>
        <v>44560</v>
      </c>
      <c r="AE29" s="43">
        <f>'BAR BB| Open rates'!AE29*0.8</f>
        <v>42960</v>
      </c>
      <c r="AF29" s="43">
        <f>'BAR BB| Open rates'!AF29*0.8</f>
        <v>44560</v>
      </c>
      <c r="AG29" s="43">
        <f>'BAR BB| Open rates'!AG29*0.8</f>
        <v>42960</v>
      </c>
      <c r="AH29" s="43">
        <f>'BAR BB| Open rates'!AH29*0.8</f>
        <v>44560</v>
      </c>
      <c r="AI29" s="43">
        <f>'BAR BB| Open rates'!AI29*0.8</f>
        <v>42960</v>
      </c>
      <c r="AJ29" s="43">
        <f>'BAR BB| Open rates'!AJ29*0.8</f>
        <v>44560</v>
      </c>
      <c r="AK29" s="43">
        <f>'BAR BB| Open rates'!AK29*0.8</f>
        <v>42960</v>
      </c>
      <c r="AL29" s="43">
        <f>'BAR BB| Open rates'!AL29*0.8</f>
        <v>44560</v>
      </c>
      <c r="AM29" s="43">
        <f>'BAR BB| Open rates'!AM29*0.8</f>
        <v>42960</v>
      </c>
      <c r="AN29" s="43">
        <f>'BAR BB| Open rates'!AN29*0.8</f>
        <v>44560</v>
      </c>
      <c r="AO29" s="43">
        <f>'BAR BB| Open rates'!AO29*0.8</f>
        <v>42960</v>
      </c>
      <c r="AP29" s="43">
        <f>'BAR BB| Open rates'!AP29*0.8</f>
        <v>44560</v>
      </c>
      <c r="AQ29" s="43">
        <f>'BAR BB| Open rates'!AQ29*0.8</f>
        <v>42960</v>
      </c>
      <c r="AR29" s="43">
        <f>'BAR BB| Open rates'!AR29*0.8</f>
        <v>44560</v>
      </c>
      <c r="AS29" s="43">
        <f>'BAR BB| Open rates'!AS29*0.8</f>
        <v>39600</v>
      </c>
      <c r="AT29" s="43">
        <f>'BAR BB| Open rates'!AT29*0.8</f>
        <v>41360</v>
      </c>
      <c r="AU29" s="43">
        <f>'BAR BB| Open rates'!AU29*0.8</f>
        <v>39600</v>
      </c>
      <c r="AV29" s="43">
        <f>'BAR BB| Open rates'!AV29*0.8</f>
        <v>38160</v>
      </c>
      <c r="AW29" s="43">
        <f>'BAR BB| Open rates'!AW29*0.8</f>
        <v>38160</v>
      </c>
      <c r="AX29" s="43">
        <f>'BAR BB| Open rates'!AX29*0.8</f>
        <v>36400</v>
      </c>
      <c r="AY29" s="43">
        <f>'BAR BB| Open rates'!AY29*0.8</f>
        <v>38160</v>
      </c>
      <c r="AZ29" s="43">
        <f>'BAR BB| Open rates'!AZ29*0.8</f>
        <v>36400</v>
      </c>
      <c r="BA29" s="43">
        <f>'BAR BB| Open rates'!BA29*0.8</f>
        <v>38160</v>
      </c>
      <c r="BB29" s="43">
        <f>'BAR BB| Open rates'!BB29*0.8</f>
        <v>36400</v>
      </c>
      <c r="BC29" s="43">
        <f>'BAR BB| Open rates'!BC29*0.8</f>
        <v>38160</v>
      </c>
      <c r="BD29" s="43">
        <f>'BAR BB| Open rates'!BD29*0.8</f>
        <v>36400</v>
      </c>
      <c r="BE29" s="43">
        <f>'BAR BB| Open rates'!BE29*0.8</f>
        <v>33440</v>
      </c>
      <c r="BF29" s="43">
        <f>'BAR BB| Open rates'!BF29*0.8</f>
        <v>31840</v>
      </c>
      <c r="BG29" s="43">
        <f>'BAR BB| Open rates'!BG29*0.8</f>
        <v>33440</v>
      </c>
      <c r="BH29" s="43">
        <f>'BAR BB| Open rates'!BH29*0.8</f>
        <v>31840</v>
      </c>
      <c r="BI29" s="43">
        <f>'BAR BB| Open rates'!BI29*0.8</f>
        <v>33440</v>
      </c>
      <c r="BJ29" s="43">
        <f>'BAR BB| Open rates'!BJ29*0.8</f>
        <v>31840</v>
      </c>
      <c r="BK29" s="43">
        <f>'BAR BB| Open rates'!BK29*0.8</f>
        <v>33440</v>
      </c>
      <c r="BL29" s="43">
        <f>'BAR BB| Open rates'!BL29*0.8</f>
        <v>31840</v>
      </c>
      <c r="BM29" s="43">
        <f>'BAR BB| Open rates'!BM29*0.8</f>
        <v>33440</v>
      </c>
      <c r="BN29" s="43">
        <f>'BAR BB| Open rates'!BN29*0.8</f>
        <v>34800</v>
      </c>
      <c r="BO29" s="43">
        <f>'BAR BB| Open rates'!BO29*0.8</f>
        <v>36560</v>
      </c>
      <c r="BP29" s="43">
        <f>'BAR BB| Open rates'!BP29*0.8</f>
        <v>31040</v>
      </c>
      <c r="BQ29" s="43">
        <f>'BAR BB| Open rates'!BQ29*0.8</f>
        <v>30240</v>
      </c>
      <c r="BR29" s="43">
        <f>'BAR BB| Open rates'!BR29*0.8</f>
        <v>31040</v>
      </c>
      <c r="BS29" s="43">
        <f>'BAR BB| Open rates'!BS29*0.8</f>
        <v>30240</v>
      </c>
      <c r="BT29" s="43">
        <f>'BAR BB| Open rates'!BT29*0.8</f>
        <v>31040</v>
      </c>
      <c r="BU29" s="43">
        <f>'BAR BB| Open rates'!BU29*0.8</f>
        <v>30240</v>
      </c>
      <c r="BV29" s="43">
        <f>'BAR BB| Open rates'!BV29*0.8</f>
        <v>31040</v>
      </c>
      <c r="BW29" s="43">
        <f>'BAR BB| Open rates'!BW29*0.8</f>
        <v>30240</v>
      </c>
      <c r="BX29" s="43">
        <f>'BAR BB| Open rates'!BX29*0.8</f>
        <v>30240</v>
      </c>
      <c r="BY29" s="43">
        <f>'BAR BB| Open rates'!BY29*0.8</f>
        <v>31040</v>
      </c>
      <c r="BZ29" s="43">
        <f>'BAR BB| Open rates'!BZ29*0.8</f>
        <v>30240</v>
      </c>
      <c r="CA29" s="43">
        <f>'BAR BB| Open rates'!CA29*0.8</f>
        <v>31040</v>
      </c>
      <c r="CB29" s="43">
        <f>'BAR BB| Open rates'!CB29*0.8</f>
        <v>30240</v>
      </c>
      <c r="CC29" s="43">
        <f>'BAR BB| Open rates'!CC29*0.8</f>
        <v>31040</v>
      </c>
      <c r="CD29" s="43">
        <f>'BAR BB| Open rates'!CD29*0.8</f>
        <v>34000</v>
      </c>
      <c r="CE29" s="43">
        <f>'BAR BB| Open rates'!CE29*0.8</f>
        <v>35760</v>
      </c>
    </row>
    <row r="30" spans="1:83" s="36" customFormat="1" ht="12" customHeight="1" x14ac:dyDescent="0.2">
      <c r="A30" s="237">
        <v>2</v>
      </c>
      <c r="B30" s="43">
        <f>'BAR BB| Open rates'!B30*0.8</f>
        <v>40640</v>
      </c>
      <c r="C30" s="43">
        <f>'BAR BB| Open rates'!C30*0.8</f>
        <v>45360</v>
      </c>
      <c r="D30" s="43">
        <f>'BAR BB| Open rates'!D30*0.8</f>
        <v>42000</v>
      </c>
      <c r="E30" s="43">
        <f>'BAR BB| Open rates'!E30*0.8</f>
        <v>36400</v>
      </c>
      <c r="F30" s="43">
        <f>'BAR BB| Open rates'!F30*0.8</f>
        <v>35040</v>
      </c>
      <c r="G30" s="43">
        <f>'BAR BB| Open rates'!G30*0.8</f>
        <v>33440</v>
      </c>
      <c r="H30" s="43">
        <f>'BAR BB| Open rates'!H30*0.8</f>
        <v>33440</v>
      </c>
      <c r="I30" s="43">
        <f>'BAR BB| Open rates'!I30*0.8</f>
        <v>32640</v>
      </c>
      <c r="J30" s="43">
        <f>'BAR BB| Open rates'!J30*0.8</f>
        <v>33440</v>
      </c>
      <c r="K30" s="43">
        <f>'BAR BB| Open rates'!K30*0.8</f>
        <v>33440</v>
      </c>
      <c r="L30" s="43">
        <f>'BAR BB| Open rates'!L30*0.8</f>
        <v>33440</v>
      </c>
      <c r="M30" s="43">
        <f>'BAR BB| Open rates'!M30*0.8</f>
        <v>40560</v>
      </c>
      <c r="N30" s="43">
        <f>'BAR BB| Open rates'!N30*0.8</f>
        <v>36400</v>
      </c>
      <c r="O30" s="43">
        <f>'BAR BB| Open rates'!O30*0.8</f>
        <v>40560</v>
      </c>
      <c r="P30" s="43">
        <f>'BAR BB| Open rates'!P30*0.8</f>
        <v>38160</v>
      </c>
      <c r="Q30" s="43">
        <f>'BAR BB| Open rates'!Q30*0.8</f>
        <v>35040</v>
      </c>
      <c r="R30" s="43">
        <f>'BAR BB| Open rates'!R30*0.8</f>
        <v>36400</v>
      </c>
      <c r="S30" s="43">
        <f>'BAR BB| Open rates'!S30*0.8</f>
        <v>35040</v>
      </c>
      <c r="T30" s="43">
        <f>'BAR BB| Open rates'!T30*0.8</f>
        <v>36400</v>
      </c>
      <c r="U30" s="43">
        <f>'BAR BB| Open rates'!U30*0.8</f>
        <v>35040</v>
      </c>
      <c r="V30" s="43">
        <f>'BAR BB| Open rates'!V30*0.8</f>
        <v>36400</v>
      </c>
      <c r="W30" s="43">
        <f>'BAR BB| Open rates'!W30*0.8</f>
        <v>42000</v>
      </c>
      <c r="X30" s="43">
        <f>'BAR BB| Open rates'!X30*0.8</f>
        <v>45360</v>
      </c>
      <c r="Y30" s="43">
        <f>'BAR BB| Open rates'!Y30*0.8</f>
        <v>60640</v>
      </c>
      <c r="Z30" s="43">
        <f>'BAR BB| Open rates'!Z30*0.8</f>
        <v>42000</v>
      </c>
      <c r="AA30" s="43">
        <f>'BAR BB| Open rates'!AA30*0.8</f>
        <v>43760</v>
      </c>
      <c r="AB30" s="43">
        <f>'BAR BB| Open rates'!AB30*0.8</f>
        <v>42000</v>
      </c>
      <c r="AC30" s="43">
        <f>'BAR BB| Open rates'!AC30*0.8</f>
        <v>45360</v>
      </c>
      <c r="AD30" s="43">
        <f>'BAR BB| Open rates'!AD30*0.8</f>
        <v>46960</v>
      </c>
      <c r="AE30" s="43">
        <f>'BAR BB| Open rates'!AE30*0.8</f>
        <v>45360</v>
      </c>
      <c r="AF30" s="43">
        <f>'BAR BB| Open rates'!AF30*0.8</f>
        <v>46960</v>
      </c>
      <c r="AG30" s="43">
        <f>'BAR BB| Open rates'!AG30*0.8</f>
        <v>45360</v>
      </c>
      <c r="AH30" s="43">
        <f>'BAR BB| Open rates'!AH30*0.8</f>
        <v>46960</v>
      </c>
      <c r="AI30" s="43">
        <f>'BAR BB| Open rates'!AI30*0.8</f>
        <v>45360</v>
      </c>
      <c r="AJ30" s="43">
        <f>'BAR BB| Open rates'!AJ30*0.8</f>
        <v>46960</v>
      </c>
      <c r="AK30" s="43">
        <f>'BAR BB| Open rates'!AK30*0.8</f>
        <v>45360</v>
      </c>
      <c r="AL30" s="43">
        <f>'BAR BB| Open rates'!AL30*0.8</f>
        <v>46960</v>
      </c>
      <c r="AM30" s="43">
        <f>'BAR BB| Open rates'!AM30*0.8</f>
        <v>45360</v>
      </c>
      <c r="AN30" s="43">
        <f>'BAR BB| Open rates'!AN30*0.8</f>
        <v>46960</v>
      </c>
      <c r="AO30" s="43">
        <f>'BAR BB| Open rates'!AO30*0.8</f>
        <v>45360</v>
      </c>
      <c r="AP30" s="43">
        <f>'BAR BB| Open rates'!AP30*0.8</f>
        <v>46960</v>
      </c>
      <c r="AQ30" s="43">
        <f>'BAR BB| Open rates'!AQ30*0.8</f>
        <v>45360</v>
      </c>
      <c r="AR30" s="43">
        <f>'BAR BB| Open rates'!AR30*0.8</f>
        <v>46960</v>
      </c>
      <c r="AS30" s="43">
        <f>'BAR BB| Open rates'!AS30*0.8</f>
        <v>42000</v>
      </c>
      <c r="AT30" s="43">
        <f>'BAR BB| Open rates'!AT30*0.8</f>
        <v>43760</v>
      </c>
      <c r="AU30" s="43">
        <f>'BAR BB| Open rates'!AU30*0.8</f>
        <v>42000</v>
      </c>
      <c r="AV30" s="43">
        <f>'BAR BB| Open rates'!AV30*0.8</f>
        <v>40560</v>
      </c>
      <c r="AW30" s="43">
        <f>'BAR BB| Open rates'!AW30*0.8</f>
        <v>40560</v>
      </c>
      <c r="AX30" s="43">
        <f>'BAR BB| Open rates'!AX30*0.8</f>
        <v>38800</v>
      </c>
      <c r="AY30" s="43">
        <f>'BAR BB| Open rates'!AY30*0.8</f>
        <v>40560</v>
      </c>
      <c r="AZ30" s="43">
        <f>'BAR BB| Open rates'!AZ30*0.8</f>
        <v>38800</v>
      </c>
      <c r="BA30" s="43">
        <f>'BAR BB| Open rates'!BA30*0.8</f>
        <v>40560</v>
      </c>
      <c r="BB30" s="43">
        <f>'BAR BB| Open rates'!BB30*0.8</f>
        <v>38800</v>
      </c>
      <c r="BC30" s="43">
        <f>'BAR BB| Open rates'!BC30*0.8</f>
        <v>40560</v>
      </c>
      <c r="BD30" s="43">
        <f>'BAR BB| Open rates'!BD30*0.8</f>
        <v>38800</v>
      </c>
      <c r="BE30" s="43">
        <f>'BAR BB| Open rates'!BE30*0.8</f>
        <v>35840</v>
      </c>
      <c r="BF30" s="43">
        <f>'BAR BB| Open rates'!BF30*0.8</f>
        <v>34240</v>
      </c>
      <c r="BG30" s="43">
        <f>'BAR BB| Open rates'!BG30*0.8</f>
        <v>35840</v>
      </c>
      <c r="BH30" s="43">
        <f>'BAR BB| Open rates'!BH30*0.8</f>
        <v>34240</v>
      </c>
      <c r="BI30" s="43">
        <f>'BAR BB| Open rates'!BI30*0.8</f>
        <v>35840</v>
      </c>
      <c r="BJ30" s="43">
        <f>'BAR BB| Open rates'!BJ30*0.8</f>
        <v>34240</v>
      </c>
      <c r="BK30" s="43">
        <f>'BAR BB| Open rates'!BK30*0.8</f>
        <v>35840</v>
      </c>
      <c r="BL30" s="43">
        <f>'BAR BB| Open rates'!BL30*0.8</f>
        <v>34240</v>
      </c>
      <c r="BM30" s="43">
        <f>'BAR BB| Open rates'!BM30*0.8</f>
        <v>35840</v>
      </c>
      <c r="BN30" s="43">
        <f>'BAR BB| Open rates'!BN30*0.8</f>
        <v>37200</v>
      </c>
      <c r="BO30" s="43">
        <f>'BAR BB| Open rates'!BO30*0.8</f>
        <v>38960</v>
      </c>
      <c r="BP30" s="43">
        <f>'BAR BB| Open rates'!BP30*0.8</f>
        <v>33440</v>
      </c>
      <c r="BQ30" s="43">
        <f>'BAR BB| Open rates'!BQ30*0.8</f>
        <v>32640</v>
      </c>
      <c r="BR30" s="43">
        <f>'BAR BB| Open rates'!BR30*0.8</f>
        <v>33440</v>
      </c>
      <c r="BS30" s="43">
        <f>'BAR BB| Open rates'!BS30*0.8</f>
        <v>32640</v>
      </c>
      <c r="BT30" s="43">
        <f>'BAR BB| Open rates'!BT30*0.8</f>
        <v>33440</v>
      </c>
      <c r="BU30" s="43">
        <f>'BAR BB| Open rates'!BU30*0.8</f>
        <v>32640</v>
      </c>
      <c r="BV30" s="43">
        <f>'BAR BB| Open rates'!BV30*0.8</f>
        <v>33440</v>
      </c>
      <c r="BW30" s="43">
        <f>'BAR BB| Open rates'!BW30*0.8</f>
        <v>32640</v>
      </c>
      <c r="BX30" s="43">
        <f>'BAR BB| Open rates'!BX30*0.8</f>
        <v>32640</v>
      </c>
      <c r="BY30" s="43">
        <f>'BAR BB| Open rates'!BY30*0.8</f>
        <v>33440</v>
      </c>
      <c r="BZ30" s="43">
        <f>'BAR BB| Open rates'!BZ30*0.8</f>
        <v>32640</v>
      </c>
      <c r="CA30" s="43">
        <f>'BAR BB| Open rates'!CA30*0.8</f>
        <v>33440</v>
      </c>
      <c r="CB30" s="43">
        <f>'BAR BB| Open rates'!CB30*0.8</f>
        <v>32640</v>
      </c>
      <c r="CC30" s="43">
        <f>'BAR BB| Open rates'!CC30*0.8</f>
        <v>33440</v>
      </c>
      <c r="CD30" s="43">
        <f>'BAR BB| Open rates'!CD30*0.8</f>
        <v>36400</v>
      </c>
      <c r="CE30" s="43">
        <f>'BAR BB| Open rates'!CE30*0.8</f>
        <v>38160</v>
      </c>
    </row>
    <row r="31" spans="1:83" s="36" customFormat="1" ht="12" customHeight="1" x14ac:dyDescent="0.2">
      <c r="A31" s="237">
        <v>3</v>
      </c>
      <c r="B31" s="43">
        <f>'BAR BB| Open rates'!B31*0.8</f>
        <v>43040</v>
      </c>
      <c r="C31" s="43">
        <f>'BAR BB| Open rates'!C31*0.8</f>
        <v>47760</v>
      </c>
      <c r="D31" s="43">
        <f>'BAR BB| Open rates'!D31*0.8</f>
        <v>44400</v>
      </c>
      <c r="E31" s="43">
        <f>'BAR BB| Open rates'!E31*0.8</f>
        <v>38800</v>
      </c>
      <c r="F31" s="43">
        <f>'BAR BB| Open rates'!F31*0.8</f>
        <v>37440</v>
      </c>
      <c r="G31" s="43">
        <f>'BAR BB| Open rates'!G31*0.8</f>
        <v>35840</v>
      </c>
      <c r="H31" s="43">
        <f>'BAR BB| Open rates'!H31*0.8</f>
        <v>35840</v>
      </c>
      <c r="I31" s="43">
        <f>'BAR BB| Open rates'!I31*0.8</f>
        <v>35040</v>
      </c>
      <c r="J31" s="43">
        <f>'BAR BB| Open rates'!J31*0.8</f>
        <v>35840</v>
      </c>
      <c r="K31" s="43">
        <f>'BAR BB| Open rates'!K31*0.8</f>
        <v>35840</v>
      </c>
      <c r="L31" s="43">
        <f>'BAR BB| Open rates'!L31*0.8</f>
        <v>35840</v>
      </c>
      <c r="M31" s="43">
        <f>'BAR BB| Open rates'!M31*0.8</f>
        <v>42960</v>
      </c>
      <c r="N31" s="43">
        <f>'BAR BB| Open rates'!N31*0.8</f>
        <v>38800</v>
      </c>
      <c r="O31" s="43">
        <f>'BAR BB| Open rates'!O31*0.8</f>
        <v>42960</v>
      </c>
      <c r="P31" s="43">
        <f>'BAR BB| Open rates'!P31*0.8</f>
        <v>40560</v>
      </c>
      <c r="Q31" s="43">
        <f>'BAR BB| Open rates'!Q31*0.8</f>
        <v>37440</v>
      </c>
      <c r="R31" s="43">
        <f>'BAR BB| Open rates'!R31*0.8</f>
        <v>38800</v>
      </c>
      <c r="S31" s="43">
        <f>'BAR BB| Open rates'!S31*0.8</f>
        <v>37440</v>
      </c>
      <c r="T31" s="43">
        <f>'BAR BB| Open rates'!T31*0.8</f>
        <v>38800</v>
      </c>
      <c r="U31" s="43">
        <f>'BAR BB| Open rates'!U31*0.8</f>
        <v>37440</v>
      </c>
      <c r="V31" s="43">
        <f>'BAR BB| Open rates'!V31*0.8</f>
        <v>38800</v>
      </c>
      <c r="W31" s="43">
        <f>'BAR BB| Open rates'!W31*0.8</f>
        <v>44400</v>
      </c>
      <c r="X31" s="43">
        <f>'BAR BB| Open rates'!X31*0.8</f>
        <v>47760</v>
      </c>
      <c r="Y31" s="43">
        <f>'BAR BB| Open rates'!Y31*0.8</f>
        <v>63040</v>
      </c>
      <c r="Z31" s="43">
        <f>'BAR BB| Open rates'!Z31*0.8</f>
        <v>44400</v>
      </c>
      <c r="AA31" s="43">
        <f>'BAR BB| Open rates'!AA31*0.8</f>
        <v>46160</v>
      </c>
      <c r="AB31" s="43">
        <f>'BAR BB| Open rates'!AB31*0.8</f>
        <v>44400</v>
      </c>
      <c r="AC31" s="43">
        <f>'BAR BB| Open rates'!AC31*0.8</f>
        <v>47760</v>
      </c>
      <c r="AD31" s="43">
        <f>'BAR BB| Open rates'!AD31*0.8</f>
        <v>49360</v>
      </c>
      <c r="AE31" s="43">
        <f>'BAR BB| Open rates'!AE31*0.8</f>
        <v>47760</v>
      </c>
      <c r="AF31" s="43">
        <f>'BAR BB| Open rates'!AF31*0.8</f>
        <v>49360</v>
      </c>
      <c r="AG31" s="43">
        <f>'BAR BB| Open rates'!AG31*0.8</f>
        <v>47760</v>
      </c>
      <c r="AH31" s="43">
        <f>'BAR BB| Open rates'!AH31*0.8</f>
        <v>49360</v>
      </c>
      <c r="AI31" s="43">
        <f>'BAR BB| Open rates'!AI31*0.8</f>
        <v>47760</v>
      </c>
      <c r="AJ31" s="43">
        <f>'BAR BB| Open rates'!AJ31*0.8</f>
        <v>49360</v>
      </c>
      <c r="AK31" s="43">
        <f>'BAR BB| Open rates'!AK31*0.8</f>
        <v>47760</v>
      </c>
      <c r="AL31" s="43">
        <f>'BAR BB| Open rates'!AL31*0.8</f>
        <v>49360</v>
      </c>
      <c r="AM31" s="43">
        <f>'BAR BB| Open rates'!AM31*0.8</f>
        <v>47760</v>
      </c>
      <c r="AN31" s="43">
        <f>'BAR BB| Open rates'!AN31*0.8</f>
        <v>49360</v>
      </c>
      <c r="AO31" s="43">
        <f>'BAR BB| Open rates'!AO31*0.8</f>
        <v>47760</v>
      </c>
      <c r="AP31" s="43">
        <f>'BAR BB| Open rates'!AP31*0.8</f>
        <v>49360</v>
      </c>
      <c r="AQ31" s="43">
        <f>'BAR BB| Open rates'!AQ31*0.8</f>
        <v>47760</v>
      </c>
      <c r="AR31" s="43">
        <f>'BAR BB| Open rates'!AR31*0.8</f>
        <v>49360</v>
      </c>
      <c r="AS31" s="43">
        <f>'BAR BB| Open rates'!AS31*0.8</f>
        <v>44400</v>
      </c>
      <c r="AT31" s="43">
        <f>'BAR BB| Open rates'!AT31*0.8</f>
        <v>46160</v>
      </c>
      <c r="AU31" s="43">
        <f>'BAR BB| Open rates'!AU31*0.8</f>
        <v>44400</v>
      </c>
      <c r="AV31" s="43">
        <f>'BAR BB| Open rates'!AV31*0.8</f>
        <v>42960</v>
      </c>
      <c r="AW31" s="43">
        <f>'BAR BB| Open rates'!AW31*0.8</f>
        <v>42960</v>
      </c>
      <c r="AX31" s="43">
        <f>'BAR BB| Open rates'!AX31*0.8</f>
        <v>41200</v>
      </c>
      <c r="AY31" s="43">
        <f>'BAR BB| Open rates'!AY31*0.8</f>
        <v>42960</v>
      </c>
      <c r="AZ31" s="43">
        <f>'BAR BB| Open rates'!AZ31*0.8</f>
        <v>41200</v>
      </c>
      <c r="BA31" s="43">
        <f>'BAR BB| Open rates'!BA31*0.8</f>
        <v>42960</v>
      </c>
      <c r="BB31" s="43">
        <f>'BAR BB| Open rates'!BB31*0.8</f>
        <v>41200</v>
      </c>
      <c r="BC31" s="43">
        <f>'BAR BB| Open rates'!BC31*0.8</f>
        <v>42960</v>
      </c>
      <c r="BD31" s="43">
        <f>'BAR BB| Open rates'!BD31*0.8</f>
        <v>41200</v>
      </c>
      <c r="BE31" s="43">
        <f>'BAR BB| Open rates'!BE31*0.8</f>
        <v>38240</v>
      </c>
      <c r="BF31" s="43">
        <f>'BAR BB| Open rates'!BF31*0.8</f>
        <v>36640</v>
      </c>
      <c r="BG31" s="43">
        <f>'BAR BB| Open rates'!BG31*0.8</f>
        <v>38240</v>
      </c>
      <c r="BH31" s="43">
        <f>'BAR BB| Open rates'!BH31*0.8</f>
        <v>36640</v>
      </c>
      <c r="BI31" s="43">
        <f>'BAR BB| Open rates'!BI31*0.8</f>
        <v>38240</v>
      </c>
      <c r="BJ31" s="43">
        <f>'BAR BB| Open rates'!BJ31*0.8</f>
        <v>36640</v>
      </c>
      <c r="BK31" s="43">
        <f>'BAR BB| Open rates'!BK31*0.8</f>
        <v>38240</v>
      </c>
      <c r="BL31" s="43">
        <f>'BAR BB| Open rates'!BL31*0.8</f>
        <v>36640</v>
      </c>
      <c r="BM31" s="43">
        <f>'BAR BB| Open rates'!BM31*0.8</f>
        <v>38240</v>
      </c>
      <c r="BN31" s="43">
        <f>'BAR BB| Open rates'!BN31*0.8</f>
        <v>39600</v>
      </c>
      <c r="BO31" s="43">
        <f>'BAR BB| Open rates'!BO31*0.8</f>
        <v>41360</v>
      </c>
      <c r="BP31" s="43">
        <f>'BAR BB| Open rates'!BP31*0.8</f>
        <v>35840</v>
      </c>
      <c r="BQ31" s="43">
        <f>'BAR BB| Open rates'!BQ31*0.8</f>
        <v>35040</v>
      </c>
      <c r="BR31" s="43">
        <f>'BAR BB| Open rates'!BR31*0.8</f>
        <v>35840</v>
      </c>
      <c r="BS31" s="43">
        <f>'BAR BB| Open rates'!BS31*0.8</f>
        <v>35040</v>
      </c>
      <c r="BT31" s="43">
        <f>'BAR BB| Open rates'!BT31*0.8</f>
        <v>35840</v>
      </c>
      <c r="BU31" s="43">
        <f>'BAR BB| Open rates'!BU31*0.8</f>
        <v>35040</v>
      </c>
      <c r="BV31" s="43">
        <f>'BAR BB| Open rates'!BV31*0.8</f>
        <v>35840</v>
      </c>
      <c r="BW31" s="43">
        <f>'BAR BB| Open rates'!BW31*0.8</f>
        <v>35040</v>
      </c>
      <c r="BX31" s="43">
        <f>'BAR BB| Open rates'!BX31*0.8</f>
        <v>35040</v>
      </c>
      <c r="BY31" s="43">
        <f>'BAR BB| Open rates'!BY31*0.8</f>
        <v>35840</v>
      </c>
      <c r="BZ31" s="43">
        <f>'BAR BB| Open rates'!BZ31*0.8</f>
        <v>35040</v>
      </c>
      <c r="CA31" s="43">
        <f>'BAR BB| Open rates'!CA31*0.8</f>
        <v>35840</v>
      </c>
      <c r="CB31" s="43">
        <f>'BAR BB| Open rates'!CB31*0.8</f>
        <v>35040</v>
      </c>
      <c r="CC31" s="43">
        <f>'BAR BB| Open rates'!CC31*0.8</f>
        <v>35840</v>
      </c>
      <c r="CD31" s="43">
        <f>'BAR BB| Open rates'!CD31*0.8</f>
        <v>38800</v>
      </c>
      <c r="CE31" s="43">
        <f>'BAR BB| Open rates'!CE31*0.8</f>
        <v>40560</v>
      </c>
    </row>
    <row r="32" spans="1:83" s="36" customFormat="1" ht="12.75" customHeight="1" x14ac:dyDescent="0.2">
      <c r="A32" s="237">
        <v>4</v>
      </c>
      <c r="B32" s="43">
        <f>'BAR BB| Open rates'!B32*0.8</f>
        <v>45440</v>
      </c>
      <c r="C32" s="43">
        <f>'BAR BB| Open rates'!C32*0.8</f>
        <v>50160</v>
      </c>
      <c r="D32" s="43">
        <f>'BAR BB| Open rates'!D32*0.8</f>
        <v>46800</v>
      </c>
      <c r="E32" s="43">
        <f>'BAR BB| Open rates'!E32*0.8</f>
        <v>41200</v>
      </c>
      <c r="F32" s="43">
        <f>'BAR BB| Open rates'!F32*0.8</f>
        <v>39840</v>
      </c>
      <c r="G32" s="43">
        <f>'BAR BB| Open rates'!G32*0.8</f>
        <v>38240</v>
      </c>
      <c r="H32" s="43">
        <f>'BAR BB| Open rates'!H32*0.8</f>
        <v>38240</v>
      </c>
      <c r="I32" s="43">
        <f>'BAR BB| Open rates'!I32*0.8</f>
        <v>37440</v>
      </c>
      <c r="J32" s="43">
        <f>'BAR BB| Open rates'!J32*0.8</f>
        <v>38240</v>
      </c>
      <c r="K32" s="43">
        <f>'BAR BB| Open rates'!K32*0.8</f>
        <v>38240</v>
      </c>
      <c r="L32" s="43">
        <f>'BAR BB| Open rates'!L32*0.8</f>
        <v>38240</v>
      </c>
      <c r="M32" s="43">
        <f>'BAR BB| Open rates'!M32*0.8</f>
        <v>45360</v>
      </c>
      <c r="N32" s="43">
        <f>'BAR BB| Open rates'!N32*0.8</f>
        <v>41200</v>
      </c>
      <c r="O32" s="43">
        <f>'BAR BB| Open rates'!O32*0.8</f>
        <v>45360</v>
      </c>
      <c r="P32" s="43">
        <f>'BAR BB| Open rates'!P32*0.8</f>
        <v>42960</v>
      </c>
      <c r="Q32" s="43">
        <f>'BAR BB| Open rates'!Q32*0.8</f>
        <v>39840</v>
      </c>
      <c r="R32" s="43">
        <f>'BAR BB| Open rates'!R32*0.8</f>
        <v>41200</v>
      </c>
      <c r="S32" s="43">
        <f>'BAR BB| Open rates'!S32*0.8</f>
        <v>39840</v>
      </c>
      <c r="T32" s="43">
        <f>'BAR BB| Open rates'!T32*0.8</f>
        <v>41200</v>
      </c>
      <c r="U32" s="43">
        <f>'BAR BB| Open rates'!U32*0.8</f>
        <v>39840</v>
      </c>
      <c r="V32" s="43">
        <f>'BAR BB| Open rates'!V32*0.8</f>
        <v>41200</v>
      </c>
      <c r="W32" s="43">
        <f>'BAR BB| Open rates'!W32*0.8</f>
        <v>46800</v>
      </c>
      <c r="X32" s="43">
        <f>'BAR BB| Open rates'!X32*0.8</f>
        <v>50160</v>
      </c>
      <c r="Y32" s="43">
        <f>'BAR BB| Open rates'!Y32*0.8</f>
        <v>65440</v>
      </c>
      <c r="Z32" s="43">
        <f>'BAR BB| Open rates'!Z32*0.8</f>
        <v>46800</v>
      </c>
      <c r="AA32" s="43">
        <f>'BAR BB| Open rates'!AA32*0.8</f>
        <v>48560</v>
      </c>
      <c r="AB32" s="43">
        <f>'BAR BB| Open rates'!AB32*0.8</f>
        <v>46800</v>
      </c>
      <c r="AC32" s="43">
        <f>'BAR BB| Open rates'!AC32*0.8</f>
        <v>50160</v>
      </c>
      <c r="AD32" s="43">
        <f>'BAR BB| Open rates'!AD32*0.8</f>
        <v>51760</v>
      </c>
      <c r="AE32" s="43">
        <f>'BAR BB| Open rates'!AE32*0.8</f>
        <v>50160</v>
      </c>
      <c r="AF32" s="43">
        <f>'BAR BB| Open rates'!AF32*0.8</f>
        <v>51760</v>
      </c>
      <c r="AG32" s="43">
        <f>'BAR BB| Open rates'!AG32*0.8</f>
        <v>50160</v>
      </c>
      <c r="AH32" s="43">
        <f>'BAR BB| Open rates'!AH32*0.8</f>
        <v>51760</v>
      </c>
      <c r="AI32" s="43">
        <f>'BAR BB| Open rates'!AI32*0.8</f>
        <v>50160</v>
      </c>
      <c r="AJ32" s="43">
        <f>'BAR BB| Open rates'!AJ32*0.8</f>
        <v>51760</v>
      </c>
      <c r="AK32" s="43">
        <f>'BAR BB| Open rates'!AK32*0.8</f>
        <v>50160</v>
      </c>
      <c r="AL32" s="43">
        <f>'BAR BB| Open rates'!AL32*0.8</f>
        <v>51760</v>
      </c>
      <c r="AM32" s="43">
        <f>'BAR BB| Open rates'!AM32*0.8</f>
        <v>50160</v>
      </c>
      <c r="AN32" s="43">
        <f>'BAR BB| Open rates'!AN32*0.8</f>
        <v>51760</v>
      </c>
      <c r="AO32" s="43">
        <f>'BAR BB| Open rates'!AO32*0.8</f>
        <v>50160</v>
      </c>
      <c r="AP32" s="43">
        <f>'BAR BB| Open rates'!AP32*0.8</f>
        <v>51760</v>
      </c>
      <c r="AQ32" s="43">
        <f>'BAR BB| Open rates'!AQ32*0.8</f>
        <v>50160</v>
      </c>
      <c r="AR32" s="43">
        <f>'BAR BB| Open rates'!AR32*0.8</f>
        <v>51760</v>
      </c>
      <c r="AS32" s="43">
        <f>'BAR BB| Open rates'!AS32*0.8</f>
        <v>46800</v>
      </c>
      <c r="AT32" s="43">
        <f>'BAR BB| Open rates'!AT32*0.8</f>
        <v>48560</v>
      </c>
      <c r="AU32" s="43">
        <f>'BAR BB| Open rates'!AU32*0.8</f>
        <v>46800</v>
      </c>
      <c r="AV32" s="43">
        <f>'BAR BB| Open rates'!AV32*0.8</f>
        <v>45360</v>
      </c>
      <c r="AW32" s="43">
        <f>'BAR BB| Open rates'!AW32*0.8</f>
        <v>45360</v>
      </c>
      <c r="AX32" s="43">
        <f>'BAR BB| Open rates'!AX32*0.8</f>
        <v>43600</v>
      </c>
      <c r="AY32" s="43">
        <f>'BAR BB| Open rates'!AY32*0.8</f>
        <v>45360</v>
      </c>
      <c r="AZ32" s="43">
        <f>'BAR BB| Open rates'!AZ32*0.8</f>
        <v>43600</v>
      </c>
      <c r="BA32" s="43">
        <f>'BAR BB| Open rates'!BA32*0.8</f>
        <v>45360</v>
      </c>
      <c r="BB32" s="43">
        <f>'BAR BB| Open rates'!BB32*0.8</f>
        <v>43600</v>
      </c>
      <c r="BC32" s="43">
        <f>'BAR BB| Open rates'!BC32*0.8</f>
        <v>45360</v>
      </c>
      <c r="BD32" s="43">
        <f>'BAR BB| Open rates'!BD32*0.8</f>
        <v>43600</v>
      </c>
      <c r="BE32" s="43">
        <f>'BAR BB| Open rates'!BE32*0.8</f>
        <v>40640</v>
      </c>
      <c r="BF32" s="43">
        <f>'BAR BB| Open rates'!BF32*0.8</f>
        <v>39040</v>
      </c>
      <c r="BG32" s="43">
        <f>'BAR BB| Open rates'!BG32*0.8</f>
        <v>40640</v>
      </c>
      <c r="BH32" s="43">
        <f>'BAR BB| Open rates'!BH32*0.8</f>
        <v>39040</v>
      </c>
      <c r="BI32" s="43">
        <f>'BAR BB| Open rates'!BI32*0.8</f>
        <v>40640</v>
      </c>
      <c r="BJ32" s="43">
        <f>'BAR BB| Open rates'!BJ32*0.8</f>
        <v>39040</v>
      </c>
      <c r="BK32" s="43">
        <f>'BAR BB| Open rates'!BK32*0.8</f>
        <v>40640</v>
      </c>
      <c r="BL32" s="43">
        <f>'BAR BB| Open rates'!BL32*0.8</f>
        <v>39040</v>
      </c>
      <c r="BM32" s="43">
        <f>'BAR BB| Open rates'!BM32*0.8</f>
        <v>40640</v>
      </c>
      <c r="BN32" s="43">
        <f>'BAR BB| Open rates'!BN32*0.8</f>
        <v>42000</v>
      </c>
      <c r="BO32" s="43">
        <f>'BAR BB| Open rates'!BO32*0.8</f>
        <v>43760</v>
      </c>
      <c r="BP32" s="43">
        <f>'BAR BB| Open rates'!BP32*0.8</f>
        <v>38240</v>
      </c>
      <c r="BQ32" s="43">
        <f>'BAR BB| Open rates'!BQ32*0.8</f>
        <v>37440</v>
      </c>
      <c r="BR32" s="43">
        <f>'BAR BB| Open rates'!BR32*0.8</f>
        <v>38240</v>
      </c>
      <c r="BS32" s="43">
        <f>'BAR BB| Open rates'!BS32*0.8</f>
        <v>37440</v>
      </c>
      <c r="BT32" s="43">
        <f>'BAR BB| Open rates'!BT32*0.8</f>
        <v>38240</v>
      </c>
      <c r="BU32" s="43">
        <f>'BAR BB| Open rates'!BU32*0.8</f>
        <v>37440</v>
      </c>
      <c r="BV32" s="43">
        <f>'BAR BB| Open rates'!BV32*0.8</f>
        <v>38240</v>
      </c>
      <c r="BW32" s="43">
        <f>'BAR BB| Open rates'!BW32*0.8</f>
        <v>37440</v>
      </c>
      <c r="BX32" s="43">
        <f>'BAR BB| Open rates'!BX32*0.8</f>
        <v>37440</v>
      </c>
      <c r="BY32" s="43">
        <f>'BAR BB| Open rates'!BY32*0.8</f>
        <v>38240</v>
      </c>
      <c r="BZ32" s="43">
        <f>'BAR BB| Open rates'!BZ32*0.8</f>
        <v>37440</v>
      </c>
      <c r="CA32" s="43">
        <f>'BAR BB| Open rates'!CA32*0.8</f>
        <v>38240</v>
      </c>
      <c r="CB32" s="43">
        <f>'BAR BB| Open rates'!CB32*0.8</f>
        <v>37440</v>
      </c>
      <c r="CC32" s="43">
        <f>'BAR BB| Open rates'!CC32*0.8</f>
        <v>38240</v>
      </c>
      <c r="CD32" s="43">
        <f>'BAR BB| Open rates'!CD32*0.8</f>
        <v>41200</v>
      </c>
      <c r="CE32" s="43">
        <f>'BAR BB| Open rates'!CE32*0.8</f>
        <v>42960</v>
      </c>
    </row>
    <row r="33" spans="1:83" s="36" customFormat="1" ht="31.5"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row>
    <row r="34" spans="1:83" s="36" customFormat="1" ht="12.75" customHeight="1" x14ac:dyDescent="0.2">
      <c r="A34" s="237">
        <v>1</v>
      </c>
      <c r="B34" s="43">
        <f>'BAR BB| Open rates'!B34*0.8</f>
        <v>55920</v>
      </c>
      <c r="C34" s="43">
        <f>'BAR BB| Open rates'!C34*0.8</f>
        <v>60640</v>
      </c>
      <c r="D34" s="43">
        <f>'BAR BB| Open rates'!D34*0.8</f>
        <v>57280</v>
      </c>
      <c r="E34" s="43">
        <f>'BAR BB| Open rates'!E34*0.8</f>
        <v>38000</v>
      </c>
      <c r="F34" s="43">
        <f>'BAR BB| Open rates'!F34*0.8</f>
        <v>36640</v>
      </c>
      <c r="G34" s="43">
        <f>'BAR BB| Open rates'!G34*0.8</f>
        <v>35040</v>
      </c>
      <c r="H34" s="43">
        <f>'BAR BB| Open rates'!H34*0.8</f>
        <v>35040</v>
      </c>
      <c r="I34" s="43">
        <f>'BAR BB| Open rates'!I34*0.8</f>
        <v>34240</v>
      </c>
      <c r="J34" s="43">
        <f>'BAR BB| Open rates'!J34*0.8</f>
        <v>35040</v>
      </c>
      <c r="K34" s="43">
        <f>'BAR BB| Open rates'!K34*0.8</f>
        <v>35040</v>
      </c>
      <c r="L34" s="43">
        <f>'BAR BB| Open rates'!L34*0.8</f>
        <v>35040</v>
      </c>
      <c r="M34" s="43">
        <f>'BAR BB| Open rates'!M34*0.8</f>
        <v>46160</v>
      </c>
      <c r="N34" s="43">
        <f>'BAR BB| Open rates'!N34*0.8</f>
        <v>42000</v>
      </c>
      <c r="O34" s="43">
        <f>'BAR BB| Open rates'!O34*0.8</f>
        <v>46160</v>
      </c>
      <c r="P34" s="43">
        <f>'BAR BB| Open rates'!P34*0.8</f>
        <v>43760</v>
      </c>
      <c r="Q34" s="43">
        <f>'BAR BB| Open rates'!Q34*0.8</f>
        <v>40640</v>
      </c>
      <c r="R34" s="43">
        <f>'BAR BB| Open rates'!R34*0.8</f>
        <v>42000</v>
      </c>
      <c r="S34" s="43">
        <f>'BAR BB| Open rates'!S34*0.8</f>
        <v>40640</v>
      </c>
      <c r="T34" s="43">
        <f>'BAR BB| Open rates'!T34*0.8</f>
        <v>42000</v>
      </c>
      <c r="U34" s="43">
        <f>'BAR BB| Open rates'!U34*0.8</f>
        <v>40640</v>
      </c>
      <c r="V34" s="43">
        <f>'BAR BB| Open rates'!V34*0.8</f>
        <v>42000</v>
      </c>
      <c r="W34" s="43">
        <f>'BAR BB| Open rates'!W34*0.8</f>
        <v>57280</v>
      </c>
      <c r="X34" s="43">
        <f>'BAR BB| Open rates'!X34*0.8</f>
        <v>60640</v>
      </c>
      <c r="Y34" s="43">
        <f>'BAR BB| Open rates'!Y34*0.8</f>
        <v>75920</v>
      </c>
      <c r="Z34" s="43">
        <f>'BAR BB| Open rates'!Z34*0.8</f>
        <v>57280</v>
      </c>
      <c r="AA34" s="43">
        <f>'BAR BB| Open rates'!AA34*0.8</f>
        <v>59040</v>
      </c>
      <c r="AB34" s="43">
        <f>'BAR BB| Open rates'!AB34*0.8</f>
        <v>57280</v>
      </c>
      <c r="AC34" s="43">
        <f>'BAR BB| Open rates'!AC34*0.8</f>
        <v>60640</v>
      </c>
      <c r="AD34" s="43">
        <f>'BAR BB| Open rates'!AD34*0.8</f>
        <v>62240</v>
      </c>
      <c r="AE34" s="43">
        <f>'BAR BB| Open rates'!AE34*0.8</f>
        <v>60640</v>
      </c>
      <c r="AF34" s="43">
        <f>'BAR BB| Open rates'!AF34*0.8</f>
        <v>62240</v>
      </c>
      <c r="AG34" s="43">
        <f>'BAR BB| Open rates'!AG34*0.8</f>
        <v>60640</v>
      </c>
      <c r="AH34" s="43">
        <f>'BAR BB| Open rates'!AH34*0.8</f>
        <v>62240</v>
      </c>
      <c r="AI34" s="43">
        <f>'BAR BB| Open rates'!AI34*0.8</f>
        <v>60640</v>
      </c>
      <c r="AJ34" s="43">
        <f>'BAR BB| Open rates'!AJ34*0.8</f>
        <v>62240</v>
      </c>
      <c r="AK34" s="43">
        <f>'BAR BB| Open rates'!AK34*0.8</f>
        <v>60640</v>
      </c>
      <c r="AL34" s="43">
        <f>'BAR BB| Open rates'!AL34*0.8</f>
        <v>62240</v>
      </c>
      <c r="AM34" s="43">
        <f>'BAR BB| Open rates'!AM34*0.8</f>
        <v>60640</v>
      </c>
      <c r="AN34" s="43">
        <f>'BAR BB| Open rates'!AN34*0.8</f>
        <v>62240</v>
      </c>
      <c r="AO34" s="43">
        <f>'BAR BB| Open rates'!AO34*0.8</f>
        <v>60640</v>
      </c>
      <c r="AP34" s="43">
        <f>'BAR BB| Open rates'!AP34*0.8</f>
        <v>62240</v>
      </c>
      <c r="AQ34" s="43">
        <f>'BAR BB| Open rates'!AQ34*0.8</f>
        <v>60640</v>
      </c>
      <c r="AR34" s="43">
        <f>'BAR BB| Open rates'!AR34*0.8</f>
        <v>62240</v>
      </c>
      <c r="AS34" s="43">
        <f>'BAR BB| Open rates'!AS34*0.8</f>
        <v>57280</v>
      </c>
      <c r="AT34" s="43">
        <f>'BAR BB| Open rates'!AT34*0.8</f>
        <v>59040</v>
      </c>
      <c r="AU34" s="43">
        <f>'BAR BB| Open rates'!AU34*0.8</f>
        <v>57280</v>
      </c>
      <c r="AV34" s="43">
        <f>'BAR BB| Open rates'!AV34*0.8</f>
        <v>43760</v>
      </c>
      <c r="AW34" s="43">
        <f>'BAR BB| Open rates'!AW34*0.8</f>
        <v>43760</v>
      </c>
      <c r="AX34" s="43">
        <f>'BAR BB| Open rates'!AX34*0.8</f>
        <v>42000</v>
      </c>
      <c r="AY34" s="43">
        <f>'BAR BB| Open rates'!AY34*0.8</f>
        <v>43760</v>
      </c>
      <c r="AZ34" s="43">
        <f>'BAR BB| Open rates'!AZ34*0.8</f>
        <v>42000</v>
      </c>
      <c r="BA34" s="43">
        <f>'BAR BB| Open rates'!BA34*0.8</f>
        <v>43760</v>
      </c>
      <c r="BB34" s="43">
        <f>'BAR BB| Open rates'!BB34*0.8</f>
        <v>42000</v>
      </c>
      <c r="BC34" s="43">
        <f>'BAR BB| Open rates'!BC34*0.8</f>
        <v>43760</v>
      </c>
      <c r="BD34" s="43">
        <f>'BAR BB| Open rates'!BD34*0.8</f>
        <v>42000</v>
      </c>
      <c r="BE34" s="43">
        <f>'BAR BB| Open rates'!BE34*0.8</f>
        <v>40640</v>
      </c>
      <c r="BF34" s="43">
        <f>'BAR BB| Open rates'!BF34*0.8</f>
        <v>39040</v>
      </c>
      <c r="BG34" s="43">
        <f>'BAR BB| Open rates'!BG34*0.8</f>
        <v>40640</v>
      </c>
      <c r="BH34" s="43">
        <f>'BAR BB| Open rates'!BH34*0.8</f>
        <v>39040</v>
      </c>
      <c r="BI34" s="43">
        <f>'BAR BB| Open rates'!BI34*0.8</f>
        <v>40640</v>
      </c>
      <c r="BJ34" s="43">
        <f>'BAR BB| Open rates'!BJ34*0.8</f>
        <v>39040</v>
      </c>
      <c r="BK34" s="43">
        <f>'BAR BB| Open rates'!BK34*0.8</f>
        <v>40640</v>
      </c>
      <c r="BL34" s="43">
        <f>'BAR BB| Open rates'!BL34*0.8</f>
        <v>39040</v>
      </c>
      <c r="BM34" s="43">
        <f>'BAR BB| Open rates'!BM34*0.8</f>
        <v>40640</v>
      </c>
      <c r="BN34" s="43">
        <f>'BAR BB| Open rates'!BN34*0.8</f>
        <v>42000</v>
      </c>
      <c r="BO34" s="43">
        <f>'BAR BB| Open rates'!BO34*0.8</f>
        <v>43760</v>
      </c>
      <c r="BP34" s="43">
        <f>'BAR BB| Open rates'!BP34*0.8</f>
        <v>38240</v>
      </c>
      <c r="BQ34" s="43">
        <f>'BAR BB| Open rates'!BQ34*0.8</f>
        <v>34240</v>
      </c>
      <c r="BR34" s="43">
        <f>'BAR BB| Open rates'!BR34*0.8</f>
        <v>35040</v>
      </c>
      <c r="BS34" s="43">
        <f>'BAR BB| Open rates'!BS34*0.8</f>
        <v>34240</v>
      </c>
      <c r="BT34" s="43">
        <f>'BAR BB| Open rates'!BT34*0.8</f>
        <v>35040</v>
      </c>
      <c r="BU34" s="43">
        <f>'BAR BB| Open rates'!BU34*0.8</f>
        <v>34240</v>
      </c>
      <c r="BV34" s="43">
        <f>'BAR BB| Open rates'!BV34*0.8</f>
        <v>35040</v>
      </c>
      <c r="BW34" s="43">
        <f>'BAR BB| Open rates'!BW34*0.8</f>
        <v>34240</v>
      </c>
      <c r="BX34" s="43">
        <f>'BAR BB| Open rates'!BX34*0.8</f>
        <v>34240</v>
      </c>
      <c r="BY34" s="43">
        <f>'BAR BB| Open rates'!BY34*0.8</f>
        <v>35040</v>
      </c>
      <c r="BZ34" s="43">
        <f>'BAR BB| Open rates'!BZ34*0.8</f>
        <v>34240</v>
      </c>
      <c r="CA34" s="43">
        <f>'BAR BB| Open rates'!CA34*0.8</f>
        <v>35040</v>
      </c>
      <c r="CB34" s="43">
        <f>'BAR BB| Open rates'!CB34*0.8</f>
        <v>34240</v>
      </c>
      <c r="CC34" s="43">
        <f>'BAR BB| Open rates'!CC34*0.8</f>
        <v>35040</v>
      </c>
      <c r="CD34" s="43">
        <f>'BAR BB| Open rates'!CD34*0.8</f>
        <v>38000</v>
      </c>
      <c r="CE34" s="43">
        <f>'BAR BB| Open rates'!CE34*0.8</f>
        <v>39760</v>
      </c>
    </row>
    <row r="35" spans="1:83" s="36" customFormat="1" ht="12.75" customHeight="1" x14ac:dyDescent="0.2">
      <c r="A35" s="237">
        <v>2</v>
      </c>
      <c r="B35" s="43">
        <f>'BAR BB| Open rates'!B35*0.8</f>
        <v>58320</v>
      </c>
      <c r="C35" s="43">
        <f>'BAR BB| Open rates'!C35*0.8</f>
        <v>63040</v>
      </c>
      <c r="D35" s="43">
        <f>'BAR BB| Open rates'!D35*0.8</f>
        <v>59680</v>
      </c>
      <c r="E35" s="43">
        <f>'BAR BB| Open rates'!E35*0.8</f>
        <v>40400</v>
      </c>
      <c r="F35" s="43">
        <f>'BAR BB| Open rates'!F35*0.8</f>
        <v>39040</v>
      </c>
      <c r="G35" s="43">
        <f>'BAR BB| Open rates'!G35*0.8</f>
        <v>37440</v>
      </c>
      <c r="H35" s="43">
        <f>'BAR BB| Open rates'!H35*0.8</f>
        <v>37440</v>
      </c>
      <c r="I35" s="43">
        <f>'BAR BB| Open rates'!I35*0.8</f>
        <v>36640</v>
      </c>
      <c r="J35" s="43">
        <f>'BAR BB| Open rates'!J35*0.8</f>
        <v>37440</v>
      </c>
      <c r="K35" s="43">
        <f>'BAR BB| Open rates'!K35*0.8</f>
        <v>37440</v>
      </c>
      <c r="L35" s="43">
        <f>'BAR BB| Open rates'!L35*0.8</f>
        <v>37440</v>
      </c>
      <c r="M35" s="43">
        <f>'BAR BB| Open rates'!M35*0.8</f>
        <v>48560</v>
      </c>
      <c r="N35" s="43">
        <f>'BAR BB| Open rates'!N35*0.8</f>
        <v>44400</v>
      </c>
      <c r="O35" s="43">
        <f>'BAR BB| Open rates'!O35*0.8</f>
        <v>48560</v>
      </c>
      <c r="P35" s="43">
        <f>'BAR BB| Open rates'!P35*0.8</f>
        <v>46160</v>
      </c>
      <c r="Q35" s="43">
        <f>'BAR BB| Open rates'!Q35*0.8</f>
        <v>43040</v>
      </c>
      <c r="R35" s="43">
        <f>'BAR BB| Open rates'!R35*0.8</f>
        <v>44400</v>
      </c>
      <c r="S35" s="43">
        <f>'BAR BB| Open rates'!S35*0.8</f>
        <v>43040</v>
      </c>
      <c r="T35" s="43">
        <f>'BAR BB| Open rates'!T35*0.8</f>
        <v>44400</v>
      </c>
      <c r="U35" s="43">
        <f>'BAR BB| Open rates'!U35*0.8</f>
        <v>43040</v>
      </c>
      <c r="V35" s="43">
        <f>'BAR BB| Open rates'!V35*0.8</f>
        <v>44400</v>
      </c>
      <c r="W35" s="43">
        <f>'BAR BB| Open rates'!W35*0.8</f>
        <v>59680</v>
      </c>
      <c r="X35" s="43">
        <f>'BAR BB| Open rates'!X35*0.8</f>
        <v>63040</v>
      </c>
      <c r="Y35" s="43">
        <f>'BAR BB| Open rates'!Y35*0.8</f>
        <v>78320</v>
      </c>
      <c r="Z35" s="43">
        <f>'BAR BB| Open rates'!Z35*0.8</f>
        <v>59680</v>
      </c>
      <c r="AA35" s="43">
        <f>'BAR BB| Open rates'!AA35*0.8</f>
        <v>61440</v>
      </c>
      <c r="AB35" s="43">
        <f>'BAR BB| Open rates'!AB35*0.8</f>
        <v>59680</v>
      </c>
      <c r="AC35" s="43">
        <f>'BAR BB| Open rates'!AC35*0.8</f>
        <v>63040</v>
      </c>
      <c r="AD35" s="43">
        <f>'BAR BB| Open rates'!AD35*0.8</f>
        <v>64640</v>
      </c>
      <c r="AE35" s="43">
        <f>'BAR BB| Open rates'!AE35*0.8</f>
        <v>63040</v>
      </c>
      <c r="AF35" s="43">
        <f>'BAR BB| Open rates'!AF35*0.8</f>
        <v>64640</v>
      </c>
      <c r="AG35" s="43">
        <f>'BAR BB| Open rates'!AG35*0.8</f>
        <v>63040</v>
      </c>
      <c r="AH35" s="43">
        <f>'BAR BB| Open rates'!AH35*0.8</f>
        <v>64640</v>
      </c>
      <c r="AI35" s="43">
        <f>'BAR BB| Open rates'!AI35*0.8</f>
        <v>63040</v>
      </c>
      <c r="AJ35" s="43">
        <f>'BAR BB| Open rates'!AJ35*0.8</f>
        <v>64640</v>
      </c>
      <c r="AK35" s="43">
        <f>'BAR BB| Open rates'!AK35*0.8</f>
        <v>63040</v>
      </c>
      <c r="AL35" s="43">
        <f>'BAR BB| Open rates'!AL35*0.8</f>
        <v>64640</v>
      </c>
      <c r="AM35" s="43">
        <f>'BAR BB| Open rates'!AM35*0.8</f>
        <v>63040</v>
      </c>
      <c r="AN35" s="43">
        <f>'BAR BB| Open rates'!AN35*0.8</f>
        <v>64640</v>
      </c>
      <c r="AO35" s="43">
        <f>'BAR BB| Open rates'!AO35*0.8</f>
        <v>63040</v>
      </c>
      <c r="AP35" s="43">
        <f>'BAR BB| Open rates'!AP35*0.8</f>
        <v>64640</v>
      </c>
      <c r="AQ35" s="43">
        <f>'BAR BB| Open rates'!AQ35*0.8</f>
        <v>63040</v>
      </c>
      <c r="AR35" s="43">
        <f>'BAR BB| Open rates'!AR35*0.8</f>
        <v>64640</v>
      </c>
      <c r="AS35" s="43">
        <f>'BAR BB| Open rates'!AS35*0.8</f>
        <v>59680</v>
      </c>
      <c r="AT35" s="43">
        <f>'BAR BB| Open rates'!AT35*0.8</f>
        <v>61440</v>
      </c>
      <c r="AU35" s="43">
        <f>'BAR BB| Open rates'!AU35*0.8</f>
        <v>59680</v>
      </c>
      <c r="AV35" s="43">
        <f>'BAR BB| Open rates'!AV35*0.8</f>
        <v>46160</v>
      </c>
      <c r="AW35" s="43">
        <f>'BAR BB| Open rates'!AW35*0.8</f>
        <v>46160</v>
      </c>
      <c r="AX35" s="43">
        <f>'BAR BB| Open rates'!AX35*0.8</f>
        <v>44400</v>
      </c>
      <c r="AY35" s="43">
        <f>'BAR BB| Open rates'!AY35*0.8</f>
        <v>46160</v>
      </c>
      <c r="AZ35" s="43">
        <f>'BAR BB| Open rates'!AZ35*0.8</f>
        <v>44400</v>
      </c>
      <c r="BA35" s="43">
        <f>'BAR BB| Open rates'!BA35*0.8</f>
        <v>46160</v>
      </c>
      <c r="BB35" s="43">
        <f>'BAR BB| Open rates'!BB35*0.8</f>
        <v>44400</v>
      </c>
      <c r="BC35" s="43">
        <f>'BAR BB| Open rates'!BC35*0.8</f>
        <v>46160</v>
      </c>
      <c r="BD35" s="43">
        <f>'BAR BB| Open rates'!BD35*0.8</f>
        <v>44400</v>
      </c>
      <c r="BE35" s="43">
        <f>'BAR BB| Open rates'!BE35*0.8</f>
        <v>43040</v>
      </c>
      <c r="BF35" s="43">
        <f>'BAR BB| Open rates'!BF35*0.8</f>
        <v>41440</v>
      </c>
      <c r="BG35" s="43">
        <f>'BAR BB| Open rates'!BG35*0.8</f>
        <v>43040</v>
      </c>
      <c r="BH35" s="43">
        <f>'BAR BB| Open rates'!BH35*0.8</f>
        <v>41440</v>
      </c>
      <c r="BI35" s="43">
        <f>'BAR BB| Open rates'!BI35*0.8</f>
        <v>43040</v>
      </c>
      <c r="BJ35" s="43">
        <f>'BAR BB| Open rates'!BJ35*0.8</f>
        <v>41440</v>
      </c>
      <c r="BK35" s="43">
        <f>'BAR BB| Open rates'!BK35*0.8</f>
        <v>43040</v>
      </c>
      <c r="BL35" s="43">
        <f>'BAR BB| Open rates'!BL35*0.8</f>
        <v>41440</v>
      </c>
      <c r="BM35" s="43">
        <f>'BAR BB| Open rates'!BM35*0.8</f>
        <v>43040</v>
      </c>
      <c r="BN35" s="43">
        <f>'BAR BB| Open rates'!BN35*0.8</f>
        <v>44400</v>
      </c>
      <c r="BO35" s="43">
        <f>'BAR BB| Open rates'!BO35*0.8</f>
        <v>46160</v>
      </c>
      <c r="BP35" s="43">
        <f>'BAR BB| Open rates'!BP35*0.8</f>
        <v>40640</v>
      </c>
      <c r="BQ35" s="43">
        <f>'BAR BB| Open rates'!BQ35*0.8</f>
        <v>36640</v>
      </c>
      <c r="BR35" s="43">
        <f>'BAR BB| Open rates'!BR35*0.8</f>
        <v>37440</v>
      </c>
      <c r="BS35" s="43">
        <f>'BAR BB| Open rates'!BS35*0.8</f>
        <v>36640</v>
      </c>
      <c r="BT35" s="43">
        <f>'BAR BB| Open rates'!BT35*0.8</f>
        <v>37440</v>
      </c>
      <c r="BU35" s="43">
        <f>'BAR BB| Open rates'!BU35*0.8</f>
        <v>36640</v>
      </c>
      <c r="BV35" s="43">
        <f>'BAR BB| Open rates'!BV35*0.8</f>
        <v>37440</v>
      </c>
      <c r="BW35" s="43">
        <f>'BAR BB| Open rates'!BW35*0.8</f>
        <v>36640</v>
      </c>
      <c r="BX35" s="43">
        <f>'BAR BB| Open rates'!BX35*0.8</f>
        <v>36640</v>
      </c>
      <c r="BY35" s="43">
        <f>'BAR BB| Open rates'!BY35*0.8</f>
        <v>37440</v>
      </c>
      <c r="BZ35" s="43">
        <f>'BAR BB| Open rates'!BZ35*0.8</f>
        <v>36640</v>
      </c>
      <c r="CA35" s="43">
        <f>'BAR BB| Open rates'!CA35*0.8</f>
        <v>37440</v>
      </c>
      <c r="CB35" s="43">
        <f>'BAR BB| Open rates'!CB35*0.8</f>
        <v>36640</v>
      </c>
      <c r="CC35" s="43">
        <f>'BAR BB| Open rates'!CC35*0.8</f>
        <v>37440</v>
      </c>
      <c r="CD35" s="43">
        <f>'BAR BB| Open rates'!CD35*0.8</f>
        <v>40400</v>
      </c>
      <c r="CE35" s="43">
        <f>'BAR BB| Open rates'!CE35*0.8</f>
        <v>42160</v>
      </c>
    </row>
    <row r="36" spans="1:83" s="36" customFormat="1" ht="12.75" customHeight="1" x14ac:dyDescent="0.2">
      <c r="A36" s="237">
        <v>3</v>
      </c>
      <c r="B36" s="43">
        <f>'BAR BB| Open rates'!B36*0.8</f>
        <v>60720</v>
      </c>
      <c r="C36" s="43">
        <f>'BAR BB| Open rates'!C36*0.8</f>
        <v>65440</v>
      </c>
      <c r="D36" s="43">
        <f>'BAR BB| Open rates'!D36*0.8</f>
        <v>62080</v>
      </c>
      <c r="E36" s="43">
        <f>'BAR BB| Open rates'!E36*0.8</f>
        <v>42800</v>
      </c>
      <c r="F36" s="43">
        <f>'BAR BB| Open rates'!F36*0.8</f>
        <v>41440</v>
      </c>
      <c r="G36" s="43">
        <f>'BAR BB| Open rates'!G36*0.8</f>
        <v>39840</v>
      </c>
      <c r="H36" s="43">
        <f>'BAR BB| Open rates'!H36*0.8</f>
        <v>39840</v>
      </c>
      <c r="I36" s="43">
        <f>'BAR BB| Open rates'!I36*0.8</f>
        <v>39040</v>
      </c>
      <c r="J36" s="43">
        <f>'BAR BB| Open rates'!J36*0.8</f>
        <v>39840</v>
      </c>
      <c r="K36" s="43">
        <f>'BAR BB| Open rates'!K36*0.8</f>
        <v>39840</v>
      </c>
      <c r="L36" s="43">
        <f>'BAR BB| Open rates'!L36*0.8</f>
        <v>39840</v>
      </c>
      <c r="M36" s="43">
        <f>'BAR BB| Open rates'!M36*0.8</f>
        <v>50960</v>
      </c>
      <c r="N36" s="43">
        <f>'BAR BB| Open rates'!N36*0.8</f>
        <v>46800</v>
      </c>
      <c r="O36" s="43">
        <f>'BAR BB| Open rates'!O36*0.8</f>
        <v>50960</v>
      </c>
      <c r="P36" s="43">
        <f>'BAR BB| Open rates'!P36*0.8</f>
        <v>48560</v>
      </c>
      <c r="Q36" s="43">
        <f>'BAR BB| Open rates'!Q36*0.8</f>
        <v>45440</v>
      </c>
      <c r="R36" s="43">
        <f>'BAR BB| Open rates'!R36*0.8</f>
        <v>46800</v>
      </c>
      <c r="S36" s="43">
        <f>'BAR BB| Open rates'!S36*0.8</f>
        <v>45440</v>
      </c>
      <c r="T36" s="43">
        <f>'BAR BB| Open rates'!T36*0.8</f>
        <v>46800</v>
      </c>
      <c r="U36" s="43">
        <f>'BAR BB| Open rates'!U36*0.8</f>
        <v>45440</v>
      </c>
      <c r="V36" s="43">
        <f>'BAR BB| Open rates'!V36*0.8</f>
        <v>46800</v>
      </c>
      <c r="W36" s="43">
        <f>'BAR BB| Open rates'!W36*0.8</f>
        <v>62080</v>
      </c>
      <c r="X36" s="43">
        <f>'BAR BB| Open rates'!X36*0.8</f>
        <v>65440</v>
      </c>
      <c r="Y36" s="43">
        <f>'BAR BB| Open rates'!Y36*0.8</f>
        <v>80720</v>
      </c>
      <c r="Z36" s="43">
        <f>'BAR BB| Open rates'!Z36*0.8</f>
        <v>62080</v>
      </c>
      <c r="AA36" s="43">
        <f>'BAR BB| Open rates'!AA36*0.8</f>
        <v>63840</v>
      </c>
      <c r="AB36" s="43">
        <f>'BAR BB| Open rates'!AB36*0.8</f>
        <v>62080</v>
      </c>
      <c r="AC36" s="43">
        <f>'BAR BB| Open rates'!AC36*0.8</f>
        <v>65440</v>
      </c>
      <c r="AD36" s="43">
        <f>'BAR BB| Open rates'!AD36*0.8</f>
        <v>67040</v>
      </c>
      <c r="AE36" s="43">
        <f>'BAR BB| Open rates'!AE36*0.8</f>
        <v>65440</v>
      </c>
      <c r="AF36" s="43">
        <f>'BAR BB| Open rates'!AF36*0.8</f>
        <v>67040</v>
      </c>
      <c r="AG36" s="43">
        <f>'BAR BB| Open rates'!AG36*0.8</f>
        <v>65440</v>
      </c>
      <c r="AH36" s="43">
        <f>'BAR BB| Open rates'!AH36*0.8</f>
        <v>67040</v>
      </c>
      <c r="AI36" s="43">
        <f>'BAR BB| Open rates'!AI36*0.8</f>
        <v>65440</v>
      </c>
      <c r="AJ36" s="43">
        <f>'BAR BB| Open rates'!AJ36*0.8</f>
        <v>67040</v>
      </c>
      <c r="AK36" s="43">
        <f>'BAR BB| Open rates'!AK36*0.8</f>
        <v>65440</v>
      </c>
      <c r="AL36" s="43">
        <f>'BAR BB| Open rates'!AL36*0.8</f>
        <v>67040</v>
      </c>
      <c r="AM36" s="43">
        <f>'BAR BB| Open rates'!AM36*0.8</f>
        <v>65440</v>
      </c>
      <c r="AN36" s="43">
        <f>'BAR BB| Open rates'!AN36*0.8</f>
        <v>67040</v>
      </c>
      <c r="AO36" s="43">
        <f>'BAR BB| Open rates'!AO36*0.8</f>
        <v>65440</v>
      </c>
      <c r="AP36" s="43">
        <f>'BAR BB| Open rates'!AP36*0.8</f>
        <v>67040</v>
      </c>
      <c r="AQ36" s="43">
        <f>'BAR BB| Open rates'!AQ36*0.8</f>
        <v>65440</v>
      </c>
      <c r="AR36" s="43">
        <f>'BAR BB| Open rates'!AR36*0.8</f>
        <v>67040</v>
      </c>
      <c r="AS36" s="43">
        <f>'BAR BB| Open rates'!AS36*0.8</f>
        <v>62080</v>
      </c>
      <c r="AT36" s="43">
        <f>'BAR BB| Open rates'!AT36*0.8</f>
        <v>63840</v>
      </c>
      <c r="AU36" s="43">
        <f>'BAR BB| Open rates'!AU36*0.8</f>
        <v>62080</v>
      </c>
      <c r="AV36" s="43">
        <f>'BAR BB| Open rates'!AV36*0.8</f>
        <v>48560</v>
      </c>
      <c r="AW36" s="43">
        <f>'BAR BB| Open rates'!AW36*0.8</f>
        <v>48560</v>
      </c>
      <c r="AX36" s="43">
        <f>'BAR BB| Open rates'!AX36*0.8</f>
        <v>46800</v>
      </c>
      <c r="AY36" s="43">
        <f>'BAR BB| Open rates'!AY36*0.8</f>
        <v>48560</v>
      </c>
      <c r="AZ36" s="43">
        <f>'BAR BB| Open rates'!AZ36*0.8</f>
        <v>46800</v>
      </c>
      <c r="BA36" s="43">
        <f>'BAR BB| Open rates'!BA36*0.8</f>
        <v>48560</v>
      </c>
      <c r="BB36" s="43">
        <f>'BAR BB| Open rates'!BB36*0.8</f>
        <v>46800</v>
      </c>
      <c r="BC36" s="43">
        <f>'BAR BB| Open rates'!BC36*0.8</f>
        <v>48560</v>
      </c>
      <c r="BD36" s="43">
        <f>'BAR BB| Open rates'!BD36*0.8</f>
        <v>46800</v>
      </c>
      <c r="BE36" s="43">
        <f>'BAR BB| Open rates'!BE36*0.8</f>
        <v>45440</v>
      </c>
      <c r="BF36" s="43">
        <f>'BAR BB| Open rates'!BF36*0.8</f>
        <v>43840</v>
      </c>
      <c r="BG36" s="43">
        <f>'BAR BB| Open rates'!BG36*0.8</f>
        <v>45440</v>
      </c>
      <c r="BH36" s="43">
        <f>'BAR BB| Open rates'!BH36*0.8</f>
        <v>43840</v>
      </c>
      <c r="BI36" s="43">
        <f>'BAR BB| Open rates'!BI36*0.8</f>
        <v>45440</v>
      </c>
      <c r="BJ36" s="43">
        <f>'BAR BB| Open rates'!BJ36*0.8</f>
        <v>43840</v>
      </c>
      <c r="BK36" s="43">
        <f>'BAR BB| Open rates'!BK36*0.8</f>
        <v>45440</v>
      </c>
      <c r="BL36" s="43">
        <f>'BAR BB| Open rates'!BL36*0.8</f>
        <v>43840</v>
      </c>
      <c r="BM36" s="43">
        <f>'BAR BB| Open rates'!BM36*0.8</f>
        <v>45440</v>
      </c>
      <c r="BN36" s="43">
        <f>'BAR BB| Open rates'!BN36*0.8</f>
        <v>46800</v>
      </c>
      <c r="BO36" s="43">
        <f>'BAR BB| Open rates'!BO36*0.8</f>
        <v>48560</v>
      </c>
      <c r="BP36" s="43">
        <f>'BAR BB| Open rates'!BP36*0.8</f>
        <v>43040</v>
      </c>
      <c r="BQ36" s="43">
        <f>'BAR BB| Open rates'!BQ36*0.8</f>
        <v>39040</v>
      </c>
      <c r="BR36" s="43">
        <f>'BAR BB| Open rates'!BR36*0.8</f>
        <v>39840</v>
      </c>
      <c r="BS36" s="43">
        <f>'BAR BB| Open rates'!BS36*0.8</f>
        <v>39040</v>
      </c>
      <c r="BT36" s="43">
        <f>'BAR BB| Open rates'!BT36*0.8</f>
        <v>39840</v>
      </c>
      <c r="BU36" s="43">
        <f>'BAR BB| Open rates'!BU36*0.8</f>
        <v>39040</v>
      </c>
      <c r="BV36" s="43">
        <f>'BAR BB| Open rates'!BV36*0.8</f>
        <v>39840</v>
      </c>
      <c r="BW36" s="43">
        <f>'BAR BB| Open rates'!BW36*0.8</f>
        <v>39040</v>
      </c>
      <c r="BX36" s="43">
        <f>'BAR BB| Open rates'!BX36*0.8</f>
        <v>39040</v>
      </c>
      <c r="BY36" s="43">
        <f>'BAR BB| Open rates'!BY36*0.8</f>
        <v>39840</v>
      </c>
      <c r="BZ36" s="43">
        <f>'BAR BB| Open rates'!BZ36*0.8</f>
        <v>39040</v>
      </c>
      <c r="CA36" s="43">
        <f>'BAR BB| Open rates'!CA36*0.8</f>
        <v>39840</v>
      </c>
      <c r="CB36" s="43">
        <f>'BAR BB| Open rates'!CB36*0.8</f>
        <v>39040</v>
      </c>
      <c r="CC36" s="43">
        <f>'BAR BB| Open rates'!CC36*0.8</f>
        <v>39840</v>
      </c>
      <c r="CD36" s="43">
        <f>'BAR BB| Open rates'!CD36*0.8</f>
        <v>42800</v>
      </c>
      <c r="CE36" s="43">
        <f>'BAR BB| Open rates'!CE36*0.8</f>
        <v>44560</v>
      </c>
    </row>
    <row r="37" spans="1:83" s="36" customFormat="1" ht="12.75" customHeight="1" x14ac:dyDescent="0.2">
      <c r="A37" s="237">
        <v>4</v>
      </c>
      <c r="B37" s="43">
        <f>'BAR BB| Open rates'!B37*0.8</f>
        <v>63120</v>
      </c>
      <c r="C37" s="43">
        <f>'BAR BB| Open rates'!C37*0.8</f>
        <v>67840</v>
      </c>
      <c r="D37" s="43">
        <f>'BAR BB| Open rates'!D37*0.8</f>
        <v>64480</v>
      </c>
      <c r="E37" s="43">
        <f>'BAR BB| Open rates'!E37*0.8</f>
        <v>45200</v>
      </c>
      <c r="F37" s="43">
        <f>'BAR BB| Open rates'!F37*0.8</f>
        <v>43840</v>
      </c>
      <c r="G37" s="43">
        <f>'BAR BB| Open rates'!G37*0.8</f>
        <v>42240</v>
      </c>
      <c r="H37" s="43">
        <f>'BAR BB| Open rates'!H37*0.8</f>
        <v>42240</v>
      </c>
      <c r="I37" s="43">
        <f>'BAR BB| Open rates'!I37*0.8</f>
        <v>41440</v>
      </c>
      <c r="J37" s="43">
        <f>'BAR BB| Open rates'!J37*0.8</f>
        <v>42240</v>
      </c>
      <c r="K37" s="43">
        <f>'BAR BB| Open rates'!K37*0.8</f>
        <v>42240</v>
      </c>
      <c r="L37" s="43">
        <f>'BAR BB| Open rates'!L37*0.8</f>
        <v>42240</v>
      </c>
      <c r="M37" s="43">
        <f>'BAR BB| Open rates'!M37*0.8</f>
        <v>53360</v>
      </c>
      <c r="N37" s="43">
        <f>'BAR BB| Open rates'!N37*0.8</f>
        <v>49200</v>
      </c>
      <c r="O37" s="43">
        <f>'BAR BB| Open rates'!O37*0.8</f>
        <v>53360</v>
      </c>
      <c r="P37" s="43">
        <f>'BAR BB| Open rates'!P37*0.8</f>
        <v>50960</v>
      </c>
      <c r="Q37" s="43">
        <f>'BAR BB| Open rates'!Q37*0.8</f>
        <v>47840</v>
      </c>
      <c r="R37" s="43">
        <f>'BAR BB| Open rates'!R37*0.8</f>
        <v>49200</v>
      </c>
      <c r="S37" s="43">
        <f>'BAR BB| Open rates'!S37*0.8</f>
        <v>47840</v>
      </c>
      <c r="T37" s="43">
        <f>'BAR BB| Open rates'!T37*0.8</f>
        <v>49200</v>
      </c>
      <c r="U37" s="43">
        <f>'BAR BB| Open rates'!U37*0.8</f>
        <v>47840</v>
      </c>
      <c r="V37" s="43">
        <f>'BAR BB| Open rates'!V37*0.8</f>
        <v>49200</v>
      </c>
      <c r="W37" s="43">
        <f>'BAR BB| Open rates'!W37*0.8</f>
        <v>64480</v>
      </c>
      <c r="X37" s="43">
        <f>'BAR BB| Open rates'!X37*0.8</f>
        <v>67840</v>
      </c>
      <c r="Y37" s="43">
        <f>'BAR BB| Open rates'!Y37*0.8</f>
        <v>83120</v>
      </c>
      <c r="Z37" s="43">
        <f>'BAR BB| Open rates'!Z37*0.8</f>
        <v>64480</v>
      </c>
      <c r="AA37" s="43">
        <f>'BAR BB| Open rates'!AA37*0.8</f>
        <v>66240</v>
      </c>
      <c r="AB37" s="43">
        <f>'BAR BB| Open rates'!AB37*0.8</f>
        <v>64480</v>
      </c>
      <c r="AC37" s="43">
        <f>'BAR BB| Open rates'!AC37*0.8</f>
        <v>67840</v>
      </c>
      <c r="AD37" s="43">
        <f>'BAR BB| Open rates'!AD37*0.8</f>
        <v>69440</v>
      </c>
      <c r="AE37" s="43">
        <f>'BAR BB| Open rates'!AE37*0.8</f>
        <v>67840</v>
      </c>
      <c r="AF37" s="43">
        <f>'BAR BB| Open rates'!AF37*0.8</f>
        <v>69440</v>
      </c>
      <c r="AG37" s="43">
        <f>'BAR BB| Open rates'!AG37*0.8</f>
        <v>67840</v>
      </c>
      <c r="AH37" s="43">
        <f>'BAR BB| Open rates'!AH37*0.8</f>
        <v>69440</v>
      </c>
      <c r="AI37" s="43">
        <f>'BAR BB| Open rates'!AI37*0.8</f>
        <v>67840</v>
      </c>
      <c r="AJ37" s="43">
        <f>'BAR BB| Open rates'!AJ37*0.8</f>
        <v>69440</v>
      </c>
      <c r="AK37" s="43">
        <f>'BAR BB| Open rates'!AK37*0.8</f>
        <v>67840</v>
      </c>
      <c r="AL37" s="43">
        <f>'BAR BB| Open rates'!AL37*0.8</f>
        <v>69440</v>
      </c>
      <c r="AM37" s="43">
        <f>'BAR BB| Open rates'!AM37*0.8</f>
        <v>67840</v>
      </c>
      <c r="AN37" s="43">
        <f>'BAR BB| Open rates'!AN37*0.8</f>
        <v>69440</v>
      </c>
      <c r="AO37" s="43">
        <f>'BAR BB| Open rates'!AO37*0.8</f>
        <v>67840</v>
      </c>
      <c r="AP37" s="43">
        <f>'BAR BB| Open rates'!AP37*0.8</f>
        <v>69440</v>
      </c>
      <c r="AQ37" s="43">
        <f>'BAR BB| Open rates'!AQ37*0.8</f>
        <v>67840</v>
      </c>
      <c r="AR37" s="43">
        <f>'BAR BB| Open rates'!AR37*0.8</f>
        <v>69440</v>
      </c>
      <c r="AS37" s="43">
        <f>'BAR BB| Open rates'!AS37*0.8</f>
        <v>64480</v>
      </c>
      <c r="AT37" s="43">
        <f>'BAR BB| Open rates'!AT37*0.8</f>
        <v>66240</v>
      </c>
      <c r="AU37" s="43">
        <f>'BAR BB| Open rates'!AU37*0.8</f>
        <v>64480</v>
      </c>
      <c r="AV37" s="43">
        <f>'BAR BB| Open rates'!AV37*0.8</f>
        <v>50960</v>
      </c>
      <c r="AW37" s="43">
        <f>'BAR BB| Open rates'!AW37*0.8</f>
        <v>50960</v>
      </c>
      <c r="AX37" s="43">
        <f>'BAR BB| Open rates'!AX37*0.8</f>
        <v>49200</v>
      </c>
      <c r="AY37" s="43">
        <f>'BAR BB| Open rates'!AY37*0.8</f>
        <v>50960</v>
      </c>
      <c r="AZ37" s="43">
        <f>'BAR BB| Open rates'!AZ37*0.8</f>
        <v>49200</v>
      </c>
      <c r="BA37" s="43">
        <f>'BAR BB| Open rates'!BA37*0.8</f>
        <v>50960</v>
      </c>
      <c r="BB37" s="43">
        <f>'BAR BB| Open rates'!BB37*0.8</f>
        <v>49200</v>
      </c>
      <c r="BC37" s="43">
        <f>'BAR BB| Open rates'!BC37*0.8</f>
        <v>50960</v>
      </c>
      <c r="BD37" s="43">
        <f>'BAR BB| Open rates'!BD37*0.8</f>
        <v>49200</v>
      </c>
      <c r="BE37" s="43">
        <f>'BAR BB| Open rates'!BE37*0.8</f>
        <v>47840</v>
      </c>
      <c r="BF37" s="43">
        <f>'BAR BB| Open rates'!BF37*0.8</f>
        <v>46240</v>
      </c>
      <c r="BG37" s="43">
        <f>'BAR BB| Open rates'!BG37*0.8</f>
        <v>47840</v>
      </c>
      <c r="BH37" s="43">
        <f>'BAR BB| Open rates'!BH37*0.8</f>
        <v>46240</v>
      </c>
      <c r="BI37" s="43">
        <f>'BAR BB| Open rates'!BI37*0.8</f>
        <v>47840</v>
      </c>
      <c r="BJ37" s="43">
        <f>'BAR BB| Open rates'!BJ37*0.8</f>
        <v>46240</v>
      </c>
      <c r="BK37" s="43">
        <f>'BAR BB| Open rates'!BK37*0.8</f>
        <v>47840</v>
      </c>
      <c r="BL37" s="43">
        <f>'BAR BB| Open rates'!BL37*0.8</f>
        <v>46240</v>
      </c>
      <c r="BM37" s="43">
        <f>'BAR BB| Open rates'!BM37*0.8</f>
        <v>47840</v>
      </c>
      <c r="BN37" s="43">
        <f>'BAR BB| Open rates'!BN37*0.8</f>
        <v>49200</v>
      </c>
      <c r="BO37" s="43">
        <f>'BAR BB| Open rates'!BO37*0.8</f>
        <v>50960</v>
      </c>
      <c r="BP37" s="43">
        <f>'BAR BB| Open rates'!BP37*0.8</f>
        <v>45440</v>
      </c>
      <c r="BQ37" s="43">
        <f>'BAR BB| Open rates'!BQ37*0.8</f>
        <v>41440</v>
      </c>
      <c r="BR37" s="43">
        <f>'BAR BB| Open rates'!BR37*0.8</f>
        <v>42240</v>
      </c>
      <c r="BS37" s="43">
        <f>'BAR BB| Open rates'!BS37*0.8</f>
        <v>41440</v>
      </c>
      <c r="BT37" s="43">
        <f>'BAR BB| Open rates'!BT37*0.8</f>
        <v>42240</v>
      </c>
      <c r="BU37" s="43">
        <f>'BAR BB| Open rates'!BU37*0.8</f>
        <v>41440</v>
      </c>
      <c r="BV37" s="43">
        <f>'BAR BB| Open rates'!BV37*0.8</f>
        <v>42240</v>
      </c>
      <c r="BW37" s="43">
        <f>'BAR BB| Open rates'!BW37*0.8</f>
        <v>41440</v>
      </c>
      <c r="BX37" s="43">
        <f>'BAR BB| Open rates'!BX37*0.8</f>
        <v>41440</v>
      </c>
      <c r="BY37" s="43">
        <f>'BAR BB| Open rates'!BY37*0.8</f>
        <v>42240</v>
      </c>
      <c r="BZ37" s="43">
        <f>'BAR BB| Open rates'!BZ37*0.8</f>
        <v>41440</v>
      </c>
      <c r="CA37" s="43">
        <f>'BAR BB| Open rates'!CA37*0.8</f>
        <v>42240</v>
      </c>
      <c r="CB37" s="43">
        <f>'BAR BB| Open rates'!CB37*0.8</f>
        <v>41440</v>
      </c>
      <c r="CC37" s="43">
        <f>'BAR BB| Open rates'!CC37*0.8</f>
        <v>42240</v>
      </c>
      <c r="CD37" s="43">
        <f>'BAR BB| Open rates'!CD37*0.8</f>
        <v>45200</v>
      </c>
      <c r="CE37" s="43">
        <f>'BAR BB| Open rates'!CE37*0.8</f>
        <v>46960</v>
      </c>
    </row>
    <row r="38" spans="1:83" s="36" customFormat="1" ht="12.75" customHeight="1" x14ac:dyDescent="0.2">
      <c r="A38" s="237">
        <v>5</v>
      </c>
      <c r="B38" s="43">
        <f>'BAR BB| Open rates'!B38*0.8</f>
        <v>65520</v>
      </c>
      <c r="C38" s="43">
        <f>'BAR BB| Open rates'!C38*0.8</f>
        <v>70240</v>
      </c>
      <c r="D38" s="43">
        <f>'BAR BB| Open rates'!D38*0.8</f>
        <v>66880</v>
      </c>
      <c r="E38" s="43">
        <f>'BAR BB| Open rates'!E38*0.8</f>
        <v>47600</v>
      </c>
      <c r="F38" s="43">
        <f>'BAR BB| Open rates'!F38*0.8</f>
        <v>46240</v>
      </c>
      <c r="G38" s="43">
        <f>'BAR BB| Open rates'!G38*0.8</f>
        <v>44640</v>
      </c>
      <c r="H38" s="43">
        <f>'BAR BB| Open rates'!H38*0.8</f>
        <v>44640</v>
      </c>
      <c r="I38" s="43">
        <f>'BAR BB| Open rates'!I38*0.8</f>
        <v>43840</v>
      </c>
      <c r="J38" s="43">
        <f>'BAR BB| Open rates'!J38*0.8</f>
        <v>44640</v>
      </c>
      <c r="K38" s="43">
        <f>'BAR BB| Open rates'!K38*0.8</f>
        <v>44640</v>
      </c>
      <c r="L38" s="43">
        <f>'BAR BB| Open rates'!L38*0.8</f>
        <v>44640</v>
      </c>
      <c r="M38" s="43">
        <f>'BAR BB| Open rates'!M38*0.8</f>
        <v>55760</v>
      </c>
      <c r="N38" s="43">
        <f>'BAR BB| Open rates'!N38*0.8</f>
        <v>51600</v>
      </c>
      <c r="O38" s="43">
        <f>'BAR BB| Open rates'!O38*0.8</f>
        <v>55760</v>
      </c>
      <c r="P38" s="43">
        <f>'BAR BB| Open rates'!P38*0.8</f>
        <v>53360</v>
      </c>
      <c r="Q38" s="43">
        <f>'BAR BB| Open rates'!Q38*0.8</f>
        <v>50240</v>
      </c>
      <c r="R38" s="43">
        <f>'BAR BB| Open rates'!R38*0.8</f>
        <v>51600</v>
      </c>
      <c r="S38" s="43">
        <f>'BAR BB| Open rates'!S38*0.8</f>
        <v>50240</v>
      </c>
      <c r="T38" s="43">
        <f>'BAR BB| Open rates'!T38*0.8</f>
        <v>51600</v>
      </c>
      <c r="U38" s="43">
        <f>'BAR BB| Open rates'!U38*0.8</f>
        <v>50240</v>
      </c>
      <c r="V38" s="43">
        <f>'BAR BB| Open rates'!V38*0.8</f>
        <v>51600</v>
      </c>
      <c r="W38" s="43">
        <f>'BAR BB| Open rates'!W38*0.8</f>
        <v>66880</v>
      </c>
      <c r="X38" s="43">
        <f>'BAR BB| Open rates'!X38*0.8</f>
        <v>70240</v>
      </c>
      <c r="Y38" s="43">
        <f>'BAR BB| Open rates'!Y38*0.8</f>
        <v>85520</v>
      </c>
      <c r="Z38" s="43">
        <f>'BAR BB| Open rates'!Z38*0.8</f>
        <v>66880</v>
      </c>
      <c r="AA38" s="43">
        <f>'BAR BB| Open rates'!AA38*0.8</f>
        <v>68640</v>
      </c>
      <c r="AB38" s="43">
        <f>'BAR BB| Open rates'!AB38*0.8</f>
        <v>66880</v>
      </c>
      <c r="AC38" s="43">
        <f>'BAR BB| Open rates'!AC38*0.8</f>
        <v>70240</v>
      </c>
      <c r="AD38" s="43">
        <f>'BAR BB| Open rates'!AD38*0.8</f>
        <v>71840</v>
      </c>
      <c r="AE38" s="43">
        <f>'BAR BB| Open rates'!AE38*0.8</f>
        <v>70240</v>
      </c>
      <c r="AF38" s="43">
        <f>'BAR BB| Open rates'!AF38*0.8</f>
        <v>71840</v>
      </c>
      <c r="AG38" s="43">
        <f>'BAR BB| Open rates'!AG38*0.8</f>
        <v>70240</v>
      </c>
      <c r="AH38" s="43">
        <f>'BAR BB| Open rates'!AH38*0.8</f>
        <v>71840</v>
      </c>
      <c r="AI38" s="43">
        <f>'BAR BB| Open rates'!AI38*0.8</f>
        <v>70240</v>
      </c>
      <c r="AJ38" s="43">
        <f>'BAR BB| Open rates'!AJ38*0.8</f>
        <v>71840</v>
      </c>
      <c r="AK38" s="43">
        <f>'BAR BB| Open rates'!AK38*0.8</f>
        <v>70240</v>
      </c>
      <c r="AL38" s="43">
        <f>'BAR BB| Open rates'!AL38*0.8</f>
        <v>71840</v>
      </c>
      <c r="AM38" s="43">
        <f>'BAR BB| Open rates'!AM38*0.8</f>
        <v>70240</v>
      </c>
      <c r="AN38" s="43">
        <f>'BAR BB| Open rates'!AN38*0.8</f>
        <v>71840</v>
      </c>
      <c r="AO38" s="43">
        <f>'BAR BB| Open rates'!AO38*0.8</f>
        <v>70240</v>
      </c>
      <c r="AP38" s="43">
        <f>'BAR BB| Open rates'!AP38*0.8</f>
        <v>71840</v>
      </c>
      <c r="AQ38" s="43">
        <f>'BAR BB| Open rates'!AQ38*0.8</f>
        <v>70240</v>
      </c>
      <c r="AR38" s="43">
        <f>'BAR BB| Open rates'!AR38*0.8</f>
        <v>71840</v>
      </c>
      <c r="AS38" s="43">
        <f>'BAR BB| Open rates'!AS38*0.8</f>
        <v>66880</v>
      </c>
      <c r="AT38" s="43">
        <f>'BAR BB| Open rates'!AT38*0.8</f>
        <v>68640</v>
      </c>
      <c r="AU38" s="43">
        <f>'BAR BB| Open rates'!AU38*0.8</f>
        <v>66880</v>
      </c>
      <c r="AV38" s="43">
        <f>'BAR BB| Open rates'!AV38*0.8</f>
        <v>53360</v>
      </c>
      <c r="AW38" s="43">
        <f>'BAR BB| Open rates'!AW38*0.8</f>
        <v>53360</v>
      </c>
      <c r="AX38" s="43">
        <f>'BAR BB| Open rates'!AX38*0.8</f>
        <v>51600</v>
      </c>
      <c r="AY38" s="43">
        <f>'BAR BB| Open rates'!AY38*0.8</f>
        <v>53360</v>
      </c>
      <c r="AZ38" s="43">
        <f>'BAR BB| Open rates'!AZ38*0.8</f>
        <v>51600</v>
      </c>
      <c r="BA38" s="43">
        <f>'BAR BB| Open rates'!BA38*0.8</f>
        <v>53360</v>
      </c>
      <c r="BB38" s="43">
        <f>'BAR BB| Open rates'!BB38*0.8</f>
        <v>51600</v>
      </c>
      <c r="BC38" s="43">
        <f>'BAR BB| Open rates'!BC38*0.8</f>
        <v>53360</v>
      </c>
      <c r="BD38" s="43">
        <f>'BAR BB| Open rates'!BD38*0.8</f>
        <v>51600</v>
      </c>
      <c r="BE38" s="43">
        <f>'BAR BB| Open rates'!BE38*0.8</f>
        <v>50240</v>
      </c>
      <c r="BF38" s="43">
        <f>'BAR BB| Open rates'!BF38*0.8</f>
        <v>48640</v>
      </c>
      <c r="BG38" s="43">
        <f>'BAR BB| Open rates'!BG38*0.8</f>
        <v>50240</v>
      </c>
      <c r="BH38" s="43">
        <f>'BAR BB| Open rates'!BH38*0.8</f>
        <v>48640</v>
      </c>
      <c r="BI38" s="43">
        <f>'BAR BB| Open rates'!BI38*0.8</f>
        <v>50240</v>
      </c>
      <c r="BJ38" s="43">
        <f>'BAR BB| Open rates'!BJ38*0.8</f>
        <v>48640</v>
      </c>
      <c r="BK38" s="43">
        <f>'BAR BB| Open rates'!BK38*0.8</f>
        <v>50240</v>
      </c>
      <c r="BL38" s="43">
        <f>'BAR BB| Open rates'!BL38*0.8</f>
        <v>48640</v>
      </c>
      <c r="BM38" s="43">
        <f>'BAR BB| Open rates'!BM38*0.8</f>
        <v>50240</v>
      </c>
      <c r="BN38" s="43">
        <f>'BAR BB| Open rates'!BN38*0.8</f>
        <v>51600</v>
      </c>
      <c r="BO38" s="43">
        <f>'BAR BB| Open rates'!BO38*0.8</f>
        <v>53360</v>
      </c>
      <c r="BP38" s="43">
        <f>'BAR BB| Open rates'!BP38*0.8</f>
        <v>47840</v>
      </c>
      <c r="BQ38" s="43">
        <f>'BAR BB| Open rates'!BQ38*0.8</f>
        <v>43840</v>
      </c>
      <c r="BR38" s="43">
        <f>'BAR BB| Open rates'!BR38*0.8</f>
        <v>44640</v>
      </c>
      <c r="BS38" s="43">
        <f>'BAR BB| Open rates'!BS38*0.8</f>
        <v>43840</v>
      </c>
      <c r="BT38" s="43">
        <f>'BAR BB| Open rates'!BT38*0.8</f>
        <v>44640</v>
      </c>
      <c r="BU38" s="43">
        <f>'BAR BB| Open rates'!BU38*0.8</f>
        <v>43840</v>
      </c>
      <c r="BV38" s="43">
        <f>'BAR BB| Open rates'!BV38*0.8</f>
        <v>44640</v>
      </c>
      <c r="BW38" s="43">
        <f>'BAR BB| Open rates'!BW38*0.8</f>
        <v>43840</v>
      </c>
      <c r="BX38" s="43">
        <f>'BAR BB| Open rates'!BX38*0.8</f>
        <v>43840</v>
      </c>
      <c r="BY38" s="43">
        <f>'BAR BB| Open rates'!BY38*0.8</f>
        <v>44640</v>
      </c>
      <c r="BZ38" s="43">
        <f>'BAR BB| Open rates'!BZ38*0.8</f>
        <v>43840</v>
      </c>
      <c r="CA38" s="43">
        <f>'BAR BB| Open rates'!CA38*0.8</f>
        <v>44640</v>
      </c>
      <c r="CB38" s="43">
        <f>'BAR BB| Open rates'!CB38*0.8</f>
        <v>43840</v>
      </c>
      <c r="CC38" s="43">
        <f>'BAR BB| Open rates'!CC38*0.8</f>
        <v>44640</v>
      </c>
      <c r="CD38" s="43">
        <f>'BAR BB| Open rates'!CD38*0.8</f>
        <v>47600</v>
      </c>
      <c r="CE38" s="43">
        <f>'BAR BB| Open rates'!CE38*0.8</f>
        <v>49360</v>
      </c>
    </row>
    <row r="39" spans="1:83" s="36" customFormat="1" ht="12.75" customHeight="1" x14ac:dyDescent="0.2">
      <c r="A39" s="237">
        <v>6</v>
      </c>
      <c r="B39" s="43">
        <f>'BAR BB| Open rates'!B39*0.8</f>
        <v>67920</v>
      </c>
      <c r="C39" s="43">
        <f>'BAR BB| Open rates'!C39*0.8</f>
        <v>72640</v>
      </c>
      <c r="D39" s="43">
        <f>'BAR BB| Open rates'!D39*0.8</f>
        <v>69280</v>
      </c>
      <c r="E39" s="43">
        <f>'BAR BB| Open rates'!E39*0.8</f>
        <v>50000</v>
      </c>
      <c r="F39" s="43">
        <f>'BAR BB| Open rates'!F39*0.8</f>
        <v>48640</v>
      </c>
      <c r="G39" s="43">
        <f>'BAR BB| Open rates'!G39*0.8</f>
        <v>47040</v>
      </c>
      <c r="H39" s="43">
        <f>'BAR BB| Open rates'!H39*0.8</f>
        <v>47040</v>
      </c>
      <c r="I39" s="43">
        <f>'BAR BB| Open rates'!I39*0.8</f>
        <v>46240</v>
      </c>
      <c r="J39" s="43">
        <f>'BAR BB| Open rates'!J39*0.8</f>
        <v>47040</v>
      </c>
      <c r="K39" s="43">
        <f>'BAR BB| Open rates'!K39*0.8</f>
        <v>47040</v>
      </c>
      <c r="L39" s="43">
        <f>'BAR BB| Open rates'!L39*0.8</f>
        <v>47040</v>
      </c>
      <c r="M39" s="43">
        <f>'BAR BB| Open rates'!M39*0.8</f>
        <v>58160</v>
      </c>
      <c r="N39" s="43">
        <f>'BAR BB| Open rates'!N39*0.8</f>
        <v>54000</v>
      </c>
      <c r="O39" s="43">
        <f>'BAR BB| Open rates'!O39*0.8</f>
        <v>58160</v>
      </c>
      <c r="P39" s="43">
        <f>'BAR BB| Open rates'!P39*0.8</f>
        <v>55760</v>
      </c>
      <c r="Q39" s="43">
        <f>'BAR BB| Open rates'!Q39*0.8</f>
        <v>52640</v>
      </c>
      <c r="R39" s="43">
        <f>'BAR BB| Open rates'!R39*0.8</f>
        <v>54000</v>
      </c>
      <c r="S39" s="43">
        <f>'BAR BB| Open rates'!S39*0.8</f>
        <v>52640</v>
      </c>
      <c r="T39" s="43">
        <f>'BAR BB| Open rates'!T39*0.8</f>
        <v>54000</v>
      </c>
      <c r="U39" s="43">
        <f>'BAR BB| Open rates'!U39*0.8</f>
        <v>52640</v>
      </c>
      <c r="V39" s="43">
        <f>'BAR BB| Open rates'!V39*0.8</f>
        <v>54000</v>
      </c>
      <c r="W39" s="43">
        <f>'BAR BB| Open rates'!W39*0.8</f>
        <v>69280</v>
      </c>
      <c r="X39" s="43">
        <f>'BAR BB| Open rates'!X39*0.8</f>
        <v>72640</v>
      </c>
      <c r="Y39" s="43">
        <f>'BAR BB| Open rates'!Y39*0.8</f>
        <v>87920</v>
      </c>
      <c r="Z39" s="43">
        <f>'BAR BB| Open rates'!Z39*0.8</f>
        <v>69280</v>
      </c>
      <c r="AA39" s="43">
        <f>'BAR BB| Open rates'!AA39*0.8</f>
        <v>71040</v>
      </c>
      <c r="AB39" s="43">
        <f>'BAR BB| Open rates'!AB39*0.8</f>
        <v>69280</v>
      </c>
      <c r="AC39" s="43">
        <f>'BAR BB| Open rates'!AC39*0.8</f>
        <v>72640</v>
      </c>
      <c r="AD39" s="43">
        <f>'BAR BB| Open rates'!AD39*0.8</f>
        <v>74240</v>
      </c>
      <c r="AE39" s="43">
        <f>'BAR BB| Open rates'!AE39*0.8</f>
        <v>72640</v>
      </c>
      <c r="AF39" s="43">
        <f>'BAR BB| Open rates'!AF39*0.8</f>
        <v>74240</v>
      </c>
      <c r="AG39" s="43">
        <f>'BAR BB| Open rates'!AG39*0.8</f>
        <v>72640</v>
      </c>
      <c r="AH39" s="43">
        <f>'BAR BB| Open rates'!AH39*0.8</f>
        <v>74240</v>
      </c>
      <c r="AI39" s="43">
        <f>'BAR BB| Open rates'!AI39*0.8</f>
        <v>72640</v>
      </c>
      <c r="AJ39" s="43">
        <f>'BAR BB| Open rates'!AJ39*0.8</f>
        <v>74240</v>
      </c>
      <c r="AK39" s="43">
        <f>'BAR BB| Open rates'!AK39*0.8</f>
        <v>72640</v>
      </c>
      <c r="AL39" s="43">
        <f>'BAR BB| Open rates'!AL39*0.8</f>
        <v>74240</v>
      </c>
      <c r="AM39" s="43">
        <f>'BAR BB| Open rates'!AM39*0.8</f>
        <v>72640</v>
      </c>
      <c r="AN39" s="43">
        <f>'BAR BB| Open rates'!AN39*0.8</f>
        <v>74240</v>
      </c>
      <c r="AO39" s="43">
        <f>'BAR BB| Open rates'!AO39*0.8</f>
        <v>72640</v>
      </c>
      <c r="AP39" s="43">
        <f>'BAR BB| Open rates'!AP39*0.8</f>
        <v>74240</v>
      </c>
      <c r="AQ39" s="43">
        <f>'BAR BB| Open rates'!AQ39*0.8</f>
        <v>72640</v>
      </c>
      <c r="AR39" s="43">
        <f>'BAR BB| Open rates'!AR39*0.8</f>
        <v>74240</v>
      </c>
      <c r="AS39" s="43">
        <f>'BAR BB| Open rates'!AS39*0.8</f>
        <v>69280</v>
      </c>
      <c r="AT39" s="43">
        <f>'BAR BB| Open rates'!AT39*0.8</f>
        <v>71040</v>
      </c>
      <c r="AU39" s="43">
        <f>'BAR BB| Open rates'!AU39*0.8</f>
        <v>69280</v>
      </c>
      <c r="AV39" s="43">
        <f>'BAR BB| Open rates'!AV39*0.8</f>
        <v>55760</v>
      </c>
      <c r="AW39" s="43">
        <f>'BAR BB| Open rates'!AW39*0.8</f>
        <v>55760</v>
      </c>
      <c r="AX39" s="43">
        <f>'BAR BB| Open rates'!AX39*0.8</f>
        <v>54000</v>
      </c>
      <c r="AY39" s="43">
        <f>'BAR BB| Open rates'!AY39*0.8</f>
        <v>55760</v>
      </c>
      <c r="AZ39" s="43">
        <f>'BAR BB| Open rates'!AZ39*0.8</f>
        <v>54000</v>
      </c>
      <c r="BA39" s="43">
        <f>'BAR BB| Open rates'!BA39*0.8</f>
        <v>55760</v>
      </c>
      <c r="BB39" s="43">
        <f>'BAR BB| Open rates'!BB39*0.8</f>
        <v>54000</v>
      </c>
      <c r="BC39" s="43">
        <f>'BAR BB| Open rates'!BC39*0.8</f>
        <v>55760</v>
      </c>
      <c r="BD39" s="43">
        <f>'BAR BB| Open rates'!BD39*0.8</f>
        <v>54000</v>
      </c>
      <c r="BE39" s="43">
        <f>'BAR BB| Open rates'!BE39*0.8</f>
        <v>52640</v>
      </c>
      <c r="BF39" s="43">
        <f>'BAR BB| Open rates'!BF39*0.8</f>
        <v>51040</v>
      </c>
      <c r="BG39" s="43">
        <f>'BAR BB| Open rates'!BG39*0.8</f>
        <v>52640</v>
      </c>
      <c r="BH39" s="43">
        <f>'BAR BB| Open rates'!BH39*0.8</f>
        <v>51040</v>
      </c>
      <c r="BI39" s="43">
        <f>'BAR BB| Open rates'!BI39*0.8</f>
        <v>52640</v>
      </c>
      <c r="BJ39" s="43">
        <f>'BAR BB| Open rates'!BJ39*0.8</f>
        <v>51040</v>
      </c>
      <c r="BK39" s="43">
        <f>'BAR BB| Open rates'!BK39*0.8</f>
        <v>52640</v>
      </c>
      <c r="BL39" s="43">
        <f>'BAR BB| Open rates'!BL39*0.8</f>
        <v>51040</v>
      </c>
      <c r="BM39" s="43">
        <f>'BAR BB| Open rates'!BM39*0.8</f>
        <v>52640</v>
      </c>
      <c r="BN39" s="43">
        <f>'BAR BB| Open rates'!BN39*0.8</f>
        <v>54000</v>
      </c>
      <c r="BO39" s="43">
        <f>'BAR BB| Open rates'!BO39*0.8</f>
        <v>55760</v>
      </c>
      <c r="BP39" s="43">
        <f>'BAR BB| Open rates'!BP39*0.8</f>
        <v>50240</v>
      </c>
      <c r="BQ39" s="43">
        <f>'BAR BB| Open rates'!BQ39*0.8</f>
        <v>46240</v>
      </c>
      <c r="BR39" s="43">
        <f>'BAR BB| Open rates'!BR39*0.8</f>
        <v>47040</v>
      </c>
      <c r="BS39" s="43">
        <f>'BAR BB| Open rates'!BS39*0.8</f>
        <v>46240</v>
      </c>
      <c r="BT39" s="43">
        <f>'BAR BB| Open rates'!BT39*0.8</f>
        <v>47040</v>
      </c>
      <c r="BU39" s="43">
        <f>'BAR BB| Open rates'!BU39*0.8</f>
        <v>46240</v>
      </c>
      <c r="BV39" s="43">
        <f>'BAR BB| Open rates'!BV39*0.8</f>
        <v>47040</v>
      </c>
      <c r="BW39" s="43">
        <f>'BAR BB| Open rates'!BW39*0.8</f>
        <v>46240</v>
      </c>
      <c r="BX39" s="43">
        <f>'BAR BB| Open rates'!BX39*0.8</f>
        <v>46240</v>
      </c>
      <c r="BY39" s="43">
        <f>'BAR BB| Open rates'!BY39*0.8</f>
        <v>47040</v>
      </c>
      <c r="BZ39" s="43">
        <f>'BAR BB| Open rates'!BZ39*0.8</f>
        <v>46240</v>
      </c>
      <c r="CA39" s="43">
        <f>'BAR BB| Open rates'!CA39*0.8</f>
        <v>47040</v>
      </c>
      <c r="CB39" s="43">
        <f>'BAR BB| Open rates'!CB39*0.8</f>
        <v>46240</v>
      </c>
      <c r="CC39" s="43">
        <f>'BAR BB| Open rates'!CC39*0.8</f>
        <v>47040</v>
      </c>
      <c r="CD39" s="43">
        <f>'BAR BB| Open rates'!CD39*0.8</f>
        <v>50000</v>
      </c>
      <c r="CE39" s="43">
        <f>'BAR BB| Open rates'!CE39*0.8</f>
        <v>51760</v>
      </c>
    </row>
    <row r="40" spans="1:83" s="36" customFormat="1" ht="32.25"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row>
    <row r="41" spans="1:83" s="36" customFormat="1" ht="12.75" customHeight="1" x14ac:dyDescent="0.2">
      <c r="A41" s="237">
        <v>1</v>
      </c>
      <c r="B41" s="43">
        <f>'BAR BB| Open rates'!B41*0.8</f>
        <v>71920</v>
      </c>
      <c r="C41" s="43">
        <f>'BAR BB| Open rates'!C41*0.8</f>
        <v>76640</v>
      </c>
      <c r="D41" s="43">
        <f>'BAR BB| Open rates'!D41*0.8</f>
        <v>73280</v>
      </c>
      <c r="E41" s="43">
        <f>'BAR BB| Open rates'!E41*0.8</f>
        <v>48160</v>
      </c>
      <c r="F41" s="43">
        <f>'BAR BB| Open rates'!F41*0.8</f>
        <v>46800</v>
      </c>
      <c r="G41" s="43">
        <f>'BAR BB| Open rates'!G41*0.8</f>
        <v>45200</v>
      </c>
      <c r="H41" s="43">
        <f>'BAR BB| Open rates'!H41*0.8</f>
        <v>45200</v>
      </c>
      <c r="I41" s="43">
        <f>'BAR BB| Open rates'!I41*0.8</f>
        <v>44400</v>
      </c>
      <c r="J41" s="43">
        <f>'BAR BB| Open rates'!J41*0.8</f>
        <v>45200</v>
      </c>
      <c r="K41" s="43">
        <f>'BAR BB| Open rates'!K41*0.8</f>
        <v>45200</v>
      </c>
      <c r="L41" s="43">
        <f>'BAR BB| Open rates'!L41*0.8</f>
        <v>45200</v>
      </c>
      <c r="M41" s="43">
        <f>'BAR BB| Open rates'!M41*0.8</f>
        <v>52320</v>
      </c>
      <c r="N41" s="43">
        <f>'BAR BB| Open rates'!N41*0.8</f>
        <v>48160</v>
      </c>
      <c r="O41" s="43">
        <f>'BAR BB| Open rates'!O41*0.8</f>
        <v>52320</v>
      </c>
      <c r="P41" s="43">
        <f>'BAR BB| Open rates'!P41*0.8</f>
        <v>49920</v>
      </c>
      <c r="Q41" s="43">
        <f>'BAR BB| Open rates'!Q41*0.8</f>
        <v>46800</v>
      </c>
      <c r="R41" s="43">
        <f>'BAR BB| Open rates'!R41*0.8</f>
        <v>48160</v>
      </c>
      <c r="S41" s="43">
        <f>'BAR BB| Open rates'!S41*0.8</f>
        <v>46800</v>
      </c>
      <c r="T41" s="43">
        <f>'BAR BB| Open rates'!T41*0.8</f>
        <v>48160</v>
      </c>
      <c r="U41" s="43">
        <f>'BAR BB| Open rates'!U41*0.8</f>
        <v>46800</v>
      </c>
      <c r="V41" s="43">
        <f>'BAR BB| Open rates'!V41*0.8</f>
        <v>48160</v>
      </c>
      <c r="W41" s="43">
        <f>'BAR BB| Open rates'!W41*0.8</f>
        <v>65280</v>
      </c>
      <c r="X41" s="43">
        <f>'BAR BB| Open rates'!X41*0.8</f>
        <v>68640</v>
      </c>
      <c r="Y41" s="43">
        <f>'BAR BB| Open rates'!Y41*0.8</f>
        <v>83920</v>
      </c>
      <c r="Z41" s="43">
        <f>'BAR BB| Open rates'!Z41*0.8</f>
        <v>65280</v>
      </c>
      <c r="AA41" s="43">
        <f>'BAR BB| Open rates'!AA41*0.8</f>
        <v>67040</v>
      </c>
      <c r="AB41" s="43">
        <f>'BAR BB| Open rates'!AB41*0.8</f>
        <v>65280</v>
      </c>
      <c r="AC41" s="43">
        <f>'BAR BB| Open rates'!AC41*0.8</f>
        <v>68640</v>
      </c>
      <c r="AD41" s="43">
        <f>'BAR BB| Open rates'!AD41*0.8</f>
        <v>70240</v>
      </c>
      <c r="AE41" s="43">
        <f>'BAR BB| Open rates'!AE41*0.8</f>
        <v>68640</v>
      </c>
      <c r="AF41" s="43">
        <f>'BAR BB| Open rates'!AF41*0.8</f>
        <v>70240</v>
      </c>
      <c r="AG41" s="43">
        <f>'BAR BB| Open rates'!AG41*0.8</f>
        <v>68640</v>
      </c>
      <c r="AH41" s="43">
        <f>'BAR BB| Open rates'!AH41*0.8</f>
        <v>70240</v>
      </c>
      <c r="AI41" s="43">
        <f>'BAR BB| Open rates'!AI41*0.8</f>
        <v>68640</v>
      </c>
      <c r="AJ41" s="43">
        <f>'BAR BB| Open rates'!AJ41*0.8</f>
        <v>70240</v>
      </c>
      <c r="AK41" s="43">
        <f>'BAR BB| Open rates'!AK41*0.8</f>
        <v>68640</v>
      </c>
      <c r="AL41" s="43">
        <f>'BAR BB| Open rates'!AL41*0.8</f>
        <v>70240</v>
      </c>
      <c r="AM41" s="43">
        <f>'BAR BB| Open rates'!AM41*0.8</f>
        <v>68640</v>
      </c>
      <c r="AN41" s="43">
        <f>'BAR BB| Open rates'!AN41*0.8</f>
        <v>70240</v>
      </c>
      <c r="AO41" s="43">
        <f>'BAR BB| Open rates'!AO41*0.8</f>
        <v>68640</v>
      </c>
      <c r="AP41" s="43">
        <f>'BAR BB| Open rates'!AP41*0.8</f>
        <v>70240</v>
      </c>
      <c r="AQ41" s="43">
        <f>'BAR BB| Open rates'!AQ41*0.8</f>
        <v>68640</v>
      </c>
      <c r="AR41" s="43">
        <f>'BAR BB| Open rates'!AR41*0.8</f>
        <v>70240</v>
      </c>
      <c r="AS41" s="43">
        <f>'BAR BB| Open rates'!AS41*0.8</f>
        <v>65280</v>
      </c>
      <c r="AT41" s="43">
        <f>'BAR BB| Open rates'!AT41*0.8</f>
        <v>67040</v>
      </c>
      <c r="AU41" s="43">
        <f>'BAR BB| Open rates'!AU41*0.8</f>
        <v>65280</v>
      </c>
      <c r="AV41" s="43">
        <f>'BAR BB| Open rates'!AV41*0.8</f>
        <v>55040</v>
      </c>
      <c r="AW41" s="43">
        <f>'BAR BB| Open rates'!AW41*0.8</f>
        <v>55040</v>
      </c>
      <c r="AX41" s="43">
        <f>'BAR BB| Open rates'!AX41*0.8</f>
        <v>53280</v>
      </c>
      <c r="AY41" s="43">
        <f>'BAR BB| Open rates'!AY41*0.8</f>
        <v>55040</v>
      </c>
      <c r="AZ41" s="43">
        <f>'BAR BB| Open rates'!AZ41*0.8</f>
        <v>53280</v>
      </c>
      <c r="BA41" s="43">
        <f>'BAR BB| Open rates'!BA41*0.8</f>
        <v>55040</v>
      </c>
      <c r="BB41" s="43">
        <f>'BAR BB| Open rates'!BB41*0.8</f>
        <v>53280</v>
      </c>
      <c r="BC41" s="43">
        <f>'BAR BB| Open rates'!BC41*0.8</f>
        <v>55040</v>
      </c>
      <c r="BD41" s="43">
        <f>'BAR BB| Open rates'!BD41*0.8</f>
        <v>53280</v>
      </c>
      <c r="BE41" s="43">
        <f>'BAR BB| Open rates'!BE41*0.8</f>
        <v>46800</v>
      </c>
      <c r="BF41" s="43">
        <f>'BAR BB| Open rates'!BF41*0.8</f>
        <v>45200</v>
      </c>
      <c r="BG41" s="43">
        <f>'BAR BB| Open rates'!BG41*0.8</f>
        <v>46800</v>
      </c>
      <c r="BH41" s="43">
        <f>'BAR BB| Open rates'!BH41*0.8</f>
        <v>45200</v>
      </c>
      <c r="BI41" s="43">
        <f>'BAR BB| Open rates'!BI41*0.8</f>
        <v>46800</v>
      </c>
      <c r="BJ41" s="43">
        <f>'BAR BB| Open rates'!BJ41*0.8</f>
        <v>45200</v>
      </c>
      <c r="BK41" s="43">
        <f>'BAR BB| Open rates'!BK41*0.8</f>
        <v>46800</v>
      </c>
      <c r="BL41" s="43">
        <f>'BAR BB| Open rates'!BL41*0.8</f>
        <v>45200</v>
      </c>
      <c r="BM41" s="43">
        <f>'BAR BB| Open rates'!BM41*0.8</f>
        <v>46800</v>
      </c>
      <c r="BN41" s="43">
        <f>'BAR BB| Open rates'!BN41*0.8</f>
        <v>48160</v>
      </c>
      <c r="BO41" s="43">
        <f>'BAR BB| Open rates'!BO41*0.8</f>
        <v>49920</v>
      </c>
      <c r="BP41" s="43">
        <f>'BAR BB| Open rates'!BP41*0.8</f>
        <v>44400</v>
      </c>
      <c r="BQ41" s="43">
        <f>'BAR BB| Open rates'!BQ41*0.8</f>
        <v>44400</v>
      </c>
      <c r="BR41" s="43">
        <f>'BAR BB| Open rates'!BR41*0.8</f>
        <v>45200</v>
      </c>
      <c r="BS41" s="43">
        <f>'BAR BB| Open rates'!BS41*0.8</f>
        <v>44400</v>
      </c>
      <c r="BT41" s="43">
        <f>'BAR BB| Open rates'!BT41*0.8</f>
        <v>45200</v>
      </c>
      <c r="BU41" s="43">
        <f>'BAR BB| Open rates'!BU41*0.8</f>
        <v>44400</v>
      </c>
      <c r="BV41" s="43">
        <f>'BAR BB| Open rates'!BV41*0.8</f>
        <v>45200</v>
      </c>
      <c r="BW41" s="43">
        <f>'BAR BB| Open rates'!BW41*0.8</f>
        <v>44400</v>
      </c>
      <c r="BX41" s="43">
        <f>'BAR BB| Open rates'!BX41*0.8</f>
        <v>44400</v>
      </c>
      <c r="BY41" s="43">
        <f>'BAR BB| Open rates'!BY41*0.8</f>
        <v>45200</v>
      </c>
      <c r="BZ41" s="43">
        <f>'BAR BB| Open rates'!BZ41*0.8</f>
        <v>44400</v>
      </c>
      <c r="CA41" s="43">
        <f>'BAR BB| Open rates'!CA41*0.8</f>
        <v>45200</v>
      </c>
      <c r="CB41" s="43">
        <f>'BAR BB| Open rates'!CB41*0.8</f>
        <v>44400</v>
      </c>
      <c r="CC41" s="43">
        <f>'BAR BB| Open rates'!CC41*0.8</f>
        <v>45200</v>
      </c>
      <c r="CD41" s="43">
        <f>'BAR BB| Open rates'!CD41*0.8</f>
        <v>48160</v>
      </c>
      <c r="CE41" s="43">
        <f>'BAR BB| Open rates'!CE41*0.8</f>
        <v>49920</v>
      </c>
    </row>
    <row r="42" spans="1:83" s="36" customFormat="1" ht="12.75" customHeight="1" x14ac:dyDescent="0.2">
      <c r="A42" s="237">
        <v>2</v>
      </c>
      <c r="B42" s="43">
        <f>'BAR BB| Open rates'!B42*0.8</f>
        <v>74320</v>
      </c>
      <c r="C42" s="43">
        <f>'BAR BB| Open rates'!C42*0.8</f>
        <v>79040</v>
      </c>
      <c r="D42" s="43">
        <f>'BAR BB| Open rates'!D42*0.8</f>
        <v>75680</v>
      </c>
      <c r="E42" s="43">
        <f>'BAR BB| Open rates'!E42*0.8</f>
        <v>50560</v>
      </c>
      <c r="F42" s="43">
        <f>'BAR BB| Open rates'!F42*0.8</f>
        <v>49200</v>
      </c>
      <c r="G42" s="43">
        <f>'BAR BB| Open rates'!G42*0.8</f>
        <v>47600</v>
      </c>
      <c r="H42" s="43">
        <f>'BAR BB| Open rates'!H42*0.8</f>
        <v>47600</v>
      </c>
      <c r="I42" s="43">
        <f>'BAR BB| Open rates'!I42*0.8</f>
        <v>46800</v>
      </c>
      <c r="J42" s="43">
        <f>'BAR BB| Open rates'!J42*0.8</f>
        <v>47600</v>
      </c>
      <c r="K42" s="43">
        <f>'BAR BB| Open rates'!K42*0.8</f>
        <v>47600</v>
      </c>
      <c r="L42" s="43">
        <f>'BAR BB| Open rates'!L42*0.8</f>
        <v>47600</v>
      </c>
      <c r="M42" s="43">
        <f>'BAR BB| Open rates'!M42*0.8</f>
        <v>54720</v>
      </c>
      <c r="N42" s="43">
        <f>'BAR BB| Open rates'!N42*0.8</f>
        <v>50560</v>
      </c>
      <c r="O42" s="43">
        <f>'BAR BB| Open rates'!O42*0.8</f>
        <v>54720</v>
      </c>
      <c r="P42" s="43">
        <f>'BAR BB| Open rates'!P42*0.8</f>
        <v>52320</v>
      </c>
      <c r="Q42" s="43">
        <f>'BAR BB| Open rates'!Q42*0.8</f>
        <v>49200</v>
      </c>
      <c r="R42" s="43">
        <f>'BAR BB| Open rates'!R42*0.8</f>
        <v>50560</v>
      </c>
      <c r="S42" s="43">
        <f>'BAR BB| Open rates'!S42*0.8</f>
        <v>49200</v>
      </c>
      <c r="T42" s="43">
        <f>'BAR BB| Open rates'!T42*0.8</f>
        <v>50560</v>
      </c>
      <c r="U42" s="43">
        <f>'BAR BB| Open rates'!U42*0.8</f>
        <v>49200</v>
      </c>
      <c r="V42" s="43">
        <f>'BAR BB| Open rates'!V42*0.8</f>
        <v>50560</v>
      </c>
      <c r="W42" s="43">
        <f>'BAR BB| Open rates'!W42*0.8</f>
        <v>67680</v>
      </c>
      <c r="X42" s="43">
        <f>'BAR BB| Open rates'!X42*0.8</f>
        <v>71040</v>
      </c>
      <c r="Y42" s="43">
        <f>'BAR BB| Open rates'!Y42*0.8</f>
        <v>86320</v>
      </c>
      <c r="Z42" s="43">
        <f>'BAR BB| Open rates'!Z42*0.8</f>
        <v>67680</v>
      </c>
      <c r="AA42" s="43">
        <f>'BAR BB| Open rates'!AA42*0.8</f>
        <v>69440</v>
      </c>
      <c r="AB42" s="43">
        <f>'BAR BB| Open rates'!AB42*0.8</f>
        <v>67680</v>
      </c>
      <c r="AC42" s="43">
        <f>'BAR BB| Open rates'!AC42*0.8</f>
        <v>71040</v>
      </c>
      <c r="AD42" s="43">
        <f>'BAR BB| Open rates'!AD42*0.8</f>
        <v>72640</v>
      </c>
      <c r="AE42" s="43">
        <f>'BAR BB| Open rates'!AE42*0.8</f>
        <v>71040</v>
      </c>
      <c r="AF42" s="43">
        <f>'BAR BB| Open rates'!AF42*0.8</f>
        <v>72640</v>
      </c>
      <c r="AG42" s="43">
        <f>'BAR BB| Open rates'!AG42*0.8</f>
        <v>71040</v>
      </c>
      <c r="AH42" s="43">
        <f>'BAR BB| Open rates'!AH42*0.8</f>
        <v>72640</v>
      </c>
      <c r="AI42" s="43">
        <f>'BAR BB| Open rates'!AI42*0.8</f>
        <v>71040</v>
      </c>
      <c r="AJ42" s="43">
        <f>'BAR BB| Open rates'!AJ42*0.8</f>
        <v>72640</v>
      </c>
      <c r="AK42" s="43">
        <f>'BAR BB| Open rates'!AK42*0.8</f>
        <v>71040</v>
      </c>
      <c r="AL42" s="43">
        <f>'BAR BB| Open rates'!AL42*0.8</f>
        <v>72640</v>
      </c>
      <c r="AM42" s="43">
        <f>'BAR BB| Open rates'!AM42*0.8</f>
        <v>71040</v>
      </c>
      <c r="AN42" s="43">
        <f>'BAR BB| Open rates'!AN42*0.8</f>
        <v>72640</v>
      </c>
      <c r="AO42" s="43">
        <f>'BAR BB| Open rates'!AO42*0.8</f>
        <v>71040</v>
      </c>
      <c r="AP42" s="43">
        <f>'BAR BB| Open rates'!AP42*0.8</f>
        <v>72640</v>
      </c>
      <c r="AQ42" s="43">
        <f>'BAR BB| Open rates'!AQ42*0.8</f>
        <v>71040</v>
      </c>
      <c r="AR42" s="43">
        <f>'BAR BB| Open rates'!AR42*0.8</f>
        <v>72640</v>
      </c>
      <c r="AS42" s="43">
        <f>'BAR BB| Open rates'!AS42*0.8</f>
        <v>67680</v>
      </c>
      <c r="AT42" s="43">
        <f>'BAR BB| Open rates'!AT42*0.8</f>
        <v>69440</v>
      </c>
      <c r="AU42" s="43">
        <f>'BAR BB| Open rates'!AU42*0.8</f>
        <v>67680</v>
      </c>
      <c r="AV42" s="43">
        <f>'BAR BB| Open rates'!AV42*0.8</f>
        <v>57440</v>
      </c>
      <c r="AW42" s="43">
        <f>'BAR BB| Open rates'!AW42*0.8</f>
        <v>57440</v>
      </c>
      <c r="AX42" s="43">
        <f>'BAR BB| Open rates'!AX42*0.8</f>
        <v>55680</v>
      </c>
      <c r="AY42" s="43">
        <f>'BAR BB| Open rates'!AY42*0.8</f>
        <v>57440</v>
      </c>
      <c r="AZ42" s="43">
        <f>'BAR BB| Open rates'!AZ42*0.8</f>
        <v>55680</v>
      </c>
      <c r="BA42" s="43">
        <f>'BAR BB| Open rates'!BA42*0.8</f>
        <v>57440</v>
      </c>
      <c r="BB42" s="43">
        <f>'BAR BB| Open rates'!BB42*0.8</f>
        <v>55680</v>
      </c>
      <c r="BC42" s="43">
        <f>'BAR BB| Open rates'!BC42*0.8</f>
        <v>57440</v>
      </c>
      <c r="BD42" s="43">
        <f>'BAR BB| Open rates'!BD42*0.8</f>
        <v>55680</v>
      </c>
      <c r="BE42" s="43">
        <f>'BAR BB| Open rates'!BE42*0.8</f>
        <v>49200</v>
      </c>
      <c r="BF42" s="43">
        <f>'BAR BB| Open rates'!BF42*0.8</f>
        <v>47600</v>
      </c>
      <c r="BG42" s="43">
        <f>'BAR BB| Open rates'!BG42*0.8</f>
        <v>49200</v>
      </c>
      <c r="BH42" s="43">
        <f>'BAR BB| Open rates'!BH42*0.8</f>
        <v>47600</v>
      </c>
      <c r="BI42" s="43">
        <f>'BAR BB| Open rates'!BI42*0.8</f>
        <v>49200</v>
      </c>
      <c r="BJ42" s="43">
        <f>'BAR BB| Open rates'!BJ42*0.8</f>
        <v>47600</v>
      </c>
      <c r="BK42" s="43">
        <f>'BAR BB| Open rates'!BK42*0.8</f>
        <v>49200</v>
      </c>
      <c r="BL42" s="43">
        <f>'BAR BB| Open rates'!BL42*0.8</f>
        <v>47600</v>
      </c>
      <c r="BM42" s="43">
        <f>'BAR BB| Open rates'!BM42*0.8</f>
        <v>49200</v>
      </c>
      <c r="BN42" s="43">
        <f>'BAR BB| Open rates'!BN42*0.8</f>
        <v>50560</v>
      </c>
      <c r="BO42" s="43">
        <f>'BAR BB| Open rates'!BO42*0.8</f>
        <v>52320</v>
      </c>
      <c r="BP42" s="43">
        <f>'BAR BB| Open rates'!BP42*0.8</f>
        <v>46800</v>
      </c>
      <c r="BQ42" s="43">
        <f>'BAR BB| Open rates'!BQ42*0.8</f>
        <v>46800</v>
      </c>
      <c r="BR42" s="43">
        <f>'BAR BB| Open rates'!BR42*0.8</f>
        <v>47600</v>
      </c>
      <c r="BS42" s="43">
        <f>'BAR BB| Open rates'!BS42*0.8</f>
        <v>46800</v>
      </c>
      <c r="BT42" s="43">
        <f>'BAR BB| Open rates'!BT42*0.8</f>
        <v>47600</v>
      </c>
      <c r="BU42" s="43">
        <f>'BAR BB| Open rates'!BU42*0.8</f>
        <v>46800</v>
      </c>
      <c r="BV42" s="43">
        <f>'BAR BB| Open rates'!BV42*0.8</f>
        <v>47600</v>
      </c>
      <c r="BW42" s="43">
        <f>'BAR BB| Open rates'!BW42*0.8</f>
        <v>46800</v>
      </c>
      <c r="BX42" s="43">
        <f>'BAR BB| Open rates'!BX42*0.8</f>
        <v>46800</v>
      </c>
      <c r="BY42" s="43">
        <f>'BAR BB| Open rates'!BY42*0.8</f>
        <v>47600</v>
      </c>
      <c r="BZ42" s="43">
        <f>'BAR BB| Open rates'!BZ42*0.8</f>
        <v>46800</v>
      </c>
      <c r="CA42" s="43">
        <f>'BAR BB| Open rates'!CA42*0.8</f>
        <v>47600</v>
      </c>
      <c r="CB42" s="43">
        <f>'BAR BB| Open rates'!CB42*0.8</f>
        <v>46800</v>
      </c>
      <c r="CC42" s="43">
        <f>'BAR BB| Open rates'!CC42*0.8</f>
        <v>47600</v>
      </c>
      <c r="CD42" s="43">
        <f>'BAR BB| Open rates'!CD42*0.8</f>
        <v>50560</v>
      </c>
      <c r="CE42" s="43">
        <f>'BAR BB| Open rates'!CE42*0.8</f>
        <v>52320</v>
      </c>
    </row>
    <row r="43" spans="1:83" s="36" customFormat="1" ht="12.75" customHeight="1" x14ac:dyDescent="0.2">
      <c r="A43" s="237">
        <v>3</v>
      </c>
      <c r="B43" s="43">
        <f>'BAR BB| Open rates'!B43*0.8</f>
        <v>76720</v>
      </c>
      <c r="C43" s="43">
        <f>'BAR BB| Open rates'!C43*0.8</f>
        <v>81440</v>
      </c>
      <c r="D43" s="43">
        <f>'BAR BB| Open rates'!D43*0.8</f>
        <v>78080</v>
      </c>
      <c r="E43" s="43">
        <f>'BAR BB| Open rates'!E43*0.8</f>
        <v>52960</v>
      </c>
      <c r="F43" s="43">
        <f>'BAR BB| Open rates'!F43*0.8</f>
        <v>51600</v>
      </c>
      <c r="G43" s="43">
        <f>'BAR BB| Open rates'!G43*0.8</f>
        <v>50000</v>
      </c>
      <c r="H43" s="43">
        <f>'BAR BB| Open rates'!H43*0.8</f>
        <v>50000</v>
      </c>
      <c r="I43" s="43">
        <f>'BAR BB| Open rates'!I43*0.8</f>
        <v>49200</v>
      </c>
      <c r="J43" s="43">
        <f>'BAR BB| Open rates'!J43*0.8</f>
        <v>50000</v>
      </c>
      <c r="K43" s="43">
        <f>'BAR BB| Open rates'!K43*0.8</f>
        <v>50000</v>
      </c>
      <c r="L43" s="43">
        <f>'BAR BB| Open rates'!L43*0.8</f>
        <v>50000</v>
      </c>
      <c r="M43" s="43">
        <f>'BAR BB| Open rates'!M43*0.8</f>
        <v>57120</v>
      </c>
      <c r="N43" s="43">
        <f>'BAR BB| Open rates'!N43*0.8</f>
        <v>52960</v>
      </c>
      <c r="O43" s="43">
        <f>'BAR BB| Open rates'!O43*0.8</f>
        <v>57120</v>
      </c>
      <c r="P43" s="43">
        <f>'BAR BB| Open rates'!P43*0.8</f>
        <v>54720</v>
      </c>
      <c r="Q43" s="43">
        <f>'BAR BB| Open rates'!Q43*0.8</f>
        <v>51600</v>
      </c>
      <c r="R43" s="43">
        <f>'BAR BB| Open rates'!R43*0.8</f>
        <v>52960</v>
      </c>
      <c r="S43" s="43">
        <f>'BAR BB| Open rates'!S43*0.8</f>
        <v>51600</v>
      </c>
      <c r="T43" s="43">
        <f>'BAR BB| Open rates'!T43*0.8</f>
        <v>52960</v>
      </c>
      <c r="U43" s="43">
        <f>'BAR BB| Open rates'!U43*0.8</f>
        <v>51600</v>
      </c>
      <c r="V43" s="43">
        <f>'BAR BB| Open rates'!V43*0.8</f>
        <v>52960</v>
      </c>
      <c r="W43" s="43">
        <f>'BAR BB| Open rates'!W43*0.8</f>
        <v>70080</v>
      </c>
      <c r="X43" s="43">
        <f>'BAR BB| Open rates'!X43*0.8</f>
        <v>73440</v>
      </c>
      <c r="Y43" s="43">
        <f>'BAR BB| Open rates'!Y43*0.8</f>
        <v>88720</v>
      </c>
      <c r="Z43" s="43">
        <f>'BAR BB| Open rates'!Z43*0.8</f>
        <v>70080</v>
      </c>
      <c r="AA43" s="43">
        <f>'BAR BB| Open rates'!AA43*0.8</f>
        <v>71840</v>
      </c>
      <c r="AB43" s="43">
        <f>'BAR BB| Open rates'!AB43*0.8</f>
        <v>70080</v>
      </c>
      <c r="AC43" s="43">
        <f>'BAR BB| Open rates'!AC43*0.8</f>
        <v>73440</v>
      </c>
      <c r="AD43" s="43">
        <f>'BAR BB| Open rates'!AD43*0.8</f>
        <v>75040</v>
      </c>
      <c r="AE43" s="43">
        <f>'BAR BB| Open rates'!AE43*0.8</f>
        <v>73440</v>
      </c>
      <c r="AF43" s="43">
        <f>'BAR BB| Open rates'!AF43*0.8</f>
        <v>75040</v>
      </c>
      <c r="AG43" s="43">
        <f>'BAR BB| Open rates'!AG43*0.8</f>
        <v>73440</v>
      </c>
      <c r="AH43" s="43">
        <f>'BAR BB| Open rates'!AH43*0.8</f>
        <v>75040</v>
      </c>
      <c r="AI43" s="43">
        <f>'BAR BB| Open rates'!AI43*0.8</f>
        <v>73440</v>
      </c>
      <c r="AJ43" s="43">
        <f>'BAR BB| Open rates'!AJ43*0.8</f>
        <v>75040</v>
      </c>
      <c r="AK43" s="43">
        <f>'BAR BB| Open rates'!AK43*0.8</f>
        <v>73440</v>
      </c>
      <c r="AL43" s="43">
        <f>'BAR BB| Open rates'!AL43*0.8</f>
        <v>75040</v>
      </c>
      <c r="AM43" s="43">
        <f>'BAR BB| Open rates'!AM43*0.8</f>
        <v>73440</v>
      </c>
      <c r="AN43" s="43">
        <f>'BAR BB| Open rates'!AN43*0.8</f>
        <v>75040</v>
      </c>
      <c r="AO43" s="43">
        <f>'BAR BB| Open rates'!AO43*0.8</f>
        <v>73440</v>
      </c>
      <c r="AP43" s="43">
        <f>'BAR BB| Open rates'!AP43*0.8</f>
        <v>75040</v>
      </c>
      <c r="AQ43" s="43">
        <f>'BAR BB| Open rates'!AQ43*0.8</f>
        <v>73440</v>
      </c>
      <c r="AR43" s="43">
        <f>'BAR BB| Open rates'!AR43*0.8</f>
        <v>75040</v>
      </c>
      <c r="AS43" s="43">
        <f>'BAR BB| Open rates'!AS43*0.8</f>
        <v>70080</v>
      </c>
      <c r="AT43" s="43">
        <f>'BAR BB| Open rates'!AT43*0.8</f>
        <v>71840</v>
      </c>
      <c r="AU43" s="43">
        <f>'BAR BB| Open rates'!AU43*0.8</f>
        <v>70080</v>
      </c>
      <c r="AV43" s="43">
        <f>'BAR BB| Open rates'!AV43*0.8</f>
        <v>59840</v>
      </c>
      <c r="AW43" s="43">
        <f>'BAR BB| Open rates'!AW43*0.8</f>
        <v>59840</v>
      </c>
      <c r="AX43" s="43">
        <f>'BAR BB| Open rates'!AX43*0.8</f>
        <v>58080</v>
      </c>
      <c r="AY43" s="43">
        <f>'BAR BB| Open rates'!AY43*0.8</f>
        <v>59840</v>
      </c>
      <c r="AZ43" s="43">
        <f>'BAR BB| Open rates'!AZ43*0.8</f>
        <v>58080</v>
      </c>
      <c r="BA43" s="43">
        <f>'BAR BB| Open rates'!BA43*0.8</f>
        <v>59840</v>
      </c>
      <c r="BB43" s="43">
        <f>'BAR BB| Open rates'!BB43*0.8</f>
        <v>58080</v>
      </c>
      <c r="BC43" s="43">
        <f>'BAR BB| Open rates'!BC43*0.8</f>
        <v>59840</v>
      </c>
      <c r="BD43" s="43">
        <f>'BAR BB| Open rates'!BD43*0.8</f>
        <v>58080</v>
      </c>
      <c r="BE43" s="43">
        <f>'BAR BB| Open rates'!BE43*0.8</f>
        <v>51600</v>
      </c>
      <c r="BF43" s="43">
        <f>'BAR BB| Open rates'!BF43*0.8</f>
        <v>50000</v>
      </c>
      <c r="BG43" s="43">
        <f>'BAR BB| Open rates'!BG43*0.8</f>
        <v>51600</v>
      </c>
      <c r="BH43" s="43">
        <f>'BAR BB| Open rates'!BH43*0.8</f>
        <v>50000</v>
      </c>
      <c r="BI43" s="43">
        <f>'BAR BB| Open rates'!BI43*0.8</f>
        <v>51600</v>
      </c>
      <c r="BJ43" s="43">
        <f>'BAR BB| Open rates'!BJ43*0.8</f>
        <v>50000</v>
      </c>
      <c r="BK43" s="43">
        <f>'BAR BB| Open rates'!BK43*0.8</f>
        <v>51600</v>
      </c>
      <c r="BL43" s="43">
        <f>'BAR BB| Open rates'!BL43*0.8</f>
        <v>50000</v>
      </c>
      <c r="BM43" s="43">
        <f>'BAR BB| Open rates'!BM43*0.8</f>
        <v>51600</v>
      </c>
      <c r="BN43" s="43">
        <f>'BAR BB| Open rates'!BN43*0.8</f>
        <v>52960</v>
      </c>
      <c r="BO43" s="43">
        <f>'BAR BB| Open rates'!BO43*0.8</f>
        <v>54720</v>
      </c>
      <c r="BP43" s="43">
        <f>'BAR BB| Open rates'!BP43*0.8</f>
        <v>49200</v>
      </c>
      <c r="BQ43" s="43">
        <f>'BAR BB| Open rates'!BQ43*0.8</f>
        <v>49200</v>
      </c>
      <c r="BR43" s="43">
        <f>'BAR BB| Open rates'!BR43*0.8</f>
        <v>50000</v>
      </c>
      <c r="BS43" s="43">
        <f>'BAR BB| Open rates'!BS43*0.8</f>
        <v>49200</v>
      </c>
      <c r="BT43" s="43">
        <f>'BAR BB| Open rates'!BT43*0.8</f>
        <v>50000</v>
      </c>
      <c r="BU43" s="43">
        <f>'BAR BB| Open rates'!BU43*0.8</f>
        <v>49200</v>
      </c>
      <c r="BV43" s="43">
        <f>'BAR BB| Open rates'!BV43*0.8</f>
        <v>50000</v>
      </c>
      <c r="BW43" s="43">
        <f>'BAR BB| Open rates'!BW43*0.8</f>
        <v>49200</v>
      </c>
      <c r="BX43" s="43">
        <f>'BAR BB| Open rates'!BX43*0.8</f>
        <v>49200</v>
      </c>
      <c r="BY43" s="43">
        <f>'BAR BB| Open rates'!BY43*0.8</f>
        <v>50000</v>
      </c>
      <c r="BZ43" s="43">
        <f>'BAR BB| Open rates'!BZ43*0.8</f>
        <v>49200</v>
      </c>
      <c r="CA43" s="43">
        <f>'BAR BB| Open rates'!CA43*0.8</f>
        <v>50000</v>
      </c>
      <c r="CB43" s="43">
        <f>'BAR BB| Open rates'!CB43*0.8</f>
        <v>49200</v>
      </c>
      <c r="CC43" s="43">
        <f>'BAR BB| Open rates'!CC43*0.8</f>
        <v>50000</v>
      </c>
      <c r="CD43" s="43">
        <f>'BAR BB| Open rates'!CD43*0.8</f>
        <v>52960</v>
      </c>
      <c r="CE43" s="43">
        <f>'BAR BB| Open rates'!CE43*0.8</f>
        <v>54720</v>
      </c>
    </row>
    <row r="44" spans="1:83" s="36" customFormat="1" ht="12.75" customHeight="1" x14ac:dyDescent="0.2">
      <c r="A44" s="237">
        <v>4</v>
      </c>
      <c r="B44" s="43">
        <f>'BAR BB| Open rates'!B44*0.8</f>
        <v>79120</v>
      </c>
      <c r="C44" s="43">
        <f>'BAR BB| Open rates'!C44*0.8</f>
        <v>83840</v>
      </c>
      <c r="D44" s="43">
        <f>'BAR BB| Open rates'!D44*0.8</f>
        <v>80480</v>
      </c>
      <c r="E44" s="43">
        <f>'BAR BB| Open rates'!E44*0.8</f>
        <v>55360</v>
      </c>
      <c r="F44" s="43">
        <f>'BAR BB| Open rates'!F44*0.8</f>
        <v>54000</v>
      </c>
      <c r="G44" s="43">
        <f>'BAR BB| Open rates'!G44*0.8</f>
        <v>52400</v>
      </c>
      <c r="H44" s="43">
        <f>'BAR BB| Open rates'!H44*0.8</f>
        <v>52400</v>
      </c>
      <c r="I44" s="43">
        <f>'BAR BB| Open rates'!I44*0.8</f>
        <v>51600</v>
      </c>
      <c r="J44" s="43">
        <f>'BAR BB| Open rates'!J44*0.8</f>
        <v>52400</v>
      </c>
      <c r="K44" s="43">
        <f>'BAR BB| Open rates'!K44*0.8</f>
        <v>52400</v>
      </c>
      <c r="L44" s="43">
        <f>'BAR BB| Open rates'!L44*0.8</f>
        <v>52400</v>
      </c>
      <c r="M44" s="43">
        <f>'BAR BB| Open rates'!M44*0.8</f>
        <v>59520</v>
      </c>
      <c r="N44" s="43">
        <f>'BAR BB| Open rates'!N44*0.8</f>
        <v>55360</v>
      </c>
      <c r="O44" s="43">
        <f>'BAR BB| Open rates'!O44*0.8</f>
        <v>59520</v>
      </c>
      <c r="P44" s="43">
        <f>'BAR BB| Open rates'!P44*0.8</f>
        <v>57120</v>
      </c>
      <c r="Q44" s="43">
        <f>'BAR BB| Open rates'!Q44*0.8</f>
        <v>54000</v>
      </c>
      <c r="R44" s="43">
        <f>'BAR BB| Open rates'!R44*0.8</f>
        <v>55360</v>
      </c>
      <c r="S44" s="43">
        <f>'BAR BB| Open rates'!S44*0.8</f>
        <v>54000</v>
      </c>
      <c r="T44" s="43">
        <f>'BAR BB| Open rates'!T44*0.8</f>
        <v>55360</v>
      </c>
      <c r="U44" s="43">
        <f>'BAR BB| Open rates'!U44*0.8</f>
        <v>54000</v>
      </c>
      <c r="V44" s="43">
        <f>'BAR BB| Open rates'!V44*0.8</f>
        <v>55360</v>
      </c>
      <c r="W44" s="43">
        <f>'BAR BB| Open rates'!W44*0.8</f>
        <v>72480</v>
      </c>
      <c r="X44" s="43">
        <f>'BAR BB| Open rates'!X44*0.8</f>
        <v>75840</v>
      </c>
      <c r="Y44" s="43">
        <f>'BAR BB| Open rates'!Y44*0.8</f>
        <v>91120</v>
      </c>
      <c r="Z44" s="43">
        <f>'BAR BB| Open rates'!Z44*0.8</f>
        <v>72480</v>
      </c>
      <c r="AA44" s="43">
        <f>'BAR BB| Open rates'!AA44*0.8</f>
        <v>74240</v>
      </c>
      <c r="AB44" s="43">
        <f>'BAR BB| Open rates'!AB44*0.8</f>
        <v>72480</v>
      </c>
      <c r="AC44" s="43">
        <f>'BAR BB| Open rates'!AC44*0.8</f>
        <v>75840</v>
      </c>
      <c r="AD44" s="43">
        <f>'BAR BB| Open rates'!AD44*0.8</f>
        <v>77440</v>
      </c>
      <c r="AE44" s="43">
        <f>'BAR BB| Open rates'!AE44*0.8</f>
        <v>75840</v>
      </c>
      <c r="AF44" s="43">
        <f>'BAR BB| Open rates'!AF44*0.8</f>
        <v>77440</v>
      </c>
      <c r="AG44" s="43">
        <f>'BAR BB| Open rates'!AG44*0.8</f>
        <v>75840</v>
      </c>
      <c r="AH44" s="43">
        <f>'BAR BB| Open rates'!AH44*0.8</f>
        <v>77440</v>
      </c>
      <c r="AI44" s="43">
        <f>'BAR BB| Open rates'!AI44*0.8</f>
        <v>75840</v>
      </c>
      <c r="AJ44" s="43">
        <f>'BAR BB| Open rates'!AJ44*0.8</f>
        <v>77440</v>
      </c>
      <c r="AK44" s="43">
        <f>'BAR BB| Open rates'!AK44*0.8</f>
        <v>75840</v>
      </c>
      <c r="AL44" s="43">
        <f>'BAR BB| Open rates'!AL44*0.8</f>
        <v>77440</v>
      </c>
      <c r="AM44" s="43">
        <f>'BAR BB| Open rates'!AM44*0.8</f>
        <v>75840</v>
      </c>
      <c r="AN44" s="43">
        <f>'BAR BB| Open rates'!AN44*0.8</f>
        <v>77440</v>
      </c>
      <c r="AO44" s="43">
        <f>'BAR BB| Open rates'!AO44*0.8</f>
        <v>75840</v>
      </c>
      <c r="AP44" s="43">
        <f>'BAR BB| Open rates'!AP44*0.8</f>
        <v>77440</v>
      </c>
      <c r="AQ44" s="43">
        <f>'BAR BB| Open rates'!AQ44*0.8</f>
        <v>75840</v>
      </c>
      <c r="AR44" s="43">
        <f>'BAR BB| Open rates'!AR44*0.8</f>
        <v>77440</v>
      </c>
      <c r="AS44" s="43">
        <f>'BAR BB| Open rates'!AS44*0.8</f>
        <v>72480</v>
      </c>
      <c r="AT44" s="43">
        <f>'BAR BB| Open rates'!AT44*0.8</f>
        <v>74240</v>
      </c>
      <c r="AU44" s="43">
        <f>'BAR BB| Open rates'!AU44*0.8</f>
        <v>72480</v>
      </c>
      <c r="AV44" s="43">
        <f>'BAR BB| Open rates'!AV44*0.8</f>
        <v>62240</v>
      </c>
      <c r="AW44" s="43">
        <f>'BAR BB| Open rates'!AW44*0.8</f>
        <v>62240</v>
      </c>
      <c r="AX44" s="43">
        <f>'BAR BB| Open rates'!AX44*0.8</f>
        <v>60480</v>
      </c>
      <c r="AY44" s="43">
        <f>'BAR BB| Open rates'!AY44*0.8</f>
        <v>62240</v>
      </c>
      <c r="AZ44" s="43">
        <f>'BAR BB| Open rates'!AZ44*0.8</f>
        <v>60480</v>
      </c>
      <c r="BA44" s="43">
        <f>'BAR BB| Open rates'!BA44*0.8</f>
        <v>62240</v>
      </c>
      <c r="BB44" s="43">
        <f>'BAR BB| Open rates'!BB44*0.8</f>
        <v>60480</v>
      </c>
      <c r="BC44" s="43">
        <f>'BAR BB| Open rates'!BC44*0.8</f>
        <v>62240</v>
      </c>
      <c r="BD44" s="43">
        <f>'BAR BB| Open rates'!BD44*0.8</f>
        <v>60480</v>
      </c>
      <c r="BE44" s="43">
        <f>'BAR BB| Open rates'!BE44*0.8</f>
        <v>54000</v>
      </c>
      <c r="BF44" s="43">
        <f>'BAR BB| Open rates'!BF44*0.8</f>
        <v>52400</v>
      </c>
      <c r="BG44" s="43">
        <f>'BAR BB| Open rates'!BG44*0.8</f>
        <v>54000</v>
      </c>
      <c r="BH44" s="43">
        <f>'BAR BB| Open rates'!BH44*0.8</f>
        <v>52400</v>
      </c>
      <c r="BI44" s="43">
        <f>'BAR BB| Open rates'!BI44*0.8</f>
        <v>54000</v>
      </c>
      <c r="BJ44" s="43">
        <f>'BAR BB| Open rates'!BJ44*0.8</f>
        <v>52400</v>
      </c>
      <c r="BK44" s="43">
        <f>'BAR BB| Open rates'!BK44*0.8</f>
        <v>54000</v>
      </c>
      <c r="BL44" s="43">
        <f>'BAR BB| Open rates'!BL44*0.8</f>
        <v>52400</v>
      </c>
      <c r="BM44" s="43">
        <f>'BAR BB| Open rates'!BM44*0.8</f>
        <v>54000</v>
      </c>
      <c r="BN44" s="43">
        <f>'BAR BB| Open rates'!BN44*0.8</f>
        <v>55360</v>
      </c>
      <c r="BO44" s="43">
        <f>'BAR BB| Open rates'!BO44*0.8</f>
        <v>57120</v>
      </c>
      <c r="BP44" s="43">
        <f>'BAR BB| Open rates'!BP44*0.8</f>
        <v>51600</v>
      </c>
      <c r="BQ44" s="43">
        <f>'BAR BB| Open rates'!BQ44*0.8</f>
        <v>51600</v>
      </c>
      <c r="BR44" s="43">
        <f>'BAR BB| Open rates'!BR44*0.8</f>
        <v>52400</v>
      </c>
      <c r="BS44" s="43">
        <f>'BAR BB| Open rates'!BS44*0.8</f>
        <v>51600</v>
      </c>
      <c r="BT44" s="43">
        <f>'BAR BB| Open rates'!BT44*0.8</f>
        <v>52400</v>
      </c>
      <c r="BU44" s="43">
        <f>'BAR BB| Open rates'!BU44*0.8</f>
        <v>51600</v>
      </c>
      <c r="BV44" s="43">
        <f>'BAR BB| Open rates'!BV44*0.8</f>
        <v>52400</v>
      </c>
      <c r="BW44" s="43">
        <f>'BAR BB| Open rates'!BW44*0.8</f>
        <v>51600</v>
      </c>
      <c r="BX44" s="43">
        <f>'BAR BB| Open rates'!BX44*0.8</f>
        <v>51600</v>
      </c>
      <c r="BY44" s="43">
        <f>'BAR BB| Open rates'!BY44*0.8</f>
        <v>52400</v>
      </c>
      <c r="BZ44" s="43">
        <f>'BAR BB| Open rates'!BZ44*0.8</f>
        <v>51600</v>
      </c>
      <c r="CA44" s="43">
        <f>'BAR BB| Open rates'!CA44*0.8</f>
        <v>52400</v>
      </c>
      <c r="CB44" s="43">
        <f>'BAR BB| Open rates'!CB44*0.8</f>
        <v>51600</v>
      </c>
      <c r="CC44" s="43">
        <f>'BAR BB| Open rates'!CC44*0.8</f>
        <v>52400</v>
      </c>
      <c r="CD44" s="43">
        <f>'BAR BB| Open rates'!CD44*0.8</f>
        <v>55360</v>
      </c>
      <c r="CE44" s="43">
        <f>'BAR BB| Open rates'!CE44*0.8</f>
        <v>57120</v>
      </c>
    </row>
    <row r="45" spans="1:83" s="36" customFormat="1" ht="12.75" customHeight="1" x14ac:dyDescent="0.2">
      <c r="A45" s="237">
        <v>5</v>
      </c>
      <c r="B45" s="43">
        <f>'BAR BB| Open rates'!B45*0.8</f>
        <v>81520</v>
      </c>
      <c r="C45" s="43">
        <f>'BAR BB| Open rates'!C45*0.8</f>
        <v>86240</v>
      </c>
      <c r="D45" s="43">
        <f>'BAR BB| Open rates'!D45*0.8</f>
        <v>82880</v>
      </c>
      <c r="E45" s="43">
        <f>'BAR BB| Open rates'!E45*0.8</f>
        <v>57760</v>
      </c>
      <c r="F45" s="43">
        <f>'BAR BB| Open rates'!F45*0.8</f>
        <v>56400</v>
      </c>
      <c r="G45" s="43">
        <f>'BAR BB| Open rates'!G45*0.8</f>
        <v>54800</v>
      </c>
      <c r="H45" s="43">
        <f>'BAR BB| Open rates'!H45*0.8</f>
        <v>54800</v>
      </c>
      <c r="I45" s="43">
        <f>'BAR BB| Open rates'!I45*0.8</f>
        <v>54000</v>
      </c>
      <c r="J45" s="43">
        <f>'BAR BB| Open rates'!J45*0.8</f>
        <v>54800</v>
      </c>
      <c r="K45" s="43">
        <f>'BAR BB| Open rates'!K45*0.8</f>
        <v>54800</v>
      </c>
      <c r="L45" s="43">
        <f>'BAR BB| Open rates'!L45*0.8</f>
        <v>54800</v>
      </c>
      <c r="M45" s="43">
        <f>'BAR BB| Open rates'!M45*0.8</f>
        <v>61920</v>
      </c>
      <c r="N45" s="43">
        <f>'BAR BB| Open rates'!N45*0.8</f>
        <v>57760</v>
      </c>
      <c r="O45" s="43">
        <f>'BAR BB| Open rates'!O45*0.8</f>
        <v>61920</v>
      </c>
      <c r="P45" s="43">
        <f>'BAR BB| Open rates'!P45*0.8</f>
        <v>59520</v>
      </c>
      <c r="Q45" s="43">
        <f>'BAR BB| Open rates'!Q45*0.8</f>
        <v>56400</v>
      </c>
      <c r="R45" s="43">
        <f>'BAR BB| Open rates'!R45*0.8</f>
        <v>57760</v>
      </c>
      <c r="S45" s="43">
        <f>'BAR BB| Open rates'!S45*0.8</f>
        <v>56400</v>
      </c>
      <c r="T45" s="43">
        <f>'BAR BB| Open rates'!T45*0.8</f>
        <v>57760</v>
      </c>
      <c r="U45" s="43">
        <f>'BAR BB| Open rates'!U45*0.8</f>
        <v>56400</v>
      </c>
      <c r="V45" s="43">
        <f>'BAR BB| Open rates'!V45*0.8</f>
        <v>57760</v>
      </c>
      <c r="W45" s="43">
        <f>'BAR BB| Open rates'!W45*0.8</f>
        <v>74880</v>
      </c>
      <c r="X45" s="43">
        <f>'BAR BB| Open rates'!X45*0.8</f>
        <v>78240</v>
      </c>
      <c r="Y45" s="43">
        <f>'BAR BB| Open rates'!Y45*0.8</f>
        <v>93520</v>
      </c>
      <c r="Z45" s="43">
        <f>'BAR BB| Open rates'!Z45*0.8</f>
        <v>74880</v>
      </c>
      <c r="AA45" s="43">
        <f>'BAR BB| Open rates'!AA45*0.8</f>
        <v>76640</v>
      </c>
      <c r="AB45" s="43">
        <f>'BAR BB| Open rates'!AB45*0.8</f>
        <v>74880</v>
      </c>
      <c r="AC45" s="43">
        <f>'BAR BB| Open rates'!AC45*0.8</f>
        <v>78240</v>
      </c>
      <c r="AD45" s="43">
        <f>'BAR BB| Open rates'!AD45*0.8</f>
        <v>79840</v>
      </c>
      <c r="AE45" s="43">
        <f>'BAR BB| Open rates'!AE45*0.8</f>
        <v>78240</v>
      </c>
      <c r="AF45" s="43">
        <f>'BAR BB| Open rates'!AF45*0.8</f>
        <v>79840</v>
      </c>
      <c r="AG45" s="43">
        <f>'BAR BB| Open rates'!AG45*0.8</f>
        <v>78240</v>
      </c>
      <c r="AH45" s="43">
        <f>'BAR BB| Open rates'!AH45*0.8</f>
        <v>79840</v>
      </c>
      <c r="AI45" s="43">
        <f>'BAR BB| Open rates'!AI45*0.8</f>
        <v>78240</v>
      </c>
      <c r="AJ45" s="43">
        <f>'BAR BB| Open rates'!AJ45*0.8</f>
        <v>79840</v>
      </c>
      <c r="AK45" s="43">
        <f>'BAR BB| Open rates'!AK45*0.8</f>
        <v>78240</v>
      </c>
      <c r="AL45" s="43">
        <f>'BAR BB| Open rates'!AL45*0.8</f>
        <v>79840</v>
      </c>
      <c r="AM45" s="43">
        <f>'BAR BB| Open rates'!AM45*0.8</f>
        <v>78240</v>
      </c>
      <c r="AN45" s="43">
        <f>'BAR BB| Open rates'!AN45*0.8</f>
        <v>79840</v>
      </c>
      <c r="AO45" s="43">
        <f>'BAR BB| Open rates'!AO45*0.8</f>
        <v>78240</v>
      </c>
      <c r="AP45" s="43">
        <f>'BAR BB| Open rates'!AP45*0.8</f>
        <v>79840</v>
      </c>
      <c r="AQ45" s="43">
        <f>'BAR BB| Open rates'!AQ45*0.8</f>
        <v>78240</v>
      </c>
      <c r="AR45" s="43">
        <f>'BAR BB| Open rates'!AR45*0.8</f>
        <v>79840</v>
      </c>
      <c r="AS45" s="43">
        <f>'BAR BB| Open rates'!AS45*0.8</f>
        <v>74880</v>
      </c>
      <c r="AT45" s="43">
        <f>'BAR BB| Open rates'!AT45*0.8</f>
        <v>76640</v>
      </c>
      <c r="AU45" s="43">
        <f>'BAR BB| Open rates'!AU45*0.8</f>
        <v>74880</v>
      </c>
      <c r="AV45" s="43">
        <f>'BAR BB| Open rates'!AV45*0.8</f>
        <v>64640</v>
      </c>
      <c r="AW45" s="43">
        <f>'BAR BB| Open rates'!AW45*0.8</f>
        <v>64640</v>
      </c>
      <c r="AX45" s="43">
        <f>'BAR BB| Open rates'!AX45*0.8</f>
        <v>62880</v>
      </c>
      <c r="AY45" s="43">
        <f>'BAR BB| Open rates'!AY45*0.8</f>
        <v>64640</v>
      </c>
      <c r="AZ45" s="43">
        <f>'BAR BB| Open rates'!AZ45*0.8</f>
        <v>62880</v>
      </c>
      <c r="BA45" s="43">
        <f>'BAR BB| Open rates'!BA45*0.8</f>
        <v>64640</v>
      </c>
      <c r="BB45" s="43">
        <f>'BAR BB| Open rates'!BB45*0.8</f>
        <v>62880</v>
      </c>
      <c r="BC45" s="43">
        <f>'BAR BB| Open rates'!BC45*0.8</f>
        <v>64640</v>
      </c>
      <c r="BD45" s="43">
        <f>'BAR BB| Open rates'!BD45*0.8</f>
        <v>62880</v>
      </c>
      <c r="BE45" s="43">
        <f>'BAR BB| Open rates'!BE45*0.8</f>
        <v>56400</v>
      </c>
      <c r="BF45" s="43">
        <f>'BAR BB| Open rates'!BF45*0.8</f>
        <v>54800</v>
      </c>
      <c r="BG45" s="43">
        <f>'BAR BB| Open rates'!BG45*0.8</f>
        <v>56400</v>
      </c>
      <c r="BH45" s="43">
        <f>'BAR BB| Open rates'!BH45*0.8</f>
        <v>54800</v>
      </c>
      <c r="BI45" s="43">
        <f>'BAR BB| Open rates'!BI45*0.8</f>
        <v>56400</v>
      </c>
      <c r="BJ45" s="43">
        <f>'BAR BB| Open rates'!BJ45*0.8</f>
        <v>54800</v>
      </c>
      <c r="BK45" s="43">
        <f>'BAR BB| Open rates'!BK45*0.8</f>
        <v>56400</v>
      </c>
      <c r="BL45" s="43">
        <f>'BAR BB| Open rates'!BL45*0.8</f>
        <v>54800</v>
      </c>
      <c r="BM45" s="43">
        <f>'BAR BB| Open rates'!BM45*0.8</f>
        <v>56400</v>
      </c>
      <c r="BN45" s="43">
        <f>'BAR BB| Open rates'!BN45*0.8</f>
        <v>57760</v>
      </c>
      <c r="BO45" s="43">
        <f>'BAR BB| Open rates'!BO45*0.8</f>
        <v>59520</v>
      </c>
      <c r="BP45" s="43">
        <f>'BAR BB| Open rates'!BP45*0.8</f>
        <v>54000</v>
      </c>
      <c r="BQ45" s="43">
        <f>'BAR BB| Open rates'!BQ45*0.8</f>
        <v>54000</v>
      </c>
      <c r="BR45" s="43">
        <f>'BAR BB| Open rates'!BR45*0.8</f>
        <v>54800</v>
      </c>
      <c r="BS45" s="43">
        <f>'BAR BB| Open rates'!BS45*0.8</f>
        <v>54000</v>
      </c>
      <c r="BT45" s="43">
        <f>'BAR BB| Open rates'!BT45*0.8</f>
        <v>54800</v>
      </c>
      <c r="BU45" s="43">
        <f>'BAR BB| Open rates'!BU45*0.8</f>
        <v>54000</v>
      </c>
      <c r="BV45" s="43">
        <f>'BAR BB| Open rates'!BV45*0.8</f>
        <v>54800</v>
      </c>
      <c r="BW45" s="43">
        <f>'BAR BB| Open rates'!BW45*0.8</f>
        <v>54000</v>
      </c>
      <c r="BX45" s="43">
        <f>'BAR BB| Open rates'!BX45*0.8</f>
        <v>54000</v>
      </c>
      <c r="BY45" s="43">
        <f>'BAR BB| Open rates'!BY45*0.8</f>
        <v>54800</v>
      </c>
      <c r="BZ45" s="43">
        <f>'BAR BB| Open rates'!BZ45*0.8</f>
        <v>54000</v>
      </c>
      <c r="CA45" s="43">
        <f>'BAR BB| Open rates'!CA45*0.8</f>
        <v>54800</v>
      </c>
      <c r="CB45" s="43">
        <f>'BAR BB| Open rates'!CB45*0.8</f>
        <v>54000</v>
      </c>
      <c r="CC45" s="43">
        <f>'BAR BB| Open rates'!CC45*0.8</f>
        <v>54800</v>
      </c>
      <c r="CD45" s="43">
        <f>'BAR BB| Open rates'!CD45*0.8</f>
        <v>57760</v>
      </c>
      <c r="CE45" s="43">
        <f>'BAR BB| Open rates'!CE45*0.8</f>
        <v>59520</v>
      </c>
    </row>
    <row r="46" spans="1:83" s="36" customFormat="1" ht="12.75" customHeight="1" x14ac:dyDescent="0.2">
      <c r="A46" s="237">
        <v>6</v>
      </c>
      <c r="B46" s="43">
        <f>'BAR BB| Open rates'!B46*0.8</f>
        <v>83920</v>
      </c>
      <c r="C46" s="43">
        <f>'BAR BB| Open rates'!C46*0.8</f>
        <v>88640</v>
      </c>
      <c r="D46" s="43">
        <f>'BAR BB| Open rates'!D46*0.8</f>
        <v>85280</v>
      </c>
      <c r="E46" s="43">
        <f>'BAR BB| Open rates'!E46*0.8</f>
        <v>60160</v>
      </c>
      <c r="F46" s="43">
        <f>'BAR BB| Open rates'!F46*0.8</f>
        <v>58800</v>
      </c>
      <c r="G46" s="43">
        <f>'BAR BB| Open rates'!G46*0.8</f>
        <v>57200</v>
      </c>
      <c r="H46" s="43">
        <f>'BAR BB| Open rates'!H46*0.8</f>
        <v>57200</v>
      </c>
      <c r="I46" s="43">
        <f>'BAR BB| Open rates'!I46*0.8</f>
        <v>56400</v>
      </c>
      <c r="J46" s="43">
        <f>'BAR BB| Open rates'!J46*0.8</f>
        <v>57200</v>
      </c>
      <c r="K46" s="43">
        <f>'BAR BB| Open rates'!K46*0.8</f>
        <v>57200</v>
      </c>
      <c r="L46" s="43">
        <f>'BAR BB| Open rates'!L46*0.8</f>
        <v>57200</v>
      </c>
      <c r="M46" s="43">
        <f>'BAR BB| Open rates'!M46*0.8</f>
        <v>64320</v>
      </c>
      <c r="N46" s="43">
        <f>'BAR BB| Open rates'!N46*0.8</f>
        <v>60160</v>
      </c>
      <c r="O46" s="43">
        <f>'BAR BB| Open rates'!O46*0.8</f>
        <v>64320</v>
      </c>
      <c r="P46" s="43">
        <f>'BAR BB| Open rates'!P46*0.8</f>
        <v>61920</v>
      </c>
      <c r="Q46" s="43">
        <f>'BAR BB| Open rates'!Q46*0.8</f>
        <v>58800</v>
      </c>
      <c r="R46" s="43">
        <f>'BAR BB| Open rates'!R46*0.8</f>
        <v>60160</v>
      </c>
      <c r="S46" s="43">
        <f>'BAR BB| Open rates'!S46*0.8</f>
        <v>58800</v>
      </c>
      <c r="T46" s="43">
        <f>'BAR BB| Open rates'!T46*0.8</f>
        <v>60160</v>
      </c>
      <c r="U46" s="43">
        <f>'BAR BB| Open rates'!U46*0.8</f>
        <v>58800</v>
      </c>
      <c r="V46" s="43">
        <f>'BAR BB| Open rates'!V46*0.8</f>
        <v>60160</v>
      </c>
      <c r="W46" s="43">
        <f>'BAR BB| Open rates'!W46*0.8</f>
        <v>77280</v>
      </c>
      <c r="X46" s="43">
        <f>'BAR BB| Open rates'!X46*0.8</f>
        <v>80640</v>
      </c>
      <c r="Y46" s="43">
        <f>'BAR BB| Open rates'!Y46*0.8</f>
        <v>95920</v>
      </c>
      <c r="Z46" s="43">
        <f>'BAR BB| Open rates'!Z46*0.8</f>
        <v>77280</v>
      </c>
      <c r="AA46" s="43">
        <f>'BAR BB| Open rates'!AA46*0.8</f>
        <v>79040</v>
      </c>
      <c r="AB46" s="43">
        <f>'BAR BB| Open rates'!AB46*0.8</f>
        <v>77280</v>
      </c>
      <c r="AC46" s="43">
        <f>'BAR BB| Open rates'!AC46*0.8</f>
        <v>80640</v>
      </c>
      <c r="AD46" s="43">
        <f>'BAR BB| Open rates'!AD46*0.8</f>
        <v>82240</v>
      </c>
      <c r="AE46" s="43">
        <f>'BAR BB| Open rates'!AE46*0.8</f>
        <v>80640</v>
      </c>
      <c r="AF46" s="43">
        <f>'BAR BB| Open rates'!AF46*0.8</f>
        <v>82240</v>
      </c>
      <c r="AG46" s="43">
        <f>'BAR BB| Open rates'!AG46*0.8</f>
        <v>80640</v>
      </c>
      <c r="AH46" s="43">
        <f>'BAR BB| Open rates'!AH46*0.8</f>
        <v>82240</v>
      </c>
      <c r="AI46" s="43">
        <f>'BAR BB| Open rates'!AI46*0.8</f>
        <v>80640</v>
      </c>
      <c r="AJ46" s="43">
        <f>'BAR BB| Open rates'!AJ46*0.8</f>
        <v>82240</v>
      </c>
      <c r="AK46" s="43">
        <f>'BAR BB| Open rates'!AK46*0.8</f>
        <v>80640</v>
      </c>
      <c r="AL46" s="43">
        <f>'BAR BB| Open rates'!AL46*0.8</f>
        <v>82240</v>
      </c>
      <c r="AM46" s="43">
        <f>'BAR BB| Open rates'!AM46*0.8</f>
        <v>80640</v>
      </c>
      <c r="AN46" s="43">
        <f>'BAR BB| Open rates'!AN46*0.8</f>
        <v>82240</v>
      </c>
      <c r="AO46" s="43">
        <f>'BAR BB| Open rates'!AO46*0.8</f>
        <v>80640</v>
      </c>
      <c r="AP46" s="43">
        <f>'BAR BB| Open rates'!AP46*0.8</f>
        <v>82240</v>
      </c>
      <c r="AQ46" s="43">
        <f>'BAR BB| Open rates'!AQ46*0.8</f>
        <v>80640</v>
      </c>
      <c r="AR46" s="43">
        <f>'BAR BB| Open rates'!AR46*0.8</f>
        <v>82240</v>
      </c>
      <c r="AS46" s="43">
        <f>'BAR BB| Open rates'!AS46*0.8</f>
        <v>77280</v>
      </c>
      <c r="AT46" s="43">
        <f>'BAR BB| Open rates'!AT46*0.8</f>
        <v>79040</v>
      </c>
      <c r="AU46" s="43">
        <f>'BAR BB| Open rates'!AU46*0.8</f>
        <v>77280</v>
      </c>
      <c r="AV46" s="43">
        <f>'BAR BB| Open rates'!AV46*0.8</f>
        <v>67040</v>
      </c>
      <c r="AW46" s="43">
        <f>'BAR BB| Open rates'!AW46*0.8</f>
        <v>67040</v>
      </c>
      <c r="AX46" s="43">
        <f>'BAR BB| Open rates'!AX46*0.8</f>
        <v>65280</v>
      </c>
      <c r="AY46" s="43">
        <f>'BAR BB| Open rates'!AY46*0.8</f>
        <v>67040</v>
      </c>
      <c r="AZ46" s="43">
        <f>'BAR BB| Open rates'!AZ46*0.8</f>
        <v>65280</v>
      </c>
      <c r="BA46" s="43">
        <f>'BAR BB| Open rates'!BA46*0.8</f>
        <v>67040</v>
      </c>
      <c r="BB46" s="43">
        <f>'BAR BB| Open rates'!BB46*0.8</f>
        <v>65280</v>
      </c>
      <c r="BC46" s="43">
        <f>'BAR BB| Open rates'!BC46*0.8</f>
        <v>67040</v>
      </c>
      <c r="BD46" s="43">
        <f>'BAR BB| Open rates'!BD46*0.8</f>
        <v>65280</v>
      </c>
      <c r="BE46" s="43">
        <f>'BAR BB| Open rates'!BE46*0.8</f>
        <v>58800</v>
      </c>
      <c r="BF46" s="43">
        <f>'BAR BB| Open rates'!BF46*0.8</f>
        <v>57200</v>
      </c>
      <c r="BG46" s="43">
        <f>'BAR BB| Open rates'!BG46*0.8</f>
        <v>58800</v>
      </c>
      <c r="BH46" s="43">
        <f>'BAR BB| Open rates'!BH46*0.8</f>
        <v>57200</v>
      </c>
      <c r="BI46" s="43">
        <f>'BAR BB| Open rates'!BI46*0.8</f>
        <v>58800</v>
      </c>
      <c r="BJ46" s="43">
        <f>'BAR BB| Open rates'!BJ46*0.8</f>
        <v>57200</v>
      </c>
      <c r="BK46" s="43">
        <f>'BAR BB| Open rates'!BK46*0.8</f>
        <v>58800</v>
      </c>
      <c r="BL46" s="43">
        <f>'BAR BB| Open rates'!BL46*0.8</f>
        <v>57200</v>
      </c>
      <c r="BM46" s="43">
        <f>'BAR BB| Open rates'!BM46*0.8</f>
        <v>58800</v>
      </c>
      <c r="BN46" s="43">
        <f>'BAR BB| Open rates'!BN46*0.8</f>
        <v>60160</v>
      </c>
      <c r="BO46" s="43">
        <f>'BAR BB| Open rates'!BO46*0.8</f>
        <v>61920</v>
      </c>
      <c r="BP46" s="43">
        <f>'BAR BB| Open rates'!BP46*0.8</f>
        <v>56400</v>
      </c>
      <c r="BQ46" s="43">
        <f>'BAR BB| Open rates'!BQ46*0.8</f>
        <v>56400</v>
      </c>
      <c r="BR46" s="43">
        <f>'BAR BB| Open rates'!BR46*0.8</f>
        <v>57200</v>
      </c>
      <c r="BS46" s="43">
        <f>'BAR BB| Open rates'!BS46*0.8</f>
        <v>56400</v>
      </c>
      <c r="BT46" s="43">
        <f>'BAR BB| Open rates'!BT46*0.8</f>
        <v>57200</v>
      </c>
      <c r="BU46" s="43">
        <f>'BAR BB| Open rates'!BU46*0.8</f>
        <v>56400</v>
      </c>
      <c r="BV46" s="43">
        <f>'BAR BB| Open rates'!BV46*0.8</f>
        <v>57200</v>
      </c>
      <c r="BW46" s="43">
        <f>'BAR BB| Open rates'!BW46*0.8</f>
        <v>56400</v>
      </c>
      <c r="BX46" s="43">
        <f>'BAR BB| Open rates'!BX46*0.8</f>
        <v>56400</v>
      </c>
      <c r="BY46" s="43">
        <f>'BAR BB| Open rates'!BY46*0.8</f>
        <v>57200</v>
      </c>
      <c r="BZ46" s="43">
        <f>'BAR BB| Open rates'!BZ46*0.8</f>
        <v>56400</v>
      </c>
      <c r="CA46" s="43">
        <f>'BAR BB| Open rates'!CA46*0.8</f>
        <v>57200</v>
      </c>
      <c r="CB46" s="43">
        <f>'BAR BB| Open rates'!CB46*0.8</f>
        <v>56400</v>
      </c>
      <c r="CC46" s="43">
        <f>'BAR BB| Open rates'!CC46*0.8</f>
        <v>57200</v>
      </c>
      <c r="CD46" s="43">
        <f>'BAR BB| Open rates'!CD46*0.8</f>
        <v>60160</v>
      </c>
      <c r="CE46" s="43">
        <f>'BAR BB| Open rates'!CE46*0.8</f>
        <v>61920</v>
      </c>
    </row>
    <row r="47" spans="1:83" s="36" customFormat="1" ht="12.75" customHeight="1" x14ac:dyDescent="0.2">
      <c r="A47" s="237">
        <v>7</v>
      </c>
      <c r="B47" s="43">
        <f>'BAR BB| Open rates'!B47*0.8</f>
        <v>86320</v>
      </c>
      <c r="C47" s="43">
        <f>'BAR BB| Open rates'!C47*0.8</f>
        <v>91040</v>
      </c>
      <c r="D47" s="43">
        <f>'BAR BB| Open rates'!D47*0.8</f>
        <v>87680</v>
      </c>
      <c r="E47" s="43">
        <f>'BAR BB| Open rates'!E47*0.8</f>
        <v>62560</v>
      </c>
      <c r="F47" s="43">
        <f>'BAR BB| Open rates'!F47*0.8</f>
        <v>61200</v>
      </c>
      <c r="G47" s="43">
        <f>'BAR BB| Open rates'!G47*0.8</f>
        <v>59600</v>
      </c>
      <c r="H47" s="43">
        <f>'BAR BB| Open rates'!H47*0.8</f>
        <v>59600</v>
      </c>
      <c r="I47" s="43">
        <f>'BAR BB| Open rates'!I47*0.8</f>
        <v>58800</v>
      </c>
      <c r="J47" s="43">
        <f>'BAR BB| Open rates'!J47*0.8</f>
        <v>59600</v>
      </c>
      <c r="K47" s="43">
        <f>'BAR BB| Open rates'!K47*0.8</f>
        <v>59600</v>
      </c>
      <c r="L47" s="43">
        <f>'BAR BB| Open rates'!L47*0.8</f>
        <v>59600</v>
      </c>
      <c r="M47" s="43">
        <f>'BAR BB| Open rates'!M47*0.8</f>
        <v>66720</v>
      </c>
      <c r="N47" s="43">
        <f>'BAR BB| Open rates'!N47*0.8</f>
        <v>62560</v>
      </c>
      <c r="O47" s="43">
        <f>'BAR BB| Open rates'!O47*0.8</f>
        <v>66720</v>
      </c>
      <c r="P47" s="43">
        <f>'BAR BB| Open rates'!P47*0.8</f>
        <v>64320</v>
      </c>
      <c r="Q47" s="43">
        <f>'BAR BB| Open rates'!Q47*0.8</f>
        <v>61200</v>
      </c>
      <c r="R47" s="43">
        <f>'BAR BB| Open rates'!R47*0.8</f>
        <v>62560</v>
      </c>
      <c r="S47" s="43">
        <f>'BAR BB| Open rates'!S47*0.8</f>
        <v>61200</v>
      </c>
      <c r="T47" s="43">
        <f>'BAR BB| Open rates'!T47*0.8</f>
        <v>62560</v>
      </c>
      <c r="U47" s="43">
        <f>'BAR BB| Open rates'!U47*0.8</f>
        <v>61200</v>
      </c>
      <c r="V47" s="43">
        <f>'BAR BB| Open rates'!V47*0.8</f>
        <v>62560</v>
      </c>
      <c r="W47" s="43">
        <f>'BAR BB| Open rates'!W47*0.8</f>
        <v>79680</v>
      </c>
      <c r="X47" s="43">
        <f>'BAR BB| Open rates'!X47*0.8</f>
        <v>83040</v>
      </c>
      <c r="Y47" s="43">
        <f>'BAR BB| Open rates'!Y47*0.8</f>
        <v>98320</v>
      </c>
      <c r="Z47" s="43">
        <f>'BAR BB| Open rates'!Z47*0.8</f>
        <v>79680</v>
      </c>
      <c r="AA47" s="43">
        <f>'BAR BB| Open rates'!AA47*0.8</f>
        <v>81440</v>
      </c>
      <c r="AB47" s="43">
        <f>'BAR BB| Open rates'!AB47*0.8</f>
        <v>79680</v>
      </c>
      <c r="AC47" s="43">
        <f>'BAR BB| Open rates'!AC47*0.8</f>
        <v>83040</v>
      </c>
      <c r="AD47" s="43">
        <f>'BAR BB| Open rates'!AD47*0.8</f>
        <v>84640</v>
      </c>
      <c r="AE47" s="43">
        <f>'BAR BB| Open rates'!AE47*0.8</f>
        <v>83040</v>
      </c>
      <c r="AF47" s="43">
        <f>'BAR BB| Open rates'!AF47*0.8</f>
        <v>84640</v>
      </c>
      <c r="AG47" s="43">
        <f>'BAR BB| Open rates'!AG47*0.8</f>
        <v>83040</v>
      </c>
      <c r="AH47" s="43">
        <f>'BAR BB| Open rates'!AH47*0.8</f>
        <v>84640</v>
      </c>
      <c r="AI47" s="43">
        <f>'BAR BB| Open rates'!AI47*0.8</f>
        <v>83040</v>
      </c>
      <c r="AJ47" s="43">
        <f>'BAR BB| Open rates'!AJ47*0.8</f>
        <v>84640</v>
      </c>
      <c r="AK47" s="43">
        <f>'BAR BB| Open rates'!AK47*0.8</f>
        <v>83040</v>
      </c>
      <c r="AL47" s="43">
        <f>'BAR BB| Open rates'!AL47*0.8</f>
        <v>84640</v>
      </c>
      <c r="AM47" s="43">
        <f>'BAR BB| Open rates'!AM47*0.8</f>
        <v>83040</v>
      </c>
      <c r="AN47" s="43">
        <f>'BAR BB| Open rates'!AN47*0.8</f>
        <v>84640</v>
      </c>
      <c r="AO47" s="43">
        <f>'BAR BB| Open rates'!AO47*0.8</f>
        <v>83040</v>
      </c>
      <c r="AP47" s="43">
        <f>'BAR BB| Open rates'!AP47*0.8</f>
        <v>84640</v>
      </c>
      <c r="AQ47" s="43">
        <f>'BAR BB| Open rates'!AQ47*0.8</f>
        <v>83040</v>
      </c>
      <c r="AR47" s="43">
        <f>'BAR BB| Open rates'!AR47*0.8</f>
        <v>84640</v>
      </c>
      <c r="AS47" s="43">
        <f>'BAR BB| Open rates'!AS47*0.8</f>
        <v>79680</v>
      </c>
      <c r="AT47" s="43">
        <f>'BAR BB| Open rates'!AT47*0.8</f>
        <v>81440</v>
      </c>
      <c r="AU47" s="43">
        <f>'BAR BB| Open rates'!AU47*0.8</f>
        <v>79680</v>
      </c>
      <c r="AV47" s="43">
        <f>'BAR BB| Open rates'!AV47*0.8</f>
        <v>69440</v>
      </c>
      <c r="AW47" s="43">
        <f>'BAR BB| Open rates'!AW47*0.8</f>
        <v>69440</v>
      </c>
      <c r="AX47" s="43">
        <f>'BAR BB| Open rates'!AX47*0.8</f>
        <v>67680</v>
      </c>
      <c r="AY47" s="43">
        <f>'BAR BB| Open rates'!AY47*0.8</f>
        <v>69440</v>
      </c>
      <c r="AZ47" s="43">
        <f>'BAR BB| Open rates'!AZ47*0.8</f>
        <v>67680</v>
      </c>
      <c r="BA47" s="43">
        <f>'BAR BB| Open rates'!BA47*0.8</f>
        <v>69440</v>
      </c>
      <c r="BB47" s="43">
        <f>'BAR BB| Open rates'!BB47*0.8</f>
        <v>67680</v>
      </c>
      <c r="BC47" s="43">
        <f>'BAR BB| Open rates'!BC47*0.8</f>
        <v>69440</v>
      </c>
      <c r="BD47" s="43">
        <f>'BAR BB| Open rates'!BD47*0.8</f>
        <v>67680</v>
      </c>
      <c r="BE47" s="43">
        <f>'BAR BB| Open rates'!BE47*0.8</f>
        <v>61200</v>
      </c>
      <c r="BF47" s="43">
        <f>'BAR BB| Open rates'!BF47*0.8</f>
        <v>59600</v>
      </c>
      <c r="BG47" s="43">
        <f>'BAR BB| Open rates'!BG47*0.8</f>
        <v>61200</v>
      </c>
      <c r="BH47" s="43">
        <f>'BAR BB| Open rates'!BH47*0.8</f>
        <v>59600</v>
      </c>
      <c r="BI47" s="43">
        <f>'BAR BB| Open rates'!BI47*0.8</f>
        <v>61200</v>
      </c>
      <c r="BJ47" s="43">
        <f>'BAR BB| Open rates'!BJ47*0.8</f>
        <v>59600</v>
      </c>
      <c r="BK47" s="43">
        <f>'BAR BB| Open rates'!BK47*0.8</f>
        <v>61200</v>
      </c>
      <c r="BL47" s="43">
        <f>'BAR BB| Open rates'!BL47*0.8</f>
        <v>59600</v>
      </c>
      <c r="BM47" s="43">
        <f>'BAR BB| Open rates'!BM47*0.8</f>
        <v>61200</v>
      </c>
      <c r="BN47" s="43">
        <f>'BAR BB| Open rates'!BN47*0.8</f>
        <v>62560</v>
      </c>
      <c r="BO47" s="43">
        <f>'BAR BB| Open rates'!BO47*0.8</f>
        <v>64320</v>
      </c>
      <c r="BP47" s="43">
        <f>'BAR BB| Open rates'!BP47*0.8</f>
        <v>58800</v>
      </c>
      <c r="BQ47" s="43">
        <f>'BAR BB| Open rates'!BQ47*0.8</f>
        <v>58800</v>
      </c>
      <c r="BR47" s="43">
        <f>'BAR BB| Open rates'!BR47*0.8</f>
        <v>59600</v>
      </c>
      <c r="BS47" s="43">
        <f>'BAR BB| Open rates'!BS47*0.8</f>
        <v>58800</v>
      </c>
      <c r="BT47" s="43">
        <f>'BAR BB| Open rates'!BT47*0.8</f>
        <v>59600</v>
      </c>
      <c r="BU47" s="43">
        <f>'BAR BB| Open rates'!BU47*0.8</f>
        <v>58800</v>
      </c>
      <c r="BV47" s="43">
        <f>'BAR BB| Open rates'!BV47*0.8</f>
        <v>59600</v>
      </c>
      <c r="BW47" s="43">
        <f>'BAR BB| Open rates'!BW47*0.8</f>
        <v>58800</v>
      </c>
      <c r="BX47" s="43">
        <f>'BAR BB| Open rates'!BX47*0.8</f>
        <v>58800</v>
      </c>
      <c r="BY47" s="43">
        <f>'BAR BB| Open rates'!BY47*0.8</f>
        <v>59600</v>
      </c>
      <c r="BZ47" s="43">
        <f>'BAR BB| Open rates'!BZ47*0.8</f>
        <v>58800</v>
      </c>
      <c r="CA47" s="43">
        <f>'BAR BB| Open rates'!CA47*0.8</f>
        <v>59600</v>
      </c>
      <c r="CB47" s="43">
        <f>'BAR BB| Open rates'!CB47*0.8</f>
        <v>58800</v>
      </c>
      <c r="CC47" s="43">
        <f>'BAR BB| Open rates'!CC47*0.8</f>
        <v>59600</v>
      </c>
      <c r="CD47" s="43">
        <f>'BAR BB| Open rates'!CD47*0.8</f>
        <v>62560</v>
      </c>
      <c r="CE47" s="43">
        <f>'BAR BB| Open rates'!CE47*0.8</f>
        <v>64320</v>
      </c>
    </row>
    <row r="48" spans="1:83" s="36" customFormat="1" ht="12.75" customHeight="1" x14ac:dyDescent="0.2">
      <c r="A48" s="237">
        <v>8</v>
      </c>
      <c r="B48" s="43">
        <f>'BAR BB| Open rates'!B48*0.8</f>
        <v>88720</v>
      </c>
      <c r="C48" s="43">
        <f>'BAR BB| Open rates'!C48*0.8</f>
        <v>93440</v>
      </c>
      <c r="D48" s="43">
        <f>'BAR BB| Open rates'!D48*0.8</f>
        <v>90080</v>
      </c>
      <c r="E48" s="43">
        <f>'BAR BB| Open rates'!E48*0.8</f>
        <v>64960</v>
      </c>
      <c r="F48" s="43">
        <f>'BAR BB| Open rates'!F48*0.8</f>
        <v>63600</v>
      </c>
      <c r="G48" s="43">
        <f>'BAR BB| Open rates'!G48*0.8</f>
        <v>62000</v>
      </c>
      <c r="H48" s="43">
        <f>'BAR BB| Open rates'!H48*0.8</f>
        <v>62000</v>
      </c>
      <c r="I48" s="43">
        <f>'BAR BB| Open rates'!I48*0.8</f>
        <v>61200</v>
      </c>
      <c r="J48" s="43">
        <f>'BAR BB| Open rates'!J48*0.8</f>
        <v>62000</v>
      </c>
      <c r="K48" s="43">
        <f>'BAR BB| Open rates'!K48*0.8</f>
        <v>62000</v>
      </c>
      <c r="L48" s="43">
        <f>'BAR BB| Open rates'!L48*0.8</f>
        <v>62000</v>
      </c>
      <c r="M48" s="43">
        <f>'BAR BB| Open rates'!M48*0.8</f>
        <v>69120</v>
      </c>
      <c r="N48" s="43">
        <f>'BAR BB| Open rates'!N48*0.8</f>
        <v>64960</v>
      </c>
      <c r="O48" s="43">
        <f>'BAR BB| Open rates'!O48*0.8</f>
        <v>69120</v>
      </c>
      <c r="P48" s="43">
        <f>'BAR BB| Open rates'!P48*0.8</f>
        <v>66720</v>
      </c>
      <c r="Q48" s="43">
        <f>'BAR BB| Open rates'!Q48*0.8</f>
        <v>63600</v>
      </c>
      <c r="R48" s="43">
        <f>'BAR BB| Open rates'!R48*0.8</f>
        <v>64960</v>
      </c>
      <c r="S48" s="43">
        <f>'BAR BB| Open rates'!S48*0.8</f>
        <v>63600</v>
      </c>
      <c r="T48" s="43">
        <f>'BAR BB| Open rates'!T48*0.8</f>
        <v>64960</v>
      </c>
      <c r="U48" s="43">
        <f>'BAR BB| Open rates'!U48*0.8</f>
        <v>63600</v>
      </c>
      <c r="V48" s="43">
        <f>'BAR BB| Open rates'!V48*0.8</f>
        <v>64960</v>
      </c>
      <c r="W48" s="43">
        <f>'BAR BB| Open rates'!W48*0.8</f>
        <v>82080</v>
      </c>
      <c r="X48" s="43">
        <f>'BAR BB| Open rates'!X48*0.8</f>
        <v>85440</v>
      </c>
      <c r="Y48" s="43">
        <f>'BAR BB| Open rates'!Y48*0.8</f>
        <v>100720</v>
      </c>
      <c r="Z48" s="43">
        <f>'BAR BB| Open rates'!Z48*0.8</f>
        <v>82080</v>
      </c>
      <c r="AA48" s="43">
        <f>'BAR BB| Open rates'!AA48*0.8</f>
        <v>83840</v>
      </c>
      <c r="AB48" s="43">
        <f>'BAR BB| Open rates'!AB48*0.8</f>
        <v>82080</v>
      </c>
      <c r="AC48" s="43">
        <f>'BAR BB| Open rates'!AC48*0.8</f>
        <v>85440</v>
      </c>
      <c r="AD48" s="43">
        <f>'BAR BB| Open rates'!AD48*0.8</f>
        <v>87040</v>
      </c>
      <c r="AE48" s="43">
        <f>'BAR BB| Open rates'!AE48*0.8</f>
        <v>85440</v>
      </c>
      <c r="AF48" s="43">
        <f>'BAR BB| Open rates'!AF48*0.8</f>
        <v>87040</v>
      </c>
      <c r="AG48" s="43">
        <f>'BAR BB| Open rates'!AG48*0.8</f>
        <v>85440</v>
      </c>
      <c r="AH48" s="43">
        <f>'BAR BB| Open rates'!AH48*0.8</f>
        <v>87040</v>
      </c>
      <c r="AI48" s="43">
        <f>'BAR BB| Open rates'!AI48*0.8</f>
        <v>85440</v>
      </c>
      <c r="AJ48" s="43">
        <f>'BAR BB| Open rates'!AJ48*0.8</f>
        <v>87040</v>
      </c>
      <c r="AK48" s="43">
        <f>'BAR BB| Open rates'!AK48*0.8</f>
        <v>85440</v>
      </c>
      <c r="AL48" s="43">
        <f>'BAR BB| Open rates'!AL48*0.8</f>
        <v>87040</v>
      </c>
      <c r="AM48" s="43">
        <f>'BAR BB| Open rates'!AM48*0.8</f>
        <v>85440</v>
      </c>
      <c r="AN48" s="43">
        <f>'BAR BB| Open rates'!AN48*0.8</f>
        <v>87040</v>
      </c>
      <c r="AO48" s="43">
        <f>'BAR BB| Open rates'!AO48*0.8</f>
        <v>85440</v>
      </c>
      <c r="AP48" s="43">
        <f>'BAR BB| Open rates'!AP48*0.8</f>
        <v>87040</v>
      </c>
      <c r="AQ48" s="43">
        <f>'BAR BB| Open rates'!AQ48*0.8</f>
        <v>85440</v>
      </c>
      <c r="AR48" s="43">
        <f>'BAR BB| Open rates'!AR48*0.8</f>
        <v>87040</v>
      </c>
      <c r="AS48" s="43">
        <f>'BAR BB| Open rates'!AS48*0.8</f>
        <v>82080</v>
      </c>
      <c r="AT48" s="43">
        <f>'BAR BB| Open rates'!AT48*0.8</f>
        <v>83840</v>
      </c>
      <c r="AU48" s="43">
        <f>'BAR BB| Open rates'!AU48*0.8</f>
        <v>82080</v>
      </c>
      <c r="AV48" s="43">
        <f>'BAR BB| Open rates'!AV48*0.8</f>
        <v>71840</v>
      </c>
      <c r="AW48" s="43">
        <f>'BAR BB| Open rates'!AW48*0.8</f>
        <v>71840</v>
      </c>
      <c r="AX48" s="43">
        <f>'BAR BB| Open rates'!AX48*0.8</f>
        <v>70080</v>
      </c>
      <c r="AY48" s="43">
        <f>'BAR BB| Open rates'!AY48*0.8</f>
        <v>71840</v>
      </c>
      <c r="AZ48" s="43">
        <f>'BAR BB| Open rates'!AZ48*0.8</f>
        <v>70080</v>
      </c>
      <c r="BA48" s="43">
        <f>'BAR BB| Open rates'!BA48*0.8</f>
        <v>71840</v>
      </c>
      <c r="BB48" s="43">
        <f>'BAR BB| Open rates'!BB48*0.8</f>
        <v>70080</v>
      </c>
      <c r="BC48" s="43">
        <f>'BAR BB| Open rates'!BC48*0.8</f>
        <v>71840</v>
      </c>
      <c r="BD48" s="43">
        <f>'BAR BB| Open rates'!BD48*0.8</f>
        <v>70080</v>
      </c>
      <c r="BE48" s="43">
        <f>'BAR BB| Open rates'!BE48*0.8</f>
        <v>63600</v>
      </c>
      <c r="BF48" s="43">
        <f>'BAR BB| Open rates'!BF48*0.8</f>
        <v>62000</v>
      </c>
      <c r="BG48" s="43">
        <f>'BAR BB| Open rates'!BG48*0.8</f>
        <v>63600</v>
      </c>
      <c r="BH48" s="43">
        <f>'BAR BB| Open rates'!BH48*0.8</f>
        <v>62000</v>
      </c>
      <c r="BI48" s="43">
        <f>'BAR BB| Open rates'!BI48*0.8</f>
        <v>63600</v>
      </c>
      <c r="BJ48" s="43">
        <f>'BAR BB| Open rates'!BJ48*0.8</f>
        <v>62000</v>
      </c>
      <c r="BK48" s="43">
        <f>'BAR BB| Open rates'!BK48*0.8</f>
        <v>63600</v>
      </c>
      <c r="BL48" s="43">
        <f>'BAR BB| Open rates'!BL48*0.8</f>
        <v>62000</v>
      </c>
      <c r="BM48" s="43">
        <f>'BAR BB| Open rates'!BM48*0.8</f>
        <v>63600</v>
      </c>
      <c r="BN48" s="43">
        <f>'BAR BB| Open rates'!BN48*0.8</f>
        <v>64960</v>
      </c>
      <c r="BO48" s="43">
        <f>'BAR BB| Open rates'!BO48*0.8</f>
        <v>66720</v>
      </c>
      <c r="BP48" s="43">
        <f>'BAR BB| Open rates'!BP48*0.8</f>
        <v>61200</v>
      </c>
      <c r="BQ48" s="43">
        <f>'BAR BB| Open rates'!BQ48*0.8</f>
        <v>61200</v>
      </c>
      <c r="BR48" s="43">
        <f>'BAR BB| Open rates'!BR48*0.8</f>
        <v>62000</v>
      </c>
      <c r="BS48" s="43">
        <f>'BAR BB| Open rates'!BS48*0.8</f>
        <v>61200</v>
      </c>
      <c r="BT48" s="43">
        <f>'BAR BB| Open rates'!BT48*0.8</f>
        <v>62000</v>
      </c>
      <c r="BU48" s="43">
        <f>'BAR BB| Open rates'!BU48*0.8</f>
        <v>61200</v>
      </c>
      <c r="BV48" s="43">
        <f>'BAR BB| Open rates'!BV48*0.8</f>
        <v>62000</v>
      </c>
      <c r="BW48" s="43">
        <f>'BAR BB| Open rates'!BW48*0.8</f>
        <v>61200</v>
      </c>
      <c r="BX48" s="43">
        <f>'BAR BB| Open rates'!BX48*0.8</f>
        <v>61200</v>
      </c>
      <c r="BY48" s="43">
        <f>'BAR BB| Open rates'!BY48*0.8</f>
        <v>62000</v>
      </c>
      <c r="BZ48" s="43">
        <f>'BAR BB| Open rates'!BZ48*0.8</f>
        <v>61200</v>
      </c>
      <c r="CA48" s="43">
        <f>'BAR BB| Open rates'!CA48*0.8</f>
        <v>62000</v>
      </c>
      <c r="CB48" s="43">
        <f>'BAR BB| Open rates'!CB48*0.8</f>
        <v>61200</v>
      </c>
      <c r="CC48" s="43">
        <f>'BAR BB| Open rates'!CC48*0.8</f>
        <v>62000</v>
      </c>
      <c r="CD48" s="43">
        <f>'BAR BB| Open rates'!CD48*0.8</f>
        <v>64960</v>
      </c>
      <c r="CE48" s="43">
        <f>'BAR BB| Open rates'!CE48*0.8</f>
        <v>66720</v>
      </c>
    </row>
    <row r="49" spans="1:83" s="36" customFormat="1" ht="12.75"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row>
    <row r="50" spans="1:83" s="36" customFormat="1" ht="12.75" customHeight="1" x14ac:dyDescent="0.2">
      <c r="A50" s="237">
        <v>1</v>
      </c>
      <c r="B50" s="43">
        <f>'BAR BB| Open rates'!B50*0.8</f>
        <v>92000</v>
      </c>
      <c r="C50" s="43">
        <f>'BAR BB| Open rates'!C50*0.8</f>
        <v>92000</v>
      </c>
      <c r="D50" s="43">
        <f>'BAR BB| Open rates'!D50*0.8</f>
        <v>92000</v>
      </c>
      <c r="E50" s="43">
        <f>'BAR BB| Open rates'!E50*0.8</f>
        <v>72000</v>
      </c>
      <c r="F50" s="43">
        <f>'BAR BB| Open rates'!F50*0.8</f>
        <v>72000</v>
      </c>
      <c r="G50" s="43">
        <f>'BAR BB| Open rates'!G50*0.8</f>
        <v>72000</v>
      </c>
      <c r="H50" s="43">
        <f>'BAR BB| Open rates'!H50*0.8</f>
        <v>72000</v>
      </c>
      <c r="I50" s="43">
        <f>'BAR BB| Open rates'!I50*0.8</f>
        <v>72000</v>
      </c>
      <c r="J50" s="43">
        <f>'BAR BB| Open rates'!J50*0.8</f>
        <v>72000</v>
      </c>
      <c r="K50" s="43">
        <f>'BAR BB| Open rates'!K50*0.8</f>
        <v>72000</v>
      </c>
      <c r="L50" s="43">
        <f>'BAR BB| Open rates'!L50*0.8</f>
        <v>72000</v>
      </c>
      <c r="M50" s="43">
        <f>'BAR BB| Open rates'!M50*0.8</f>
        <v>72000</v>
      </c>
      <c r="N50" s="43">
        <f>'BAR BB| Open rates'!N50*0.8</f>
        <v>72000</v>
      </c>
      <c r="O50" s="43">
        <f>'BAR BB| Open rates'!O50*0.8</f>
        <v>72000</v>
      </c>
      <c r="P50" s="43">
        <f>'BAR BB| Open rates'!P50*0.8</f>
        <v>72000</v>
      </c>
      <c r="Q50" s="43">
        <f>'BAR BB| Open rates'!Q50*0.8</f>
        <v>72000</v>
      </c>
      <c r="R50" s="43">
        <f>'BAR BB| Open rates'!R50*0.8</f>
        <v>72000</v>
      </c>
      <c r="S50" s="43">
        <f>'BAR BB| Open rates'!S50*0.8</f>
        <v>72000</v>
      </c>
      <c r="T50" s="43">
        <f>'BAR BB| Open rates'!T50*0.8</f>
        <v>72000</v>
      </c>
      <c r="U50" s="43">
        <f>'BAR BB| Open rates'!U50*0.8</f>
        <v>72000</v>
      </c>
      <c r="V50" s="43">
        <f>'BAR BB| Open rates'!V50*0.8</f>
        <v>72000</v>
      </c>
      <c r="W50" s="43">
        <f>'BAR BB| Open rates'!W50*0.8</f>
        <v>72000</v>
      </c>
      <c r="X50" s="43">
        <f>'BAR BB| Open rates'!X50*0.8</f>
        <v>72000</v>
      </c>
      <c r="Y50" s="43">
        <f>'BAR BB| Open rates'!Y50*0.8</f>
        <v>72000</v>
      </c>
      <c r="Z50" s="43">
        <f>'BAR BB| Open rates'!Z50*0.8</f>
        <v>72000</v>
      </c>
      <c r="AA50" s="43">
        <f>'BAR BB| Open rates'!AA50*0.8</f>
        <v>72000</v>
      </c>
      <c r="AB50" s="43">
        <f>'BAR BB| Open rates'!AB50*0.8</f>
        <v>72000</v>
      </c>
      <c r="AC50" s="43">
        <f>'BAR BB| Open rates'!AC50*0.8</f>
        <v>72000</v>
      </c>
      <c r="AD50" s="43">
        <f>'BAR BB| Open rates'!AD50*0.8</f>
        <v>72000</v>
      </c>
      <c r="AE50" s="43">
        <f>'BAR BB| Open rates'!AE50*0.8</f>
        <v>72000</v>
      </c>
      <c r="AF50" s="43">
        <f>'BAR BB| Open rates'!AF50*0.8</f>
        <v>72000</v>
      </c>
      <c r="AG50" s="43">
        <f>'BAR BB| Open rates'!AG50*0.8</f>
        <v>72000</v>
      </c>
      <c r="AH50" s="43">
        <f>'BAR BB| Open rates'!AH50*0.8</f>
        <v>72000</v>
      </c>
      <c r="AI50" s="43">
        <f>'BAR BB| Open rates'!AI50*0.8</f>
        <v>72000</v>
      </c>
      <c r="AJ50" s="43">
        <f>'BAR BB| Open rates'!AJ50*0.8</f>
        <v>72000</v>
      </c>
      <c r="AK50" s="43">
        <f>'BAR BB| Open rates'!AK50*0.8</f>
        <v>72000</v>
      </c>
      <c r="AL50" s="43">
        <f>'BAR BB| Open rates'!AL50*0.8</f>
        <v>72000</v>
      </c>
      <c r="AM50" s="43">
        <f>'BAR BB| Open rates'!AM50*0.8</f>
        <v>72000</v>
      </c>
      <c r="AN50" s="43">
        <f>'BAR BB| Open rates'!AN50*0.8</f>
        <v>72000</v>
      </c>
      <c r="AO50" s="43">
        <f>'BAR BB| Open rates'!AO50*0.8</f>
        <v>72000</v>
      </c>
      <c r="AP50" s="43">
        <f>'BAR BB| Open rates'!AP50*0.8</f>
        <v>72000</v>
      </c>
      <c r="AQ50" s="43">
        <f>'BAR BB| Open rates'!AQ50*0.8</f>
        <v>72000</v>
      </c>
      <c r="AR50" s="43">
        <f>'BAR BB| Open rates'!AR50*0.8</f>
        <v>72000</v>
      </c>
      <c r="AS50" s="43">
        <f>'BAR BB| Open rates'!AS50*0.8</f>
        <v>72000</v>
      </c>
      <c r="AT50" s="43">
        <f>'BAR BB| Open rates'!AT50*0.8</f>
        <v>72000</v>
      </c>
      <c r="AU50" s="43">
        <f>'BAR BB| Open rates'!AU50*0.8</f>
        <v>72000</v>
      </c>
      <c r="AV50" s="43">
        <f>'BAR BB| Open rates'!AV50*0.8</f>
        <v>72000</v>
      </c>
      <c r="AW50" s="43">
        <f>'BAR BB| Open rates'!AW50*0.8</f>
        <v>72000</v>
      </c>
      <c r="AX50" s="43">
        <f>'BAR BB| Open rates'!AX50*0.8</f>
        <v>72000</v>
      </c>
      <c r="AY50" s="43">
        <f>'BAR BB| Open rates'!AY50*0.8</f>
        <v>72000</v>
      </c>
      <c r="AZ50" s="43">
        <f>'BAR BB| Open rates'!AZ50*0.8</f>
        <v>72000</v>
      </c>
      <c r="BA50" s="43">
        <f>'BAR BB| Open rates'!BA50*0.8</f>
        <v>72000</v>
      </c>
      <c r="BB50" s="43">
        <f>'BAR BB| Open rates'!BB50*0.8</f>
        <v>72000</v>
      </c>
      <c r="BC50" s="43">
        <f>'BAR BB| Open rates'!BC50*0.8</f>
        <v>72000</v>
      </c>
      <c r="BD50" s="43">
        <f>'BAR BB| Open rates'!BD50*0.8</f>
        <v>72000</v>
      </c>
      <c r="BE50" s="43">
        <f>'BAR BB| Open rates'!BE50*0.8</f>
        <v>72000</v>
      </c>
      <c r="BF50" s="43">
        <f>'BAR BB| Open rates'!BF50*0.8</f>
        <v>72000</v>
      </c>
      <c r="BG50" s="43">
        <f>'BAR BB| Open rates'!BG50*0.8</f>
        <v>72000</v>
      </c>
      <c r="BH50" s="43">
        <f>'BAR BB| Open rates'!BH50*0.8</f>
        <v>72000</v>
      </c>
      <c r="BI50" s="43">
        <f>'BAR BB| Open rates'!BI50*0.8</f>
        <v>72000</v>
      </c>
      <c r="BJ50" s="43">
        <f>'BAR BB| Open rates'!BJ50*0.8</f>
        <v>72000</v>
      </c>
      <c r="BK50" s="43">
        <f>'BAR BB| Open rates'!BK50*0.8</f>
        <v>72000</v>
      </c>
      <c r="BL50" s="43">
        <f>'BAR BB| Open rates'!BL50*0.8</f>
        <v>72000</v>
      </c>
      <c r="BM50" s="43">
        <f>'BAR BB| Open rates'!BM50*0.8</f>
        <v>72000</v>
      </c>
      <c r="BN50" s="43">
        <f>'BAR BB| Open rates'!BN50*0.8</f>
        <v>72000</v>
      </c>
      <c r="BO50" s="43">
        <f>'BAR BB| Open rates'!BO50*0.8</f>
        <v>72000</v>
      </c>
      <c r="BP50" s="43">
        <f>'BAR BB| Open rates'!BP50*0.8</f>
        <v>72000</v>
      </c>
      <c r="BQ50" s="43">
        <f>'BAR BB| Open rates'!BQ50*0.8</f>
        <v>72000</v>
      </c>
      <c r="BR50" s="43">
        <f>'BAR BB| Open rates'!BR50*0.8</f>
        <v>72000</v>
      </c>
      <c r="BS50" s="43">
        <f>'BAR BB| Open rates'!BS50*0.8</f>
        <v>72000</v>
      </c>
      <c r="BT50" s="43">
        <f>'BAR BB| Open rates'!BT50*0.8</f>
        <v>72000</v>
      </c>
      <c r="BU50" s="43">
        <f>'BAR BB| Open rates'!BU50*0.8</f>
        <v>72000</v>
      </c>
      <c r="BV50" s="43">
        <f>'BAR BB| Open rates'!BV50*0.8</f>
        <v>72000</v>
      </c>
      <c r="BW50" s="43">
        <f>'BAR BB| Open rates'!BW50*0.8</f>
        <v>72000</v>
      </c>
      <c r="BX50" s="43">
        <f>'BAR BB| Open rates'!BX50*0.8</f>
        <v>72000</v>
      </c>
      <c r="BY50" s="43">
        <f>'BAR BB| Open rates'!BY50*0.8</f>
        <v>72000</v>
      </c>
      <c r="BZ50" s="43">
        <f>'BAR BB| Open rates'!BZ50*0.8</f>
        <v>72000</v>
      </c>
      <c r="CA50" s="43">
        <f>'BAR BB| Open rates'!CA50*0.8</f>
        <v>72000</v>
      </c>
      <c r="CB50" s="43">
        <f>'BAR BB| Open rates'!CB50*0.8</f>
        <v>72000</v>
      </c>
      <c r="CC50" s="43">
        <f>'BAR BB| Open rates'!CC50*0.8</f>
        <v>72000</v>
      </c>
      <c r="CD50" s="43">
        <f>'BAR BB| Open rates'!CD50*0.8</f>
        <v>72000</v>
      </c>
      <c r="CE50" s="43">
        <f>'BAR BB| Open rates'!CE50*0.8</f>
        <v>72000</v>
      </c>
    </row>
    <row r="51" spans="1:83" s="36" customFormat="1" ht="12.75" customHeight="1" x14ac:dyDescent="0.2">
      <c r="A51" s="237">
        <v>2</v>
      </c>
      <c r="B51" s="43">
        <f>'BAR BB| Open rates'!B51*0.8</f>
        <v>94400</v>
      </c>
      <c r="C51" s="43">
        <f>'BAR BB| Open rates'!C51*0.8</f>
        <v>94400</v>
      </c>
      <c r="D51" s="43">
        <f>'BAR BB| Open rates'!D51*0.8</f>
        <v>94400</v>
      </c>
      <c r="E51" s="43">
        <f>'BAR BB| Open rates'!E51*0.8</f>
        <v>74400</v>
      </c>
      <c r="F51" s="43">
        <f>'BAR BB| Open rates'!F51*0.8</f>
        <v>74400</v>
      </c>
      <c r="G51" s="43">
        <f>'BAR BB| Open rates'!G51*0.8</f>
        <v>74400</v>
      </c>
      <c r="H51" s="43">
        <f>'BAR BB| Open rates'!H51*0.8</f>
        <v>74400</v>
      </c>
      <c r="I51" s="43">
        <f>'BAR BB| Open rates'!I51*0.8</f>
        <v>74400</v>
      </c>
      <c r="J51" s="43">
        <f>'BAR BB| Open rates'!J51*0.8</f>
        <v>74400</v>
      </c>
      <c r="K51" s="43">
        <f>'BAR BB| Open rates'!K51*0.8</f>
        <v>74400</v>
      </c>
      <c r="L51" s="43">
        <f>'BAR BB| Open rates'!L51*0.8</f>
        <v>74400</v>
      </c>
      <c r="M51" s="43">
        <f>'BAR BB| Open rates'!M51*0.8</f>
        <v>74400</v>
      </c>
      <c r="N51" s="43">
        <f>'BAR BB| Open rates'!N51*0.8</f>
        <v>74400</v>
      </c>
      <c r="O51" s="43">
        <f>'BAR BB| Open rates'!O51*0.8</f>
        <v>74400</v>
      </c>
      <c r="P51" s="43">
        <f>'BAR BB| Open rates'!P51*0.8</f>
        <v>74400</v>
      </c>
      <c r="Q51" s="43">
        <f>'BAR BB| Open rates'!Q51*0.8</f>
        <v>74400</v>
      </c>
      <c r="R51" s="43">
        <f>'BAR BB| Open rates'!R51*0.8</f>
        <v>74400</v>
      </c>
      <c r="S51" s="43">
        <f>'BAR BB| Open rates'!S51*0.8</f>
        <v>74400</v>
      </c>
      <c r="T51" s="43">
        <f>'BAR BB| Open rates'!T51*0.8</f>
        <v>74400</v>
      </c>
      <c r="U51" s="43">
        <f>'BAR BB| Open rates'!U51*0.8</f>
        <v>74400</v>
      </c>
      <c r="V51" s="43">
        <f>'BAR BB| Open rates'!V51*0.8</f>
        <v>74400</v>
      </c>
      <c r="W51" s="43">
        <f>'BAR BB| Open rates'!W51*0.8</f>
        <v>74400</v>
      </c>
      <c r="X51" s="43">
        <f>'BAR BB| Open rates'!X51*0.8</f>
        <v>74400</v>
      </c>
      <c r="Y51" s="43">
        <f>'BAR BB| Open rates'!Y51*0.8</f>
        <v>74400</v>
      </c>
      <c r="Z51" s="43">
        <f>'BAR BB| Open rates'!Z51*0.8</f>
        <v>74400</v>
      </c>
      <c r="AA51" s="43">
        <f>'BAR BB| Open rates'!AA51*0.8</f>
        <v>74400</v>
      </c>
      <c r="AB51" s="43">
        <f>'BAR BB| Open rates'!AB51*0.8</f>
        <v>74400</v>
      </c>
      <c r="AC51" s="43">
        <f>'BAR BB| Open rates'!AC51*0.8</f>
        <v>74400</v>
      </c>
      <c r="AD51" s="43">
        <f>'BAR BB| Open rates'!AD51*0.8</f>
        <v>74400</v>
      </c>
      <c r="AE51" s="43">
        <f>'BAR BB| Open rates'!AE51*0.8</f>
        <v>74400</v>
      </c>
      <c r="AF51" s="43">
        <f>'BAR BB| Open rates'!AF51*0.8</f>
        <v>74400</v>
      </c>
      <c r="AG51" s="43">
        <f>'BAR BB| Open rates'!AG51*0.8</f>
        <v>74400</v>
      </c>
      <c r="AH51" s="43">
        <f>'BAR BB| Open rates'!AH51*0.8</f>
        <v>74400</v>
      </c>
      <c r="AI51" s="43">
        <f>'BAR BB| Open rates'!AI51*0.8</f>
        <v>74400</v>
      </c>
      <c r="AJ51" s="43">
        <f>'BAR BB| Open rates'!AJ51*0.8</f>
        <v>74400</v>
      </c>
      <c r="AK51" s="43">
        <f>'BAR BB| Open rates'!AK51*0.8</f>
        <v>74400</v>
      </c>
      <c r="AL51" s="43">
        <f>'BAR BB| Open rates'!AL51*0.8</f>
        <v>74400</v>
      </c>
      <c r="AM51" s="43">
        <f>'BAR BB| Open rates'!AM51*0.8</f>
        <v>74400</v>
      </c>
      <c r="AN51" s="43">
        <f>'BAR BB| Open rates'!AN51*0.8</f>
        <v>74400</v>
      </c>
      <c r="AO51" s="43">
        <f>'BAR BB| Open rates'!AO51*0.8</f>
        <v>74400</v>
      </c>
      <c r="AP51" s="43">
        <f>'BAR BB| Open rates'!AP51*0.8</f>
        <v>74400</v>
      </c>
      <c r="AQ51" s="43">
        <f>'BAR BB| Open rates'!AQ51*0.8</f>
        <v>74400</v>
      </c>
      <c r="AR51" s="43">
        <f>'BAR BB| Open rates'!AR51*0.8</f>
        <v>74400</v>
      </c>
      <c r="AS51" s="43">
        <f>'BAR BB| Open rates'!AS51*0.8</f>
        <v>74400</v>
      </c>
      <c r="AT51" s="43">
        <f>'BAR BB| Open rates'!AT51*0.8</f>
        <v>74400</v>
      </c>
      <c r="AU51" s="43">
        <f>'BAR BB| Open rates'!AU51*0.8</f>
        <v>74400</v>
      </c>
      <c r="AV51" s="43">
        <f>'BAR BB| Open rates'!AV51*0.8</f>
        <v>74400</v>
      </c>
      <c r="AW51" s="43">
        <f>'BAR BB| Open rates'!AW51*0.8</f>
        <v>74400</v>
      </c>
      <c r="AX51" s="43">
        <f>'BAR BB| Open rates'!AX51*0.8</f>
        <v>74400</v>
      </c>
      <c r="AY51" s="43">
        <f>'BAR BB| Open rates'!AY51*0.8</f>
        <v>74400</v>
      </c>
      <c r="AZ51" s="43">
        <f>'BAR BB| Open rates'!AZ51*0.8</f>
        <v>74400</v>
      </c>
      <c r="BA51" s="43">
        <f>'BAR BB| Open rates'!BA51*0.8</f>
        <v>74400</v>
      </c>
      <c r="BB51" s="43">
        <f>'BAR BB| Open rates'!BB51*0.8</f>
        <v>74400</v>
      </c>
      <c r="BC51" s="43">
        <f>'BAR BB| Open rates'!BC51*0.8</f>
        <v>74400</v>
      </c>
      <c r="BD51" s="43">
        <f>'BAR BB| Open rates'!BD51*0.8</f>
        <v>74400</v>
      </c>
      <c r="BE51" s="43">
        <f>'BAR BB| Open rates'!BE51*0.8</f>
        <v>74400</v>
      </c>
      <c r="BF51" s="43">
        <f>'BAR BB| Open rates'!BF51*0.8</f>
        <v>74400</v>
      </c>
      <c r="BG51" s="43">
        <f>'BAR BB| Open rates'!BG51*0.8</f>
        <v>74400</v>
      </c>
      <c r="BH51" s="43">
        <f>'BAR BB| Open rates'!BH51*0.8</f>
        <v>74400</v>
      </c>
      <c r="BI51" s="43">
        <f>'BAR BB| Open rates'!BI51*0.8</f>
        <v>74400</v>
      </c>
      <c r="BJ51" s="43">
        <f>'BAR BB| Open rates'!BJ51*0.8</f>
        <v>74400</v>
      </c>
      <c r="BK51" s="43">
        <f>'BAR BB| Open rates'!BK51*0.8</f>
        <v>74400</v>
      </c>
      <c r="BL51" s="43">
        <f>'BAR BB| Open rates'!BL51*0.8</f>
        <v>74400</v>
      </c>
      <c r="BM51" s="43">
        <f>'BAR BB| Open rates'!BM51*0.8</f>
        <v>74400</v>
      </c>
      <c r="BN51" s="43">
        <f>'BAR BB| Open rates'!BN51*0.8</f>
        <v>74400</v>
      </c>
      <c r="BO51" s="43">
        <f>'BAR BB| Open rates'!BO51*0.8</f>
        <v>74400</v>
      </c>
      <c r="BP51" s="43">
        <f>'BAR BB| Open rates'!BP51*0.8</f>
        <v>74400</v>
      </c>
      <c r="BQ51" s="43">
        <f>'BAR BB| Open rates'!BQ51*0.8</f>
        <v>74400</v>
      </c>
      <c r="BR51" s="43">
        <f>'BAR BB| Open rates'!BR51*0.8</f>
        <v>74400</v>
      </c>
      <c r="BS51" s="43">
        <f>'BAR BB| Open rates'!BS51*0.8</f>
        <v>74400</v>
      </c>
      <c r="BT51" s="43">
        <f>'BAR BB| Open rates'!BT51*0.8</f>
        <v>74400</v>
      </c>
      <c r="BU51" s="43">
        <f>'BAR BB| Open rates'!BU51*0.8</f>
        <v>74400</v>
      </c>
      <c r="BV51" s="43">
        <f>'BAR BB| Open rates'!BV51*0.8</f>
        <v>74400</v>
      </c>
      <c r="BW51" s="43">
        <f>'BAR BB| Open rates'!BW51*0.8</f>
        <v>74400</v>
      </c>
      <c r="BX51" s="43">
        <f>'BAR BB| Open rates'!BX51*0.8</f>
        <v>74400</v>
      </c>
      <c r="BY51" s="43">
        <f>'BAR BB| Open rates'!BY51*0.8</f>
        <v>74400</v>
      </c>
      <c r="BZ51" s="43">
        <f>'BAR BB| Open rates'!BZ51*0.8</f>
        <v>74400</v>
      </c>
      <c r="CA51" s="43">
        <f>'BAR BB| Open rates'!CA51*0.8</f>
        <v>74400</v>
      </c>
      <c r="CB51" s="43">
        <f>'BAR BB| Open rates'!CB51*0.8</f>
        <v>74400</v>
      </c>
      <c r="CC51" s="43">
        <f>'BAR BB| Open rates'!CC51*0.8</f>
        <v>74400</v>
      </c>
      <c r="CD51" s="43">
        <f>'BAR BB| Open rates'!CD51*0.8</f>
        <v>74400</v>
      </c>
      <c r="CE51" s="43">
        <f>'BAR BB| Open rates'!CE51*0.8</f>
        <v>74400</v>
      </c>
    </row>
    <row r="52" spans="1:83" s="36" customFormat="1" ht="45.75"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row>
    <row r="53" spans="1:83" s="36" customFormat="1" ht="12.75" customHeight="1" x14ac:dyDescent="0.2">
      <c r="A53" s="237">
        <v>1</v>
      </c>
      <c r="B53" s="43">
        <f>'BAR BB| Open rates'!B53*0.8</f>
        <v>80000</v>
      </c>
      <c r="C53" s="43">
        <f>'BAR BB| Open rates'!C53*0.8</f>
        <v>80000</v>
      </c>
      <c r="D53" s="43">
        <f>'BAR BB| Open rates'!D53*0.8</f>
        <v>80000</v>
      </c>
      <c r="E53" s="43">
        <f>'BAR BB| Open rates'!E53*0.8</f>
        <v>64000</v>
      </c>
      <c r="F53" s="43">
        <f>'BAR BB| Open rates'!F53*0.8</f>
        <v>64000</v>
      </c>
      <c r="G53" s="43">
        <f>'BAR BB| Open rates'!G53*0.8</f>
        <v>64000</v>
      </c>
      <c r="H53" s="43">
        <f>'BAR BB| Open rates'!H53*0.8</f>
        <v>64000</v>
      </c>
      <c r="I53" s="43">
        <f>'BAR BB| Open rates'!I53*0.8</f>
        <v>64000</v>
      </c>
      <c r="J53" s="43">
        <f>'BAR BB| Open rates'!J53*0.8</f>
        <v>64000</v>
      </c>
      <c r="K53" s="43">
        <f>'BAR BB| Open rates'!K53*0.8</f>
        <v>64000</v>
      </c>
      <c r="L53" s="43">
        <f>'BAR BB| Open rates'!L53*0.8</f>
        <v>64000</v>
      </c>
      <c r="M53" s="43">
        <f>'BAR BB| Open rates'!M53*0.8</f>
        <v>64000</v>
      </c>
      <c r="N53" s="43">
        <f>'BAR BB| Open rates'!N53*0.8</f>
        <v>64000</v>
      </c>
      <c r="O53" s="43">
        <f>'BAR BB| Open rates'!O53*0.8</f>
        <v>64000</v>
      </c>
      <c r="P53" s="43">
        <f>'BAR BB| Open rates'!P53*0.8</f>
        <v>64000</v>
      </c>
      <c r="Q53" s="43">
        <f>'BAR BB| Open rates'!Q53*0.8</f>
        <v>64000</v>
      </c>
      <c r="R53" s="43">
        <f>'BAR BB| Open rates'!R53*0.8</f>
        <v>64000</v>
      </c>
      <c r="S53" s="43">
        <f>'BAR BB| Open rates'!S53*0.8</f>
        <v>64000</v>
      </c>
      <c r="T53" s="43">
        <f>'BAR BB| Open rates'!T53*0.8</f>
        <v>64000</v>
      </c>
      <c r="U53" s="43">
        <f>'BAR BB| Open rates'!U53*0.8</f>
        <v>64000</v>
      </c>
      <c r="V53" s="43">
        <f>'BAR BB| Open rates'!V53*0.8</f>
        <v>64000</v>
      </c>
      <c r="W53" s="43">
        <f>'BAR BB| Open rates'!W53*0.8</f>
        <v>80000</v>
      </c>
      <c r="X53" s="43">
        <f>'BAR BB| Open rates'!X53*0.8</f>
        <v>80000</v>
      </c>
      <c r="Y53" s="43">
        <f>'BAR BB| Open rates'!Y53*0.8</f>
        <v>80000</v>
      </c>
      <c r="Z53" s="43">
        <f>'BAR BB| Open rates'!Z53*0.8</f>
        <v>80000</v>
      </c>
      <c r="AA53" s="43">
        <f>'BAR BB| Open rates'!AA53*0.8</f>
        <v>80000</v>
      </c>
      <c r="AB53" s="43">
        <f>'BAR BB| Open rates'!AB53*0.8</f>
        <v>80000</v>
      </c>
      <c r="AC53" s="43">
        <f>'BAR BB| Open rates'!AC53*0.8</f>
        <v>80000</v>
      </c>
      <c r="AD53" s="43">
        <f>'BAR BB| Open rates'!AD53*0.8</f>
        <v>80000</v>
      </c>
      <c r="AE53" s="43">
        <f>'BAR BB| Open rates'!AE53*0.8</f>
        <v>80000</v>
      </c>
      <c r="AF53" s="43">
        <f>'BAR BB| Open rates'!AF53*0.8</f>
        <v>80000</v>
      </c>
      <c r="AG53" s="43">
        <f>'BAR BB| Open rates'!AG53*0.8</f>
        <v>80000</v>
      </c>
      <c r="AH53" s="43">
        <f>'BAR BB| Open rates'!AH53*0.8</f>
        <v>80000</v>
      </c>
      <c r="AI53" s="43">
        <f>'BAR BB| Open rates'!AI53*0.8</f>
        <v>80000</v>
      </c>
      <c r="AJ53" s="43">
        <f>'BAR BB| Open rates'!AJ53*0.8</f>
        <v>80000</v>
      </c>
      <c r="AK53" s="43">
        <f>'BAR BB| Open rates'!AK53*0.8</f>
        <v>80000</v>
      </c>
      <c r="AL53" s="43">
        <f>'BAR BB| Open rates'!AL53*0.8</f>
        <v>80000</v>
      </c>
      <c r="AM53" s="43">
        <f>'BAR BB| Open rates'!AM53*0.8</f>
        <v>80000</v>
      </c>
      <c r="AN53" s="43">
        <f>'BAR BB| Open rates'!AN53*0.8</f>
        <v>80000</v>
      </c>
      <c r="AO53" s="43">
        <f>'BAR BB| Open rates'!AO53*0.8</f>
        <v>80000</v>
      </c>
      <c r="AP53" s="43">
        <f>'BAR BB| Open rates'!AP53*0.8</f>
        <v>80000</v>
      </c>
      <c r="AQ53" s="43">
        <f>'BAR BB| Open rates'!AQ53*0.8</f>
        <v>80000</v>
      </c>
      <c r="AR53" s="43">
        <f>'BAR BB| Open rates'!AR53*0.8</f>
        <v>80000</v>
      </c>
      <c r="AS53" s="43">
        <f>'BAR BB| Open rates'!AS53*0.8</f>
        <v>80000</v>
      </c>
      <c r="AT53" s="43">
        <f>'BAR BB| Open rates'!AT53*0.8</f>
        <v>80000</v>
      </c>
      <c r="AU53" s="43">
        <f>'BAR BB| Open rates'!AU53*0.8</f>
        <v>80000</v>
      </c>
      <c r="AV53" s="43">
        <f>'BAR BB| Open rates'!AV53*0.8</f>
        <v>64000</v>
      </c>
      <c r="AW53" s="43">
        <f>'BAR BB| Open rates'!AW53*0.8</f>
        <v>64000</v>
      </c>
      <c r="AX53" s="43">
        <f>'BAR BB| Open rates'!AX53*0.8</f>
        <v>64000</v>
      </c>
      <c r="AY53" s="43">
        <f>'BAR BB| Open rates'!AY53*0.8</f>
        <v>64000</v>
      </c>
      <c r="AZ53" s="43">
        <f>'BAR BB| Open rates'!AZ53*0.8</f>
        <v>64000</v>
      </c>
      <c r="BA53" s="43">
        <f>'BAR BB| Open rates'!BA53*0.8</f>
        <v>64000</v>
      </c>
      <c r="BB53" s="43">
        <f>'BAR BB| Open rates'!BB53*0.8</f>
        <v>64000</v>
      </c>
      <c r="BC53" s="43">
        <f>'BAR BB| Open rates'!BC53*0.8</f>
        <v>64000</v>
      </c>
      <c r="BD53" s="43">
        <f>'BAR BB| Open rates'!BD53*0.8</f>
        <v>64000</v>
      </c>
      <c r="BE53" s="43">
        <f>'BAR BB| Open rates'!BE53*0.8</f>
        <v>64000</v>
      </c>
      <c r="BF53" s="43">
        <f>'BAR BB| Open rates'!BF53*0.8</f>
        <v>64000</v>
      </c>
      <c r="BG53" s="43">
        <f>'BAR BB| Open rates'!BG53*0.8</f>
        <v>64000</v>
      </c>
      <c r="BH53" s="43">
        <f>'BAR BB| Open rates'!BH53*0.8</f>
        <v>64000</v>
      </c>
      <c r="BI53" s="43">
        <f>'BAR BB| Open rates'!BI53*0.8</f>
        <v>64000</v>
      </c>
      <c r="BJ53" s="43">
        <f>'BAR BB| Open rates'!BJ53*0.8</f>
        <v>64000</v>
      </c>
      <c r="BK53" s="43">
        <f>'BAR BB| Open rates'!BK53*0.8</f>
        <v>64000</v>
      </c>
      <c r="BL53" s="43">
        <f>'BAR BB| Open rates'!BL53*0.8</f>
        <v>64000</v>
      </c>
      <c r="BM53" s="43">
        <f>'BAR BB| Open rates'!BM53*0.8</f>
        <v>64000</v>
      </c>
      <c r="BN53" s="43">
        <f>'BAR BB| Open rates'!BN53*0.8</f>
        <v>64000</v>
      </c>
      <c r="BO53" s="43">
        <f>'BAR BB| Open rates'!BO53*0.8</f>
        <v>64000</v>
      </c>
      <c r="BP53" s="43">
        <f>'BAR BB| Open rates'!BP53*0.8</f>
        <v>64000</v>
      </c>
      <c r="BQ53" s="43">
        <f>'BAR BB| Open rates'!BQ53*0.8</f>
        <v>64000</v>
      </c>
      <c r="BR53" s="43">
        <f>'BAR BB| Open rates'!BR53*0.8</f>
        <v>64000</v>
      </c>
      <c r="BS53" s="43">
        <f>'BAR BB| Open rates'!BS53*0.8</f>
        <v>64000</v>
      </c>
      <c r="BT53" s="43">
        <f>'BAR BB| Open rates'!BT53*0.8</f>
        <v>64000</v>
      </c>
      <c r="BU53" s="43">
        <f>'BAR BB| Open rates'!BU53*0.8</f>
        <v>64000</v>
      </c>
      <c r="BV53" s="43">
        <f>'BAR BB| Open rates'!BV53*0.8</f>
        <v>64000</v>
      </c>
      <c r="BW53" s="43">
        <f>'BAR BB| Open rates'!BW53*0.8</f>
        <v>64000</v>
      </c>
      <c r="BX53" s="43">
        <f>'BAR BB| Open rates'!BX53*0.8</f>
        <v>64000</v>
      </c>
      <c r="BY53" s="43">
        <f>'BAR BB| Open rates'!BY53*0.8</f>
        <v>64000</v>
      </c>
      <c r="BZ53" s="43">
        <f>'BAR BB| Open rates'!BZ53*0.8</f>
        <v>64000</v>
      </c>
      <c r="CA53" s="43">
        <f>'BAR BB| Open rates'!CA53*0.8</f>
        <v>64000</v>
      </c>
      <c r="CB53" s="43">
        <f>'BAR BB| Open rates'!CB53*0.8</f>
        <v>64000</v>
      </c>
      <c r="CC53" s="43">
        <f>'BAR BB| Open rates'!CC53*0.8</f>
        <v>64000</v>
      </c>
      <c r="CD53" s="43">
        <f>'BAR BB| Open rates'!CD53*0.8</f>
        <v>64000</v>
      </c>
      <c r="CE53" s="43">
        <f>'BAR BB| Open rates'!CE53*0.8</f>
        <v>64000</v>
      </c>
    </row>
    <row r="54" spans="1:83" s="36" customFormat="1" ht="12.75" customHeight="1" x14ac:dyDescent="0.2">
      <c r="A54" s="237">
        <v>2</v>
      </c>
      <c r="B54" s="43">
        <f>'BAR BB| Open rates'!B54*0.8</f>
        <v>82400</v>
      </c>
      <c r="C54" s="43">
        <f>'BAR BB| Open rates'!C54*0.8</f>
        <v>82400</v>
      </c>
      <c r="D54" s="43">
        <f>'BAR BB| Open rates'!D54*0.8</f>
        <v>82400</v>
      </c>
      <c r="E54" s="43">
        <f>'BAR BB| Open rates'!E54*0.8</f>
        <v>66400</v>
      </c>
      <c r="F54" s="43">
        <f>'BAR BB| Open rates'!F54*0.8</f>
        <v>66400</v>
      </c>
      <c r="G54" s="43">
        <f>'BAR BB| Open rates'!G54*0.8</f>
        <v>66400</v>
      </c>
      <c r="H54" s="43">
        <f>'BAR BB| Open rates'!H54*0.8</f>
        <v>66400</v>
      </c>
      <c r="I54" s="43">
        <f>'BAR BB| Open rates'!I54*0.8</f>
        <v>66400</v>
      </c>
      <c r="J54" s="43">
        <f>'BAR BB| Open rates'!J54*0.8</f>
        <v>66400</v>
      </c>
      <c r="K54" s="43">
        <f>'BAR BB| Open rates'!K54*0.8</f>
        <v>66400</v>
      </c>
      <c r="L54" s="43">
        <f>'BAR BB| Open rates'!L54*0.8</f>
        <v>66400</v>
      </c>
      <c r="M54" s="43">
        <f>'BAR BB| Open rates'!M54*0.8</f>
        <v>66400</v>
      </c>
      <c r="N54" s="43">
        <f>'BAR BB| Open rates'!N54*0.8</f>
        <v>66400</v>
      </c>
      <c r="O54" s="43">
        <f>'BAR BB| Open rates'!O54*0.8</f>
        <v>66400</v>
      </c>
      <c r="P54" s="43">
        <f>'BAR BB| Open rates'!P54*0.8</f>
        <v>66400</v>
      </c>
      <c r="Q54" s="43">
        <f>'BAR BB| Open rates'!Q54*0.8</f>
        <v>66400</v>
      </c>
      <c r="R54" s="43">
        <f>'BAR BB| Open rates'!R54*0.8</f>
        <v>66400</v>
      </c>
      <c r="S54" s="43">
        <f>'BAR BB| Open rates'!S54*0.8</f>
        <v>66400</v>
      </c>
      <c r="T54" s="43">
        <f>'BAR BB| Open rates'!T54*0.8</f>
        <v>66400</v>
      </c>
      <c r="U54" s="43">
        <f>'BAR BB| Open rates'!U54*0.8</f>
        <v>66400</v>
      </c>
      <c r="V54" s="43">
        <f>'BAR BB| Open rates'!V54*0.8</f>
        <v>66400</v>
      </c>
      <c r="W54" s="43">
        <f>'BAR BB| Open rates'!W54*0.8</f>
        <v>82400</v>
      </c>
      <c r="X54" s="43">
        <f>'BAR BB| Open rates'!X54*0.8</f>
        <v>82400</v>
      </c>
      <c r="Y54" s="43">
        <f>'BAR BB| Open rates'!Y54*0.8</f>
        <v>82400</v>
      </c>
      <c r="Z54" s="43">
        <f>'BAR BB| Open rates'!Z54*0.8</f>
        <v>82400</v>
      </c>
      <c r="AA54" s="43">
        <f>'BAR BB| Open rates'!AA54*0.8</f>
        <v>82400</v>
      </c>
      <c r="AB54" s="43">
        <f>'BAR BB| Open rates'!AB54*0.8</f>
        <v>82400</v>
      </c>
      <c r="AC54" s="43">
        <f>'BAR BB| Open rates'!AC54*0.8</f>
        <v>82400</v>
      </c>
      <c r="AD54" s="43">
        <f>'BAR BB| Open rates'!AD54*0.8</f>
        <v>82400</v>
      </c>
      <c r="AE54" s="43">
        <f>'BAR BB| Open rates'!AE54*0.8</f>
        <v>82400</v>
      </c>
      <c r="AF54" s="43">
        <f>'BAR BB| Open rates'!AF54*0.8</f>
        <v>82400</v>
      </c>
      <c r="AG54" s="43">
        <f>'BAR BB| Open rates'!AG54*0.8</f>
        <v>82400</v>
      </c>
      <c r="AH54" s="43">
        <f>'BAR BB| Open rates'!AH54*0.8</f>
        <v>82400</v>
      </c>
      <c r="AI54" s="43">
        <f>'BAR BB| Open rates'!AI54*0.8</f>
        <v>82400</v>
      </c>
      <c r="AJ54" s="43">
        <f>'BAR BB| Open rates'!AJ54*0.8</f>
        <v>82400</v>
      </c>
      <c r="AK54" s="43">
        <f>'BAR BB| Open rates'!AK54*0.8</f>
        <v>82400</v>
      </c>
      <c r="AL54" s="43">
        <f>'BAR BB| Open rates'!AL54*0.8</f>
        <v>82400</v>
      </c>
      <c r="AM54" s="43">
        <f>'BAR BB| Open rates'!AM54*0.8</f>
        <v>82400</v>
      </c>
      <c r="AN54" s="43">
        <f>'BAR BB| Open rates'!AN54*0.8</f>
        <v>82400</v>
      </c>
      <c r="AO54" s="43">
        <f>'BAR BB| Open rates'!AO54*0.8</f>
        <v>82400</v>
      </c>
      <c r="AP54" s="43">
        <f>'BAR BB| Open rates'!AP54*0.8</f>
        <v>82400</v>
      </c>
      <c r="AQ54" s="43">
        <f>'BAR BB| Open rates'!AQ54*0.8</f>
        <v>82400</v>
      </c>
      <c r="AR54" s="43">
        <f>'BAR BB| Open rates'!AR54*0.8</f>
        <v>82400</v>
      </c>
      <c r="AS54" s="43">
        <f>'BAR BB| Open rates'!AS54*0.8</f>
        <v>82400</v>
      </c>
      <c r="AT54" s="43">
        <f>'BAR BB| Open rates'!AT54*0.8</f>
        <v>82400</v>
      </c>
      <c r="AU54" s="43">
        <f>'BAR BB| Open rates'!AU54*0.8</f>
        <v>82400</v>
      </c>
      <c r="AV54" s="43">
        <f>'BAR BB| Open rates'!AV54*0.8</f>
        <v>66400</v>
      </c>
      <c r="AW54" s="43">
        <f>'BAR BB| Open rates'!AW54*0.8</f>
        <v>66400</v>
      </c>
      <c r="AX54" s="43">
        <f>'BAR BB| Open rates'!AX54*0.8</f>
        <v>66400</v>
      </c>
      <c r="AY54" s="43">
        <f>'BAR BB| Open rates'!AY54*0.8</f>
        <v>66400</v>
      </c>
      <c r="AZ54" s="43">
        <f>'BAR BB| Open rates'!AZ54*0.8</f>
        <v>66400</v>
      </c>
      <c r="BA54" s="43">
        <f>'BAR BB| Open rates'!BA54*0.8</f>
        <v>66400</v>
      </c>
      <c r="BB54" s="43">
        <f>'BAR BB| Open rates'!BB54*0.8</f>
        <v>66400</v>
      </c>
      <c r="BC54" s="43">
        <f>'BAR BB| Open rates'!BC54*0.8</f>
        <v>66400</v>
      </c>
      <c r="BD54" s="43">
        <f>'BAR BB| Open rates'!BD54*0.8</f>
        <v>66400</v>
      </c>
      <c r="BE54" s="43">
        <f>'BAR BB| Open rates'!BE54*0.8</f>
        <v>66400</v>
      </c>
      <c r="BF54" s="43">
        <f>'BAR BB| Open rates'!BF54*0.8</f>
        <v>66400</v>
      </c>
      <c r="BG54" s="43">
        <f>'BAR BB| Open rates'!BG54*0.8</f>
        <v>66400</v>
      </c>
      <c r="BH54" s="43">
        <f>'BAR BB| Open rates'!BH54*0.8</f>
        <v>66400</v>
      </c>
      <c r="BI54" s="43">
        <f>'BAR BB| Open rates'!BI54*0.8</f>
        <v>66400</v>
      </c>
      <c r="BJ54" s="43">
        <f>'BAR BB| Open rates'!BJ54*0.8</f>
        <v>66400</v>
      </c>
      <c r="BK54" s="43">
        <f>'BAR BB| Open rates'!BK54*0.8</f>
        <v>66400</v>
      </c>
      <c r="BL54" s="43">
        <f>'BAR BB| Open rates'!BL54*0.8</f>
        <v>66400</v>
      </c>
      <c r="BM54" s="43">
        <f>'BAR BB| Open rates'!BM54*0.8</f>
        <v>66400</v>
      </c>
      <c r="BN54" s="43">
        <f>'BAR BB| Open rates'!BN54*0.8</f>
        <v>66400</v>
      </c>
      <c r="BO54" s="43">
        <f>'BAR BB| Open rates'!BO54*0.8</f>
        <v>66400</v>
      </c>
      <c r="BP54" s="43">
        <f>'BAR BB| Open rates'!BP54*0.8</f>
        <v>66400</v>
      </c>
      <c r="BQ54" s="43">
        <f>'BAR BB| Open rates'!BQ54*0.8</f>
        <v>66400</v>
      </c>
      <c r="BR54" s="43">
        <f>'BAR BB| Open rates'!BR54*0.8</f>
        <v>66400</v>
      </c>
      <c r="BS54" s="43">
        <f>'BAR BB| Open rates'!BS54*0.8</f>
        <v>66400</v>
      </c>
      <c r="BT54" s="43">
        <f>'BAR BB| Open rates'!BT54*0.8</f>
        <v>66400</v>
      </c>
      <c r="BU54" s="43">
        <f>'BAR BB| Open rates'!BU54*0.8</f>
        <v>66400</v>
      </c>
      <c r="BV54" s="43">
        <f>'BAR BB| Open rates'!BV54*0.8</f>
        <v>66400</v>
      </c>
      <c r="BW54" s="43">
        <f>'BAR BB| Open rates'!BW54*0.8</f>
        <v>66400</v>
      </c>
      <c r="BX54" s="43">
        <f>'BAR BB| Open rates'!BX54*0.8</f>
        <v>66400</v>
      </c>
      <c r="BY54" s="43">
        <f>'BAR BB| Open rates'!BY54*0.8</f>
        <v>66400</v>
      </c>
      <c r="BZ54" s="43">
        <f>'BAR BB| Open rates'!BZ54*0.8</f>
        <v>66400</v>
      </c>
      <c r="CA54" s="43">
        <f>'BAR BB| Open rates'!CA54*0.8</f>
        <v>66400</v>
      </c>
      <c r="CB54" s="43">
        <f>'BAR BB| Open rates'!CB54*0.8</f>
        <v>66400</v>
      </c>
      <c r="CC54" s="43">
        <f>'BAR BB| Open rates'!CC54*0.8</f>
        <v>66400</v>
      </c>
      <c r="CD54" s="43">
        <f>'BAR BB| Open rates'!CD54*0.8</f>
        <v>66400</v>
      </c>
      <c r="CE54" s="43">
        <f>'BAR BB| Open rates'!CE54*0.8</f>
        <v>66400</v>
      </c>
    </row>
    <row r="55" spans="1:83" s="36" customFormat="1" ht="12.75" customHeight="1" x14ac:dyDescent="0.2">
      <c r="A55" s="237">
        <v>3</v>
      </c>
      <c r="B55" s="43">
        <f>'BAR BB| Open rates'!B55*0.8</f>
        <v>84800</v>
      </c>
      <c r="C55" s="43">
        <f>'BAR BB| Open rates'!C55*0.8</f>
        <v>84800</v>
      </c>
      <c r="D55" s="43">
        <f>'BAR BB| Open rates'!D55*0.8</f>
        <v>84800</v>
      </c>
      <c r="E55" s="43">
        <f>'BAR BB| Open rates'!E55*0.8</f>
        <v>68800</v>
      </c>
      <c r="F55" s="43">
        <f>'BAR BB| Open rates'!F55*0.8</f>
        <v>68800</v>
      </c>
      <c r="G55" s="43">
        <f>'BAR BB| Open rates'!G55*0.8</f>
        <v>68800</v>
      </c>
      <c r="H55" s="43">
        <f>'BAR BB| Open rates'!H55*0.8</f>
        <v>68800</v>
      </c>
      <c r="I55" s="43">
        <f>'BAR BB| Open rates'!I55*0.8</f>
        <v>68800</v>
      </c>
      <c r="J55" s="43">
        <f>'BAR BB| Open rates'!J55*0.8</f>
        <v>68800</v>
      </c>
      <c r="K55" s="43">
        <f>'BAR BB| Open rates'!K55*0.8</f>
        <v>68800</v>
      </c>
      <c r="L55" s="43">
        <f>'BAR BB| Open rates'!L55*0.8</f>
        <v>68800</v>
      </c>
      <c r="M55" s="43">
        <f>'BAR BB| Open rates'!M55*0.8</f>
        <v>68800</v>
      </c>
      <c r="N55" s="43">
        <f>'BAR BB| Open rates'!N55*0.8</f>
        <v>68800</v>
      </c>
      <c r="O55" s="43">
        <f>'BAR BB| Open rates'!O55*0.8</f>
        <v>68800</v>
      </c>
      <c r="P55" s="43">
        <f>'BAR BB| Open rates'!P55*0.8</f>
        <v>68800</v>
      </c>
      <c r="Q55" s="43">
        <f>'BAR BB| Open rates'!Q55*0.8</f>
        <v>68800</v>
      </c>
      <c r="R55" s="43">
        <f>'BAR BB| Open rates'!R55*0.8</f>
        <v>68800</v>
      </c>
      <c r="S55" s="43">
        <f>'BAR BB| Open rates'!S55*0.8</f>
        <v>68800</v>
      </c>
      <c r="T55" s="43">
        <f>'BAR BB| Open rates'!T55*0.8</f>
        <v>68800</v>
      </c>
      <c r="U55" s="43">
        <f>'BAR BB| Open rates'!U55*0.8</f>
        <v>68800</v>
      </c>
      <c r="V55" s="43">
        <f>'BAR BB| Open rates'!V55*0.8</f>
        <v>68800</v>
      </c>
      <c r="W55" s="43">
        <f>'BAR BB| Open rates'!W55*0.8</f>
        <v>84800</v>
      </c>
      <c r="X55" s="43">
        <f>'BAR BB| Open rates'!X55*0.8</f>
        <v>84800</v>
      </c>
      <c r="Y55" s="43">
        <f>'BAR BB| Open rates'!Y55*0.8</f>
        <v>84800</v>
      </c>
      <c r="Z55" s="43">
        <f>'BAR BB| Open rates'!Z55*0.8</f>
        <v>84800</v>
      </c>
      <c r="AA55" s="43">
        <f>'BAR BB| Open rates'!AA55*0.8</f>
        <v>84800</v>
      </c>
      <c r="AB55" s="43">
        <f>'BAR BB| Open rates'!AB55*0.8</f>
        <v>84800</v>
      </c>
      <c r="AC55" s="43">
        <f>'BAR BB| Open rates'!AC55*0.8</f>
        <v>84800</v>
      </c>
      <c r="AD55" s="43">
        <f>'BAR BB| Open rates'!AD55*0.8</f>
        <v>84800</v>
      </c>
      <c r="AE55" s="43">
        <f>'BAR BB| Open rates'!AE55*0.8</f>
        <v>84800</v>
      </c>
      <c r="AF55" s="43">
        <f>'BAR BB| Open rates'!AF55*0.8</f>
        <v>84800</v>
      </c>
      <c r="AG55" s="43">
        <f>'BAR BB| Open rates'!AG55*0.8</f>
        <v>84800</v>
      </c>
      <c r="AH55" s="43">
        <f>'BAR BB| Open rates'!AH55*0.8</f>
        <v>84800</v>
      </c>
      <c r="AI55" s="43">
        <f>'BAR BB| Open rates'!AI55*0.8</f>
        <v>84800</v>
      </c>
      <c r="AJ55" s="43">
        <f>'BAR BB| Open rates'!AJ55*0.8</f>
        <v>84800</v>
      </c>
      <c r="AK55" s="43">
        <f>'BAR BB| Open rates'!AK55*0.8</f>
        <v>84800</v>
      </c>
      <c r="AL55" s="43">
        <f>'BAR BB| Open rates'!AL55*0.8</f>
        <v>84800</v>
      </c>
      <c r="AM55" s="43">
        <f>'BAR BB| Open rates'!AM55*0.8</f>
        <v>84800</v>
      </c>
      <c r="AN55" s="43">
        <f>'BAR BB| Open rates'!AN55*0.8</f>
        <v>84800</v>
      </c>
      <c r="AO55" s="43">
        <f>'BAR BB| Open rates'!AO55*0.8</f>
        <v>84800</v>
      </c>
      <c r="AP55" s="43">
        <f>'BAR BB| Open rates'!AP55*0.8</f>
        <v>84800</v>
      </c>
      <c r="AQ55" s="43">
        <f>'BAR BB| Open rates'!AQ55*0.8</f>
        <v>84800</v>
      </c>
      <c r="AR55" s="43">
        <f>'BAR BB| Open rates'!AR55*0.8</f>
        <v>84800</v>
      </c>
      <c r="AS55" s="43">
        <f>'BAR BB| Open rates'!AS55*0.8</f>
        <v>84800</v>
      </c>
      <c r="AT55" s="43">
        <f>'BAR BB| Open rates'!AT55*0.8</f>
        <v>84800</v>
      </c>
      <c r="AU55" s="43">
        <f>'BAR BB| Open rates'!AU55*0.8</f>
        <v>84800</v>
      </c>
      <c r="AV55" s="43">
        <f>'BAR BB| Open rates'!AV55*0.8</f>
        <v>68800</v>
      </c>
      <c r="AW55" s="43">
        <f>'BAR BB| Open rates'!AW55*0.8</f>
        <v>68800</v>
      </c>
      <c r="AX55" s="43">
        <f>'BAR BB| Open rates'!AX55*0.8</f>
        <v>68800</v>
      </c>
      <c r="AY55" s="43">
        <f>'BAR BB| Open rates'!AY55*0.8</f>
        <v>68800</v>
      </c>
      <c r="AZ55" s="43">
        <f>'BAR BB| Open rates'!AZ55*0.8</f>
        <v>68800</v>
      </c>
      <c r="BA55" s="43">
        <f>'BAR BB| Open rates'!BA55*0.8</f>
        <v>68800</v>
      </c>
      <c r="BB55" s="43">
        <f>'BAR BB| Open rates'!BB55*0.8</f>
        <v>68800</v>
      </c>
      <c r="BC55" s="43">
        <f>'BAR BB| Open rates'!BC55*0.8</f>
        <v>68800</v>
      </c>
      <c r="BD55" s="43">
        <f>'BAR BB| Open rates'!BD55*0.8</f>
        <v>68800</v>
      </c>
      <c r="BE55" s="43">
        <f>'BAR BB| Open rates'!BE55*0.8</f>
        <v>68800</v>
      </c>
      <c r="BF55" s="43">
        <f>'BAR BB| Open rates'!BF55*0.8</f>
        <v>68800</v>
      </c>
      <c r="BG55" s="43">
        <f>'BAR BB| Open rates'!BG55*0.8</f>
        <v>68800</v>
      </c>
      <c r="BH55" s="43">
        <f>'BAR BB| Open rates'!BH55*0.8</f>
        <v>68800</v>
      </c>
      <c r="BI55" s="43">
        <f>'BAR BB| Open rates'!BI55*0.8</f>
        <v>68800</v>
      </c>
      <c r="BJ55" s="43">
        <f>'BAR BB| Open rates'!BJ55*0.8</f>
        <v>68800</v>
      </c>
      <c r="BK55" s="43">
        <f>'BAR BB| Open rates'!BK55*0.8</f>
        <v>68800</v>
      </c>
      <c r="BL55" s="43">
        <f>'BAR BB| Open rates'!BL55*0.8</f>
        <v>68800</v>
      </c>
      <c r="BM55" s="43">
        <f>'BAR BB| Open rates'!BM55*0.8</f>
        <v>68800</v>
      </c>
      <c r="BN55" s="43">
        <f>'BAR BB| Open rates'!BN55*0.8</f>
        <v>68800</v>
      </c>
      <c r="BO55" s="43">
        <f>'BAR BB| Open rates'!BO55*0.8</f>
        <v>68800</v>
      </c>
      <c r="BP55" s="43">
        <f>'BAR BB| Open rates'!BP55*0.8</f>
        <v>68800</v>
      </c>
      <c r="BQ55" s="43">
        <f>'BAR BB| Open rates'!BQ55*0.8</f>
        <v>68800</v>
      </c>
      <c r="BR55" s="43">
        <f>'BAR BB| Open rates'!BR55*0.8</f>
        <v>68800</v>
      </c>
      <c r="BS55" s="43">
        <f>'BAR BB| Open rates'!BS55*0.8</f>
        <v>68800</v>
      </c>
      <c r="BT55" s="43">
        <f>'BAR BB| Open rates'!BT55*0.8</f>
        <v>68800</v>
      </c>
      <c r="BU55" s="43">
        <f>'BAR BB| Open rates'!BU55*0.8</f>
        <v>68800</v>
      </c>
      <c r="BV55" s="43">
        <f>'BAR BB| Open rates'!BV55*0.8</f>
        <v>68800</v>
      </c>
      <c r="BW55" s="43">
        <f>'BAR BB| Open rates'!BW55*0.8</f>
        <v>68800</v>
      </c>
      <c r="BX55" s="43">
        <f>'BAR BB| Open rates'!BX55*0.8</f>
        <v>68800</v>
      </c>
      <c r="BY55" s="43">
        <f>'BAR BB| Open rates'!BY55*0.8</f>
        <v>68800</v>
      </c>
      <c r="BZ55" s="43">
        <f>'BAR BB| Open rates'!BZ55*0.8</f>
        <v>68800</v>
      </c>
      <c r="CA55" s="43">
        <f>'BAR BB| Open rates'!CA55*0.8</f>
        <v>68800</v>
      </c>
      <c r="CB55" s="43">
        <f>'BAR BB| Open rates'!CB55*0.8</f>
        <v>68800</v>
      </c>
      <c r="CC55" s="43">
        <f>'BAR BB| Open rates'!CC55*0.8</f>
        <v>68800</v>
      </c>
      <c r="CD55" s="43">
        <f>'BAR BB| Open rates'!CD55*0.8</f>
        <v>68800</v>
      </c>
      <c r="CE55" s="43">
        <f>'BAR BB| Open rates'!CE55*0.8</f>
        <v>68800</v>
      </c>
    </row>
    <row r="56" spans="1:83" s="36" customFormat="1" ht="12.75" customHeight="1" x14ac:dyDescent="0.2">
      <c r="A56" s="237">
        <v>4</v>
      </c>
      <c r="B56" s="43">
        <f>'BAR BB| Open rates'!B56*0.8</f>
        <v>87200</v>
      </c>
      <c r="C56" s="43">
        <f>'BAR BB| Open rates'!C56*0.8</f>
        <v>87200</v>
      </c>
      <c r="D56" s="43">
        <f>'BAR BB| Open rates'!D56*0.8</f>
        <v>87200</v>
      </c>
      <c r="E56" s="43">
        <f>'BAR BB| Open rates'!E56*0.8</f>
        <v>71200</v>
      </c>
      <c r="F56" s="43">
        <f>'BAR BB| Open rates'!F56*0.8</f>
        <v>71200</v>
      </c>
      <c r="G56" s="43">
        <f>'BAR BB| Open rates'!G56*0.8</f>
        <v>71200</v>
      </c>
      <c r="H56" s="43">
        <f>'BAR BB| Open rates'!H56*0.8</f>
        <v>71200</v>
      </c>
      <c r="I56" s="43">
        <f>'BAR BB| Open rates'!I56*0.8</f>
        <v>71200</v>
      </c>
      <c r="J56" s="43">
        <f>'BAR BB| Open rates'!J56*0.8</f>
        <v>71200</v>
      </c>
      <c r="K56" s="43">
        <f>'BAR BB| Open rates'!K56*0.8</f>
        <v>71200</v>
      </c>
      <c r="L56" s="43">
        <f>'BAR BB| Open rates'!L56*0.8</f>
        <v>71200</v>
      </c>
      <c r="M56" s="43">
        <f>'BAR BB| Open rates'!M56*0.8</f>
        <v>71200</v>
      </c>
      <c r="N56" s="43">
        <f>'BAR BB| Open rates'!N56*0.8</f>
        <v>71200</v>
      </c>
      <c r="O56" s="43">
        <f>'BAR BB| Open rates'!O56*0.8</f>
        <v>71200</v>
      </c>
      <c r="P56" s="43">
        <f>'BAR BB| Open rates'!P56*0.8</f>
        <v>71200</v>
      </c>
      <c r="Q56" s="43">
        <f>'BAR BB| Open rates'!Q56*0.8</f>
        <v>71200</v>
      </c>
      <c r="R56" s="43">
        <f>'BAR BB| Open rates'!R56*0.8</f>
        <v>71200</v>
      </c>
      <c r="S56" s="43">
        <f>'BAR BB| Open rates'!S56*0.8</f>
        <v>71200</v>
      </c>
      <c r="T56" s="43">
        <f>'BAR BB| Open rates'!T56*0.8</f>
        <v>71200</v>
      </c>
      <c r="U56" s="43">
        <f>'BAR BB| Open rates'!U56*0.8</f>
        <v>71200</v>
      </c>
      <c r="V56" s="43">
        <f>'BAR BB| Open rates'!V56*0.8</f>
        <v>71200</v>
      </c>
      <c r="W56" s="43">
        <f>'BAR BB| Open rates'!W56*0.8</f>
        <v>87200</v>
      </c>
      <c r="X56" s="43">
        <f>'BAR BB| Open rates'!X56*0.8</f>
        <v>87200</v>
      </c>
      <c r="Y56" s="43">
        <f>'BAR BB| Open rates'!Y56*0.8</f>
        <v>87200</v>
      </c>
      <c r="Z56" s="43">
        <f>'BAR BB| Open rates'!Z56*0.8</f>
        <v>87200</v>
      </c>
      <c r="AA56" s="43">
        <f>'BAR BB| Open rates'!AA56*0.8</f>
        <v>87200</v>
      </c>
      <c r="AB56" s="43">
        <f>'BAR BB| Open rates'!AB56*0.8</f>
        <v>87200</v>
      </c>
      <c r="AC56" s="43">
        <f>'BAR BB| Open rates'!AC56*0.8</f>
        <v>87200</v>
      </c>
      <c r="AD56" s="43">
        <f>'BAR BB| Open rates'!AD56*0.8</f>
        <v>87200</v>
      </c>
      <c r="AE56" s="43">
        <f>'BAR BB| Open rates'!AE56*0.8</f>
        <v>87200</v>
      </c>
      <c r="AF56" s="43">
        <f>'BAR BB| Open rates'!AF56*0.8</f>
        <v>87200</v>
      </c>
      <c r="AG56" s="43">
        <f>'BAR BB| Open rates'!AG56*0.8</f>
        <v>87200</v>
      </c>
      <c r="AH56" s="43">
        <f>'BAR BB| Open rates'!AH56*0.8</f>
        <v>87200</v>
      </c>
      <c r="AI56" s="43">
        <f>'BAR BB| Open rates'!AI56*0.8</f>
        <v>87200</v>
      </c>
      <c r="AJ56" s="43">
        <f>'BAR BB| Open rates'!AJ56*0.8</f>
        <v>87200</v>
      </c>
      <c r="AK56" s="43">
        <f>'BAR BB| Open rates'!AK56*0.8</f>
        <v>87200</v>
      </c>
      <c r="AL56" s="43">
        <f>'BAR BB| Open rates'!AL56*0.8</f>
        <v>87200</v>
      </c>
      <c r="AM56" s="43">
        <f>'BAR BB| Open rates'!AM56*0.8</f>
        <v>87200</v>
      </c>
      <c r="AN56" s="43">
        <f>'BAR BB| Open rates'!AN56*0.8</f>
        <v>87200</v>
      </c>
      <c r="AO56" s="43">
        <f>'BAR BB| Open rates'!AO56*0.8</f>
        <v>87200</v>
      </c>
      <c r="AP56" s="43">
        <f>'BAR BB| Open rates'!AP56*0.8</f>
        <v>87200</v>
      </c>
      <c r="AQ56" s="43">
        <f>'BAR BB| Open rates'!AQ56*0.8</f>
        <v>87200</v>
      </c>
      <c r="AR56" s="43">
        <f>'BAR BB| Open rates'!AR56*0.8</f>
        <v>87200</v>
      </c>
      <c r="AS56" s="43">
        <f>'BAR BB| Open rates'!AS56*0.8</f>
        <v>87200</v>
      </c>
      <c r="AT56" s="43">
        <f>'BAR BB| Open rates'!AT56*0.8</f>
        <v>87200</v>
      </c>
      <c r="AU56" s="43">
        <f>'BAR BB| Open rates'!AU56*0.8</f>
        <v>87200</v>
      </c>
      <c r="AV56" s="43">
        <f>'BAR BB| Open rates'!AV56*0.8</f>
        <v>71200</v>
      </c>
      <c r="AW56" s="43">
        <f>'BAR BB| Open rates'!AW56*0.8</f>
        <v>71200</v>
      </c>
      <c r="AX56" s="43">
        <f>'BAR BB| Open rates'!AX56*0.8</f>
        <v>71200</v>
      </c>
      <c r="AY56" s="43">
        <f>'BAR BB| Open rates'!AY56*0.8</f>
        <v>71200</v>
      </c>
      <c r="AZ56" s="43">
        <f>'BAR BB| Open rates'!AZ56*0.8</f>
        <v>71200</v>
      </c>
      <c r="BA56" s="43">
        <f>'BAR BB| Open rates'!BA56*0.8</f>
        <v>71200</v>
      </c>
      <c r="BB56" s="43">
        <f>'BAR BB| Open rates'!BB56*0.8</f>
        <v>71200</v>
      </c>
      <c r="BC56" s="43">
        <f>'BAR BB| Open rates'!BC56*0.8</f>
        <v>71200</v>
      </c>
      <c r="BD56" s="43">
        <f>'BAR BB| Open rates'!BD56*0.8</f>
        <v>71200</v>
      </c>
      <c r="BE56" s="43">
        <f>'BAR BB| Open rates'!BE56*0.8</f>
        <v>71200</v>
      </c>
      <c r="BF56" s="43">
        <f>'BAR BB| Open rates'!BF56*0.8</f>
        <v>71200</v>
      </c>
      <c r="BG56" s="43">
        <f>'BAR BB| Open rates'!BG56*0.8</f>
        <v>71200</v>
      </c>
      <c r="BH56" s="43">
        <f>'BAR BB| Open rates'!BH56*0.8</f>
        <v>71200</v>
      </c>
      <c r="BI56" s="43">
        <f>'BAR BB| Open rates'!BI56*0.8</f>
        <v>71200</v>
      </c>
      <c r="BJ56" s="43">
        <f>'BAR BB| Open rates'!BJ56*0.8</f>
        <v>71200</v>
      </c>
      <c r="BK56" s="43">
        <f>'BAR BB| Open rates'!BK56*0.8</f>
        <v>71200</v>
      </c>
      <c r="BL56" s="43">
        <f>'BAR BB| Open rates'!BL56*0.8</f>
        <v>71200</v>
      </c>
      <c r="BM56" s="43">
        <f>'BAR BB| Open rates'!BM56*0.8</f>
        <v>71200</v>
      </c>
      <c r="BN56" s="43">
        <f>'BAR BB| Open rates'!BN56*0.8</f>
        <v>71200</v>
      </c>
      <c r="BO56" s="43">
        <f>'BAR BB| Open rates'!BO56*0.8</f>
        <v>71200</v>
      </c>
      <c r="BP56" s="43">
        <f>'BAR BB| Open rates'!BP56*0.8</f>
        <v>71200</v>
      </c>
      <c r="BQ56" s="43">
        <f>'BAR BB| Open rates'!BQ56*0.8</f>
        <v>71200</v>
      </c>
      <c r="BR56" s="43">
        <f>'BAR BB| Open rates'!BR56*0.8</f>
        <v>71200</v>
      </c>
      <c r="BS56" s="43">
        <f>'BAR BB| Open rates'!BS56*0.8</f>
        <v>71200</v>
      </c>
      <c r="BT56" s="43">
        <f>'BAR BB| Open rates'!BT56*0.8</f>
        <v>71200</v>
      </c>
      <c r="BU56" s="43">
        <f>'BAR BB| Open rates'!BU56*0.8</f>
        <v>71200</v>
      </c>
      <c r="BV56" s="43">
        <f>'BAR BB| Open rates'!BV56*0.8</f>
        <v>71200</v>
      </c>
      <c r="BW56" s="43">
        <f>'BAR BB| Open rates'!BW56*0.8</f>
        <v>71200</v>
      </c>
      <c r="BX56" s="43">
        <f>'BAR BB| Open rates'!BX56*0.8</f>
        <v>71200</v>
      </c>
      <c r="BY56" s="43">
        <f>'BAR BB| Open rates'!BY56*0.8</f>
        <v>71200</v>
      </c>
      <c r="BZ56" s="43">
        <f>'BAR BB| Open rates'!BZ56*0.8</f>
        <v>71200</v>
      </c>
      <c r="CA56" s="43">
        <f>'BAR BB| Open rates'!CA56*0.8</f>
        <v>71200</v>
      </c>
      <c r="CB56" s="43">
        <f>'BAR BB| Open rates'!CB56*0.8</f>
        <v>71200</v>
      </c>
      <c r="CC56" s="43">
        <f>'BAR BB| Open rates'!CC56*0.8</f>
        <v>71200</v>
      </c>
      <c r="CD56" s="43">
        <f>'BAR BB| Open rates'!CD56*0.8</f>
        <v>71200</v>
      </c>
      <c r="CE56" s="43">
        <f>'BAR BB| Open rates'!CE56*0.8</f>
        <v>71200</v>
      </c>
    </row>
    <row r="57" spans="1:83" s="36" customFormat="1" ht="12.75" customHeight="1" x14ac:dyDescent="0.2">
      <c r="A57" s="237">
        <v>5</v>
      </c>
      <c r="B57" s="43">
        <f>'BAR BB| Open rates'!B57*0.8</f>
        <v>89600</v>
      </c>
      <c r="C57" s="43">
        <f>'BAR BB| Open rates'!C57*0.8</f>
        <v>89600</v>
      </c>
      <c r="D57" s="43">
        <f>'BAR BB| Open rates'!D57*0.8</f>
        <v>89600</v>
      </c>
      <c r="E57" s="43">
        <f>'BAR BB| Open rates'!E57*0.8</f>
        <v>73600</v>
      </c>
      <c r="F57" s="43">
        <f>'BAR BB| Open rates'!F57*0.8</f>
        <v>73600</v>
      </c>
      <c r="G57" s="43">
        <f>'BAR BB| Open rates'!G57*0.8</f>
        <v>73600</v>
      </c>
      <c r="H57" s="43">
        <f>'BAR BB| Open rates'!H57*0.8</f>
        <v>73600</v>
      </c>
      <c r="I57" s="43">
        <f>'BAR BB| Open rates'!I57*0.8</f>
        <v>73600</v>
      </c>
      <c r="J57" s="43">
        <f>'BAR BB| Open rates'!J57*0.8</f>
        <v>73600</v>
      </c>
      <c r="K57" s="43">
        <f>'BAR BB| Open rates'!K57*0.8</f>
        <v>73600</v>
      </c>
      <c r="L57" s="43">
        <f>'BAR BB| Open rates'!L57*0.8</f>
        <v>73600</v>
      </c>
      <c r="M57" s="43">
        <f>'BAR BB| Open rates'!M57*0.8</f>
        <v>73600</v>
      </c>
      <c r="N57" s="43">
        <f>'BAR BB| Open rates'!N57*0.8</f>
        <v>73600</v>
      </c>
      <c r="O57" s="43">
        <f>'BAR BB| Open rates'!O57*0.8</f>
        <v>73600</v>
      </c>
      <c r="P57" s="43">
        <f>'BAR BB| Open rates'!P57*0.8</f>
        <v>73600</v>
      </c>
      <c r="Q57" s="43">
        <f>'BAR BB| Open rates'!Q57*0.8</f>
        <v>73600</v>
      </c>
      <c r="R57" s="43">
        <f>'BAR BB| Open rates'!R57*0.8</f>
        <v>73600</v>
      </c>
      <c r="S57" s="43">
        <f>'BAR BB| Open rates'!S57*0.8</f>
        <v>73600</v>
      </c>
      <c r="T57" s="43">
        <f>'BAR BB| Open rates'!T57*0.8</f>
        <v>73600</v>
      </c>
      <c r="U57" s="43">
        <f>'BAR BB| Open rates'!U57*0.8</f>
        <v>73600</v>
      </c>
      <c r="V57" s="43">
        <f>'BAR BB| Open rates'!V57*0.8</f>
        <v>73600</v>
      </c>
      <c r="W57" s="43">
        <f>'BAR BB| Open rates'!W57*0.8</f>
        <v>89600</v>
      </c>
      <c r="X57" s="43">
        <f>'BAR BB| Open rates'!X57*0.8</f>
        <v>89600</v>
      </c>
      <c r="Y57" s="43">
        <f>'BAR BB| Open rates'!Y57*0.8</f>
        <v>89600</v>
      </c>
      <c r="Z57" s="43">
        <f>'BAR BB| Open rates'!Z57*0.8</f>
        <v>89600</v>
      </c>
      <c r="AA57" s="43">
        <f>'BAR BB| Open rates'!AA57*0.8</f>
        <v>89600</v>
      </c>
      <c r="AB57" s="43">
        <f>'BAR BB| Open rates'!AB57*0.8</f>
        <v>89600</v>
      </c>
      <c r="AC57" s="43">
        <f>'BAR BB| Open rates'!AC57*0.8</f>
        <v>89600</v>
      </c>
      <c r="AD57" s="43">
        <f>'BAR BB| Open rates'!AD57*0.8</f>
        <v>89600</v>
      </c>
      <c r="AE57" s="43">
        <f>'BAR BB| Open rates'!AE57*0.8</f>
        <v>89600</v>
      </c>
      <c r="AF57" s="43">
        <f>'BAR BB| Open rates'!AF57*0.8</f>
        <v>89600</v>
      </c>
      <c r="AG57" s="43">
        <f>'BAR BB| Open rates'!AG57*0.8</f>
        <v>89600</v>
      </c>
      <c r="AH57" s="43">
        <f>'BAR BB| Open rates'!AH57*0.8</f>
        <v>89600</v>
      </c>
      <c r="AI57" s="43">
        <f>'BAR BB| Open rates'!AI57*0.8</f>
        <v>89600</v>
      </c>
      <c r="AJ57" s="43">
        <f>'BAR BB| Open rates'!AJ57*0.8</f>
        <v>89600</v>
      </c>
      <c r="AK57" s="43">
        <f>'BAR BB| Open rates'!AK57*0.8</f>
        <v>89600</v>
      </c>
      <c r="AL57" s="43">
        <f>'BAR BB| Open rates'!AL57*0.8</f>
        <v>89600</v>
      </c>
      <c r="AM57" s="43">
        <f>'BAR BB| Open rates'!AM57*0.8</f>
        <v>89600</v>
      </c>
      <c r="AN57" s="43">
        <f>'BAR BB| Open rates'!AN57*0.8</f>
        <v>89600</v>
      </c>
      <c r="AO57" s="43">
        <f>'BAR BB| Open rates'!AO57*0.8</f>
        <v>89600</v>
      </c>
      <c r="AP57" s="43">
        <f>'BAR BB| Open rates'!AP57*0.8</f>
        <v>89600</v>
      </c>
      <c r="AQ57" s="43">
        <f>'BAR BB| Open rates'!AQ57*0.8</f>
        <v>89600</v>
      </c>
      <c r="AR57" s="43">
        <f>'BAR BB| Open rates'!AR57*0.8</f>
        <v>89600</v>
      </c>
      <c r="AS57" s="43">
        <f>'BAR BB| Open rates'!AS57*0.8</f>
        <v>89600</v>
      </c>
      <c r="AT57" s="43">
        <f>'BAR BB| Open rates'!AT57*0.8</f>
        <v>89600</v>
      </c>
      <c r="AU57" s="43">
        <f>'BAR BB| Open rates'!AU57*0.8</f>
        <v>89600</v>
      </c>
      <c r="AV57" s="43">
        <f>'BAR BB| Open rates'!AV57*0.8</f>
        <v>73600</v>
      </c>
      <c r="AW57" s="43">
        <f>'BAR BB| Open rates'!AW57*0.8</f>
        <v>73600</v>
      </c>
      <c r="AX57" s="43">
        <f>'BAR BB| Open rates'!AX57*0.8</f>
        <v>73600</v>
      </c>
      <c r="AY57" s="43">
        <f>'BAR BB| Open rates'!AY57*0.8</f>
        <v>73600</v>
      </c>
      <c r="AZ57" s="43">
        <f>'BAR BB| Open rates'!AZ57*0.8</f>
        <v>73600</v>
      </c>
      <c r="BA57" s="43">
        <f>'BAR BB| Open rates'!BA57*0.8</f>
        <v>73600</v>
      </c>
      <c r="BB57" s="43">
        <f>'BAR BB| Open rates'!BB57*0.8</f>
        <v>73600</v>
      </c>
      <c r="BC57" s="43">
        <f>'BAR BB| Open rates'!BC57*0.8</f>
        <v>73600</v>
      </c>
      <c r="BD57" s="43">
        <f>'BAR BB| Open rates'!BD57*0.8</f>
        <v>73600</v>
      </c>
      <c r="BE57" s="43">
        <f>'BAR BB| Open rates'!BE57*0.8</f>
        <v>73600</v>
      </c>
      <c r="BF57" s="43">
        <f>'BAR BB| Open rates'!BF57*0.8</f>
        <v>73600</v>
      </c>
      <c r="BG57" s="43">
        <f>'BAR BB| Open rates'!BG57*0.8</f>
        <v>73600</v>
      </c>
      <c r="BH57" s="43">
        <f>'BAR BB| Open rates'!BH57*0.8</f>
        <v>73600</v>
      </c>
      <c r="BI57" s="43">
        <f>'BAR BB| Open rates'!BI57*0.8</f>
        <v>73600</v>
      </c>
      <c r="BJ57" s="43">
        <f>'BAR BB| Open rates'!BJ57*0.8</f>
        <v>73600</v>
      </c>
      <c r="BK57" s="43">
        <f>'BAR BB| Open rates'!BK57*0.8</f>
        <v>73600</v>
      </c>
      <c r="BL57" s="43">
        <f>'BAR BB| Open rates'!BL57*0.8</f>
        <v>73600</v>
      </c>
      <c r="BM57" s="43">
        <f>'BAR BB| Open rates'!BM57*0.8</f>
        <v>73600</v>
      </c>
      <c r="BN57" s="43">
        <f>'BAR BB| Open rates'!BN57*0.8</f>
        <v>73600</v>
      </c>
      <c r="BO57" s="43">
        <f>'BAR BB| Open rates'!BO57*0.8</f>
        <v>73600</v>
      </c>
      <c r="BP57" s="43">
        <f>'BAR BB| Open rates'!BP57*0.8</f>
        <v>73600</v>
      </c>
      <c r="BQ57" s="43">
        <f>'BAR BB| Open rates'!BQ57*0.8</f>
        <v>73600</v>
      </c>
      <c r="BR57" s="43">
        <f>'BAR BB| Open rates'!BR57*0.8</f>
        <v>73600</v>
      </c>
      <c r="BS57" s="43">
        <f>'BAR BB| Open rates'!BS57*0.8</f>
        <v>73600</v>
      </c>
      <c r="BT57" s="43">
        <f>'BAR BB| Open rates'!BT57*0.8</f>
        <v>73600</v>
      </c>
      <c r="BU57" s="43">
        <f>'BAR BB| Open rates'!BU57*0.8</f>
        <v>73600</v>
      </c>
      <c r="BV57" s="43">
        <f>'BAR BB| Open rates'!BV57*0.8</f>
        <v>73600</v>
      </c>
      <c r="BW57" s="43">
        <f>'BAR BB| Open rates'!BW57*0.8</f>
        <v>73600</v>
      </c>
      <c r="BX57" s="43">
        <f>'BAR BB| Open rates'!BX57*0.8</f>
        <v>73600</v>
      </c>
      <c r="BY57" s="43">
        <f>'BAR BB| Open rates'!BY57*0.8</f>
        <v>73600</v>
      </c>
      <c r="BZ57" s="43">
        <f>'BAR BB| Open rates'!BZ57*0.8</f>
        <v>73600</v>
      </c>
      <c r="CA57" s="43">
        <f>'BAR BB| Open rates'!CA57*0.8</f>
        <v>73600</v>
      </c>
      <c r="CB57" s="43">
        <f>'BAR BB| Open rates'!CB57*0.8</f>
        <v>73600</v>
      </c>
      <c r="CC57" s="43">
        <f>'BAR BB| Open rates'!CC57*0.8</f>
        <v>73600</v>
      </c>
      <c r="CD57" s="43">
        <f>'BAR BB| Open rates'!CD57*0.8</f>
        <v>73600</v>
      </c>
      <c r="CE57" s="43">
        <f>'BAR BB| Open rates'!CE57*0.8</f>
        <v>73600</v>
      </c>
    </row>
    <row r="58" spans="1:83" s="36" customFormat="1" ht="12.75" customHeight="1" x14ac:dyDescent="0.2">
      <c r="A58" s="237">
        <v>6</v>
      </c>
      <c r="B58" s="43">
        <f>'BAR BB| Open rates'!B58*0.8</f>
        <v>92000</v>
      </c>
      <c r="C58" s="43">
        <f>'BAR BB| Open rates'!C58*0.8</f>
        <v>92000</v>
      </c>
      <c r="D58" s="43">
        <f>'BAR BB| Open rates'!D58*0.8</f>
        <v>92000</v>
      </c>
      <c r="E58" s="43">
        <f>'BAR BB| Open rates'!E58*0.8</f>
        <v>76000</v>
      </c>
      <c r="F58" s="43">
        <f>'BAR BB| Open rates'!F58*0.8</f>
        <v>76000</v>
      </c>
      <c r="G58" s="43">
        <f>'BAR BB| Open rates'!G58*0.8</f>
        <v>76000</v>
      </c>
      <c r="H58" s="43">
        <f>'BAR BB| Open rates'!H58*0.8</f>
        <v>76000</v>
      </c>
      <c r="I58" s="43">
        <f>'BAR BB| Open rates'!I58*0.8</f>
        <v>76000</v>
      </c>
      <c r="J58" s="43">
        <f>'BAR BB| Open rates'!J58*0.8</f>
        <v>76000</v>
      </c>
      <c r="K58" s="43">
        <f>'BAR BB| Open rates'!K58*0.8</f>
        <v>76000</v>
      </c>
      <c r="L58" s="43">
        <f>'BAR BB| Open rates'!L58*0.8</f>
        <v>76000</v>
      </c>
      <c r="M58" s="43">
        <f>'BAR BB| Open rates'!M58*0.8</f>
        <v>76000</v>
      </c>
      <c r="N58" s="43">
        <f>'BAR BB| Open rates'!N58*0.8</f>
        <v>76000</v>
      </c>
      <c r="O58" s="43">
        <f>'BAR BB| Open rates'!O58*0.8</f>
        <v>76000</v>
      </c>
      <c r="P58" s="43">
        <f>'BAR BB| Open rates'!P58*0.8</f>
        <v>76000</v>
      </c>
      <c r="Q58" s="43">
        <f>'BAR BB| Open rates'!Q58*0.8</f>
        <v>76000</v>
      </c>
      <c r="R58" s="43">
        <f>'BAR BB| Open rates'!R58*0.8</f>
        <v>76000</v>
      </c>
      <c r="S58" s="43">
        <f>'BAR BB| Open rates'!S58*0.8</f>
        <v>76000</v>
      </c>
      <c r="T58" s="43">
        <f>'BAR BB| Open rates'!T58*0.8</f>
        <v>76000</v>
      </c>
      <c r="U58" s="43">
        <f>'BAR BB| Open rates'!U58*0.8</f>
        <v>76000</v>
      </c>
      <c r="V58" s="43">
        <f>'BAR BB| Open rates'!V58*0.8</f>
        <v>76000</v>
      </c>
      <c r="W58" s="43">
        <f>'BAR BB| Open rates'!W58*0.8</f>
        <v>92000</v>
      </c>
      <c r="X58" s="43">
        <f>'BAR BB| Open rates'!X58*0.8</f>
        <v>92000</v>
      </c>
      <c r="Y58" s="43">
        <f>'BAR BB| Open rates'!Y58*0.8</f>
        <v>92000</v>
      </c>
      <c r="Z58" s="43">
        <f>'BAR BB| Open rates'!Z58*0.8</f>
        <v>92000</v>
      </c>
      <c r="AA58" s="43">
        <f>'BAR BB| Open rates'!AA58*0.8</f>
        <v>92000</v>
      </c>
      <c r="AB58" s="43">
        <f>'BAR BB| Open rates'!AB58*0.8</f>
        <v>92000</v>
      </c>
      <c r="AC58" s="43">
        <f>'BAR BB| Open rates'!AC58*0.8</f>
        <v>92000</v>
      </c>
      <c r="AD58" s="43">
        <f>'BAR BB| Open rates'!AD58*0.8</f>
        <v>92000</v>
      </c>
      <c r="AE58" s="43">
        <f>'BAR BB| Open rates'!AE58*0.8</f>
        <v>92000</v>
      </c>
      <c r="AF58" s="43">
        <f>'BAR BB| Open rates'!AF58*0.8</f>
        <v>92000</v>
      </c>
      <c r="AG58" s="43">
        <f>'BAR BB| Open rates'!AG58*0.8</f>
        <v>92000</v>
      </c>
      <c r="AH58" s="43">
        <f>'BAR BB| Open rates'!AH58*0.8</f>
        <v>92000</v>
      </c>
      <c r="AI58" s="43">
        <f>'BAR BB| Open rates'!AI58*0.8</f>
        <v>92000</v>
      </c>
      <c r="AJ58" s="43">
        <f>'BAR BB| Open rates'!AJ58*0.8</f>
        <v>92000</v>
      </c>
      <c r="AK58" s="43">
        <f>'BAR BB| Open rates'!AK58*0.8</f>
        <v>92000</v>
      </c>
      <c r="AL58" s="43">
        <f>'BAR BB| Open rates'!AL58*0.8</f>
        <v>92000</v>
      </c>
      <c r="AM58" s="43">
        <f>'BAR BB| Open rates'!AM58*0.8</f>
        <v>92000</v>
      </c>
      <c r="AN58" s="43">
        <f>'BAR BB| Open rates'!AN58*0.8</f>
        <v>92000</v>
      </c>
      <c r="AO58" s="43">
        <f>'BAR BB| Open rates'!AO58*0.8</f>
        <v>92000</v>
      </c>
      <c r="AP58" s="43">
        <f>'BAR BB| Open rates'!AP58*0.8</f>
        <v>92000</v>
      </c>
      <c r="AQ58" s="43">
        <f>'BAR BB| Open rates'!AQ58*0.8</f>
        <v>92000</v>
      </c>
      <c r="AR58" s="43">
        <f>'BAR BB| Open rates'!AR58*0.8</f>
        <v>92000</v>
      </c>
      <c r="AS58" s="43">
        <f>'BAR BB| Open rates'!AS58*0.8</f>
        <v>92000</v>
      </c>
      <c r="AT58" s="43">
        <f>'BAR BB| Open rates'!AT58*0.8</f>
        <v>92000</v>
      </c>
      <c r="AU58" s="43">
        <f>'BAR BB| Open rates'!AU58*0.8</f>
        <v>92000</v>
      </c>
      <c r="AV58" s="43">
        <f>'BAR BB| Open rates'!AV58*0.8</f>
        <v>76000</v>
      </c>
      <c r="AW58" s="43">
        <f>'BAR BB| Open rates'!AW58*0.8</f>
        <v>76000</v>
      </c>
      <c r="AX58" s="43">
        <f>'BAR BB| Open rates'!AX58*0.8</f>
        <v>76000</v>
      </c>
      <c r="AY58" s="43">
        <f>'BAR BB| Open rates'!AY58*0.8</f>
        <v>76000</v>
      </c>
      <c r="AZ58" s="43">
        <f>'BAR BB| Open rates'!AZ58*0.8</f>
        <v>76000</v>
      </c>
      <c r="BA58" s="43">
        <f>'BAR BB| Open rates'!BA58*0.8</f>
        <v>76000</v>
      </c>
      <c r="BB58" s="43">
        <f>'BAR BB| Open rates'!BB58*0.8</f>
        <v>76000</v>
      </c>
      <c r="BC58" s="43">
        <f>'BAR BB| Open rates'!BC58*0.8</f>
        <v>76000</v>
      </c>
      <c r="BD58" s="43">
        <f>'BAR BB| Open rates'!BD58*0.8</f>
        <v>76000</v>
      </c>
      <c r="BE58" s="43">
        <f>'BAR BB| Open rates'!BE58*0.8</f>
        <v>76000</v>
      </c>
      <c r="BF58" s="43">
        <f>'BAR BB| Open rates'!BF58*0.8</f>
        <v>76000</v>
      </c>
      <c r="BG58" s="43">
        <f>'BAR BB| Open rates'!BG58*0.8</f>
        <v>76000</v>
      </c>
      <c r="BH58" s="43">
        <f>'BAR BB| Open rates'!BH58*0.8</f>
        <v>76000</v>
      </c>
      <c r="BI58" s="43">
        <f>'BAR BB| Open rates'!BI58*0.8</f>
        <v>76000</v>
      </c>
      <c r="BJ58" s="43">
        <f>'BAR BB| Open rates'!BJ58*0.8</f>
        <v>76000</v>
      </c>
      <c r="BK58" s="43">
        <f>'BAR BB| Open rates'!BK58*0.8</f>
        <v>76000</v>
      </c>
      <c r="BL58" s="43">
        <f>'BAR BB| Open rates'!BL58*0.8</f>
        <v>76000</v>
      </c>
      <c r="BM58" s="43">
        <f>'BAR BB| Open rates'!BM58*0.8</f>
        <v>76000</v>
      </c>
      <c r="BN58" s="43">
        <f>'BAR BB| Open rates'!BN58*0.8</f>
        <v>76000</v>
      </c>
      <c r="BO58" s="43">
        <f>'BAR BB| Open rates'!BO58*0.8</f>
        <v>76000</v>
      </c>
      <c r="BP58" s="43">
        <f>'BAR BB| Open rates'!BP58*0.8</f>
        <v>76000</v>
      </c>
      <c r="BQ58" s="43">
        <f>'BAR BB| Open rates'!BQ58*0.8</f>
        <v>76000</v>
      </c>
      <c r="BR58" s="43">
        <f>'BAR BB| Open rates'!BR58*0.8</f>
        <v>76000</v>
      </c>
      <c r="BS58" s="43">
        <f>'BAR BB| Open rates'!BS58*0.8</f>
        <v>76000</v>
      </c>
      <c r="BT58" s="43">
        <f>'BAR BB| Open rates'!BT58*0.8</f>
        <v>76000</v>
      </c>
      <c r="BU58" s="43">
        <f>'BAR BB| Open rates'!BU58*0.8</f>
        <v>76000</v>
      </c>
      <c r="BV58" s="43">
        <f>'BAR BB| Open rates'!BV58*0.8</f>
        <v>76000</v>
      </c>
      <c r="BW58" s="43">
        <f>'BAR BB| Open rates'!BW58*0.8</f>
        <v>76000</v>
      </c>
      <c r="BX58" s="43">
        <f>'BAR BB| Open rates'!BX58*0.8</f>
        <v>76000</v>
      </c>
      <c r="BY58" s="43">
        <f>'BAR BB| Open rates'!BY58*0.8</f>
        <v>76000</v>
      </c>
      <c r="BZ58" s="43">
        <f>'BAR BB| Open rates'!BZ58*0.8</f>
        <v>76000</v>
      </c>
      <c r="CA58" s="43">
        <f>'BAR BB| Open rates'!CA58*0.8</f>
        <v>76000</v>
      </c>
      <c r="CB58" s="43">
        <f>'BAR BB| Open rates'!CB58*0.8</f>
        <v>76000</v>
      </c>
      <c r="CC58" s="43">
        <f>'BAR BB| Open rates'!CC58*0.8</f>
        <v>76000</v>
      </c>
      <c r="CD58" s="43">
        <f>'BAR BB| Open rates'!CD58*0.8</f>
        <v>76000</v>
      </c>
      <c r="CE58" s="43">
        <f>'BAR BB| Open rates'!CE58*0.8</f>
        <v>76000</v>
      </c>
    </row>
    <row r="59" spans="1:83" s="36" customFormat="1" ht="12.75" customHeight="1" x14ac:dyDescent="0.2">
      <c r="A59" s="89"/>
    </row>
    <row r="60" spans="1:83" s="36" customFormat="1" ht="12" customHeight="1" x14ac:dyDescent="0.2">
      <c r="A60" s="89"/>
    </row>
    <row r="61" spans="1:83" s="36" customFormat="1" ht="12" customHeight="1" x14ac:dyDescent="0.2">
      <c r="A61" s="371" t="s">
        <v>172</v>
      </c>
    </row>
    <row r="62" spans="1:83" s="36" customFormat="1" ht="12" customHeight="1" x14ac:dyDescent="0.2">
      <c r="A62" s="371"/>
    </row>
    <row r="63" spans="1:83" s="36" customFormat="1" ht="12" customHeight="1" x14ac:dyDescent="0.2"/>
    <row r="64" spans="1:83" s="6" customFormat="1" ht="12.75" customHeight="1" x14ac:dyDescent="0.2">
      <c r="A64" s="171" t="s">
        <v>74</v>
      </c>
    </row>
    <row r="65" spans="1:1" s="6" customFormat="1" ht="12.75" customHeight="1" x14ac:dyDescent="0.2">
      <c r="A65" s="172" t="s">
        <v>75</v>
      </c>
    </row>
    <row r="66" spans="1:1" s="6" customFormat="1" ht="12.75" customHeight="1" x14ac:dyDescent="0.2">
      <c r="A66" s="173" t="s">
        <v>76</v>
      </c>
    </row>
    <row r="67" spans="1:1" s="6" customFormat="1" ht="19.5" customHeight="1" x14ac:dyDescent="0.2">
      <c r="A67" s="173" t="s">
        <v>77</v>
      </c>
    </row>
    <row r="68" spans="1:1" s="6" customFormat="1" ht="12.75" customHeight="1" x14ac:dyDescent="0.2">
      <c r="A68" s="175" t="s">
        <v>78</v>
      </c>
    </row>
    <row r="69" spans="1:1" s="6" customFormat="1" ht="22.5" customHeight="1" x14ac:dyDescent="0.2">
      <c r="A69" s="175" t="s">
        <v>79</v>
      </c>
    </row>
    <row r="70" spans="1:1" s="6" customFormat="1" ht="20.25" customHeight="1" x14ac:dyDescent="0.2">
      <c r="A70" s="175" t="s">
        <v>187</v>
      </c>
    </row>
    <row r="71" spans="1:1" x14ac:dyDescent="0.2">
      <c r="A71" s="33"/>
    </row>
    <row r="72" spans="1:1" s="6" customFormat="1" ht="13.5" thickBot="1" x14ac:dyDescent="0.25">
      <c r="A72" s="238" t="s">
        <v>81</v>
      </c>
    </row>
    <row r="73" spans="1:1" s="36" customFormat="1" ht="108" customHeight="1" x14ac:dyDescent="0.2">
      <c r="A73" s="375" t="s">
        <v>448</v>
      </c>
    </row>
    <row r="74" spans="1:1" x14ac:dyDescent="0.2">
      <c r="A74" s="376"/>
    </row>
    <row r="75" spans="1:1" ht="40.5" customHeight="1" x14ac:dyDescent="0.2">
      <c r="A75" s="376"/>
    </row>
    <row r="76" spans="1:1" ht="138" customHeight="1" x14ac:dyDescent="0.2">
      <c r="A76" s="376"/>
    </row>
    <row r="77" spans="1:1" ht="78.75" customHeight="1" thickBot="1" x14ac:dyDescent="0.25">
      <c r="A77" s="377"/>
    </row>
  </sheetData>
  <mergeCells count="2">
    <mergeCell ref="A61:A62"/>
    <mergeCell ref="A73:A77"/>
  </mergeCells>
  <pageMargins left="0.75" right="0.75" top="1" bottom="1" header="0.5" footer="0.5"/>
  <pageSetup paperSize="9" orientation="portrait" horizontalDpi="4294967295" verticalDpi="4294967295"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92D050"/>
  </sheetPr>
  <dimension ref="A1:D353"/>
  <sheetViews>
    <sheetView workbookViewId="0">
      <pane xSplit="1" topLeftCell="B1" activePane="topRight" state="frozen"/>
      <selection activeCell="A10" sqref="A10"/>
      <selection pane="topRight" activeCell="D10" sqref="D10"/>
    </sheetView>
  </sheetViews>
  <sheetFormatPr defaultColWidth="10" defaultRowHeight="12.75" x14ac:dyDescent="0.2"/>
  <cols>
    <col min="1" max="1" width="46.5703125" style="32" customWidth="1"/>
    <col min="2" max="16384" width="10" style="31"/>
  </cols>
  <sheetData>
    <row r="1" spans="1:4" x14ac:dyDescent="0.2">
      <c r="A1" s="63" t="s">
        <v>61</v>
      </c>
    </row>
    <row r="2" spans="1:4" ht="33" customHeight="1" x14ac:dyDescent="0.2">
      <c r="A2" s="177" t="s">
        <v>299</v>
      </c>
    </row>
    <row r="3" spans="1:4" x14ac:dyDescent="0.2">
      <c r="A3" s="167" t="s">
        <v>296</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rates'!#REF!*0.9*0.87+25</f>
        <v>#REF!</v>
      </c>
      <c r="C7" s="57" t="e">
        <f>'BAR BB| Open rates'!#REF!*0.9*0.87+25</f>
        <v>#REF!</v>
      </c>
      <c r="D7" s="57" t="e">
        <f>'BAR BB| Open rates'!#REF!*0.9*0.87+25</f>
        <v>#REF!</v>
      </c>
    </row>
    <row r="8" spans="1:4" x14ac:dyDescent="0.2">
      <c r="A8" s="163">
        <v>2</v>
      </c>
      <c r="B8" s="57" t="e">
        <f>'BAR BB| Open rates'!#REF!*0.9*0.87+25</f>
        <v>#REF!</v>
      </c>
      <c r="C8" s="57" t="e">
        <f>'BAR BB| Open rates'!#REF!*0.9*0.87+25</f>
        <v>#REF!</v>
      </c>
      <c r="D8" s="57" t="e">
        <f>'BAR BB| Open rates'!#REF!*0.9*0.87+25</f>
        <v>#REF!</v>
      </c>
    </row>
    <row r="9" spans="1:4" x14ac:dyDescent="0.2">
      <c r="A9" s="163" t="s">
        <v>175</v>
      </c>
      <c r="B9" s="57"/>
      <c r="C9" s="57"/>
      <c r="D9" s="57"/>
    </row>
    <row r="10" spans="1:4" x14ac:dyDescent="0.2">
      <c r="A10" s="163">
        <v>1</v>
      </c>
      <c r="B10" s="57" t="e">
        <f>'BAR BB| Open rates'!#REF!*0.9*0.87+25</f>
        <v>#REF!</v>
      </c>
      <c r="C10" s="57" t="e">
        <f>'BAR BB| Open rates'!#REF!*0.9*0.87+25</f>
        <v>#REF!</v>
      </c>
      <c r="D10" s="57" t="e">
        <f>'BAR BB| Open rates'!#REF!*0.9*0.87+25</f>
        <v>#REF!</v>
      </c>
    </row>
    <row r="11" spans="1:4" x14ac:dyDescent="0.2">
      <c r="A11" s="163">
        <v>2</v>
      </c>
      <c r="B11" s="57" t="e">
        <f>'BAR BB| Open rates'!#REF!*0.9*0.87+25</f>
        <v>#REF!</v>
      </c>
      <c r="C11" s="57" t="e">
        <f>'BAR BB| Open rates'!#REF!*0.9*0.87+25</f>
        <v>#REF!</v>
      </c>
      <c r="D11" s="57" t="e">
        <f>'BAR BB| Open rates'!#REF!*0.9*0.87+25</f>
        <v>#REF!</v>
      </c>
    </row>
    <row r="12" spans="1:4" x14ac:dyDescent="0.2">
      <c r="A12" s="163" t="s">
        <v>176</v>
      </c>
      <c r="B12" s="57"/>
      <c r="C12" s="57"/>
      <c r="D12" s="57"/>
    </row>
    <row r="13" spans="1:4" x14ac:dyDescent="0.2">
      <c r="A13" s="163">
        <v>1</v>
      </c>
      <c r="B13" s="57" t="e">
        <f>'BAR BB| Open rates'!#REF!*0.9*0.87+25</f>
        <v>#REF!</v>
      </c>
      <c r="C13" s="57" t="e">
        <f>'BAR BB| Open rates'!#REF!*0.9*0.87+25</f>
        <v>#REF!</v>
      </c>
      <c r="D13" s="57" t="e">
        <f>'BAR BB| Open rates'!#REF!*0.9*0.87+25</f>
        <v>#REF!</v>
      </c>
    </row>
    <row r="14" spans="1:4" x14ac:dyDescent="0.2">
      <c r="A14" s="163">
        <v>2</v>
      </c>
      <c r="B14" s="57" t="e">
        <f>'BAR BB| Open rates'!#REF!*0.9*0.87+25</f>
        <v>#REF!</v>
      </c>
      <c r="C14" s="57" t="e">
        <f>'BAR BB| Open rates'!#REF!*0.9*0.87+25</f>
        <v>#REF!</v>
      </c>
      <c r="D14" s="57" t="e">
        <f>'BAR BB| Open rates'!#REF!*0.9*0.87+25</f>
        <v>#REF!</v>
      </c>
    </row>
    <row r="15" spans="1:4" x14ac:dyDescent="0.2">
      <c r="A15" s="89"/>
    </row>
    <row r="16" spans="1:4" x14ac:dyDescent="0.2">
      <c r="A16" s="371" t="s">
        <v>172</v>
      </c>
    </row>
    <row r="17" spans="1:1" x14ac:dyDescent="0.2">
      <c r="A17" s="371"/>
    </row>
    <row r="18" spans="1:1" x14ac:dyDescent="0.2">
      <c r="A18" s="89"/>
    </row>
    <row r="19" spans="1:1" s="154" customFormat="1" ht="45" customHeight="1" x14ac:dyDescent="0.2">
      <c r="A19" s="398" t="s">
        <v>275</v>
      </c>
    </row>
    <row r="20" spans="1:1" s="154" customFormat="1" ht="45" customHeight="1" x14ac:dyDescent="0.2">
      <c r="A20" s="398"/>
    </row>
    <row r="21" spans="1:1" s="154" customFormat="1" ht="45" customHeight="1" x14ac:dyDescent="0.2">
      <c r="A21" s="398"/>
    </row>
    <row r="22" spans="1:1" s="154" customFormat="1" ht="27.75" customHeight="1" x14ac:dyDescent="0.2">
      <c r="A22" s="398"/>
    </row>
    <row r="23" spans="1:1" ht="12.75" customHeight="1" x14ac:dyDescent="0.2">
      <c r="A23" s="31"/>
    </row>
    <row r="24" spans="1:1" x14ac:dyDescent="0.2">
      <c r="A24" s="177" t="s">
        <v>83</v>
      </c>
    </row>
    <row r="25" spans="1:1" ht="24" x14ac:dyDescent="0.2">
      <c r="A25" s="157" t="s">
        <v>276</v>
      </c>
    </row>
    <row r="26" spans="1:1" ht="24" x14ac:dyDescent="0.2">
      <c r="A26" s="157" t="s">
        <v>277</v>
      </c>
    </row>
    <row r="27" spans="1:1" x14ac:dyDescent="0.2">
      <c r="A27" s="33"/>
    </row>
    <row r="28" spans="1:1" x14ac:dyDescent="0.2">
      <c r="A28" s="174" t="s">
        <v>74</v>
      </c>
    </row>
    <row r="29" spans="1:1" ht="24" x14ac:dyDescent="0.2">
      <c r="A29" s="179" t="s">
        <v>201</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ht="15.75" customHeight="1" x14ac:dyDescent="0.2">
      <c r="A39" s="221"/>
    </row>
    <row r="40" spans="1:1" ht="15.75" customHeight="1" x14ac:dyDescent="0.2">
      <c r="A40" s="395" t="s">
        <v>302</v>
      </c>
    </row>
    <row r="41" spans="1:1" ht="15" customHeight="1" x14ac:dyDescent="0.2">
      <c r="A41" s="396"/>
    </row>
    <row r="42" spans="1:1" ht="15" customHeight="1" x14ac:dyDescent="0.2">
      <c r="A42" s="397"/>
    </row>
    <row r="43" spans="1:1" x14ac:dyDescent="0.2">
      <c r="A43" s="69"/>
    </row>
    <row r="44" spans="1:1" ht="36" x14ac:dyDescent="0.2">
      <c r="A44" s="206" t="s">
        <v>203</v>
      </c>
    </row>
    <row r="45" spans="1:1" s="154" customFormat="1" ht="27.75" customHeight="1" x14ac:dyDescent="0.2">
      <c r="A45" s="204" t="s">
        <v>278</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300</v>
      </c>
    </row>
    <row r="52" spans="1:1" x14ac:dyDescent="0.2">
      <c r="A52" s="170"/>
    </row>
    <row r="53" spans="1:1" s="154" customFormat="1" ht="24" x14ac:dyDescent="0.2">
      <c r="A53" s="207" t="s">
        <v>279</v>
      </c>
    </row>
    <row r="54" spans="1:1" s="154" customFormat="1" x14ac:dyDescent="0.2">
      <c r="A54" s="205" t="s">
        <v>204</v>
      </c>
    </row>
    <row r="55" spans="1:1" s="154" customFormat="1" ht="12.75" customHeight="1" x14ac:dyDescent="0.2">
      <c r="A55" s="205"/>
    </row>
    <row r="56" spans="1:1" s="154" customFormat="1" ht="24" x14ac:dyDescent="0.2">
      <c r="A56" s="207" t="s">
        <v>280</v>
      </c>
    </row>
    <row r="57" spans="1:1" s="154" customFormat="1" x14ac:dyDescent="0.2">
      <c r="A57" s="208" t="s">
        <v>281</v>
      </c>
    </row>
    <row r="58" spans="1:1" s="154" customFormat="1" ht="13.5" customHeight="1" x14ac:dyDescent="0.2">
      <c r="A58" s="176"/>
    </row>
    <row r="59" spans="1:1" s="154" customFormat="1" ht="24" x14ac:dyDescent="0.2">
      <c r="A59" s="207" t="s">
        <v>282</v>
      </c>
    </row>
    <row r="60" spans="1:1" s="154" customFormat="1" x14ac:dyDescent="0.2">
      <c r="A60" s="208" t="s">
        <v>283</v>
      </c>
    </row>
    <row r="61" spans="1:1" s="154" customFormat="1" ht="12.75" customHeight="1" x14ac:dyDescent="0.2">
      <c r="A61" s="176"/>
    </row>
    <row r="62" spans="1:1" s="154" customFormat="1" x14ac:dyDescent="0.2">
      <c r="A62" s="207" t="s">
        <v>268</v>
      </c>
    </row>
    <row r="63" spans="1:1" s="154" customFormat="1" x14ac:dyDescent="0.2">
      <c r="A63" s="205" t="s">
        <v>208</v>
      </c>
    </row>
    <row r="64" spans="1:1" s="154" customFormat="1" x14ac:dyDescent="0.2">
      <c r="A64" s="215"/>
    </row>
    <row r="65" spans="1:1" s="154" customFormat="1" ht="23.25" customHeight="1" x14ac:dyDescent="0.2">
      <c r="A65" s="207" t="s">
        <v>284</v>
      </c>
    </row>
    <row r="66" spans="1:1" s="154" customFormat="1" x14ac:dyDescent="0.2">
      <c r="A66" s="208" t="s">
        <v>285</v>
      </c>
    </row>
    <row r="67" spans="1:1" s="154" customFormat="1" x14ac:dyDescent="0.2">
      <c r="A67" s="208"/>
    </row>
    <row r="68" spans="1:1" s="154" customFormat="1" x14ac:dyDescent="0.2">
      <c r="A68" s="207" t="s">
        <v>286</v>
      </c>
    </row>
    <row r="69" spans="1:1" s="154" customFormat="1" x14ac:dyDescent="0.2">
      <c r="A69" s="208" t="s">
        <v>287</v>
      </c>
    </row>
    <row r="70" spans="1:1" s="154" customFormat="1" x14ac:dyDescent="0.2">
      <c r="A70" s="205"/>
    </row>
    <row r="71" spans="1:1" ht="24" x14ac:dyDescent="0.2">
      <c r="A71" s="177" t="s">
        <v>301</v>
      </c>
    </row>
    <row r="72" spans="1:1" s="154" customFormat="1" ht="24" x14ac:dyDescent="0.2">
      <c r="A72" s="207" t="s">
        <v>288</v>
      </c>
    </row>
    <row r="73" spans="1:1" s="154" customFormat="1" x14ac:dyDescent="0.2">
      <c r="A73" s="205" t="s">
        <v>205</v>
      </c>
    </row>
    <row r="74" spans="1:1" s="154" customFormat="1" x14ac:dyDescent="0.2">
      <c r="A74" s="176"/>
    </row>
    <row r="75" spans="1:1" s="154" customFormat="1" ht="30" customHeight="1" x14ac:dyDescent="0.2">
      <c r="A75" s="207" t="s">
        <v>289</v>
      </c>
    </row>
    <row r="76" spans="1:1" s="154" customFormat="1" x14ac:dyDescent="0.2">
      <c r="A76" s="205" t="s">
        <v>290</v>
      </c>
    </row>
    <row r="77" spans="1:1" s="154" customFormat="1" x14ac:dyDescent="0.2">
      <c r="A77" s="176"/>
    </row>
    <row r="78" spans="1:1" s="154" customFormat="1" ht="24" x14ac:dyDescent="0.2">
      <c r="A78" s="207" t="s">
        <v>291</v>
      </c>
    </row>
    <row r="79" spans="1:1" s="154" customFormat="1" x14ac:dyDescent="0.2">
      <c r="A79" s="205" t="s">
        <v>292</v>
      </c>
    </row>
    <row r="80" spans="1:1" s="154" customFormat="1" x14ac:dyDescent="0.2">
      <c r="A80" s="176"/>
    </row>
    <row r="81" spans="1:1" s="154" customFormat="1" x14ac:dyDescent="0.2">
      <c r="A81" s="207" t="s">
        <v>269</v>
      </c>
    </row>
    <row r="82" spans="1:1" s="154" customFormat="1" x14ac:dyDescent="0.2">
      <c r="A82" s="205" t="s">
        <v>209</v>
      </c>
    </row>
    <row r="83" spans="1:1" s="154" customFormat="1" x14ac:dyDescent="0.2">
      <c r="A83" s="176"/>
    </row>
    <row r="84" spans="1:1" s="154" customFormat="1" ht="24" x14ac:dyDescent="0.2">
      <c r="A84" s="207" t="s">
        <v>293</v>
      </c>
    </row>
    <row r="85" spans="1:1" s="154" customFormat="1" x14ac:dyDescent="0.2">
      <c r="A85" s="205" t="s">
        <v>294</v>
      </c>
    </row>
    <row r="86" spans="1:1" x14ac:dyDescent="0.2">
      <c r="A86" s="170"/>
    </row>
    <row r="87" spans="1:1" x14ac:dyDescent="0.2">
      <c r="A87" s="207" t="s">
        <v>295</v>
      </c>
    </row>
    <row r="88" spans="1:1" x14ac:dyDescent="0.2">
      <c r="A88" s="205" t="s">
        <v>287</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92D050"/>
  </sheetPr>
  <dimension ref="A1:D353"/>
  <sheetViews>
    <sheetView workbookViewId="0">
      <pane xSplit="1" topLeftCell="B1" activePane="topRight" state="frozen"/>
      <selection activeCell="A10" sqref="A10"/>
      <selection pane="topRight" activeCell="D12" sqref="D12"/>
    </sheetView>
  </sheetViews>
  <sheetFormatPr defaultColWidth="10" defaultRowHeight="12.75" x14ac:dyDescent="0.2"/>
  <cols>
    <col min="1" max="1" width="46.5703125" style="32" customWidth="1"/>
    <col min="2" max="16384" width="10" style="31"/>
  </cols>
  <sheetData>
    <row r="1" spans="1:4" x14ac:dyDescent="0.2">
      <c r="A1" s="63" t="s">
        <v>61</v>
      </c>
    </row>
    <row r="2" spans="1:4" ht="28.5" customHeight="1" x14ac:dyDescent="0.2">
      <c r="A2" s="177" t="s">
        <v>299</v>
      </c>
    </row>
    <row r="3" spans="1:4" x14ac:dyDescent="0.2">
      <c r="A3" s="167" t="s">
        <v>297</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rates'!#REF!*0.9*0.85+35</f>
        <v>#REF!</v>
      </c>
      <c r="C7" s="57" t="e">
        <f>'BAR BB| Open rates'!#REF!*0.9*0.85+35</f>
        <v>#REF!</v>
      </c>
      <c r="D7" s="57" t="e">
        <f>'BAR BB| Open rates'!#REF!*0.9*0.85+35</f>
        <v>#REF!</v>
      </c>
    </row>
    <row r="8" spans="1:4" x14ac:dyDescent="0.2">
      <c r="A8" s="163">
        <v>2</v>
      </c>
      <c r="B8" s="57" t="e">
        <f>'BAR BB| Open rates'!#REF!*0.9*0.85+35</f>
        <v>#REF!</v>
      </c>
      <c r="C8" s="57" t="e">
        <f>'BAR BB| Open rates'!#REF!*0.9*0.85+35</f>
        <v>#REF!</v>
      </c>
      <c r="D8" s="57" t="e">
        <f>'BAR BB| Open rates'!#REF!*0.9*0.85+35</f>
        <v>#REF!</v>
      </c>
    </row>
    <row r="9" spans="1:4" x14ac:dyDescent="0.2">
      <c r="A9" s="163" t="s">
        <v>175</v>
      </c>
      <c r="B9" s="57"/>
      <c r="C9" s="57"/>
      <c r="D9" s="57"/>
    </row>
    <row r="10" spans="1:4" x14ac:dyDescent="0.2">
      <c r="A10" s="163">
        <v>1</v>
      </c>
      <c r="B10" s="57" t="e">
        <f>'BAR BB| Open rates'!#REF!*0.9*0.85+35</f>
        <v>#REF!</v>
      </c>
      <c r="C10" s="57" t="e">
        <f>'BAR BB| Open rates'!#REF!*0.9*0.85+35</f>
        <v>#REF!</v>
      </c>
      <c r="D10" s="57" t="e">
        <f>'BAR BB| Open rates'!#REF!*0.9*0.85+35</f>
        <v>#REF!</v>
      </c>
    </row>
    <row r="11" spans="1:4" x14ac:dyDescent="0.2">
      <c r="A11" s="163">
        <v>2</v>
      </c>
      <c r="B11" s="57" t="e">
        <f>'BAR BB| Open rates'!#REF!*0.9*0.85+35</f>
        <v>#REF!</v>
      </c>
      <c r="C11" s="57" t="e">
        <f>'BAR BB| Open rates'!#REF!*0.9*0.85+35</f>
        <v>#REF!</v>
      </c>
      <c r="D11" s="57" t="e">
        <f>'BAR BB| Open rates'!#REF!*0.9*0.85+35</f>
        <v>#REF!</v>
      </c>
    </row>
    <row r="12" spans="1:4" x14ac:dyDescent="0.2">
      <c r="A12" s="163" t="s">
        <v>176</v>
      </c>
      <c r="B12" s="57"/>
      <c r="C12" s="57"/>
      <c r="D12" s="57"/>
    </row>
    <row r="13" spans="1:4" x14ac:dyDescent="0.2">
      <c r="A13" s="163">
        <v>1</v>
      </c>
      <c r="B13" s="57" t="e">
        <f>'BAR BB| Open rates'!#REF!*0.9*0.85+35</f>
        <v>#REF!</v>
      </c>
      <c r="C13" s="57" t="e">
        <f>'BAR BB| Open rates'!#REF!*0.9*0.85+35</f>
        <v>#REF!</v>
      </c>
      <c r="D13" s="57" t="e">
        <f>'BAR BB| Open rates'!#REF!*0.9*0.85+35</f>
        <v>#REF!</v>
      </c>
    </row>
    <row r="14" spans="1:4" x14ac:dyDescent="0.2">
      <c r="A14" s="163">
        <v>2</v>
      </c>
      <c r="B14" s="57" t="e">
        <f>'BAR BB| Open rates'!#REF!*0.9*0.85+35</f>
        <v>#REF!</v>
      </c>
      <c r="C14" s="57" t="e">
        <f>'BAR BB| Open rates'!#REF!*0.9*0.85+35</f>
        <v>#REF!</v>
      </c>
      <c r="D14" s="57" t="e">
        <f>'BAR BB| Open rates'!#REF!*0.9*0.85+35</f>
        <v>#REF!</v>
      </c>
    </row>
    <row r="15" spans="1:4" x14ac:dyDescent="0.2">
      <c r="A15" s="89"/>
    </row>
    <row r="16" spans="1:4" x14ac:dyDescent="0.2">
      <c r="A16" s="371" t="s">
        <v>172</v>
      </c>
    </row>
    <row r="17" spans="1:1" x14ac:dyDescent="0.2">
      <c r="A17" s="371"/>
    </row>
    <row r="18" spans="1:1" x14ac:dyDescent="0.2">
      <c r="A18" s="89"/>
    </row>
    <row r="19" spans="1:1" s="154" customFormat="1" ht="42.75" customHeight="1" x14ac:dyDescent="0.2">
      <c r="A19" s="398" t="s">
        <v>275</v>
      </c>
    </row>
    <row r="20" spans="1:1" s="154" customFormat="1" ht="42.75" customHeight="1" x14ac:dyDescent="0.2">
      <c r="A20" s="398"/>
    </row>
    <row r="21" spans="1:1" s="154" customFormat="1" ht="42.75" customHeight="1" x14ac:dyDescent="0.2">
      <c r="A21" s="398"/>
    </row>
    <row r="22" spans="1:1" s="154" customFormat="1" ht="42.75" customHeight="1" x14ac:dyDescent="0.2">
      <c r="A22" s="398"/>
    </row>
    <row r="23" spans="1:1" ht="12.75" customHeight="1" x14ac:dyDescent="0.2">
      <c r="A23" s="31"/>
    </row>
    <row r="24" spans="1:1" x14ac:dyDescent="0.2">
      <c r="A24" s="177" t="s">
        <v>83</v>
      </c>
    </row>
    <row r="25" spans="1:1" ht="24" x14ac:dyDescent="0.2">
      <c r="A25" s="157" t="s">
        <v>276</v>
      </c>
    </row>
    <row r="26" spans="1:1" ht="24" x14ac:dyDescent="0.2">
      <c r="A26" s="157" t="s">
        <v>277</v>
      </c>
    </row>
    <row r="27" spans="1:1" x14ac:dyDescent="0.2">
      <c r="A27" s="33"/>
    </row>
    <row r="28" spans="1:1" x14ac:dyDescent="0.2">
      <c r="A28" s="174" t="s">
        <v>74</v>
      </c>
    </row>
    <row r="29" spans="1:1" ht="24" x14ac:dyDescent="0.2">
      <c r="A29" s="179" t="s">
        <v>201</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ht="15.75" customHeight="1" x14ac:dyDescent="0.2">
      <c r="A39" s="221"/>
    </row>
    <row r="40" spans="1:1" ht="15.75" customHeight="1" x14ac:dyDescent="0.2">
      <c r="A40" s="395" t="s">
        <v>302</v>
      </c>
    </row>
    <row r="41" spans="1:1" ht="15" customHeight="1" x14ac:dyDescent="0.2">
      <c r="A41" s="396"/>
    </row>
    <row r="42" spans="1:1" ht="15" customHeight="1" x14ac:dyDescent="0.2">
      <c r="A42" s="397"/>
    </row>
    <row r="43" spans="1:1" x14ac:dyDescent="0.2">
      <c r="A43" s="69"/>
    </row>
    <row r="44" spans="1:1" ht="36" x14ac:dyDescent="0.2">
      <c r="A44" s="206" t="s">
        <v>203</v>
      </c>
    </row>
    <row r="45" spans="1:1" s="154" customFormat="1" ht="27.75" customHeight="1" x14ac:dyDescent="0.2">
      <c r="A45" s="204" t="s">
        <v>278</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300</v>
      </c>
    </row>
    <row r="52" spans="1:1" x14ac:dyDescent="0.2">
      <c r="A52" s="170"/>
    </row>
    <row r="53" spans="1:1" s="154" customFormat="1" ht="24" x14ac:dyDescent="0.2">
      <c r="A53" s="207" t="s">
        <v>279</v>
      </c>
    </row>
    <row r="54" spans="1:1" s="154" customFormat="1" x14ac:dyDescent="0.2">
      <c r="A54" s="205" t="s">
        <v>204</v>
      </c>
    </row>
    <row r="55" spans="1:1" s="154" customFormat="1" ht="12.75" customHeight="1" x14ac:dyDescent="0.2">
      <c r="A55" s="205"/>
    </row>
    <row r="56" spans="1:1" s="154" customFormat="1" ht="24" x14ac:dyDescent="0.2">
      <c r="A56" s="207" t="s">
        <v>280</v>
      </c>
    </row>
    <row r="57" spans="1:1" s="154" customFormat="1" x14ac:dyDescent="0.2">
      <c r="A57" s="208" t="s">
        <v>281</v>
      </c>
    </row>
    <row r="58" spans="1:1" s="154" customFormat="1" ht="13.5" customHeight="1" x14ac:dyDescent="0.2">
      <c r="A58" s="176"/>
    </row>
    <row r="59" spans="1:1" s="154" customFormat="1" ht="24" x14ac:dyDescent="0.2">
      <c r="A59" s="207" t="s">
        <v>282</v>
      </c>
    </row>
    <row r="60" spans="1:1" s="154" customFormat="1" x14ac:dyDescent="0.2">
      <c r="A60" s="208" t="s">
        <v>283</v>
      </c>
    </row>
    <row r="61" spans="1:1" s="154" customFormat="1" ht="12.75" customHeight="1" x14ac:dyDescent="0.2">
      <c r="A61" s="176"/>
    </row>
    <row r="62" spans="1:1" s="154" customFormat="1" x14ac:dyDescent="0.2">
      <c r="A62" s="207" t="s">
        <v>268</v>
      </c>
    </row>
    <row r="63" spans="1:1" s="154" customFormat="1" x14ac:dyDescent="0.2">
      <c r="A63" s="205" t="s">
        <v>208</v>
      </c>
    </row>
    <row r="64" spans="1:1" s="154" customFormat="1" x14ac:dyDescent="0.2">
      <c r="A64" s="215"/>
    </row>
    <row r="65" spans="1:1" s="154" customFormat="1" ht="23.25" customHeight="1" x14ac:dyDescent="0.2">
      <c r="A65" s="207" t="s">
        <v>284</v>
      </c>
    </row>
    <row r="66" spans="1:1" s="154" customFormat="1" x14ac:dyDescent="0.2">
      <c r="A66" s="208" t="s">
        <v>285</v>
      </c>
    </row>
    <row r="67" spans="1:1" s="154" customFormat="1" x14ac:dyDescent="0.2">
      <c r="A67" s="208"/>
    </row>
    <row r="68" spans="1:1" s="154" customFormat="1" x14ac:dyDescent="0.2">
      <c r="A68" s="207" t="s">
        <v>286</v>
      </c>
    </row>
    <row r="69" spans="1:1" s="154" customFormat="1" x14ac:dyDescent="0.2">
      <c r="A69" s="208" t="s">
        <v>287</v>
      </c>
    </row>
    <row r="70" spans="1:1" s="154" customFormat="1" x14ac:dyDescent="0.2">
      <c r="A70" s="205"/>
    </row>
    <row r="71" spans="1:1" ht="24" x14ac:dyDescent="0.2">
      <c r="A71" s="177" t="s">
        <v>301</v>
      </c>
    </row>
    <row r="72" spans="1:1" s="154" customFormat="1" ht="24" x14ac:dyDescent="0.2">
      <c r="A72" s="207" t="s">
        <v>288</v>
      </c>
    </row>
    <row r="73" spans="1:1" s="154" customFormat="1" x14ac:dyDescent="0.2">
      <c r="A73" s="205" t="s">
        <v>205</v>
      </c>
    </row>
    <row r="74" spans="1:1" s="154" customFormat="1" x14ac:dyDescent="0.2">
      <c r="A74" s="176"/>
    </row>
    <row r="75" spans="1:1" s="154" customFormat="1" ht="30" customHeight="1" x14ac:dyDescent="0.2">
      <c r="A75" s="207" t="s">
        <v>289</v>
      </c>
    </row>
    <row r="76" spans="1:1" s="154" customFormat="1" x14ac:dyDescent="0.2">
      <c r="A76" s="205" t="s">
        <v>290</v>
      </c>
    </row>
    <row r="77" spans="1:1" s="154" customFormat="1" x14ac:dyDescent="0.2">
      <c r="A77" s="176"/>
    </row>
    <row r="78" spans="1:1" s="154" customFormat="1" ht="24" x14ac:dyDescent="0.2">
      <c r="A78" s="207" t="s">
        <v>291</v>
      </c>
    </row>
    <row r="79" spans="1:1" s="154" customFormat="1" x14ac:dyDescent="0.2">
      <c r="A79" s="205" t="s">
        <v>292</v>
      </c>
    </row>
    <row r="80" spans="1:1" s="154" customFormat="1" x14ac:dyDescent="0.2">
      <c r="A80" s="176"/>
    </row>
    <row r="81" spans="1:1" s="154" customFormat="1" x14ac:dyDescent="0.2">
      <c r="A81" s="207" t="s">
        <v>269</v>
      </c>
    </row>
    <row r="82" spans="1:1" s="154" customFormat="1" x14ac:dyDescent="0.2">
      <c r="A82" s="205" t="s">
        <v>209</v>
      </c>
    </row>
    <row r="83" spans="1:1" s="154" customFormat="1" x14ac:dyDescent="0.2">
      <c r="A83" s="176"/>
    </row>
    <row r="84" spans="1:1" s="154" customFormat="1" ht="24" x14ac:dyDescent="0.2">
      <c r="A84" s="207" t="s">
        <v>293</v>
      </c>
    </row>
    <row r="85" spans="1:1" s="154" customFormat="1" x14ac:dyDescent="0.2">
      <c r="A85" s="205" t="s">
        <v>294</v>
      </c>
    </row>
    <row r="86" spans="1:1" x14ac:dyDescent="0.2">
      <c r="A86" s="170"/>
    </row>
    <row r="87" spans="1:1" x14ac:dyDescent="0.2">
      <c r="A87" s="207" t="s">
        <v>295</v>
      </c>
    </row>
    <row r="88" spans="1:1" x14ac:dyDescent="0.2">
      <c r="A88" s="205" t="s">
        <v>287</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99FF"/>
  </sheetPr>
  <dimension ref="A1:G146"/>
  <sheetViews>
    <sheetView workbookViewId="0">
      <pane xSplit="1" topLeftCell="B1" activePane="topRight" state="frozen"/>
      <selection activeCell="A10" sqref="A10"/>
      <selection pane="topRight" activeCell="B4" sqref="B4:G14"/>
    </sheetView>
  </sheetViews>
  <sheetFormatPr defaultColWidth="10" defaultRowHeight="12.75" x14ac:dyDescent="0.2"/>
  <cols>
    <col min="1" max="1" width="46.5703125" style="32" customWidth="1"/>
    <col min="2" max="16384" width="10" style="31"/>
  </cols>
  <sheetData>
    <row r="1" spans="1:7" ht="24" x14ac:dyDescent="0.2">
      <c r="A1" s="180" t="s">
        <v>61</v>
      </c>
    </row>
    <row r="2" spans="1:7" ht="24" x14ac:dyDescent="0.2">
      <c r="A2" s="177" t="s">
        <v>191</v>
      </c>
    </row>
    <row r="3" spans="1:7" x14ac:dyDescent="0.2">
      <c r="A3" s="167" t="s">
        <v>341</v>
      </c>
    </row>
    <row r="4" spans="1:7" ht="21.75" customHeight="1" x14ac:dyDescent="0.2">
      <c r="A4" s="88" t="s">
        <v>62</v>
      </c>
      <c r="B4" s="115">
        <f>'BAR BB| Open rates'!B3</f>
        <v>46105</v>
      </c>
      <c r="C4" s="115">
        <f>'BAR BB| Open rates'!C3</f>
        <v>46108</v>
      </c>
      <c r="D4" s="115">
        <f>'BAR BB| Open rates'!D3</f>
        <v>46110</v>
      </c>
      <c r="E4" s="115">
        <f>'BAR BB| Open rates'!E3</f>
        <v>46113</v>
      </c>
      <c r="F4" s="115">
        <f>'BAR BB| Open rates'!F3</f>
        <v>46118</v>
      </c>
      <c r="G4" s="115">
        <f>'BAR BB| Open rates'!G3</f>
        <v>46124</v>
      </c>
    </row>
    <row r="5" spans="1:7" ht="21.75" customHeight="1" x14ac:dyDescent="0.2">
      <c r="A5" s="104"/>
      <c r="B5" s="115">
        <f>'BAR BB| Open rates'!B4</f>
        <v>46107</v>
      </c>
      <c r="C5" s="115">
        <f>'BAR BB| Open rates'!C4</f>
        <v>46109</v>
      </c>
      <c r="D5" s="115">
        <f>'BAR BB| Open rates'!D4</f>
        <v>46112</v>
      </c>
      <c r="E5" s="115">
        <f>'BAR BB| Open rates'!E4</f>
        <v>46117</v>
      </c>
      <c r="F5" s="115">
        <f>'BAR BB| Open rates'!F4</f>
        <v>46123</v>
      </c>
      <c r="G5" s="115">
        <f>'BAR BB| Open rates'!G4</f>
        <v>46124</v>
      </c>
    </row>
    <row r="6" spans="1:7" x14ac:dyDescent="0.2">
      <c r="A6" s="163" t="s">
        <v>63</v>
      </c>
      <c r="B6" s="182"/>
      <c r="C6" s="182"/>
      <c r="D6" s="182"/>
      <c r="E6" s="182"/>
      <c r="F6" s="182"/>
      <c r="G6" s="182"/>
    </row>
    <row r="7" spans="1:7" x14ac:dyDescent="0.2">
      <c r="A7" s="163">
        <v>1</v>
      </c>
      <c r="B7" s="181">
        <f>'BAR BB| Open rates'!B6*0.9*0.9+25</f>
        <v>12094</v>
      </c>
      <c r="C7" s="181">
        <f>'BAR BB| Open rates'!C6*0.9*0.9+25</f>
        <v>16873</v>
      </c>
      <c r="D7" s="181">
        <f>'BAR BB| Open rates'!D6*0.9*0.9+25</f>
        <v>13471</v>
      </c>
      <c r="E7" s="181">
        <f>'BAR BB| Open rates'!E6*0.9*0.9+25</f>
        <v>13471</v>
      </c>
      <c r="F7" s="181">
        <f>'BAR BB| Open rates'!F6*0.9*0.9+25</f>
        <v>12094</v>
      </c>
      <c r="G7" s="181">
        <f>'BAR BB| Open rates'!G6*0.9*0.9+25</f>
        <v>10474</v>
      </c>
    </row>
    <row r="8" spans="1:7" x14ac:dyDescent="0.2">
      <c r="A8" s="163">
        <v>2</v>
      </c>
      <c r="B8" s="181">
        <f>'BAR BB| Open rates'!B7*0.9*0.9+25</f>
        <v>14524</v>
      </c>
      <c r="C8" s="181">
        <f>'BAR BB| Open rates'!C7*0.9*0.9+25</f>
        <v>19303</v>
      </c>
      <c r="D8" s="181">
        <f>'BAR BB| Open rates'!D7*0.9*0.9+25</f>
        <v>15901</v>
      </c>
      <c r="E8" s="181">
        <f>'BAR BB| Open rates'!E7*0.9*0.9+25</f>
        <v>15901</v>
      </c>
      <c r="F8" s="181">
        <f>'BAR BB| Open rates'!F7*0.9*0.9+25</f>
        <v>14524</v>
      </c>
      <c r="G8" s="181">
        <f>'BAR BB| Open rates'!G7*0.9*0.9+25</f>
        <v>12904</v>
      </c>
    </row>
    <row r="9" spans="1:7" x14ac:dyDescent="0.2">
      <c r="A9" s="163" t="s">
        <v>175</v>
      </c>
      <c r="B9" s="181"/>
      <c r="C9" s="181"/>
      <c r="D9" s="181"/>
      <c r="E9" s="181"/>
      <c r="F9" s="181"/>
      <c r="G9" s="181"/>
    </row>
    <row r="10" spans="1:7" x14ac:dyDescent="0.2">
      <c r="A10" s="163">
        <v>1</v>
      </c>
      <c r="B10" s="181">
        <f>'BAR BB| Open rates'!B9*0.9*0.9+25</f>
        <v>14524</v>
      </c>
      <c r="C10" s="181">
        <f>'BAR BB| Open rates'!C9*0.9*0.9+25</f>
        <v>19303</v>
      </c>
      <c r="D10" s="181">
        <f>'BAR BB| Open rates'!D9*0.9*0.9+25</f>
        <v>15901</v>
      </c>
      <c r="E10" s="181">
        <f>'BAR BB| Open rates'!E9*0.9*0.9+25</f>
        <v>15091</v>
      </c>
      <c r="F10" s="181">
        <f>'BAR BB| Open rates'!F9*0.9*0.9+25</f>
        <v>13714</v>
      </c>
      <c r="G10" s="181">
        <f>'BAR BB| Open rates'!G9*0.9*0.9+25</f>
        <v>12094</v>
      </c>
    </row>
    <row r="11" spans="1:7" x14ac:dyDescent="0.2">
      <c r="A11" s="163">
        <v>2</v>
      </c>
      <c r="B11" s="181">
        <f>'BAR BB| Open rates'!B10*0.9*0.9+25</f>
        <v>16954</v>
      </c>
      <c r="C11" s="181">
        <f>'BAR BB| Open rates'!C10*0.9*0.9+25</f>
        <v>21733</v>
      </c>
      <c r="D11" s="181">
        <f>'BAR BB| Open rates'!D10*0.9*0.9+25</f>
        <v>18331</v>
      </c>
      <c r="E11" s="181">
        <f>'BAR BB| Open rates'!E10*0.9*0.9+25</f>
        <v>17521</v>
      </c>
      <c r="F11" s="181">
        <f>'BAR BB| Open rates'!F10*0.9*0.9+25</f>
        <v>16144</v>
      </c>
      <c r="G11" s="181">
        <f>'BAR BB| Open rates'!G10*0.9*0.9+25</f>
        <v>14524</v>
      </c>
    </row>
    <row r="12" spans="1:7" x14ac:dyDescent="0.2">
      <c r="A12" s="163" t="s">
        <v>176</v>
      </c>
      <c r="B12" s="181"/>
      <c r="C12" s="181"/>
      <c r="D12" s="181"/>
      <c r="E12" s="181"/>
      <c r="F12" s="181"/>
      <c r="G12" s="181"/>
    </row>
    <row r="13" spans="1:7" x14ac:dyDescent="0.2">
      <c r="A13" s="163">
        <v>1</v>
      </c>
      <c r="B13" s="181">
        <f>'BAR BB| Open rates'!B12*0.9*0.9+25</f>
        <v>17683</v>
      </c>
      <c r="C13" s="181">
        <f>'BAR BB| Open rates'!C12*0.9*0.9+25</f>
        <v>22462</v>
      </c>
      <c r="D13" s="181">
        <f>'BAR BB| Open rates'!D12*0.9*0.9+25</f>
        <v>19060</v>
      </c>
      <c r="E13" s="181">
        <f>'BAR BB| Open rates'!E12*0.9*0.9+25</f>
        <v>18250</v>
      </c>
      <c r="F13" s="181">
        <f>'BAR BB| Open rates'!F12*0.9*0.9+25</f>
        <v>16873</v>
      </c>
      <c r="G13" s="181">
        <f>'BAR BB| Open rates'!G12*0.9*0.9+25</f>
        <v>15253</v>
      </c>
    </row>
    <row r="14" spans="1:7" x14ac:dyDescent="0.2">
      <c r="A14" s="163">
        <v>2</v>
      </c>
      <c r="B14" s="181">
        <f>'BAR BB| Open rates'!B13*0.9*0.9+25</f>
        <v>20113</v>
      </c>
      <c r="C14" s="181">
        <f>'BAR BB| Open rates'!C13*0.9*0.9+25</f>
        <v>24892</v>
      </c>
      <c r="D14" s="181">
        <f>'BAR BB| Open rates'!D13*0.9*0.9+25</f>
        <v>21490</v>
      </c>
      <c r="E14" s="181">
        <f>'BAR BB| Open rates'!E13*0.9*0.9+25</f>
        <v>20680</v>
      </c>
      <c r="F14" s="181">
        <f>'BAR BB| Open rates'!F13*0.9*0.9+25</f>
        <v>19303</v>
      </c>
      <c r="G14" s="181">
        <f>'BAR BB| Open rates'!G13*0.9*0.9+25</f>
        <v>17683</v>
      </c>
    </row>
    <row r="15" spans="1:7" x14ac:dyDescent="0.2">
      <c r="A15" s="89"/>
    </row>
    <row r="16" spans="1:7" ht="12.75" customHeight="1" x14ac:dyDescent="0.2">
      <c r="A16" s="371" t="s">
        <v>172</v>
      </c>
    </row>
    <row r="17" spans="1:1" x14ac:dyDescent="0.2">
      <c r="A17" s="371"/>
    </row>
    <row r="18" spans="1:1" ht="13.5" thickBot="1" x14ac:dyDescent="0.25">
      <c r="A18" s="89"/>
    </row>
    <row r="19" spans="1:1" s="154" customFormat="1" ht="278.25" customHeight="1" thickBot="1" x14ac:dyDescent="0.25">
      <c r="A19" s="285" t="s">
        <v>413</v>
      </c>
    </row>
    <row r="20" spans="1:1" s="154" customFormat="1" ht="12.75" customHeight="1" x14ac:dyDescent="0.2"/>
    <row r="21" spans="1:1" x14ac:dyDescent="0.2">
      <c r="A21" s="190" t="s">
        <v>83</v>
      </c>
    </row>
    <row r="22" spans="1:1" s="154" customFormat="1" ht="34.5" customHeight="1" x14ac:dyDescent="0.2">
      <c r="A22" s="213" t="s">
        <v>412</v>
      </c>
    </row>
    <row r="23" spans="1:1" s="154" customFormat="1" ht="51.75" customHeight="1" x14ac:dyDescent="0.2">
      <c r="A23" s="213" t="s">
        <v>411</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264</v>
      </c>
    </row>
    <row r="36" spans="1:1" ht="12.75" customHeight="1" x14ac:dyDescent="0.2">
      <c r="A36" s="192"/>
    </row>
    <row r="37" spans="1:1" ht="24" x14ac:dyDescent="0.2">
      <c r="A37" s="190" t="s">
        <v>95</v>
      </c>
    </row>
    <row r="38" spans="1:1" s="154" customFormat="1" ht="36" hidden="1" customHeight="1" x14ac:dyDescent="0.2">
      <c r="A38" s="219" t="s">
        <v>270</v>
      </c>
    </row>
    <row r="39" spans="1:1" s="154" customFormat="1" ht="24.75" customHeight="1" x14ac:dyDescent="0.2">
      <c r="A39" s="258" t="s">
        <v>419</v>
      </c>
    </row>
    <row r="40" spans="1:1" x14ac:dyDescent="0.2">
      <c r="A40" s="6"/>
    </row>
    <row r="41" spans="1:1" x14ac:dyDescent="0.2">
      <c r="A41" s="171" t="s">
        <v>81</v>
      </c>
    </row>
    <row r="42" spans="1:1" ht="87.75" customHeight="1" x14ac:dyDescent="0.2">
      <c r="A42" s="186" t="s">
        <v>337</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92D050"/>
  </sheetPr>
  <dimension ref="A1:V331"/>
  <sheetViews>
    <sheetView workbookViewId="0">
      <pane xSplit="1" topLeftCell="B1" activePane="topRight" state="frozen"/>
      <selection activeCell="A10" sqref="A10"/>
      <selection pane="topRight" activeCell="P20" sqref="P20"/>
    </sheetView>
  </sheetViews>
  <sheetFormatPr defaultColWidth="10" defaultRowHeight="12.75" x14ac:dyDescent="0.2"/>
  <cols>
    <col min="1" max="1" width="46.5703125" style="32" customWidth="1"/>
    <col min="2" max="16384" width="10" style="31"/>
  </cols>
  <sheetData>
    <row r="1" spans="1:22" x14ac:dyDescent="0.2">
      <c r="A1" s="63" t="s">
        <v>61</v>
      </c>
    </row>
    <row r="2" spans="1:22" ht="24" x14ac:dyDescent="0.2">
      <c r="A2" s="177" t="s">
        <v>299</v>
      </c>
    </row>
    <row r="3" spans="1:22" x14ac:dyDescent="0.2">
      <c r="A3" s="167" t="s">
        <v>298</v>
      </c>
    </row>
    <row r="4" spans="1:22" ht="21.75" customHeight="1" x14ac:dyDescent="0.2">
      <c r="A4" s="201" t="s">
        <v>62</v>
      </c>
      <c r="B4" s="115">
        <f>'BAR BB| Open rates'!B3</f>
        <v>46105</v>
      </c>
      <c r="C4" s="134">
        <f>'BAR BB| Open rates'!C3</f>
        <v>46108</v>
      </c>
      <c r="D4" s="115">
        <f>'BAR BB| Open rates'!D3</f>
        <v>46110</v>
      </c>
      <c r="E4" s="115">
        <f>'BAR BB| Open rates'!E3</f>
        <v>46113</v>
      </c>
      <c r="F4" s="115">
        <f>'BAR BB| Open rates'!F3</f>
        <v>46118</v>
      </c>
      <c r="G4" s="115">
        <f>'BAR BB| Open rates'!G3</f>
        <v>46124</v>
      </c>
      <c r="H4" s="115">
        <f>'BAR BB| Open rates'!H3</f>
        <v>46125</v>
      </c>
      <c r="I4" s="115">
        <f>'BAR BB| Open rates'!I3</f>
        <v>46131</v>
      </c>
      <c r="J4" s="115">
        <f>'BAR BB| Open rates'!J3</f>
        <v>46136</v>
      </c>
      <c r="K4" s="115">
        <f>'BAR BB| Open rates'!K3</f>
        <v>46138</v>
      </c>
      <c r="L4" s="115">
        <f>'BAR BB| Open rates'!L3</f>
        <v>46142</v>
      </c>
      <c r="M4" s="115">
        <f>'BAR BB| Open rates'!M3</f>
        <v>46143</v>
      </c>
      <c r="N4" s="115">
        <f>'BAR BB| Open rates'!N3</f>
        <v>46146</v>
      </c>
      <c r="O4" s="115">
        <f>'BAR BB| Open rates'!O3</f>
        <v>46150</v>
      </c>
      <c r="P4" s="115">
        <f>'BAR BB| Open rates'!P3</f>
        <v>46153</v>
      </c>
      <c r="Q4" s="115">
        <f>'BAR BB| Open rates'!Q3</f>
        <v>46154</v>
      </c>
      <c r="R4" s="115">
        <f>'BAR BB| Open rates'!R3</f>
        <v>46157</v>
      </c>
      <c r="S4" s="115">
        <f>'BAR BB| Open rates'!S3</f>
        <v>46159</v>
      </c>
      <c r="T4" s="115">
        <f>'BAR BB| Open rates'!T3</f>
        <v>46164</v>
      </c>
      <c r="U4" s="115">
        <f>'BAR BB| Open rates'!U3</f>
        <v>46166</v>
      </c>
      <c r="V4" s="115">
        <f>'BAR BB| Open rates'!V3</f>
        <v>46171</v>
      </c>
    </row>
    <row r="5" spans="1:22" ht="21.75" customHeight="1" x14ac:dyDescent="0.2">
      <c r="A5" s="202"/>
      <c r="B5" s="115">
        <f>'BAR BB| Open rates'!B4</f>
        <v>46107</v>
      </c>
      <c r="C5" s="134">
        <f>'BAR BB| Open rates'!C4</f>
        <v>46109</v>
      </c>
      <c r="D5" s="115">
        <f>'BAR BB| Open rates'!D4</f>
        <v>46112</v>
      </c>
      <c r="E5" s="115">
        <f>'BAR BB| Open rates'!E4</f>
        <v>46117</v>
      </c>
      <c r="F5" s="115">
        <f>'BAR BB| Open rates'!F4</f>
        <v>46123</v>
      </c>
      <c r="G5" s="115">
        <f>'BAR BB| Open rates'!G4</f>
        <v>46124</v>
      </c>
      <c r="H5" s="115">
        <f>'BAR BB| Open rates'!H4</f>
        <v>46130</v>
      </c>
      <c r="I5" s="115">
        <f>'BAR BB| Open rates'!I4</f>
        <v>46135</v>
      </c>
      <c r="J5" s="115">
        <f>'BAR BB| Open rates'!J4</f>
        <v>46137</v>
      </c>
      <c r="K5" s="115">
        <f>'BAR BB| Open rates'!K4</f>
        <v>46141</v>
      </c>
      <c r="L5" s="115">
        <f>'BAR BB| Open rates'!L4</f>
        <v>46142</v>
      </c>
      <c r="M5" s="115">
        <f>'BAR BB| Open rates'!M4</f>
        <v>46145</v>
      </c>
      <c r="N5" s="115">
        <f>'BAR BB| Open rates'!N4</f>
        <v>46149</v>
      </c>
      <c r="O5" s="115">
        <f>'BAR BB| Open rates'!O4</f>
        <v>46152</v>
      </c>
      <c r="P5" s="115">
        <f>'BAR BB| Open rates'!P4</f>
        <v>46153</v>
      </c>
      <c r="Q5" s="115">
        <f>'BAR BB| Open rates'!Q4</f>
        <v>46156</v>
      </c>
      <c r="R5" s="115">
        <f>'BAR BB| Open rates'!R4</f>
        <v>46158</v>
      </c>
      <c r="S5" s="115">
        <f>'BAR BB| Open rates'!S4</f>
        <v>46163</v>
      </c>
      <c r="T5" s="115">
        <f>'BAR BB| Open rates'!T4</f>
        <v>46165</v>
      </c>
      <c r="U5" s="115">
        <f>'BAR BB| Open rates'!U4</f>
        <v>46170</v>
      </c>
      <c r="V5" s="115">
        <f>'BAR BB| Open rates'!V4</f>
        <v>46173</v>
      </c>
    </row>
    <row r="6" spans="1:22" x14ac:dyDescent="0.2">
      <c r="A6" s="163" t="s">
        <v>63</v>
      </c>
    </row>
    <row r="7" spans="1:22" x14ac:dyDescent="0.2">
      <c r="A7" s="163">
        <v>1</v>
      </c>
      <c r="B7" s="57">
        <f>'BAR BB| Open rates'!B6*0.9</f>
        <v>13410</v>
      </c>
      <c r="C7" s="57">
        <f>'BAR BB| Open rates'!C6*0.9</f>
        <v>18720</v>
      </c>
      <c r="D7" s="57">
        <f>'BAR BB| Open rates'!D6*0.9</f>
        <v>14940</v>
      </c>
      <c r="E7" s="57">
        <f>'BAR BB| Open rates'!E6*0.9</f>
        <v>14940</v>
      </c>
      <c r="F7" s="57">
        <f>'BAR BB| Open rates'!F6*0.9</f>
        <v>13410</v>
      </c>
      <c r="G7" s="57">
        <f>'BAR BB| Open rates'!G6*0.9</f>
        <v>11610</v>
      </c>
      <c r="H7" s="57">
        <f>'BAR BB| Open rates'!H6*0.9</f>
        <v>11610</v>
      </c>
      <c r="I7" s="57">
        <f>'BAR BB| Open rates'!I6*0.9</f>
        <v>10710</v>
      </c>
      <c r="J7" s="57">
        <f>'BAR BB| Open rates'!J6*0.9</f>
        <v>11610</v>
      </c>
      <c r="K7" s="57">
        <f>'BAR BB| Open rates'!K6*0.9</f>
        <v>11610</v>
      </c>
      <c r="L7" s="57">
        <f>'BAR BB| Open rates'!L6*0.9</f>
        <v>11610</v>
      </c>
      <c r="M7" s="57">
        <f>'BAR BB| Open rates'!M6*0.9</f>
        <v>19620</v>
      </c>
      <c r="N7" s="57">
        <f>'BAR BB| Open rates'!N6*0.9</f>
        <v>14940</v>
      </c>
      <c r="O7" s="57">
        <f>'BAR BB| Open rates'!O6*0.9</f>
        <v>19620</v>
      </c>
      <c r="P7" s="57">
        <f>'BAR BB| Open rates'!P6*0.9</f>
        <v>16920</v>
      </c>
      <c r="Q7" s="57">
        <f>'BAR BB| Open rates'!Q6*0.9</f>
        <v>13410</v>
      </c>
      <c r="R7" s="57">
        <f>'BAR BB| Open rates'!R6*0.9</f>
        <v>14940</v>
      </c>
      <c r="S7" s="57">
        <f>'BAR BB| Open rates'!S6*0.9</f>
        <v>13410</v>
      </c>
      <c r="T7" s="57">
        <f>'BAR BB| Open rates'!T6*0.9</f>
        <v>14940</v>
      </c>
      <c r="U7" s="57">
        <f>'BAR BB| Open rates'!U6*0.9</f>
        <v>13410</v>
      </c>
      <c r="V7" s="57">
        <f>'BAR BB| Open rates'!V6*0.9</f>
        <v>14940</v>
      </c>
    </row>
    <row r="8" spans="1:22" x14ac:dyDescent="0.2">
      <c r="A8" s="163">
        <v>2</v>
      </c>
      <c r="B8" s="57">
        <f>'BAR BB| Open rates'!B7*0.9</f>
        <v>16110</v>
      </c>
      <c r="C8" s="57">
        <f>'BAR BB| Open rates'!C7*0.9</f>
        <v>21420</v>
      </c>
      <c r="D8" s="57">
        <f>'BAR BB| Open rates'!D7*0.9</f>
        <v>17640</v>
      </c>
      <c r="E8" s="57">
        <f>'BAR BB| Open rates'!E7*0.9</f>
        <v>17640</v>
      </c>
      <c r="F8" s="57">
        <f>'BAR BB| Open rates'!F7*0.9</f>
        <v>16110</v>
      </c>
      <c r="G8" s="57">
        <f>'BAR BB| Open rates'!G7*0.9</f>
        <v>14310</v>
      </c>
      <c r="H8" s="57">
        <f>'BAR BB| Open rates'!H7*0.9</f>
        <v>14310</v>
      </c>
      <c r="I8" s="57">
        <f>'BAR BB| Open rates'!I7*0.9</f>
        <v>13410</v>
      </c>
      <c r="J8" s="57">
        <f>'BAR BB| Open rates'!J7*0.9</f>
        <v>14310</v>
      </c>
      <c r="K8" s="57">
        <f>'BAR BB| Open rates'!K7*0.9</f>
        <v>14310</v>
      </c>
      <c r="L8" s="57">
        <f>'BAR BB| Open rates'!L7*0.9</f>
        <v>14310</v>
      </c>
      <c r="M8" s="57">
        <f>'BAR BB| Open rates'!M7*0.9</f>
        <v>22320</v>
      </c>
      <c r="N8" s="57">
        <f>'BAR BB| Open rates'!N7*0.9</f>
        <v>17640</v>
      </c>
      <c r="O8" s="57">
        <f>'BAR BB| Open rates'!O7*0.9</f>
        <v>22320</v>
      </c>
      <c r="P8" s="57">
        <f>'BAR BB| Open rates'!P7*0.9</f>
        <v>19620</v>
      </c>
      <c r="Q8" s="57">
        <f>'BAR BB| Open rates'!Q7*0.9</f>
        <v>16110</v>
      </c>
      <c r="R8" s="57">
        <f>'BAR BB| Open rates'!R7*0.9</f>
        <v>17640</v>
      </c>
      <c r="S8" s="57">
        <f>'BAR BB| Open rates'!S7*0.9</f>
        <v>16110</v>
      </c>
      <c r="T8" s="57">
        <f>'BAR BB| Open rates'!T7*0.9</f>
        <v>17640</v>
      </c>
      <c r="U8" s="57">
        <f>'BAR BB| Open rates'!U7*0.9</f>
        <v>16110</v>
      </c>
      <c r="V8" s="57">
        <f>'BAR BB| Open rates'!V7*0.9</f>
        <v>17640</v>
      </c>
    </row>
    <row r="9" spans="1:22" x14ac:dyDescent="0.2">
      <c r="A9" s="163" t="s">
        <v>175</v>
      </c>
      <c r="B9" s="57"/>
      <c r="C9" s="57"/>
      <c r="D9" s="57"/>
      <c r="E9" s="57"/>
      <c r="F9" s="57"/>
      <c r="G9" s="57"/>
      <c r="H9" s="57"/>
      <c r="I9" s="57"/>
      <c r="J9" s="57"/>
      <c r="K9" s="57"/>
      <c r="L9" s="57"/>
      <c r="M9" s="57"/>
      <c r="N9" s="57"/>
      <c r="O9" s="57"/>
      <c r="P9" s="57"/>
      <c r="Q9" s="57"/>
      <c r="R9" s="57"/>
      <c r="S9" s="57"/>
      <c r="T9" s="57"/>
      <c r="U9" s="57"/>
      <c r="V9" s="57"/>
    </row>
    <row r="10" spans="1:22" x14ac:dyDescent="0.2">
      <c r="A10" s="163">
        <v>1</v>
      </c>
      <c r="B10" s="57">
        <f>'BAR BB| Open rates'!B9*0.9</f>
        <v>16110</v>
      </c>
      <c r="C10" s="57">
        <f>'BAR BB| Open rates'!C9*0.9</f>
        <v>21420</v>
      </c>
      <c r="D10" s="57">
        <f>'BAR BB| Open rates'!D9*0.9</f>
        <v>17640</v>
      </c>
      <c r="E10" s="148">
        <f>'BAR BB| Open rates'!E9*0.9</f>
        <v>16740</v>
      </c>
      <c r="F10" s="148">
        <f>'BAR BB| Open rates'!F9*0.9</f>
        <v>15210</v>
      </c>
      <c r="G10" s="148">
        <f>'BAR BB| Open rates'!G9*0.9</f>
        <v>13410</v>
      </c>
      <c r="H10" s="148">
        <f>'BAR BB| Open rates'!H9*0.9</f>
        <v>13410</v>
      </c>
      <c r="I10" s="148">
        <f>'BAR BB| Open rates'!I9*0.9</f>
        <v>12510</v>
      </c>
      <c r="J10" s="148">
        <f>'BAR BB| Open rates'!J9*0.9</f>
        <v>13410</v>
      </c>
      <c r="K10" s="148">
        <f>'BAR BB| Open rates'!K9*0.9</f>
        <v>13410</v>
      </c>
      <c r="L10" s="148">
        <f>'BAR BB| Open rates'!L9*0.9</f>
        <v>13410</v>
      </c>
      <c r="M10" s="148">
        <f>'BAR BB| Open rates'!M9*0.9</f>
        <v>21420</v>
      </c>
      <c r="N10" s="148">
        <f>'BAR BB| Open rates'!N9*0.9</f>
        <v>16740</v>
      </c>
      <c r="O10" s="148">
        <f>'BAR BB| Open rates'!O9*0.9</f>
        <v>21420</v>
      </c>
      <c r="P10" s="148">
        <f>'BAR BB| Open rates'!P9*0.9</f>
        <v>18720</v>
      </c>
      <c r="Q10" s="148">
        <f>'BAR BB| Open rates'!Q9*0.9</f>
        <v>15210</v>
      </c>
      <c r="R10" s="148">
        <f>'BAR BB| Open rates'!R9*0.9</f>
        <v>16740</v>
      </c>
      <c r="S10" s="148">
        <f>'BAR BB| Open rates'!S9*0.9</f>
        <v>15210</v>
      </c>
      <c r="T10" s="148">
        <f>'BAR BB| Open rates'!T9*0.9</f>
        <v>16740</v>
      </c>
      <c r="U10" s="148">
        <f>'BAR BB| Open rates'!U9*0.9</f>
        <v>15210</v>
      </c>
      <c r="V10" s="148">
        <f>'BAR BB| Open rates'!V9*0.9</f>
        <v>16740</v>
      </c>
    </row>
    <row r="11" spans="1:22" x14ac:dyDescent="0.2">
      <c r="A11" s="163">
        <v>2</v>
      </c>
      <c r="B11" s="57">
        <f>'BAR BB| Open rates'!B10*0.9</f>
        <v>18810</v>
      </c>
      <c r="C11" s="57">
        <f>'BAR BB| Open rates'!C10*0.9</f>
        <v>24120</v>
      </c>
      <c r="D11" s="57">
        <f>'BAR BB| Open rates'!D10*0.9</f>
        <v>20340</v>
      </c>
      <c r="E11" s="57">
        <f>'BAR BB| Open rates'!E10*0.9</f>
        <v>19440</v>
      </c>
      <c r="F11" s="57">
        <f>'BAR BB| Open rates'!F10*0.9</f>
        <v>17910</v>
      </c>
      <c r="G11" s="57">
        <f>'BAR BB| Open rates'!G10*0.9</f>
        <v>16110</v>
      </c>
      <c r="H11" s="57">
        <f>'BAR BB| Open rates'!H10*0.9</f>
        <v>16110</v>
      </c>
      <c r="I11" s="57">
        <f>'BAR BB| Open rates'!I10*0.9</f>
        <v>15210</v>
      </c>
      <c r="J11" s="57">
        <f>'BAR BB| Open rates'!J10*0.9</f>
        <v>16110</v>
      </c>
      <c r="K11" s="57">
        <f>'BAR BB| Open rates'!K10*0.9</f>
        <v>16110</v>
      </c>
      <c r="L11" s="57">
        <f>'BAR BB| Open rates'!L10*0.9</f>
        <v>16110</v>
      </c>
      <c r="M11" s="57">
        <f>'BAR BB| Open rates'!M10*0.9</f>
        <v>24120</v>
      </c>
      <c r="N11" s="57">
        <f>'BAR BB| Open rates'!N10*0.9</f>
        <v>19440</v>
      </c>
      <c r="O11" s="57">
        <f>'BAR BB| Open rates'!O10*0.9</f>
        <v>24120</v>
      </c>
      <c r="P11" s="57">
        <f>'BAR BB| Open rates'!P10*0.9</f>
        <v>21420</v>
      </c>
      <c r="Q11" s="57">
        <f>'BAR BB| Open rates'!Q10*0.9</f>
        <v>17910</v>
      </c>
      <c r="R11" s="57">
        <f>'BAR BB| Open rates'!R10*0.9</f>
        <v>19440</v>
      </c>
      <c r="S11" s="57">
        <f>'BAR BB| Open rates'!S10*0.9</f>
        <v>17910</v>
      </c>
      <c r="T11" s="57">
        <f>'BAR BB| Open rates'!T10*0.9</f>
        <v>19440</v>
      </c>
      <c r="U11" s="57">
        <f>'BAR BB| Open rates'!U10*0.9</f>
        <v>17910</v>
      </c>
      <c r="V11" s="57">
        <f>'BAR BB| Open rates'!V10*0.9</f>
        <v>19440</v>
      </c>
    </row>
    <row r="12" spans="1:22" x14ac:dyDescent="0.2">
      <c r="A12" s="163" t="s">
        <v>176</v>
      </c>
      <c r="B12" s="57"/>
      <c r="C12" s="57"/>
      <c r="D12" s="57"/>
      <c r="E12" s="57"/>
      <c r="F12" s="57"/>
      <c r="G12" s="57"/>
      <c r="H12" s="57"/>
      <c r="I12" s="57"/>
      <c r="J12" s="57"/>
      <c r="K12" s="57"/>
      <c r="L12" s="57"/>
      <c r="M12" s="57"/>
      <c r="N12" s="57"/>
      <c r="O12" s="57"/>
      <c r="P12" s="57"/>
      <c r="Q12" s="57"/>
      <c r="R12" s="57"/>
      <c r="S12" s="57"/>
      <c r="T12" s="57"/>
      <c r="U12" s="57"/>
      <c r="V12" s="57"/>
    </row>
    <row r="13" spans="1:22" x14ac:dyDescent="0.2">
      <c r="A13" s="163">
        <v>1</v>
      </c>
      <c r="B13" s="57">
        <f>'BAR BB| Open rates'!B12*0.9</f>
        <v>19620</v>
      </c>
      <c r="C13" s="57">
        <f>'BAR BB| Open rates'!C12*0.9</f>
        <v>24930</v>
      </c>
      <c r="D13" s="57">
        <f>'BAR BB| Open rates'!D12*0.9</f>
        <v>21150</v>
      </c>
      <c r="E13" s="148">
        <f>'BAR BB| Open rates'!E12*0.9</f>
        <v>20250</v>
      </c>
      <c r="F13" s="148">
        <f>'BAR BB| Open rates'!F12*0.9</f>
        <v>18720</v>
      </c>
      <c r="G13" s="148">
        <f>'BAR BB| Open rates'!G12*0.9</f>
        <v>16920</v>
      </c>
      <c r="H13" s="148">
        <f>'BAR BB| Open rates'!H12*0.9</f>
        <v>16920</v>
      </c>
      <c r="I13" s="148">
        <f>'BAR BB| Open rates'!I12*0.9</f>
        <v>16020</v>
      </c>
      <c r="J13" s="148">
        <f>'BAR BB| Open rates'!J12*0.9</f>
        <v>16920</v>
      </c>
      <c r="K13" s="148">
        <f>'BAR BB| Open rates'!K12*0.9</f>
        <v>16920</v>
      </c>
      <c r="L13" s="148">
        <f>'BAR BB| Open rates'!L12*0.9</f>
        <v>16920</v>
      </c>
      <c r="M13" s="57">
        <f>'BAR BB| Open rates'!M12*0.9</f>
        <v>25830</v>
      </c>
      <c r="N13" s="57">
        <f>'BAR BB| Open rates'!N12*0.9</f>
        <v>21150</v>
      </c>
      <c r="O13" s="57">
        <f>'BAR BB| Open rates'!O12*0.9</f>
        <v>25830</v>
      </c>
      <c r="P13" s="57">
        <f>'BAR BB| Open rates'!P12*0.9</f>
        <v>23130</v>
      </c>
      <c r="Q13" s="57">
        <f>'BAR BB| Open rates'!Q12*0.9</f>
        <v>19620</v>
      </c>
      <c r="R13" s="57">
        <f>'BAR BB| Open rates'!R12*0.9</f>
        <v>21150</v>
      </c>
      <c r="S13" s="57">
        <f>'BAR BB| Open rates'!S12*0.9</f>
        <v>19620</v>
      </c>
      <c r="T13" s="57">
        <f>'BAR BB| Open rates'!T12*0.9</f>
        <v>21150</v>
      </c>
      <c r="U13" s="57">
        <f>'BAR BB| Open rates'!U12*0.9</f>
        <v>19620</v>
      </c>
      <c r="V13" s="57">
        <f>'BAR BB| Open rates'!V12*0.9</f>
        <v>21150</v>
      </c>
    </row>
    <row r="14" spans="1:22" x14ac:dyDescent="0.2">
      <c r="A14" s="163">
        <v>2</v>
      </c>
      <c r="B14" s="57">
        <f>'BAR BB| Open rates'!B13*0.9</f>
        <v>22320</v>
      </c>
      <c r="C14" s="57">
        <f>'BAR BB| Open rates'!C13*0.9</f>
        <v>27630</v>
      </c>
      <c r="D14" s="57">
        <f>'BAR BB| Open rates'!D13*0.9</f>
        <v>23850</v>
      </c>
      <c r="E14" s="57">
        <f>'BAR BB| Open rates'!E13*0.9</f>
        <v>22950</v>
      </c>
      <c r="F14" s="57">
        <f>'BAR BB| Open rates'!F13*0.9</f>
        <v>21420</v>
      </c>
      <c r="G14" s="57">
        <f>'BAR BB| Open rates'!G13*0.9</f>
        <v>19620</v>
      </c>
      <c r="H14" s="57">
        <f>'BAR BB| Open rates'!H13*0.9</f>
        <v>19620</v>
      </c>
      <c r="I14" s="57">
        <f>'BAR BB| Open rates'!I13*0.9</f>
        <v>18720</v>
      </c>
      <c r="J14" s="57">
        <f>'BAR BB| Open rates'!J13*0.9</f>
        <v>19620</v>
      </c>
      <c r="K14" s="57">
        <f>'BAR BB| Open rates'!K13*0.9</f>
        <v>19620</v>
      </c>
      <c r="L14" s="57">
        <f>'BAR BB| Open rates'!L13*0.9</f>
        <v>19620</v>
      </c>
      <c r="M14" s="57">
        <f>'BAR BB| Open rates'!M13*0.9</f>
        <v>28530</v>
      </c>
      <c r="N14" s="57">
        <f>'BAR BB| Open rates'!N13*0.9</f>
        <v>23850</v>
      </c>
      <c r="O14" s="57">
        <f>'BAR BB| Open rates'!O13*0.9</f>
        <v>28530</v>
      </c>
      <c r="P14" s="57">
        <f>'BAR BB| Open rates'!P13*0.9</f>
        <v>25830</v>
      </c>
      <c r="Q14" s="57">
        <f>'BAR BB| Open rates'!Q13*0.9</f>
        <v>22320</v>
      </c>
      <c r="R14" s="57">
        <f>'BAR BB| Open rates'!R13*0.9</f>
        <v>23850</v>
      </c>
      <c r="S14" s="57">
        <f>'BAR BB| Open rates'!S13*0.9</f>
        <v>22320</v>
      </c>
      <c r="T14" s="57">
        <f>'BAR BB| Open rates'!T13*0.9</f>
        <v>23850</v>
      </c>
      <c r="U14" s="57">
        <f>'BAR BB| Open rates'!U13*0.9</f>
        <v>22320</v>
      </c>
      <c r="V14" s="57">
        <f>'BAR BB| Open rates'!V13*0.9</f>
        <v>23850</v>
      </c>
    </row>
    <row r="15" spans="1:22" x14ac:dyDescent="0.2">
      <c r="A15" s="89"/>
    </row>
    <row r="16" spans="1:22" x14ac:dyDescent="0.2">
      <c r="A16" s="371" t="s">
        <v>172</v>
      </c>
    </row>
    <row r="17" spans="1:1" x14ac:dyDescent="0.2">
      <c r="A17" s="371"/>
    </row>
    <row r="18" spans="1:1" x14ac:dyDescent="0.2">
      <c r="A18" s="89"/>
    </row>
    <row r="19" spans="1:1" s="154" customFormat="1" ht="41.25" customHeight="1" x14ac:dyDescent="0.2">
      <c r="A19" s="399" t="s">
        <v>436</v>
      </c>
    </row>
    <row r="20" spans="1:1" s="154" customFormat="1" ht="41.25" customHeight="1" x14ac:dyDescent="0.2">
      <c r="A20" s="399"/>
    </row>
    <row r="21" spans="1:1" s="154" customFormat="1" ht="41.25" customHeight="1" x14ac:dyDescent="0.2">
      <c r="A21" s="399"/>
    </row>
    <row r="22" spans="1:1" s="154" customFormat="1" ht="41.25" customHeight="1" x14ac:dyDescent="0.2">
      <c r="A22" s="399"/>
    </row>
    <row r="23" spans="1:1" ht="12.75" customHeight="1" x14ac:dyDescent="0.2">
      <c r="A23" s="31"/>
    </row>
    <row r="24" spans="1:1" x14ac:dyDescent="0.2">
      <c r="A24" s="177" t="s">
        <v>83</v>
      </c>
    </row>
    <row r="25" spans="1:1" ht="24" x14ac:dyDescent="0.2">
      <c r="A25" s="157" t="s">
        <v>426</v>
      </c>
    </row>
    <row r="26" spans="1:1" ht="24" x14ac:dyDescent="0.2">
      <c r="A26" s="157" t="s">
        <v>427</v>
      </c>
    </row>
    <row r="27" spans="1:1" x14ac:dyDescent="0.2">
      <c r="A27" s="33"/>
    </row>
    <row r="28" spans="1:1" x14ac:dyDescent="0.2">
      <c r="A28" s="174" t="s">
        <v>74</v>
      </c>
    </row>
    <row r="29" spans="1:1" ht="24" x14ac:dyDescent="0.2">
      <c r="A29" s="179" t="s">
        <v>201</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ht="15.75" customHeight="1" x14ac:dyDescent="0.2">
      <c r="A39" s="221"/>
    </row>
    <row r="40" spans="1:1" ht="15.75" customHeight="1" x14ac:dyDescent="0.2">
      <c r="A40" s="395" t="s">
        <v>434</v>
      </c>
    </row>
    <row r="41" spans="1:1" ht="15" customHeight="1" x14ac:dyDescent="0.2">
      <c r="A41" s="396"/>
    </row>
    <row r="42" spans="1:1" ht="70.5" customHeight="1" x14ac:dyDescent="0.2">
      <c r="A42" s="397"/>
    </row>
    <row r="43" spans="1:1" x14ac:dyDescent="0.2">
      <c r="A43" s="69"/>
    </row>
    <row r="44" spans="1:1" ht="36" x14ac:dyDescent="0.2">
      <c r="A44" s="206" t="s">
        <v>203</v>
      </c>
    </row>
    <row r="45" spans="1:1" s="154" customFormat="1" ht="27.75" customHeight="1" x14ac:dyDescent="0.2">
      <c r="A45" s="204" t="s">
        <v>433</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300</v>
      </c>
    </row>
    <row r="52" spans="1:1" x14ac:dyDescent="0.2">
      <c r="A52" s="170"/>
    </row>
    <row r="53" spans="1:1" s="154" customFormat="1" x14ac:dyDescent="0.2">
      <c r="A53" s="207" t="s">
        <v>428</v>
      </c>
    </row>
    <row r="54" spans="1:1" s="154" customFormat="1" x14ac:dyDescent="0.2">
      <c r="A54" s="205" t="s">
        <v>204</v>
      </c>
    </row>
    <row r="55" spans="1:1" s="154" customFormat="1" ht="12.75" customHeight="1" x14ac:dyDescent="0.2">
      <c r="A55" s="205"/>
    </row>
    <row r="56" spans="1:1" s="154" customFormat="1" x14ac:dyDescent="0.2">
      <c r="A56" s="207" t="s">
        <v>429</v>
      </c>
    </row>
    <row r="57" spans="1:1" s="154" customFormat="1" x14ac:dyDescent="0.2">
      <c r="A57" s="205" t="s">
        <v>204</v>
      </c>
    </row>
    <row r="58" spans="1:1" s="154" customFormat="1" ht="13.5" customHeight="1" x14ac:dyDescent="0.2">
      <c r="A58" s="176"/>
    </row>
    <row r="59" spans="1:1" s="154" customFormat="1" x14ac:dyDescent="0.2">
      <c r="A59" s="207" t="s">
        <v>430</v>
      </c>
    </row>
    <row r="60" spans="1:1" s="154" customFormat="1" x14ac:dyDescent="0.2">
      <c r="A60" s="205" t="s">
        <v>204</v>
      </c>
    </row>
    <row r="61" spans="1:1" s="154" customFormat="1" ht="12.75" customHeight="1" x14ac:dyDescent="0.2">
      <c r="A61" s="176"/>
    </row>
    <row r="62" spans="1:1" s="154" customFormat="1" x14ac:dyDescent="0.2">
      <c r="A62" s="207" t="s">
        <v>431</v>
      </c>
    </row>
    <row r="63" spans="1:1" s="154" customFormat="1" x14ac:dyDescent="0.2">
      <c r="A63" s="205" t="s">
        <v>432</v>
      </c>
    </row>
    <row r="64" spans="1:1" s="154" customFormat="1" x14ac:dyDescent="0.2">
      <c r="A64" s="215"/>
    </row>
    <row r="65" spans="1:1" s="154" customFormat="1" ht="24" x14ac:dyDescent="0.2">
      <c r="A65" s="207" t="s">
        <v>438</v>
      </c>
    </row>
    <row r="66" spans="1:1" s="154" customFormat="1" x14ac:dyDescent="0.2">
      <c r="A66" s="208"/>
    </row>
    <row r="67" spans="1:1" x14ac:dyDescent="0.2">
      <c r="A67" s="207" t="s">
        <v>441</v>
      </c>
    </row>
    <row r="68" spans="1:1" x14ac:dyDescent="0.2">
      <c r="A68" s="208" t="s">
        <v>439</v>
      </c>
    </row>
    <row r="69" spans="1:1" x14ac:dyDescent="0.2">
      <c r="A69" s="205"/>
    </row>
    <row r="70" spans="1:1" ht="36" x14ac:dyDescent="0.2">
      <c r="A70" s="207" t="s">
        <v>442</v>
      </c>
    </row>
    <row r="71" spans="1:1" x14ac:dyDescent="0.2">
      <c r="A71" s="208" t="s">
        <v>440</v>
      </c>
    </row>
    <row r="72" spans="1:1" x14ac:dyDescent="0.2">
      <c r="A72" s="137"/>
    </row>
    <row r="73" spans="1:1" ht="24" x14ac:dyDescent="0.2">
      <c r="A73" s="207" t="s">
        <v>443</v>
      </c>
    </row>
    <row r="74" spans="1:1" ht="72" x14ac:dyDescent="0.2">
      <c r="A74" s="208" t="s">
        <v>447</v>
      </c>
    </row>
    <row r="75" spans="1:1" x14ac:dyDescent="0.2">
      <c r="A75" s="205"/>
    </row>
    <row r="76" spans="1:1" x14ac:dyDescent="0.2">
      <c r="A76" s="207" t="s">
        <v>437</v>
      </c>
    </row>
    <row r="77" spans="1:1" x14ac:dyDescent="0.2">
      <c r="A77" s="208" t="s">
        <v>287</v>
      </c>
    </row>
    <row r="78" spans="1:1" x14ac:dyDescent="0.2">
      <c r="A78" s="205"/>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FF00"/>
  </sheetPr>
  <dimension ref="A1:V341"/>
  <sheetViews>
    <sheetView workbookViewId="0">
      <pane xSplit="1" topLeftCell="B1" activePane="topRight" state="frozen"/>
      <selection activeCell="A10" sqref="A10"/>
      <selection pane="topRight" activeCell="B4" sqref="B4:V14"/>
    </sheetView>
  </sheetViews>
  <sheetFormatPr defaultColWidth="10" defaultRowHeight="12.75" x14ac:dyDescent="0.2"/>
  <cols>
    <col min="1" max="1" width="46.5703125" style="32" customWidth="1"/>
    <col min="2" max="16384" width="10" style="31"/>
  </cols>
  <sheetData>
    <row r="1" spans="1:22" x14ac:dyDescent="0.2">
      <c r="A1" s="63" t="s">
        <v>61</v>
      </c>
    </row>
    <row r="2" spans="1:22" ht="21.75" customHeight="1" x14ac:dyDescent="0.2">
      <c r="A2" s="177" t="s">
        <v>299</v>
      </c>
    </row>
    <row r="3" spans="1:22" x14ac:dyDescent="0.2">
      <c r="A3" s="167" t="s">
        <v>274</v>
      </c>
    </row>
    <row r="4" spans="1:22" ht="21.75" customHeight="1" x14ac:dyDescent="0.2">
      <c r="A4" s="239" t="s">
        <v>62</v>
      </c>
      <c r="B4" s="115">
        <f>'BAR BB| Open rates'!B3</f>
        <v>46105</v>
      </c>
      <c r="C4" s="115">
        <f>'BAR BB| Open rates'!C3</f>
        <v>46108</v>
      </c>
      <c r="D4" s="115">
        <f>'BAR BB| Open rates'!D3</f>
        <v>46110</v>
      </c>
      <c r="E4" s="115">
        <f>'BAR BB| Open rates'!E3</f>
        <v>46113</v>
      </c>
      <c r="F4" s="115">
        <f>'BAR BB| Open rates'!F3</f>
        <v>46118</v>
      </c>
      <c r="G4" s="115">
        <f>'BAR BB| Open rates'!G3</f>
        <v>46124</v>
      </c>
      <c r="H4" s="115">
        <f>'BAR BB| Open rates'!H3</f>
        <v>46125</v>
      </c>
      <c r="I4" s="115">
        <f>'BAR BB| Open rates'!I3</f>
        <v>46131</v>
      </c>
      <c r="J4" s="115">
        <f>'BAR BB| Open rates'!J3</f>
        <v>46136</v>
      </c>
      <c r="K4" s="115">
        <f>'BAR BB| Open rates'!K3</f>
        <v>46138</v>
      </c>
      <c r="L4" s="115">
        <f>'BAR BB| Open rates'!L3</f>
        <v>46142</v>
      </c>
      <c r="M4" s="115">
        <f>'BAR BB| Open rates'!M3</f>
        <v>46143</v>
      </c>
      <c r="N4" s="115">
        <f>'BAR BB| Open rates'!N3</f>
        <v>46146</v>
      </c>
      <c r="O4" s="115">
        <f>'BAR BB| Open rates'!O3</f>
        <v>46150</v>
      </c>
      <c r="P4" s="115">
        <f>'BAR BB| Open rates'!P3</f>
        <v>46153</v>
      </c>
      <c r="Q4" s="115">
        <f>'BAR BB| Open rates'!Q3</f>
        <v>46154</v>
      </c>
      <c r="R4" s="115">
        <f>'BAR BB| Open rates'!R3</f>
        <v>46157</v>
      </c>
      <c r="S4" s="115">
        <f>'BAR BB| Open rates'!S3</f>
        <v>46159</v>
      </c>
      <c r="T4" s="115">
        <f>'BAR BB| Open rates'!T3</f>
        <v>46164</v>
      </c>
      <c r="U4" s="115">
        <f>'BAR BB| Open rates'!U3</f>
        <v>46166</v>
      </c>
      <c r="V4" s="115">
        <f>'BAR BB| Open rates'!V3</f>
        <v>46171</v>
      </c>
    </row>
    <row r="5" spans="1:22" ht="21.75" customHeight="1" x14ac:dyDescent="0.2">
      <c r="A5" s="240"/>
      <c r="B5" s="115">
        <f>'BAR BB| Open rates'!B4</f>
        <v>46107</v>
      </c>
      <c r="C5" s="115">
        <f>'BAR BB| Open rates'!C4</f>
        <v>46109</v>
      </c>
      <c r="D5" s="115">
        <f>'BAR BB| Open rates'!D4</f>
        <v>46112</v>
      </c>
      <c r="E5" s="115">
        <f>'BAR BB| Open rates'!E4</f>
        <v>46117</v>
      </c>
      <c r="F5" s="115">
        <f>'BAR BB| Open rates'!F4</f>
        <v>46123</v>
      </c>
      <c r="G5" s="115">
        <f>'BAR BB| Open rates'!G4</f>
        <v>46124</v>
      </c>
      <c r="H5" s="115">
        <f>'BAR BB| Open rates'!H4</f>
        <v>46130</v>
      </c>
      <c r="I5" s="115">
        <f>'BAR BB| Open rates'!I4</f>
        <v>46135</v>
      </c>
      <c r="J5" s="115">
        <f>'BAR BB| Open rates'!J4</f>
        <v>46137</v>
      </c>
      <c r="K5" s="115">
        <f>'BAR BB| Open rates'!K4</f>
        <v>46141</v>
      </c>
      <c r="L5" s="115">
        <f>'BAR BB| Open rates'!L4</f>
        <v>46142</v>
      </c>
      <c r="M5" s="115">
        <f>'BAR BB| Open rates'!M4</f>
        <v>46145</v>
      </c>
      <c r="N5" s="115">
        <f>'BAR BB| Open rates'!N4</f>
        <v>46149</v>
      </c>
      <c r="O5" s="115">
        <f>'BAR BB| Open rates'!O4</f>
        <v>46152</v>
      </c>
      <c r="P5" s="115">
        <f>'BAR BB| Open rates'!P4</f>
        <v>46153</v>
      </c>
      <c r="Q5" s="115">
        <f>'BAR BB| Open rates'!Q4</f>
        <v>46156</v>
      </c>
      <c r="R5" s="115">
        <f>'BAR BB| Open rates'!R4</f>
        <v>46158</v>
      </c>
      <c r="S5" s="115">
        <f>'BAR BB| Open rates'!S4</f>
        <v>46163</v>
      </c>
      <c r="T5" s="115">
        <f>'BAR BB| Open rates'!T4</f>
        <v>46165</v>
      </c>
      <c r="U5" s="115">
        <f>'BAR BB| Open rates'!U4</f>
        <v>46170</v>
      </c>
      <c r="V5" s="115">
        <f>'BAR BB| Open rates'!V4</f>
        <v>46173</v>
      </c>
    </row>
    <row r="6" spans="1:22" x14ac:dyDescent="0.2">
      <c r="A6" s="163" t="s">
        <v>63</v>
      </c>
      <c r="B6" s="115"/>
      <c r="C6" s="115"/>
      <c r="D6" s="115"/>
      <c r="E6" s="115"/>
      <c r="F6" s="115"/>
      <c r="G6" s="115"/>
      <c r="H6" s="115"/>
      <c r="I6" s="115"/>
      <c r="J6" s="115"/>
      <c r="K6" s="115"/>
      <c r="L6" s="115"/>
      <c r="M6" s="115"/>
      <c r="N6" s="115"/>
      <c r="O6" s="115"/>
      <c r="P6" s="115"/>
      <c r="Q6" s="115"/>
      <c r="R6" s="115"/>
      <c r="S6" s="115"/>
      <c r="T6" s="115"/>
      <c r="U6" s="115"/>
      <c r="V6" s="115"/>
    </row>
    <row r="7" spans="1:22" x14ac:dyDescent="0.2">
      <c r="A7" s="163">
        <v>1</v>
      </c>
      <c r="B7" s="57">
        <f>'BAR BB| Open rates'!B6*0.9*0.87</f>
        <v>11666.7</v>
      </c>
      <c r="C7" s="57">
        <f>'BAR BB| Open rates'!C6*0.9*0.87</f>
        <v>16286.4</v>
      </c>
      <c r="D7" s="57">
        <f>'BAR BB| Open rates'!D6*0.9*0.87</f>
        <v>12997.8</v>
      </c>
      <c r="E7" s="57">
        <f>'BAR BB| Open rates'!E6*0.9*0.87</f>
        <v>12997.8</v>
      </c>
      <c r="F7" s="57">
        <f>'BAR BB| Open rates'!F6*0.9*0.87</f>
        <v>11666.7</v>
      </c>
      <c r="G7" s="57">
        <f>'BAR BB| Open rates'!G6*0.9*0.87</f>
        <v>10100.700000000001</v>
      </c>
      <c r="H7" s="57">
        <f>'BAR BB| Open rates'!H6*0.9*0.87</f>
        <v>10100.700000000001</v>
      </c>
      <c r="I7" s="57">
        <f>'BAR BB| Open rates'!I6*0.9*0.87</f>
        <v>9317.7000000000007</v>
      </c>
      <c r="J7" s="57">
        <f>'BAR BB| Open rates'!J6*0.9*0.87</f>
        <v>10100.700000000001</v>
      </c>
      <c r="K7" s="57">
        <f>'BAR BB| Open rates'!K6*0.9*0.87</f>
        <v>10100.700000000001</v>
      </c>
      <c r="L7" s="57">
        <f>'BAR BB| Open rates'!L6*0.9*0.87</f>
        <v>10100.700000000001</v>
      </c>
      <c r="M7" s="57">
        <f>'BAR BB| Open rates'!M6*0.9*0.87</f>
        <v>17069.400000000001</v>
      </c>
      <c r="N7" s="57">
        <f>'BAR BB| Open rates'!N6*0.9*0.87</f>
        <v>12997.8</v>
      </c>
      <c r="O7" s="57">
        <f>'BAR BB| Open rates'!O6*0.9*0.87</f>
        <v>17069.400000000001</v>
      </c>
      <c r="P7" s="57">
        <f>'BAR BB| Open rates'!P6*0.9*0.87</f>
        <v>14720.4</v>
      </c>
      <c r="Q7" s="57">
        <f>'BAR BB| Open rates'!Q6*0.9*0.87</f>
        <v>11666.7</v>
      </c>
      <c r="R7" s="57">
        <f>'BAR BB| Open rates'!R6*0.9*0.87</f>
        <v>12997.8</v>
      </c>
      <c r="S7" s="57">
        <f>'BAR BB| Open rates'!S6*0.9*0.87</f>
        <v>11666.7</v>
      </c>
      <c r="T7" s="57">
        <f>'BAR BB| Open rates'!T6*0.9*0.87</f>
        <v>12997.8</v>
      </c>
      <c r="U7" s="57">
        <f>'BAR BB| Open rates'!U6*0.9*0.87</f>
        <v>11666.7</v>
      </c>
      <c r="V7" s="57">
        <f>'BAR BB| Open rates'!V6*0.9*0.87</f>
        <v>12997.8</v>
      </c>
    </row>
    <row r="8" spans="1:22" x14ac:dyDescent="0.2">
      <c r="A8" s="163">
        <v>2</v>
      </c>
      <c r="B8" s="57">
        <f>'BAR BB| Open rates'!B7*0.9*0.87</f>
        <v>14015.7</v>
      </c>
      <c r="C8" s="57">
        <f>'BAR BB| Open rates'!C7*0.9*0.87</f>
        <v>18635.400000000001</v>
      </c>
      <c r="D8" s="57">
        <f>'BAR BB| Open rates'!D7*0.9*0.87</f>
        <v>15346.8</v>
      </c>
      <c r="E8" s="57">
        <f>'BAR BB| Open rates'!E7*0.9*0.87</f>
        <v>15346.8</v>
      </c>
      <c r="F8" s="57">
        <f>'BAR BB| Open rates'!F7*0.9*0.87</f>
        <v>14015.7</v>
      </c>
      <c r="G8" s="57">
        <f>'BAR BB| Open rates'!G7*0.9*0.87</f>
        <v>12449.7</v>
      </c>
      <c r="H8" s="57">
        <f>'BAR BB| Open rates'!H7*0.9*0.87</f>
        <v>12449.7</v>
      </c>
      <c r="I8" s="57">
        <f>'BAR BB| Open rates'!I7*0.9*0.87</f>
        <v>11666.7</v>
      </c>
      <c r="J8" s="57">
        <f>'BAR BB| Open rates'!J7*0.9*0.87</f>
        <v>12449.7</v>
      </c>
      <c r="K8" s="57">
        <f>'BAR BB| Open rates'!K7*0.9*0.87</f>
        <v>12449.7</v>
      </c>
      <c r="L8" s="57">
        <f>'BAR BB| Open rates'!L7*0.9*0.87</f>
        <v>12449.7</v>
      </c>
      <c r="M8" s="57">
        <f>'BAR BB| Open rates'!M7*0.9*0.87</f>
        <v>19418.400000000001</v>
      </c>
      <c r="N8" s="57">
        <f>'BAR BB| Open rates'!N7*0.9*0.87</f>
        <v>15346.8</v>
      </c>
      <c r="O8" s="57">
        <f>'BAR BB| Open rates'!O7*0.9*0.87</f>
        <v>19418.400000000001</v>
      </c>
      <c r="P8" s="57">
        <f>'BAR BB| Open rates'!P7*0.9*0.87</f>
        <v>17069.400000000001</v>
      </c>
      <c r="Q8" s="57">
        <f>'BAR BB| Open rates'!Q7*0.9*0.87</f>
        <v>14015.7</v>
      </c>
      <c r="R8" s="57">
        <f>'BAR BB| Open rates'!R7*0.9*0.87</f>
        <v>15346.8</v>
      </c>
      <c r="S8" s="57">
        <f>'BAR BB| Open rates'!S7*0.9*0.87</f>
        <v>14015.7</v>
      </c>
      <c r="T8" s="57">
        <f>'BAR BB| Open rates'!T7*0.9*0.87</f>
        <v>15346.8</v>
      </c>
      <c r="U8" s="57">
        <f>'BAR BB| Open rates'!U7*0.9*0.87</f>
        <v>14015.7</v>
      </c>
      <c r="V8" s="57">
        <f>'BAR BB| Open rates'!V7*0.9*0.87</f>
        <v>15346.8</v>
      </c>
    </row>
    <row r="9" spans="1:22" x14ac:dyDescent="0.2">
      <c r="A9" s="163" t="s">
        <v>175</v>
      </c>
      <c r="B9" s="57"/>
      <c r="C9" s="57"/>
      <c r="D9" s="57"/>
      <c r="E9" s="57"/>
      <c r="F9" s="57"/>
      <c r="G9" s="57"/>
      <c r="H9" s="57"/>
      <c r="I9" s="57"/>
      <c r="J9" s="57"/>
      <c r="K9" s="57"/>
      <c r="L9" s="57"/>
      <c r="M9" s="57"/>
      <c r="N9" s="57"/>
      <c r="O9" s="57"/>
      <c r="P9" s="57"/>
      <c r="Q9" s="57"/>
      <c r="R9" s="57"/>
      <c r="S9" s="57"/>
      <c r="T9" s="57"/>
      <c r="U9" s="57"/>
      <c r="V9" s="57"/>
    </row>
    <row r="10" spans="1:22" x14ac:dyDescent="0.2">
      <c r="A10" s="163">
        <v>1</v>
      </c>
      <c r="B10" s="57">
        <f>'BAR BB| Open rates'!B9*0.9*0.87</f>
        <v>14015.7</v>
      </c>
      <c r="C10" s="57">
        <f>'BAR BB| Open rates'!C9*0.9*0.87</f>
        <v>18635.400000000001</v>
      </c>
      <c r="D10" s="57">
        <f>'BAR BB| Open rates'!D9*0.9*0.87</f>
        <v>15346.8</v>
      </c>
      <c r="E10" s="57">
        <f>'BAR BB| Open rates'!E9*0.9*0.87</f>
        <v>14563.8</v>
      </c>
      <c r="F10" s="57">
        <f>'BAR BB| Open rates'!F9*0.9*0.87</f>
        <v>13232.7</v>
      </c>
      <c r="G10" s="57">
        <f>'BAR BB| Open rates'!G9*0.9*0.87</f>
        <v>11666.7</v>
      </c>
      <c r="H10" s="57">
        <f>'BAR BB| Open rates'!H9*0.9*0.87</f>
        <v>11666.7</v>
      </c>
      <c r="I10" s="57">
        <f>'BAR BB| Open rates'!I9*0.9*0.87</f>
        <v>10883.7</v>
      </c>
      <c r="J10" s="57">
        <f>'BAR BB| Open rates'!J9*0.9*0.87</f>
        <v>11666.7</v>
      </c>
      <c r="K10" s="57">
        <f>'BAR BB| Open rates'!K9*0.9*0.87</f>
        <v>11666.7</v>
      </c>
      <c r="L10" s="57">
        <f>'BAR BB| Open rates'!L9*0.9*0.87</f>
        <v>11666.7</v>
      </c>
      <c r="M10" s="57">
        <f>'BAR BB| Open rates'!M9*0.9*0.87</f>
        <v>18635.400000000001</v>
      </c>
      <c r="N10" s="57">
        <f>'BAR BB| Open rates'!N9*0.9*0.87</f>
        <v>14563.8</v>
      </c>
      <c r="O10" s="57">
        <f>'BAR BB| Open rates'!O9*0.9*0.87</f>
        <v>18635.400000000001</v>
      </c>
      <c r="P10" s="57">
        <f>'BAR BB| Open rates'!P9*0.9*0.87</f>
        <v>16286.4</v>
      </c>
      <c r="Q10" s="57">
        <f>'BAR BB| Open rates'!Q9*0.9*0.87</f>
        <v>13232.7</v>
      </c>
      <c r="R10" s="57">
        <f>'BAR BB| Open rates'!R9*0.9*0.87</f>
        <v>14563.8</v>
      </c>
      <c r="S10" s="57">
        <f>'BAR BB| Open rates'!S9*0.9*0.87</f>
        <v>13232.7</v>
      </c>
      <c r="T10" s="57">
        <f>'BAR BB| Open rates'!T9*0.9*0.87</f>
        <v>14563.8</v>
      </c>
      <c r="U10" s="57">
        <f>'BAR BB| Open rates'!U9*0.9*0.87</f>
        <v>13232.7</v>
      </c>
      <c r="V10" s="57">
        <f>'BAR BB| Open rates'!V9*0.9*0.87</f>
        <v>14563.8</v>
      </c>
    </row>
    <row r="11" spans="1:22" x14ac:dyDescent="0.2">
      <c r="A11" s="163">
        <v>2</v>
      </c>
      <c r="B11" s="57">
        <f>'BAR BB| Open rates'!B10*0.9*0.87</f>
        <v>16364.7</v>
      </c>
      <c r="C11" s="57">
        <f>'BAR BB| Open rates'!C10*0.9*0.87</f>
        <v>20984.400000000001</v>
      </c>
      <c r="D11" s="57">
        <f>'BAR BB| Open rates'!D10*0.9*0.87</f>
        <v>17695.8</v>
      </c>
      <c r="E11" s="57">
        <f>'BAR BB| Open rates'!E10*0.9*0.87</f>
        <v>16912.8</v>
      </c>
      <c r="F11" s="57">
        <f>'BAR BB| Open rates'!F10*0.9*0.87</f>
        <v>15581.7</v>
      </c>
      <c r="G11" s="57">
        <f>'BAR BB| Open rates'!G10*0.9*0.87</f>
        <v>14015.7</v>
      </c>
      <c r="H11" s="57">
        <f>'BAR BB| Open rates'!H10*0.9*0.87</f>
        <v>14015.7</v>
      </c>
      <c r="I11" s="57">
        <f>'BAR BB| Open rates'!I10*0.9*0.87</f>
        <v>13232.7</v>
      </c>
      <c r="J11" s="57">
        <f>'BAR BB| Open rates'!J10*0.9*0.87</f>
        <v>14015.7</v>
      </c>
      <c r="K11" s="57">
        <f>'BAR BB| Open rates'!K10*0.9*0.87</f>
        <v>14015.7</v>
      </c>
      <c r="L11" s="57">
        <f>'BAR BB| Open rates'!L10*0.9*0.87</f>
        <v>14015.7</v>
      </c>
      <c r="M11" s="57">
        <f>'BAR BB| Open rates'!M10*0.9*0.87</f>
        <v>20984.400000000001</v>
      </c>
      <c r="N11" s="57">
        <f>'BAR BB| Open rates'!N10*0.9*0.87</f>
        <v>16912.8</v>
      </c>
      <c r="O11" s="57">
        <f>'BAR BB| Open rates'!O10*0.9*0.87</f>
        <v>20984.400000000001</v>
      </c>
      <c r="P11" s="57">
        <f>'BAR BB| Open rates'!P10*0.9*0.87</f>
        <v>18635.400000000001</v>
      </c>
      <c r="Q11" s="57">
        <f>'BAR BB| Open rates'!Q10*0.9*0.87</f>
        <v>15581.7</v>
      </c>
      <c r="R11" s="57">
        <f>'BAR BB| Open rates'!R10*0.9*0.87</f>
        <v>16912.8</v>
      </c>
      <c r="S11" s="57">
        <f>'BAR BB| Open rates'!S10*0.9*0.87</f>
        <v>15581.7</v>
      </c>
      <c r="T11" s="57">
        <f>'BAR BB| Open rates'!T10*0.9*0.87</f>
        <v>16912.8</v>
      </c>
      <c r="U11" s="57">
        <f>'BAR BB| Open rates'!U10*0.9*0.87</f>
        <v>15581.7</v>
      </c>
      <c r="V11" s="57">
        <f>'BAR BB| Open rates'!V10*0.9*0.87</f>
        <v>16912.8</v>
      </c>
    </row>
    <row r="12" spans="1:22" x14ac:dyDescent="0.2">
      <c r="A12" s="163" t="s">
        <v>176</v>
      </c>
      <c r="B12" s="57"/>
      <c r="C12" s="57"/>
      <c r="D12" s="57"/>
      <c r="E12" s="57"/>
      <c r="F12" s="57"/>
      <c r="G12" s="57"/>
      <c r="H12" s="57"/>
      <c r="I12" s="57"/>
      <c r="J12" s="57"/>
      <c r="K12" s="57"/>
      <c r="L12" s="57"/>
      <c r="M12" s="57"/>
      <c r="N12" s="57"/>
      <c r="O12" s="57"/>
      <c r="P12" s="57"/>
      <c r="Q12" s="57"/>
      <c r="R12" s="57"/>
      <c r="S12" s="57"/>
      <c r="T12" s="57"/>
      <c r="U12" s="57"/>
      <c r="V12" s="57"/>
    </row>
    <row r="13" spans="1:22" x14ac:dyDescent="0.2">
      <c r="A13" s="163">
        <v>1</v>
      </c>
      <c r="B13" s="57">
        <f>'BAR BB| Open rates'!B12*0.9*0.87</f>
        <v>17069.400000000001</v>
      </c>
      <c r="C13" s="57">
        <f>'BAR BB| Open rates'!C12*0.9*0.87</f>
        <v>21689.1</v>
      </c>
      <c r="D13" s="57">
        <f>'BAR BB| Open rates'!D12*0.9*0.87</f>
        <v>18400.5</v>
      </c>
      <c r="E13" s="57">
        <f>'BAR BB| Open rates'!E12*0.9*0.87</f>
        <v>17617.5</v>
      </c>
      <c r="F13" s="57">
        <f>'BAR BB| Open rates'!F12*0.9*0.87</f>
        <v>16286.4</v>
      </c>
      <c r="G13" s="57">
        <f>'BAR BB| Open rates'!G12*0.9*0.87</f>
        <v>14720.4</v>
      </c>
      <c r="H13" s="57">
        <f>'BAR BB| Open rates'!H12*0.9*0.87</f>
        <v>14720.4</v>
      </c>
      <c r="I13" s="57">
        <f>'BAR BB| Open rates'!I12*0.9*0.87</f>
        <v>13937.4</v>
      </c>
      <c r="J13" s="57">
        <f>'BAR BB| Open rates'!J12*0.9*0.87</f>
        <v>14720.4</v>
      </c>
      <c r="K13" s="57">
        <f>'BAR BB| Open rates'!K12*0.9*0.87</f>
        <v>14720.4</v>
      </c>
      <c r="L13" s="57">
        <f>'BAR BB| Open rates'!L12*0.9*0.87</f>
        <v>14720.4</v>
      </c>
      <c r="M13" s="57">
        <f>'BAR BB| Open rates'!M12*0.9*0.87</f>
        <v>22472.1</v>
      </c>
      <c r="N13" s="57">
        <f>'BAR BB| Open rates'!N12*0.9*0.87</f>
        <v>18400.5</v>
      </c>
      <c r="O13" s="57">
        <f>'BAR BB| Open rates'!O12*0.9*0.87</f>
        <v>22472.1</v>
      </c>
      <c r="P13" s="57">
        <f>'BAR BB| Open rates'!P12*0.9*0.87</f>
        <v>20123.099999999999</v>
      </c>
      <c r="Q13" s="57">
        <f>'BAR BB| Open rates'!Q12*0.9*0.87</f>
        <v>17069.400000000001</v>
      </c>
      <c r="R13" s="57">
        <f>'BAR BB| Open rates'!R12*0.9*0.87</f>
        <v>18400.5</v>
      </c>
      <c r="S13" s="57">
        <f>'BAR BB| Open rates'!S12*0.9*0.87</f>
        <v>17069.400000000001</v>
      </c>
      <c r="T13" s="57">
        <f>'BAR BB| Open rates'!T12*0.9*0.87</f>
        <v>18400.5</v>
      </c>
      <c r="U13" s="57">
        <f>'BAR BB| Open rates'!U12*0.9*0.87</f>
        <v>17069.400000000001</v>
      </c>
      <c r="V13" s="57">
        <f>'BAR BB| Open rates'!V12*0.9*0.87</f>
        <v>18400.5</v>
      </c>
    </row>
    <row r="14" spans="1:22" x14ac:dyDescent="0.2">
      <c r="A14" s="163">
        <v>2</v>
      </c>
      <c r="B14" s="57">
        <f>'BAR BB| Open rates'!B13*0.9*0.87</f>
        <v>19418.400000000001</v>
      </c>
      <c r="C14" s="57">
        <f>'BAR BB| Open rates'!C13*0.9*0.87</f>
        <v>24038.1</v>
      </c>
      <c r="D14" s="57">
        <f>'BAR BB| Open rates'!D13*0.9*0.87</f>
        <v>20749.5</v>
      </c>
      <c r="E14" s="57">
        <f>'BAR BB| Open rates'!E13*0.9*0.87</f>
        <v>19966.5</v>
      </c>
      <c r="F14" s="57">
        <f>'BAR BB| Open rates'!F13*0.9*0.87</f>
        <v>18635.400000000001</v>
      </c>
      <c r="G14" s="57">
        <f>'BAR BB| Open rates'!G13*0.9*0.87</f>
        <v>17069.400000000001</v>
      </c>
      <c r="H14" s="57">
        <f>'BAR BB| Open rates'!H13*0.9*0.87</f>
        <v>17069.400000000001</v>
      </c>
      <c r="I14" s="57">
        <f>'BAR BB| Open rates'!I13*0.9*0.87</f>
        <v>16286.4</v>
      </c>
      <c r="J14" s="57">
        <f>'BAR BB| Open rates'!J13*0.9*0.87</f>
        <v>17069.400000000001</v>
      </c>
      <c r="K14" s="57">
        <f>'BAR BB| Open rates'!K13*0.9*0.87</f>
        <v>17069.400000000001</v>
      </c>
      <c r="L14" s="57">
        <f>'BAR BB| Open rates'!L13*0.9*0.87</f>
        <v>17069.400000000001</v>
      </c>
      <c r="M14" s="57">
        <f>'BAR BB| Open rates'!M13*0.9*0.87</f>
        <v>24821.1</v>
      </c>
      <c r="N14" s="57">
        <f>'BAR BB| Open rates'!N13*0.9*0.87</f>
        <v>20749.5</v>
      </c>
      <c r="O14" s="57">
        <f>'BAR BB| Open rates'!O13*0.9*0.87</f>
        <v>24821.1</v>
      </c>
      <c r="P14" s="57">
        <f>'BAR BB| Open rates'!P13*0.9*0.87</f>
        <v>22472.1</v>
      </c>
      <c r="Q14" s="57">
        <f>'BAR BB| Open rates'!Q13*0.9*0.87</f>
        <v>19418.400000000001</v>
      </c>
      <c r="R14" s="57">
        <f>'BAR BB| Open rates'!R13*0.9*0.87</f>
        <v>20749.5</v>
      </c>
      <c r="S14" s="57">
        <f>'BAR BB| Open rates'!S13*0.9*0.87</f>
        <v>19418.400000000001</v>
      </c>
      <c r="T14" s="57">
        <f>'BAR BB| Open rates'!T13*0.9*0.87</f>
        <v>20749.5</v>
      </c>
      <c r="U14" s="57">
        <f>'BAR BB| Open rates'!U13*0.9*0.87</f>
        <v>19418.400000000001</v>
      </c>
      <c r="V14" s="57">
        <f>'BAR BB| Open rates'!V13*0.9*0.87</f>
        <v>20749.5</v>
      </c>
    </row>
    <row r="15" spans="1:22" x14ac:dyDescent="0.2">
      <c r="A15" s="89"/>
    </row>
    <row r="16" spans="1:22" ht="12.75" customHeight="1" x14ac:dyDescent="0.2">
      <c r="A16" s="371" t="s">
        <v>172</v>
      </c>
    </row>
    <row r="17" spans="1:1" x14ac:dyDescent="0.2">
      <c r="A17" s="371"/>
    </row>
    <row r="18" spans="1:1" x14ac:dyDescent="0.2">
      <c r="A18" s="89"/>
    </row>
    <row r="19" spans="1:1" ht="12.75" customHeight="1" x14ac:dyDescent="0.2">
      <c r="A19" s="399" t="s">
        <v>436</v>
      </c>
    </row>
    <row r="20" spans="1:1" s="154" customFormat="1" ht="164.25" customHeight="1" x14ac:dyDescent="0.2">
      <c r="A20" s="399"/>
    </row>
    <row r="21" spans="1:1" ht="12.75" customHeight="1" x14ac:dyDescent="0.2">
      <c r="A21" s="399"/>
    </row>
    <row r="22" spans="1:1" x14ac:dyDescent="0.2">
      <c r="A22" s="399"/>
    </row>
    <row r="23" spans="1:1" ht="25.5" customHeight="1" x14ac:dyDescent="0.2">
      <c r="A23" s="31"/>
    </row>
    <row r="24" spans="1:1" x14ac:dyDescent="0.2">
      <c r="A24" s="177" t="s">
        <v>83</v>
      </c>
    </row>
    <row r="25" spans="1:1" ht="24" x14ac:dyDescent="0.2">
      <c r="A25" s="157" t="s">
        <v>426</v>
      </c>
    </row>
    <row r="26" spans="1:1" ht="24" x14ac:dyDescent="0.2">
      <c r="A26" s="157" t="s">
        <v>427</v>
      </c>
    </row>
    <row r="27" spans="1:1" x14ac:dyDescent="0.2">
      <c r="A27" s="33"/>
    </row>
    <row r="28" spans="1:1" ht="26.25" x14ac:dyDescent="0.2">
      <c r="A28" s="174" t="s">
        <v>300</v>
      </c>
    </row>
    <row r="29" spans="1:1" x14ac:dyDescent="0.2">
      <c r="A29" s="170"/>
    </row>
    <row r="30" spans="1:1" x14ac:dyDescent="0.2">
      <c r="A30" s="207" t="s">
        <v>428</v>
      </c>
    </row>
    <row r="31" spans="1:1" x14ac:dyDescent="0.2">
      <c r="A31" s="205" t="s">
        <v>204</v>
      </c>
    </row>
    <row r="32" spans="1:1" x14ac:dyDescent="0.2">
      <c r="A32" s="205"/>
    </row>
    <row r="33" spans="1:1" x14ac:dyDescent="0.2">
      <c r="A33" s="207" t="s">
        <v>429</v>
      </c>
    </row>
    <row r="34" spans="1:1" x14ac:dyDescent="0.2">
      <c r="A34" s="205" t="s">
        <v>204</v>
      </c>
    </row>
    <row r="35" spans="1:1" x14ac:dyDescent="0.2">
      <c r="A35" s="176"/>
    </row>
    <row r="36" spans="1:1" ht="24" customHeight="1" x14ac:dyDescent="0.2">
      <c r="A36" s="207" t="s">
        <v>430</v>
      </c>
    </row>
    <row r="37" spans="1:1" x14ac:dyDescent="0.2">
      <c r="A37" s="205" t="s">
        <v>204</v>
      </c>
    </row>
    <row r="38" spans="1:1" x14ac:dyDescent="0.2">
      <c r="A38" s="176"/>
    </row>
    <row r="39" spans="1:1" s="154" customFormat="1" ht="27.75" customHeight="1" x14ac:dyDescent="0.2">
      <c r="A39" s="207" t="s">
        <v>431</v>
      </c>
    </row>
    <row r="40" spans="1:1" ht="12.75" customHeight="1" x14ac:dyDescent="0.2">
      <c r="A40" s="205" t="s">
        <v>432</v>
      </c>
    </row>
    <row r="41" spans="1:1" x14ac:dyDescent="0.2">
      <c r="A41" s="215"/>
    </row>
    <row r="42" spans="1:1" ht="24" x14ac:dyDescent="0.2">
      <c r="A42" s="207" t="s">
        <v>438</v>
      </c>
    </row>
    <row r="43" spans="1:1" x14ac:dyDescent="0.2">
      <c r="A43" s="208"/>
    </row>
    <row r="44" spans="1:1" x14ac:dyDescent="0.2">
      <c r="A44" s="207" t="s">
        <v>441</v>
      </c>
    </row>
    <row r="45" spans="1:1" x14ac:dyDescent="0.2">
      <c r="A45" s="208" t="s">
        <v>439</v>
      </c>
    </row>
    <row r="46" spans="1:1" x14ac:dyDescent="0.2">
      <c r="A46" s="205"/>
    </row>
    <row r="47" spans="1:1" s="154" customFormat="1" ht="36" x14ac:dyDescent="0.2">
      <c r="A47" s="207" t="s">
        <v>442</v>
      </c>
    </row>
    <row r="48" spans="1:1" s="154" customFormat="1" x14ac:dyDescent="0.2">
      <c r="A48" s="208" t="s">
        <v>440</v>
      </c>
    </row>
    <row r="49" spans="1:1" s="154" customFormat="1" ht="13.5" customHeight="1" x14ac:dyDescent="0.2">
      <c r="A49" s="137"/>
    </row>
    <row r="50" spans="1:1" s="154" customFormat="1" ht="24" x14ac:dyDescent="0.2">
      <c r="A50" s="207" t="s">
        <v>443</v>
      </c>
    </row>
    <row r="51" spans="1:1" s="154" customFormat="1" ht="72" x14ac:dyDescent="0.2">
      <c r="A51" s="208" t="s">
        <v>447</v>
      </c>
    </row>
    <row r="52" spans="1:1" s="154" customFormat="1" ht="12.75" customHeight="1" x14ac:dyDescent="0.2">
      <c r="A52" s="205"/>
    </row>
    <row r="53" spans="1:1" s="154" customFormat="1" x14ac:dyDescent="0.2">
      <c r="A53" s="207" t="s">
        <v>437</v>
      </c>
    </row>
    <row r="54" spans="1:1" s="154" customFormat="1" ht="21" customHeight="1" x14ac:dyDescent="0.2">
      <c r="A54" s="321" t="s">
        <v>287</v>
      </c>
    </row>
    <row r="55" spans="1:1" s="154" customFormat="1" x14ac:dyDescent="0.2">
      <c r="A55" s="322"/>
    </row>
    <row r="56" spans="1:1" s="154" customFormat="1" ht="23.25" customHeight="1" x14ac:dyDescent="0.2">
      <c r="A56" s="323"/>
    </row>
    <row r="57" spans="1:1" s="154" customFormat="1" x14ac:dyDescent="0.2">
      <c r="A57" s="322"/>
    </row>
    <row r="58" spans="1:1" s="154" customFormat="1" x14ac:dyDescent="0.2">
      <c r="A58" s="322"/>
    </row>
    <row r="59" spans="1:1" s="154" customFormat="1" x14ac:dyDescent="0.2">
      <c r="A59" s="323"/>
    </row>
    <row r="60" spans="1:1" s="154" customFormat="1" x14ac:dyDescent="0.2">
      <c r="A60" s="322"/>
    </row>
    <row r="61" spans="1:1" s="154" customFormat="1" x14ac:dyDescent="0.2">
      <c r="A61" s="322"/>
    </row>
    <row r="62" spans="1:1" x14ac:dyDescent="0.2">
      <c r="A62" s="323"/>
    </row>
    <row r="63" spans="1:1" s="154" customFormat="1" x14ac:dyDescent="0.2">
      <c r="A63" s="322"/>
    </row>
    <row r="64" spans="1:1" s="154" customFormat="1" x14ac:dyDescent="0.2">
      <c r="A64" s="322"/>
    </row>
    <row r="65" spans="1:1" s="154" customFormat="1" x14ac:dyDescent="0.2">
      <c r="A65" s="323"/>
    </row>
    <row r="66" spans="1:1" s="248" customFormat="1" ht="15.75" customHeight="1" x14ac:dyDescent="0.2">
      <c r="A66" s="324"/>
    </row>
    <row r="67" spans="1:1" s="154" customFormat="1" x14ac:dyDescent="0.2">
      <c r="A67" s="322"/>
    </row>
    <row r="68" spans="1:1" s="154" customFormat="1" x14ac:dyDescent="0.2">
      <c r="A68" s="322"/>
    </row>
    <row r="69" spans="1:1" s="154" customFormat="1" x14ac:dyDescent="0.2">
      <c r="A69" s="323"/>
    </row>
    <row r="70" spans="1:1" s="154" customFormat="1" x14ac:dyDescent="0.2">
      <c r="A70" s="322"/>
    </row>
    <row r="71" spans="1:1" s="154" customFormat="1" x14ac:dyDescent="0.2">
      <c r="A71" s="322"/>
    </row>
    <row r="72" spans="1:1" s="154" customFormat="1" x14ac:dyDescent="0.2">
      <c r="A72" s="323"/>
    </row>
    <row r="73" spans="1:1" s="154" customFormat="1" x14ac:dyDescent="0.2">
      <c r="A73" s="322"/>
    </row>
    <row r="74" spans="1:1" x14ac:dyDescent="0.2">
      <c r="A74" s="170"/>
    </row>
    <row r="75" spans="1:1" x14ac:dyDescent="0.2">
      <c r="A75" s="323"/>
    </row>
    <row r="76" spans="1:1" x14ac:dyDescent="0.2">
      <c r="A76" s="322"/>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sheetData>
  <mergeCells count="2">
    <mergeCell ref="A16:A17"/>
    <mergeCell ref="A19:A22"/>
  </mergeCells>
  <pageMargins left="0.7" right="0.7" top="0.75" bottom="0.75" header="0.3" footer="0.3"/>
  <pageSetup paperSize="9"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V626"/>
  <sheetViews>
    <sheetView workbookViewId="0">
      <selection activeCell="B4" sqref="B4:V14"/>
    </sheetView>
  </sheetViews>
  <sheetFormatPr defaultColWidth="9.85546875" defaultRowHeight="12.75" x14ac:dyDescent="0.2"/>
  <cols>
    <col min="1" max="1" width="48.42578125" style="32" customWidth="1"/>
    <col min="2" max="16384" width="9.85546875" style="32"/>
  </cols>
  <sheetData>
    <row r="1" spans="1:22" x14ac:dyDescent="0.2">
      <c r="A1" s="63" t="s">
        <v>61</v>
      </c>
    </row>
    <row r="2" spans="1:22" x14ac:dyDescent="0.2">
      <c r="A2" s="11" t="s">
        <v>408</v>
      </c>
    </row>
    <row r="3" spans="1:22" x14ac:dyDescent="0.2">
      <c r="A3" s="11" t="s">
        <v>296</v>
      </c>
    </row>
    <row r="4" spans="1:22" s="33" customFormat="1" ht="24.75" customHeight="1" x14ac:dyDescent="0.2">
      <c r="A4" s="88" t="s">
        <v>62</v>
      </c>
      <c r="B4" s="115">
        <f>'BAR BB| Open rates'!B3</f>
        <v>46105</v>
      </c>
      <c r="C4" s="115">
        <f>'BAR BB| Open rates'!C3</f>
        <v>46108</v>
      </c>
      <c r="D4" s="115">
        <f>'BAR BB| Open rates'!D3</f>
        <v>46110</v>
      </c>
      <c r="E4" s="115">
        <f>'BAR BB| Open rates'!E3</f>
        <v>46113</v>
      </c>
      <c r="F4" s="115">
        <f>'BAR BB| Open rates'!F3</f>
        <v>46118</v>
      </c>
      <c r="G4" s="115">
        <f>'BAR BB| Open rates'!G3</f>
        <v>46124</v>
      </c>
      <c r="H4" s="115">
        <f>'BAR BB| Open rates'!H3</f>
        <v>46125</v>
      </c>
      <c r="I4" s="115">
        <f>'BAR BB| Open rates'!I3</f>
        <v>46131</v>
      </c>
      <c r="J4" s="115">
        <f>'BAR BB| Open rates'!J3</f>
        <v>46136</v>
      </c>
      <c r="K4" s="115">
        <f>'BAR BB| Open rates'!K3</f>
        <v>46138</v>
      </c>
      <c r="L4" s="115">
        <f>'BAR BB| Open rates'!L3</f>
        <v>46142</v>
      </c>
      <c r="M4" s="115">
        <f>'BAR BB| Open rates'!M3</f>
        <v>46143</v>
      </c>
      <c r="N4" s="115">
        <f>'BAR BB| Open rates'!N3</f>
        <v>46146</v>
      </c>
      <c r="O4" s="115">
        <f>'BAR BB| Open rates'!O3</f>
        <v>46150</v>
      </c>
      <c r="P4" s="115">
        <f>'BAR BB| Open rates'!P3</f>
        <v>46153</v>
      </c>
      <c r="Q4" s="115">
        <f>'BAR BB| Open rates'!Q3</f>
        <v>46154</v>
      </c>
      <c r="R4" s="115">
        <f>'BAR BB| Open rates'!R3</f>
        <v>46157</v>
      </c>
      <c r="S4" s="115">
        <f>'BAR BB| Open rates'!S3</f>
        <v>46159</v>
      </c>
      <c r="T4" s="115">
        <f>'BAR BB| Open rates'!T3</f>
        <v>46164</v>
      </c>
      <c r="U4" s="115">
        <f>'BAR BB| Open rates'!U3</f>
        <v>46166</v>
      </c>
      <c r="V4" s="115">
        <f>'BAR BB| Open rates'!V3</f>
        <v>46171</v>
      </c>
    </row>
    <row r="5" spans="1:22" s="33" customFormat="1" ht="24.75" customHeight="1" x14ac:dyDescent="0.2">
      <c r="A5" s="104"/>
      <c r="B5" s="115">
        <f>'BAR BB| Open rates'!B4</f>
        <v>46107</v>
      </c>
      <c r="C5" s="115">
        <f>'BAR BB| Open rates'!C4</f>
        <v>46109</v>
      </c>
      <c r="D5" s="115">
        <f>'BAR BB| Open rates'!D4</f>
        <v>46112</v>
      </c>
      <c r="E5" s="115">
        <f>'BAR BB| Open rates'!E4</f>
        <v>46117</v>
      </c>
      <c r="F5" s="115">
        <f>'BAR BB| Open rates'!F4</f>
        <v>46123</v>
      </c>
      <c r="G5" s="115">
        <f>'BAR BB| Open rates'!G4</f>
        <v>46124</v>
      </c>
      <c r="H5" s="115">
        <f>'BAR BB| Open rates'!H4</f>
        <v>46130</v>
      </c>
      <c r="I5" s="115">
        <f>'BAR BB| Open rates'!I4</f>
        <v>46135</v>
      </c>
      <c r="J5" s="115">
        <f>'BAR BB| Open rates'!J4</f>
        <v>46137</v>
      </c>
      <c r="K5" s="115">
        <f>'BAR BB| Open rates'!K4</f>
        <v>46141</v>
      </c>
      <c r="L5" s="115">
        <f>'BAR BB| Open rates'!L4</f>
        <v>46142</v>
      </c>
      <c r="M5" s="115">
        <f>'BAR BB| Open rates'!M4</f>
        <v>46145</v>
      </c>
      <c r="N5" s="115">
        <f>'BAR BB| Open rates'!N4</f>
        <v>46149</v>
      </c>
      <c r="O5" s="115">
        <f>'BAR BB| Open rates'!O4</f>
        <v>46152</v>
      </c>
      <c r="P5" s="115">
        <f>'BAR BB| Open rates'!P4</f>
        <v>46153</v>
      </c>
      <c r="Q5" s="115">
        <f>'BAR BB| Open rates'!Q4</f>
        <v>46156</v>
      </c>
      <c r="R5" s="115">
        <f>'BAR BB| Open rates'!R4</f>
        <v>46158</v>
      </c>
      <c r="S5" s="115">
        <f>'BAR BB| Open rates'!S4</f>
        <v>46163</v>
      </c>
      <c r="T5" s="115">
        <f>'BAR BB| Open rates'!T4</f>
        <v>46165</v>
      </c>
      <c r="U5" s="115">
        <f>'BAR BB| Open rates'!U4</f>
        <v>46170</v>
      </c>
      <c r="V5" s="115">
        <f>'BAR BB| Open rates'!V4</f>
        <v>46173</v>
      </c>
    </row>
    <row r="6" spans="1:22" s="36" customFormat="1" ht="12" customHeight="1" x14ac:dyDescent="0.2">
      <c r="A6" s="184" t="s">
        <v>63</v>
      </c>
    </row>
    <row r="7" spans="1:22" s="36" customFormat="1" ht="12" customHeight="1" x14ac:dyDescent="0.2">
      <c r="A7" s="183">
        <v>1</v>
      </c>
      <c r="B7" s="57">
        <f>(('BAR BB| Open rates'!B6*0.9)*0.87)+25</f>
        <v>11691.7</v>
      </c>
      <c r="C7" s="57">
        <f>(('BAR BB| Open rates'!C6*0.9)*0.87)+25</f>
        <v>16311.4</v>
      </c>
      <c r="D7" s="57">
        <f>(('BAR BB| Open rates'!D6*0.9)*0.87)+25</f>
        <v>13022.8</v>
      </c>
      <c r="E7" s="57">
        <f>(('BAR BB| Open rates'!E6*0.9)*0.87)+25</f>
        <v>13022.8</v>
      </c>
      <c r="F7" s="57">
        <f>(('BAR BB| Open rates'!F6*0.9)*0.87)+25</f>
        <v>11691.7</v>
      </c>
      <c r="G7" s="57">
        <f>(('BAR BB| Open rates'!G6*0.9)*0.87)+25</f>
        <v>10125.700000000001</v>
      </c>
      <c r="H7" s="57">
        <f>(('BAR BB| Open rates'!H6*0.9)*0.87)+25</f>
        <v>10125.700000000001</v>
      </c>
      <c r="I7" s="57">
        <f>(('BAR BB| Open rates'!I6*0.9)*0.87)+25</f>
        <v>9342.7000000000007</v>
      </c>
      <c r="J7" s="57">
        <f>(('BAR BB| Open rates'!J6*0.9)*0.87)+25</f>
        <v>10125.700000000001</v>
      </c>
      <c r="K7" s="57">
        <f>(('BAR BB| Open rates'!K6*0.9)*0.87)+25</f>
        <v>10125.700000000001</v>
      </c>
      <c r="L7" s="57">
        <f>(('BAR BB| Open rates'!L6*0.9)*0.87)+25</f>
        <v>10125.700000000001</v>
      </c>
      <c r="M7" s="57">
        <f>(('BAR BB| Open rates'!M6*0.9)*0.87)+25</f>
        <v>17094.400000000001</v>
      </c>
      <c r="N7" s="57">
        <f>(('BAR BB| Open rates'!N6*0.9)*0.87)+25</f>
        <v>13022.8</v>
      </c>
      <c r="O7" s="57">
        <f>(('BAR BB| Open rates'!O6*0.9)*0.87)+25</f>
        <v>17094.400000000001</v>
      </c>
      <c r="P7" s="57">
        <f>(('BAR BB| Open rates'!P6*0.9)*0.87)+25</f>
        <v>14745.4</v>
      </c>
      <c r="Q7" s="57">
        <f>(('BAR BB| Open rates'!Q6*0.9)*0.87)+25</f>
        <v>11691.7</v>
      </c>
      <c r="R7" s="57">
        <f>(('BAR BB| Open rates'!R6*0.9)*0.87)+25</f>
        <v>13022.8</v>
      </c>
      <c r="S7" s="57">
        <f>(('BAR BB| Open rates'!S6*0.9)*0.87)+25</f>
        <v>11691.7</v>
      </c>
      <c r="T7" s="57">
        <f>(('BAR BB| Open rates'!T6*0.9)*0.87)+25</f>
        <v>13022.8</v>
      </c>
      <c r="U7" s="57">
        <f>(('BAR BB| Open rates'!U6*0.9)*0.87)+25</f>
        <v>11691.7</v>
      </c>
      <c r="V7" s="57">
        <f>(('BAR BB| Open rates'!V6*0.9)*0.87)+25</f>
        <v>13022.8</v>
      </c>
    </row>
    <row r="8" spans="1:22" s="36" customFormat="1" ht="12" customHeight="1" x14ac:dyDescent="0.2">
      <c r="A8" s="183">
        <v>2</v>
      </c>
      <c r="B8" s="57">
        <f>(('BAR BB| Open rates'!B7*0.9)*0.87)+25</f>
        <v>14040.7</v>
      </c>
      <c r="C8" s="57">
        <f>(('BAR BB| Open rates'!C7*0.9)*0.87)+25</f>
        <v>18660.400000000001</v>
      </c>
      <c r="D8" s="57">
        <f>(('BAR BB| Open rates'!D7*0.9)*0.87)+25</f>
        <v>15371.8</v>
      </c>
      <c r="E8" s="57">
        <f>(('BAR BB| Open rates'!E7*0.9)*0.87)+25</f>
        <v>15371.8</v>
      </c>
      <c r="F8" s="57">
        <f>(('BAR BB| Open rates'!F7*0.9)*0.87)+25</f>
        <v>14040.7</v>
      </c>
      <c r="G8" s="57">
        <f>(('BAR BB| Open rates'!G7*0.9)*0.87)+25</f>
        <v>12474.7</v>
      </c>
      <c r="H8" s="57">
        <f>(('BAR BB| Open rates'!H7*0.9)*0.87)+25</f>
        <v>12474.7</v>
      </c>
      <c r="I8" s="57">
        <f>(('BAR BB| Open rates'!I7*0.9)*0.87)+25</f>
        <v>11691.7</v>
      </c>
      <c r="J8" s="57">
        <f>(('BAR BB| Open rates'!J7*0.9)*0.87)+25</f>
        <v>12474.7</v>
      </c>
      <c r="K8" s="57">
        <f>(('BAR BB| Open rates'!K7*0.9)*0.87)+25</f>
        <v>12474.7</v>
      </c>
      <c r="L8" s="57">
        <f>(('BAR BB| Open rates'!L7*0.9)*0.87)+25</f>
        <v>12474.7</v>
      </c>
      <c r="M8" s="57">
        <f>(('BAR BB| Open rates'!M7*0.9)*0.87)+25</f>
        <v>19443.400000000001</v>
      </c>
      <c r="N8" s="57">
        <f>(('BAR BB| Open rates'!N7*0.9)*0.87)+25</f>
        <v>15371.8</v>
      </c>
      <c r="O8" s="57">
        <f>(('BAR BB| Open rates'!O7*0.9)*0.87)+25</f>
        <v>19443.400000000001</v>
      </c>
      <c r="P8" s="57">
        <f>(('BAR BB| Open rates'!P7*0.9)*0.87)+25</f>
        <v>17094.400000000001</v>
      </c>
      <c r="Q8" s="57">
        <f>(('BAR BB| Open rates'!Q7*0.9)*0.87)+25</f>
        <v>14040.7</v>
      </c>
      <c r="R8" s="57">
        <f>(('BAR BB| Open rates'!R7*0.9)*0.87)+25</f>
        <v>15371.8</v>
      </c>
      <c r="S8" s="57">
        <f>(('BAR BB| Open rates'!S7*0.9)*0.87)+25</f>
        <v>14040.7</v>
      </c>
      <c r="T8" s="57">
        <f>(('BAR BB| Open rates'!T7*0.9)*0.87)+25</f>
        <v>15371.8</v>
      </c>
      <c r="U8" s="57">
        <f>(('BAR BB| Open rates'!U7*0.9)*0.87)+25</f>
        <v>14040.7</v>
      </c>
      <c r="V8" s="57">
        <f>(('BAR BB| Open rates'!V7*0.9)*0.87)+25</f>
        <v>15371.8</v>
      </c>
    </row>
    <row r="9" spans="1:22" s="36" customFormat="1" ht="12" customHeight="1" x14ac:dyDescent="0.2">
      <c r="A9" s="236" t="s">
        <v>175</v>
      </c>
      <c r="B9" s="43"/>
      <c r="C9" s="43"/>
      <c r="D9" s="43"/>
      <c r="E9" s="43"/>
      <c r="F9" s="43"/>
      <c r="G9" s="43"/>
      <c r="H9" s="43"/>
      <c r="I9" s="43"/>
      <c r="J9" s="43"/>
      <c r="K9" s="43"/>
      <c r="L9" s="43"/>
      <c r="M9" s="43"/>
      <c r="N9" s="43"/>
      <c r="O9" s="43"/>
      <c r="P9" s="43"/>
      <c r="Q9" s="43"/>
      <c r="R9" s="43"/>
      <c r="S9" s="43"/>
      <c r="T9" s="43"/>
      <c r="U9" s="43"/>
      <c r="V9" s="43"/>
    </row>
    <row r="10" spans="1:22" s="36" customFormat="1" ht="12" customHeight="1" x14ac:dyDescent="0.2">
      <c r="A10" s="237">
        <v>1</v>
      </c>
      <c r="B10" s="57">
        <f>(('BAR BB| Open rates'!B9*0.9)*0.87)+25</f>
        <v>14040.7</v>
      </c>
      <c r="C10" s="57">
        <f>(('BAR BB| Open rates'!C9*0.9)*0.87)+25</f>
        <v>18660.400000000001</v>
      </c>
      <c r="D10" s="57">
        <f>(('BAR BB| Open rates'!D9*0.9)*0.87)+25</f>
        <v>15371.8</v>
      </c>
      <c r="E10" s="57">
        <f>(('BAR BB| Open rates'!E9*0.9)*0.87)+25</f>
        <v>14588.8</v>
      </c>
      <c r="F10" s="57">
        <f>(('BAR BB| Open rates'!F9*0.9)*0.87)+25</f>
        <v>13257.7</v>
      </c>
      <c r="G10" s="57">
        <f>(('BAR BB| Open rates'!G9*0.9)*0.87)+25</f>
        <v>11691.7</v>
      </c>
      <c r="H10" s="57">
        <f>(('BAR BB| Open rates'!H9*0.9)*0.87)+25</f>
        <v>11691.7</v>
      </c>
      <c r="I10" s="57">
        <f>(('BAR BB| Open rates'!I9*0.9)*0.87)+25</f>
        <v>10908.7</v>
      </c>
      <c r="J10" s="57">
        <f>(('BAR BB| Open rates'!J9*0.9)*0.87)+25</f>
        <v>11691.7</v>
      </c>
      <c r="K10" s="57">
        <f>(('BAR BB| Open rates'!K9*0.9)*0.87)+25</f>
        <v>11691.7</v>
      </c>
      <c r="L10" s="57">
        <f>(('BAR BB| Open rates'!L9*0.9)*0.87)+25</f>
        <v>11691.7</v>
      </c>
      <c r="M10" s="57">
        <f>(('BAR BB| Open rates'!M9*0.9)*0.87)+25</f>
        <v>18660.400000000001</v>
      </c>
      <c r="N10" s="57">
        <f>(('BAR BB| Open rates'!N9*0.9)*0.87)+25</f>
        <v>14588.8</v>
      </c>
      <c r="O10" s="57">
        <f>(('BAR BB| Open rates'!O9*0.9)*0.87)+25</f>
        <v>18660.400000000001</v>
      </c>
      <c r="P10" s="57">
        <f>(('BAR BB| Open rates'!P9*0.9)*0.87)+25</f>
        <v>16311.4</v>
      </c>
      <c r="Q10" s="57">
        <f>(('BAR BB| Open rates'!Q9*0.9)*0.87)+25</f>
        <v>13257.7</v>
      </c>
      <c r="R10" s="57">
        <f>(('BAR BB| Open rates'!R9*0.9)*0.87)+25</f>
        <v>14588.8</v>
      </c>
      <c r="S10" s="57">
        <f>(('BAR BB| Open rates'!S9*0.9)*0.87)+25</f>
        <v>13257.7</v>
      </c>
      <c r="T10" s="57">
        <f>(('BAR BB| Open rates'!T9*0.9)*0.87)+25</f>
        <v>14588.8</v>
      </c>
      <c r="U10" s="57">
        <f>(('BAR BB| Open rates'!U9*0.9)*0.87)+25</f>
        <v>13257.7</v>
      </c>
      <c r="V10" s="57">
        <f>(('BAR BB| Open rates'!V9*0.9)*0.87)+25</f>
        <v>14588.8</v>
      </c>
    </row>
    <row r="11" spans="1:22" s="36" customFormat="1" ht="12" customHeight="1" x14ac:dyDescent="0.2">
      <c r="A11" s="237">
        <v>2</v>
      </c>
      <c r="B11" s="57">
        <f>(('BAR BB| Open rates'!B10*0.9)*0.87)+25</f>
        <v>16389.7</v>
      </c>
      <c r="C11" s="57">
        <f>(('BAR BB| Open rates'!C10*0.9)*0.87)+25</f>
        <v>21009.4</v>
      </c>
      <c r="D11" s="57">
        <f>(('BAR BB| Open rates'!D10*0.9)*0.87)+25</f>
        <v>17720.8</v>
      </c>
      <c r="E11" s="57">
        <f>(('BAR BB| Open rates'!E10*0.9)*0.87)+25</f>
        <v>16937.8</v>
      </c>
      <c r="F11" s="57">
        <f>(('BAR BB| Open rates'!F10*0.9)*0.87)+25</f>
        <v>15606.7</v>
      </c>
      <c r="G11" s="57">
        <f>(('BAR BB| Open rates'!G10*0.9)*0.87)+25</f>
        <v>14040.7</v>
      </c>
      <c r="H11" s="57">
        <f>(('BAR BB| Open rates'!H10*0.9)*0.87)+25</f>
        <v>14040.7</v>
      </c>
      <c r="I11" s="57">
        <f>(('BAR BB| Open rates'!I10*0.9)*0.87)+25</f>
        <v>13257.7</v>
      </c>
      <c r="J11" s="57">
        <f>(('BAR BB| Open rates'!J10*0.9)*0.87)+25</f>
        <v>14040.7</v>
      </c>
      <c r="K11" s="57">
        <f>(('BAR BB| Open rates'!K10*0.9)*0.87)+25</f>
        <v>14040.7</v>
      </c>
      <c r="L11" s="57">
        <f>(('BAR BB| Open rates'!L10*0.9)*0.87)+25</f>
        <v>14040.7</v>
      </c>
      <c r="M11" s="57">
        <f>(('BAR BB| Open rates'!M10*0.9)*0.87)+25</f>
        <v>21009.4</v>
      </c>
      <c r="N11" s="57">
        <f>(('BAR BB| Open rates'!N10*0.9)*0.87)+25</f>
        <v>16937.8</v>
      </c>
      <c r="O11" s="57">
        <f>(('BAR BB| Open rates'!O10*0.9)*0.87)+25</f>
        <v>21009.4</v>
      </c>
      <c r="P11" s="57">
        <f>(('BAR BB| Open rates'!P10*0.9)*0.87)+25</f>
        <v>18660.400000000001</v>
      </c>
      <c r="Q11" s="57">
        <f>(('BAR BB| Open rates'!Q10*0.9)*0.87)+25</f>
        <v>15606.7</v>
      </c>
      <c r="R11" s="57">
        <f>(('BAR BB| Open rates'!R10*0.9)*0.87)+25</f>
        <v>16937.8</v>
      </c>
      <c r="S11" s="57">
        <f>(('BAR BB| Open rates'!S10*0.9)*0.87)+25</f>
        <v>15606.7</v>
      </c>
      <c r="T11" s="57">
        <f>(('BAR BB| Open rates'!T10*0.9)*0.87)+25</f>
        <v>16937.8</v>
      </c>
      <c r="U11" s="57">
        <f>(('BAR BB| Open rates'!U10*0.9)*0.87)+25</f>
        <v>15606.7</v>
      </c>
      <c r="V11" s="57">
        <f>(('BAR BB| Open rates'!V10*0.9)*0.87)+25</f>
        <v>16937.8</v>
      </c>
    </row>
    <row r="12" spans="1:22" s="36" customFormat="1" ht="12" customHeight="1" x14ac:dyDescent="0.2">
      <c r="A12" s="236" t="s">
        <v>176</v>
      </c>
      <c r="B12" s="43"/>
      <c r="C12" s="43"/>
      <c r="D12" s="43"/>
      <c r="E12" s="43"/>
      <c r="F12" s="43"/>
      <c r="G12" s="43"/>
      <c r="H12" s="43"/>
      <c r="I12" s="43"/>
      <c r="J12" s="43"/>
      <c r="K12" s="43"/>
      <c r="L12" s="43"/>
      <c r="M12" s="43"/>
      <c r="N12" s="43"/>
      <c r="O12" s="43"/>
      <c r="P12" s="43"/>
      <c r="Q12" s="43"/>
      <c r="R12" s="43"/>
      <c r="S12" s="43"/>
      <c r="T12" s="43"/>
      <c r="U12" s="43"/>
      <c r="V12" s="43"/>
    </row>
    <row r="13" spans="1:22" s="36" customFormat="1" ht="12" customHeight="1" x14ac:dyDescent="0.2">
      <c r="A13" s="237">
        <v>1</v>
      </c>
      <c r="B13" s="57">
        <f>(('BAR BB| Open rates'!B12*0.9)*0.87)+25</f>
        <v>17094.400000000001</v>
      </c>
      <c r="C13" s="57">
        <f>(('BAR BB| Open rates'!C12*0.9)*0.87)+25</f>
        <v>21714.1</v>
      </c>
      <c r="D13" s="57">
        <f>(('BAR BB| Open rates'!D12*0.9)*0.87)+25</f>
        <v>18425.5</v>
      </c>
      <c r="E13" s="57">
        <f>(('BAR BB| Open rates'!E12*0.9)*0.87)+25</f>
        <v>17642.5</v>
      </c>
      <c r="F13" s="57">
        <f>(('BAR BB| Open rates'!F12*0.9)*0.87)+25</f>
        <v>16311.4</v>
      </c>
      <c r="G13" s="57">
        <f>(('BAR BB| Open rates'!G12*0.9)*0.87)+25</f>
        <v>14745.4</v>
      </c>
      <c r="H13" s="57">
        <f>(('BAR BB| Open rates'!H12*0.9)*0.87)+25</f>
        <v>14745.4</v>
      </c>
      <c r="I13" s="57">
        <f>(('BAR BB| Open rates'!I12*0.9)*0.87)+25</f>
        <v>13962.4</v>
      </c>
      <c r="J13" s="57">
        <f>(('BAR BB| Open rates'!J12*0.9)*0.87)+25</f>
        <v>14745.4</v>
      </c>
      <c r="K13" s="57">
        <f>(('BAR BB| Open rates'!K12*0.9)*0.87)+25</f>
        <v>14745.4</v>
      </c>
      <c r="L13" s="57">
        <f>(('BAR BB| Open rates'!L12*0.9)*0.87)+25</f>
        <v>14745.4</v>
      </c>
      <c r="M13" s="57">
        <f>(('BAR BB| Open rates'!M12*0.9)*0.87)+25</f>
        <v>22497.1</v>
      </c>
      <c r="N13" s="57">
        <f>(('BAR BB| Open rates'!N12*0.9)*0.87)+25</f>
        <v>18425.5</v>
      </c>
      <c r="O13" s="57">
        <f>(('BAR BB| Open rates'!O12*0.9)*0.87)+25</f>
        <v>22497.1</v>
      </c>
      <c r="P13" s="57">
        <f>(('BAR BB| Open rates'!P12*0.9)*0.87)+25</f>
        <v>20148.099999999999</v>
      </c>
      <c r="Q13" s="57">
        <f>(('BAR BB| Open rates'!Q12*0.9)*0.87)+25</f>
        <v>17094.400000000001</v>
      </c>
      <c r="R13" s="57">
        <f>(('BAR BB| Open rates'!R12*0.9)*0.87)+25</f>
        <v>18425.5</v>
      </c>
      <c r="S13" s="57">
        <f>(('BAR BB| Open rates'!S12*0.9)*0.87)+25</f>
        <v>17094.400000000001</v>
      </c>
      <c r="T13" s="57">
        <f>(('BAR BB| Open rates'!T12*0.9)*0.87)+25</f>
        <v>18425.5</v>
      </c>
      <c r="U13" s="57">
        <f>(('BAR BB| Open rates'!U12*0.9)*0.87)+25</f>
        <v>17094.400000000001</v>
      </c>
      <c r="V13" s="57">
        <f>(('BAR BB| Open rates'!V12*0.9)*0.87)+25</f>
        <v>18425.5</v>
      </c>
    </row>
    <row r="14" spans="1:22" s="36" customFormat="1" ht="12" customHeight="1" x14ac:dyDescent="0.2">
      <c r="A14" s="237">
        <v>2</v>
      </c>
      <c r="B14" s="57">
        <f>(('BAR BB| Open rates'!B13*0.9)*0.87)+25</f>
        <v>19443.400000000001</v>
      </c>
      <c r="C14" s="57">
        <f>(('BAR BB| Open rates'!C13*0.9)*0.87)+25</f>
        <v>24063.1</v>
      </c>
      <c r="D14" s="57">
        <f>(('BAR BB| Open rates'!D13*0.9)*0.87)+25</f>
        <v>20774.5</v>
      </c>
      <c r="E14" s="57">
        <f>(('BAR BB| Open rates'!E13*0.9)*0.87)+25</f>
        <v>19991.5</v>
      </c>
      <c r="F14" s="57">
        <f>(('BAR BB| Open rates'!F13*0.9)*0.87)+25</f>
        <v>18660.400000000001</v>
      </c>
      <c r="G14" s="57">
        <f>(('BAR BB| Open rates'!G13*0.9)*0.87)+25</f>
        <v>17094.400000000001</v>
      </c>
      <c r="H14" s="57">
        <f>(('BAR BB| Open rates'!H13*0.9)*0.87)+25</f>
        <v>17094.400000000001</v>
      </c>
      <c r="I14" s="57">
        <f>(('BAR BB| Open rates'!I13*0.9)*0.87)+25</f>
        <v>16311.4</v>
      </c>
      <c r="J14" s="57">
        <f>(('BAR BB| Open rates'!J13*0.9)*0.87)+25</f>
        <v>17094.400000000001</v>
      </c>
      <c r="K14" s="57">
        <f>(('BAR BB| Open rates'!K13*0.9)*0.87)+25</f>
        <v>17094.400000000001</v>
      </c>
      <c r="L14" s="57">
        <f>(('BAR BB| Open rates'!L13*0.9)*0.87)+25</f>
        <v>17094.400000000001</v>
      </c>
      <c r="M14" s="57">
        <f>(('BAR BB| Open rates'!M13*0.9)*0.87)+25</f>
        <v>24846.1</v>
      </c>
      <c r="N14" s="57">
        <f>(('BAR BB| Open rates'!N13*0.9)*0.87)+25</f>
        <v>20774.5</v>
      </c>
      <c r="O14" s="57">
        <f>(('BAR BB| Open rates'!O13*0.9)*0.87)+25</f>
        <v>24846.1</v>
      </c>
      <c r="P14" s="57">
        <f>(('BAR BB| Open rates'!P13*0.9)*0.87)+25</f>
        <v>22497.1</v>
      </c>
      <c r="Q14" s="57">
        <f>(('BAR BB| Open rates'!Q13*0.9)*0.87)+25</f>
        <v>19443.400000000001</v>
      </c>
      <c r="R14" s="57">
        <f>(('BAR BB| Open rates'!R13*0.9)*0.87)+25</f>
        <v>20774.5</v>
      </c>
      <c r="S14" s="57">
        <f>(('BAR BB| Open rates'!S13*0.9)*0.87)+25</f>
        <v>19443.400000000001</v>
      </c>
      <c r="T14" s="57">
        <f>(('BAR BB| Open rates'!T13*0.9)*0.87)+25</f>
        <v>20774.5</v>
      </c>
      <c r="U14" s="57">
        <f>(('BAR BB| Open rates'!U13*0.9)*0.87)+25</f>
        <v>19443.400000000001</v>
      </c>
      <c r="V14" s="57">
        <f>(('BAR BB| Open rates'!V13*0.9)*0.87)+25</f>
        <v>20774.5</v>
      </c>
    </row>
    <row r="15" spans="1:22" s="33" customFormat="1" x14ac:dyDescent="0.2">
      <c r="A15" s="89"/>
    </row>
    <row r="16" spans="1:22" s="33" customFormat="1" ht="12.75" customHeight="1" x14ac:dyDescent="0.2">
      <c r="A16" s="371" t="s">
        <v>172</v>
      </c>
    </row>
    <row r="17" spans="1:1" s="33" customFormat="1" x14ac:dyDescent="0.2">
      <c r="A17" s="371"/>
    </row>
    <row r="18" spans="1:1" s="33" customFormat="1" x14ac:dyDescent="0.2">
      <c r="A18" s="89"/>
    </row>
    <row r="19" spans="1:1" s="33" customFormat="1" ht="37.5" customHeight="1" x14ac:dyDescent="0.2">
      <c r="A19" s="399" t="s">
        <v>436</v>
      </c>
    </row>
    <row r="20" spans="1:1" s="33" customFormat="1" ht="30" customHeight="1" x14ac:dyDescent="0.2">
      <c r="A20" s="399"/>
    </row>
    <row r="21" spans="1:1" s="33" customFormat="1" ht="36" customHeight="1" x14ac:dyDescent="0.2">
      <c r="A21" s="399"/>
    </row>
    <row r="22" spans="1:1" s="33" customFormat="1" ht="55.5" customHeight="1" x14ac:dyDescent="0.2">
      <c r="A22" s="399"/>
    </row>
    <row r="23" spans="1:1" s="33" customFormat="1" x14ac:dyDescent="0.2">
      <c r="A23" s="31"/>
    </row>
    <row r="24" spans="1:1" s="31" customFormat="1" x14ac:dyDescent="0.2">
      <c r="A24" s="177" t="s">
        <v>83</v>
      </c>
    </row>
    <row r="25" spans="1:1" s="6" customFormat="1" ht="24" x14ac:dyDescent="0.2">
      <c r="A25" s="157" t="s">
        <v>426</v>
      </c>
    </row>
    <row r="26" spans="1:1" s="6" customFormat="1" ht="24" x14ac:dyDescent="0.2">
      <c r="A26" s="157" t="s">
        <v>427</v>
      </c>
    </row>
    <row r="27" spans="1:1" s="6" customFormat="1" x14ac:dyDescent="0.2">
      <c r="A27" s="33"/>
    </row>
    <row r="28" spans="1:1" s="6" customFormat="1" ht="12" x14ac:dyDescent="0.2">
      <c r="A28" s="174" t="s">
        <v>74</v>
      </c>
    </row>
    <row r="29" spans="1:1" s="6" customFormat="1" ht="24" x14ac:dyDescent="0.2">
      <c r="A29" s="179" t="s">
        <v>201</v>
      </c>
    </row>
    <row r="30" spans="1:1" s="6" customFormat="1" ht="12" x14ac:dyDescent="0.2">
      <c r="A30" s="178" t="s">
        <v>75</v>
      </c>
    </row>
    <row r="31" spans="1:1" s="36" customFormat="1" ht="24" x14ac:dyDescent="0.2">
      <c r="A31" s="175" t="s">
        <v>76</v>
      </c>
    </row>
    <row r="32" spans="1:1" s="36" customFormat="1" ht="24" x14ac:dyDescent="0.2">
      <c r="A32" s="175" t="s">
        <v>89</v>
      </c>
    </row>
    <row r="33" spans="1:1" s="33" customFormat="1" ht="26.25" customHeight="1" x14ac:dyDescent="0.2">
      <c r="A33" s="175" t="s">
        <v>78</v>
      </c>
    </row>
    <row r="34" spans="1:1" s="33" customFormat="1" ht="24" x14ac:dyDescent="0.2">
      <c r="A34" s="175" t="s">
        <v>79</v>
      </c>
    </row>
    <row r="35" spans="1:1" s="33" customFormat="1" ht="24" x14ac:dyDescent="0.2">
      <c r="A35" s="175" t="s">
        <v>187</v>
      </c>
    </row>
    <row r="36" spans="1:1" s="33" customFormat="1" x14ac:dyDescent="0.2">
      <c r="A36" s="175" t="s">
        <v>105</v>
      </c>
    </row>
    <row r="37" spans="1:1" s="33" customFormat="1" ht="24" x14ac:dyDescent="0.2">
      <c r="A37" s="175" t="s">
        <v>202</v>
      </c>
    </row>
    <row r="38" spans="1:1" s="33" customFormat="1" ht="72" x14ac:dyDescent="0.2">
      <c r="A38" s="203" t="s">
        <v>101</v>
      </c>
    </row>
    <row r="39" spans="1:1" s="33" customFormat="1" x14ac:dyDescent="0.2">
      <c r="A39" s="221"/>
    </row>
    <row r="40" spans="1:1" s="33" customFormat="1" x14ac:dyDescent="0.2">
      <c r="A40" s="395" t="s">
        <v>434</v>
      </c>
    </row>
    <row r="41" spans="1:1" s="33" customFormat="1" x14ac:dyDescent="0.2">
      <c r="A41" s="396"/>
    </row>
    <row r="42" spans="1:1" s="33" customFormat="1" x14ac:dyDescent="0.2">
      <c r="A42" s="397"/>
    </row>
    <row r="43" spans="1:1" s="33" customFormat="1" x14ac:dyDescent="0.2">
      <c r="A43" s="69"/>
    </row>
    <row r="44" spans="1:1" s="33" customFormat="1" ht="24" x14ac:dyDescent="0.2">
      <c r="A44" s="206" t="s">
        <v>203</v>
      </c>
    </row>
    <row r="45" spans="1:1" s="33" customFormat="1" x14ac:dyDescent="0.2">
      <c r="A45" s="204" t="s">
        <v>433</v>
      </c>
    </row>
    <row r="46" spans="1:1" s="33" customFormat="1" x14ac:dyDescent="0.2">
      <c r="A46" s="6"/>
    </row>
    <row r="47" spans="1:1" s="33" customFormat="1" x14ac:dyDescent="0.2">
      <c r="A47" s="171" t="s">
        <v>81</v>
      </c>
    </row>
    <row r="48" spans="1:1" s="33" customFormat="1" ht="36" x14ac:dyDescent="0.2">
      <c r="A48" s="176" t="s">
        <v>102</v>
      </c>
    </row>
    <row r="49" spans="1:1" s="33" customFormat="1" ht="36" x14ac:dyDescent="0.2">
      <c r="A49" s="176" t="s">
        <v>104</v>
      </c>
    </row>
    <row r="50" spans="1:1" s="33" customFormat="1" x14ac:dyDescent="0.2">
      <c r="A50" s="168"/>
    </row>
    <row r="51" spans="1:1" s="33" customFormat="1" ht="26.25" x14ac:dyDescent="0.2">
      <c r="A51" s="174" t="s">
        <v>300</v>
      </c>
    </row>
    <row r="52" spans="1:1" s="33" customFormat="1" x14ac:dyDescent="0.2">
      <c r="A52" s="170"/>
    </row>
    <row r="53" spans="1:1" s="33" customFormat="1" x14ac:dyDescent="0.2">
      <c r="A53" s="207" t="s">
        <v>428</v>
      </c>
    </row>
    <row r="54" spans="1:1" s="33" customFormat="1" x14ac:dyDescent="0.2">
      <c r="A54" s="205" t="s">
        <v>204</v>
      </c>
    </row>
    <row r="55" spans="1:1" s="33" customFormat="1" x14ac:dyDescent="0.2">
      <c r="A55" s="205"/>
    </row>
    <row r="56" spans="1:1" s="33" customFormat="1" x14ac:dyDescent="0.2">
      <c r="A56" s="207" t="s">
        <v>429</v>
      </c>
    </row>
    <row r="57" spans="1:1" s="33" customFormat="1" x14ac:dyDescent="0.2">
      <c r="A57" s="205" t="s">
        <v>204</v>
      </c>
    </row>
    <row r="58" spans="1:1" s="33" customFormat="1" x14ac:dyDescent="0.2">
      <c r="A58" s="176"/>
    </row>
    <row r="59" spans="1:1" s="33" customFormat="1" x14ac:dyDescent="0.2">
      <c r="A59" s="207" t="s">
        <v>430</v>
      </c>
    </row>
    <row r="60" spans="1:1" s="33" customFormat="1" x14ac:dyDescent="0.2">
      <c r="A60" s="205" t="s">
        <v>204</v>
      </c>
    </row>
    <row r="61" spans="1:1" s="33" customFormat="1" x14ac:dyDescent="0.2">
      <c r="A61" s="176"/>
    </row>
    <row r="62" spans="1:1" s="33" customFormat="1" x14ac:dyDescent="0.2">
      <c r="A62" s="207" t="s">
        <v>431</v>
      </c>
    </row>
    <row r="63" spans="1:1" s="33" customFormat="1" x14ac:dyDescent="0.2">
      <c r="A63" s="205" t="s">
        <v>432</v>
      </c>
    </row>
    <row r="64" spans="1:1" s="33" customFormat="1" x14ac:dyDescent="0.2">
      <c r="A64" s="215"/>
    </row>
    <row r="65" spans="1:1" s="33" customFormat="1" ht="24" x14ac:dyDescent="0.2">
      <c r="A65" s="207" t="s">
        <v>438</v>
      </c>
    </row>
    <row r="66" spans="1:1" s="33" customFormat="1" x14ac:dyDescent="0.2">
      <c r="A66" s="208"/>
    </row>
    <row r="67" spans="1:1" s="33" customFormat="1" x14ac:dyDescent="0.2">
      <c r="A67" s="207" t="s">
        <v>441</v>
      </c>
    </row>
    <row r="68" spans="1:1" s="33" customFormat="1" x14ac:dyDescent="0.2">
      <c r="A68" s="208" t="s">
        <v>439</v>
      </c>
    </row>
    <row r="69" spans="1:1" s="33" customFormat="1" x14ac:dyDescent="0.2">
      <c r="A69" s="205"/>
    </row>
    <row r="70" spans="1:1" s="33" customFormat="1" ht="36" x14ac:dyDescent="0.2">
      <c r="A70" s="207" t="s">
        <v>442</v>
      </c>
    </row>
    <row r="71" spans="1:1" s="33" customFormat="1" x14ac:dyDescent="0.2">
      <c r="A71" s="208" t="s">
        <v>440</v>
      </c>
    </row>
    <row r="72" spans="1:1" s="33" customFormat="1" x14ac:dyDescent="0.2">
      <c r="A72" s="137"/>
    </row>
    <row r="73" spans="1:1" s="33" customFormat="1" ht="24" x14ac:dyDescent="0.2">
      <c r="A73" s="207" t="s">
        <v>443</v>
      </c>
    </row>
    <row r="74" spans="1:1" s="33" customFormat="1" ht="72" x14ac:dyDescent="0.2">
      <c r="A74" s="208" t="s">
        <v>447</v>
      </c>
    </row>
    <row r="75" spans="1:1" s="33" customFormat="1" x14ac:dyDescent="0.2">
      <c r="A75" s="205"/>
    </row>
    <row r="76" spans="1:1" s="33" customFormat="1" x14ac:dyDescent="0.2">
      <c r="A76" s="207" t="s">
        <v>437</v>
      </c>
    </row>
    <row r="77" spans="1:1" s="33" customFormat="1" x14ac:dyDescent="0.2">
      <c r="A77" s="208" t="s">
        <v>287</v>
      </c>
    </row>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sheetData>
  <mergeCells count="3">
    <mergeCell ref="A16:A17"/>
    <mergeCell ref="A19:A22"/>
    <mergeCell ref="A40:A42"/>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D626"/>
  <sheetViews>
    <sheetView topLeftCell="A16" workbookViewId="0">
      <selection activeCell="A16" sqref="A16:A67"/>
    </sheetView>
  </sheetViews>
  <sheetFormatPr defaultColWidth="9.85546875" defaultRowHeight="12.75" x14ac:dyDescent="0.2"/>
  <cols>
    <col min="1" max="1" width="38.5703125" style="32" customWidth="1"/>
    <col min="2" max="16384" width="9.85546875" style="32"/>
  </cols>
  <sheetData>
    <row r="1" spans="1:4" x14ac:dyDescent="0.2">
      <c r="A1" s="63" t="s">
        <v>61</v>
      </c>
    </row>
    <row r="2" spans="1:4" x14ac:dyDescent="0.2">
      <c r="A2" s="11" t="s">
        <v>408</v>
      </c>
    </row>
    <row r="3" spans="1:4" x14ac:dyDescent="0.2">
      <c r="A3" s="11" t="s">
        <v>274</v>
      </c>
    </row>
    <row r="4" spans="1:4" s="33" customFormat="1" ht="24.75" customHeight="1" x14ac:dyDescent="0.2">
      <c r="A4" s="88" t="s">
        <v>62</v>
      </c>
      <c r="B4" s="115" t="e">
        <f>'BAR BB| Open rates'!#REF!</f>
        <v>#REF!</v>
      </c>
      <c r="C4" s="115" t="e">
        <f>'BAR BB| Open rates'!#REF!</f>
        <v>#REF!</v>
      </c>
      <c r="D4" s="115" t="e">
        <f>'BAR BB| Open rates'!#REF!</f>
        <v>#REF!</v>
      </c>
    </row>
    <row r="5" spans="1:4" s="33" customFormat="1" ht="24.75" customHeight="1" x14ac:dyDescent="0.2">
      <c r="A5" s="104"/>
      <c r="B5" s="115" t="e">
        <f>'BAR BB| Open rates'!#REF!</f>
        <v>#REF!</v>
      </c>
      <c r="C5" s="115" t="e">
        <f>'BAR BB| Open rates'!#REF!</f>
        <v>#REF!</v>
      </c>
      <c r="D5" s="115" t="e">
        <f>'BAR BB| Open rates'!#REF!</f>
        <v>#REF!</v>
      </c>
    </row>
    <row r="6" spans="1:4" s="36" customFormat="1" ht="12" customHeight="1" x14ac:dyDescent="0.2">
      <c r="A6" s="184" t="s">
        <v>63</v>
      </c>
    </row>
    <row r="7" spans="1:4" s="36" customFormat="1" ht="12" customHeight="1" x14ac:dyDescent="0.2">
      <c r="A7" s="183">
        <v>1</v>
      </c>
      <c r="B7" s="57" t="e">
        <f>('BAR BB| Open rates'!#REF!*0.9)*0.87</f>
        <v>#REF!</v>
      </c>
      <c r="C7" s="57" t="e">
        <f>('BAR BB| Open rates'!#REF!*0.9)*0.87</f>
        <v>#REF!</v>
      </c>
      <c r="D7" s="57" t="e">
        <f>('BAR BB| Open rates'!#REF!*0.9)*0.87</f>
        <v>#REF!</v>
      </c>
    </row>
    <row r="8" spans="1:4" s="36" customFormat="1" ht="12" customHeight="1" x14ac:dyDescent="0.2">
      <c r="A8" s="183">
        <v>2</v>
      </c>
      <c r="B8" s="57" t="e">
        <f>('BAR BB| Open rates'!#REF!*0.9)*0.87</f>
        <v>#REF!</v>
      </c>
      <c r="C8" s="57" t="e">
        <f>('BAR BB| Open rates'!#REF!*0.9)*0.87</f>
        <v>#REF!</v>
      </c>
      <c r="D8" s="57" t="e">
        <f>('BAR BB| Open rates'!#REF!*0.9)*0.87</f>
        <v>#REF!</v>
      </c>
    </row>
    <row r="9" spans="1:4" s="36" customFormat="1" ht="12" customHeight="1" x14ac:dyDescent="0.2">
      <c r="A9" s="236" t="s">
        <v>175</v>
      </c>
      <c r="B9" s="43"/>
      <c r="C9" s="43"/>
      <c r="D9" s="43"/>
    </row>
    <row r="10" spans="1:4" s="36" customFormat="1" ht="12" customHeight="1" x14ac:dyDescent="0.2">
      <c r="A10" s="237">
        <v>1</v>
      </c>
      <c r="B10" s="57" t="e">
        <f>('BAR BB| Open rates'!#REF!*0.9)*0.87</f>
        <v>#REF!</v>
      </c>
      <c r="C10" s="57" t="e">
        <f>('BAR BB| Open rates'!#REF!*0.9)*0.87</f>
        <v>#REF!</v>
      </c>
      <c r="D10" s="57" t="e">
        <f>('BAR BB| Open rates'!#REF!*0.9)*0.87</f>
        <v>#REF!</v>
      </c>
    </row>
    <row r="11" spans="1:4" s="36" customFormat="1" ht="12" customHeight="1" x14ac:dyDescent="0.2">
      <c r="A11" s="237">
        <v>2</v>
      </c>
      <c r="B11" s="57" t="e">
        <f>('BAR BB| Open rates'!#REF!*0.9)*0.87</f>
        <v>#REF!</v>
      </c>
      <c r="C11" s="57" t="e">
        <f>('BAR BB| Open rates'!#REF!*0.9)*0.87</f>
        <v>#REF!</v>
      </c>
      <c r="D11" s="57" t="e">
        <f>('BAR BB| Open rates'!#REF!*0.9)*0.87</f>
        <v>#REF!</v>
      </c>
    </row>
    <row r="12" spans="1:4" s="36" customFormat="1" ht="12" customHeight="1" x14ac:dyDescent="0.2">
      <c r="A12" s="236" t="s">
        <v>176</v>
      </c>
      <c r="B12" s="43"/>
      <c r="C12" s="43"/>
      <c r="D12" s="43"/>
    </row>
    <row r="13" spans="1:4" s="36" customFormat="1" ht="12" customHeight="1" x14ac:dyDescent="0.2">
      <c r="A13" s="237">
        <v>1</v>
      </c>
      <c r="B13" s="57" t="e">
        <f>('BAR BB| Open rates'!#REF!*0.9)*0.87</f>
        <v>#REF!</v>
      </c>
      <c r="C13" s="57" t="e">
        <f>('BAR BB| Open rates'!#REF!*0.9)*0.87</f>
        <v>#REF!</v>
      </c>
      <c r="D13" s="57" t="e">
        <f>('BAR BB| Open rates'!#REF!*0.9)*0.87</f>
        <v>#REF!</v>
      </c>
    </row>
    <row r="14" spans="1:4" s="36" customFormat="1" ht="12" customHeight="1" x14ac:dyDescent="0.2">
      <c r="A14" s="237">
        <v>2</v>
      </c>
      <c r="B14" s="57" t="e">
        <f>('BAR BB| Open rates'!#REF!*0.9)*0.87</f>
        <v>#REF!</v>
      </c>
      <c r="C14" s="57" t="e">
        <f>('BAR BB| Open rates'!#REF!*0.9)*0.87</f>
        <v>#REF!</v>
      </c>
      <c r="D14" s="57" t="e">
        <f>('BAR BB| Open rates'!#REF!*0.9)*0.87</f>
        <v>#REF!</v>
      </c>
    </row>
    <row r="15" spans="1:4" s="33" customFormat="1" x14ac:dyDescent="0.2">
      <c r="A15" s="89"/>
    </row>
    <row r="16" spans="1:4" s="33" customFormat="1" ht="12.75" customHeight="1" x14ac:dyDescent="0.2">
      <c r="A16" s="371" t="s">
        <v>172</v>
      </c>
    </row>
    <row r="17" spans="1:1" s="33" customFormat="1" x14ac:dyDescent="0.2">
      <c r="A17" s="371"/>
    </row>
    <row r="18" spans="1:1" s="33" customFormat="1" x14ac:dyDescent="0.2">
      <c r="A18" s="89"/>
    </row>
    <row r="19" spans="1:1" s="33" customFormat="1" ht="12.75" customHeight="1" x14ac:dyDescent="0.2">
      <c r="A19" s="399" t="s">
        <v>425</v>
      </c>
    </row>
    <row r="20" spans="1:1" s="33" customFormat="1" ht="29.25" customHeight="1" x14ac:dyDescent="0.2">
      <c r="A20" s="399"/>
    </row>
    <row r="21" spans="1:1" s="33" customFormat="1" x14ac:dyDescent="0.2">
      <c r="A21" s="399"/>
    </row>
    <row r="22" spans="1:1" s="33" customFormat="1" ht="129.75" customHeight="1" x14ac:dyDescent="0.2">
      <c r="A22" s="399"/>
    </row>
    <row r="23" spans="1:1" s="31" customFormat="1" x14ac:dyDescent="0.2"/>
    <row r="24" spans="1:1" s="6" customFormat="1" ht="12" x14ac:dyDescent="0.2">
      <c r="A24" s="177" t="s">
        <v>83</v>
      </c>
    </row>
    <row r="25" spans="1:1" s="6" customFormat="1" ht="24" x14ac:dyDescent="0.2">
      <c r="A25" s="157" t="s">
        <v>426</v>
      </c>
    </row>
    <row r="26" spans="1:1" s="6" customFormat="1" ht="24" x14ac:dyDescent="0.2">
      <c r="A26" s="157" t="s">
        <v>427</v>
      </c>
    </row>
    <row r="27" spans="1:1" s="6" customFormat="1" x14ac:dyDescent="0.2">
      <c r="A27" s="33"/>
    </row>
    <row r="28" spans="1:1" s="6" customFormat="1" ht="12" x14ac:dyDescent="0.2">
      <c r="A28" s="174" t="s">
        <v>74</v>
      </c>
    </row>
    <row r="29" spans="1:1" s="6" customFormat="1" ht="36" x14ac:dyDescent="0.2">
      <c r="A29" s="179" t="s">
        <v>201</v>
      </c>
    </row>
    <row r="30" spans="1:1" s="36" customFormat="1" ht="12" x14ac:dyDescent="0.2">
      <c r="A30" s="178" t="s">
        <v>75</v>
      </c>
    </row>
    <row r="31" spans="1:1" s="36" customFormat="1" ht="24" x14ac:dyDescent="0.2">
      <c r="A31" s="175" t="s">
        <v>76</v>
      </c>
    </row>
    <row r="32" spans="1:1" s="33" customFormat="1" ht="26.25" customHeight="1" x14ac:dyDescent="0.2">
      <c r="A32" s="175" t="s">
        <v>89</v>
      </c>
    </row>
    <row r="33" spans="1:1" s="33" customFormat="1" x14ac:dyDescent="0.2">
      <c r="A33" s="175" t="s">
        <v>78</v>
      </c>
    </row>
    <row r="34" spans="1:1" s="33" customFormat="1" ht="36" x14ac:dyDescent="0.2">
      <c r="A34" s="175" t="s">
        <v>79</v>
      </c>
    </row>
    <row r="35" spans="1:1" s="33" customFormat="1" ht="24" x14ac:dyDescent="0.2">
      <c r="A35" s="175" t="s">
        <v>187</v>
      </c>
    </row>
    <row r="36" spans="1:1" s="33" customFormat="1" x14ac:dyDescent="0.2">
      <c r="A36" s="175" t="s">
        <v>105</v>
      </c>
    </row>
    <row r="37" spans="1:1" s="33" customFormat="1" ht="24" x14ac:dyDescent="0.2">
      <c r="A37" s="175" t="s">
        <v>202</v>
      </c>
    </row>
    <row r="38" spans="1:1" s="33" customFormat="1" ht="84" x14ac:dyDescent="0.2">
      <c r="A38" s="203" t="s">
        <v>101</v>
      </c>
    </row>
    <row r="39" spans="1:1" s="33" customFormat="1" x14ac:dyDescent="0.2">
      <c r="A39" s="221"/>
    </row>
    <row r="40" spans="1:1" s="33" customFormat="1" x14ac:dyDescent="0.2">
      <c r="A40" s="395" t="s">
        <v>434</v>
      </c>
    </row>
    <row r="41" spans="1:1" s="33" customFormat="1" x14ac:dyDescent="0.2">
      <c r="A41" s="396"/>
    </row>
    <row r="42" spans="1:1" s="33" customFormat="1" x14ac:dyDescent="0.2">
      <c r="A42" s="397"/>
    </row>
    <row r="43" spans="1:1" s="33" customFormat="1" x14ac:dyDescent="0.2">
      <c r="A43" s="69"/>
    </row>
    <row r="44" spans="1:1" s="33" customFormat="1" ht="36" x14ac:dyDescent="0.2">
      <c r="A44" s="206" t="s">
        <v>203</v>
      </c>
    </row>
    <row r="45" spans="1:1" s="33" customFormat="1" x14ac:dyDescent="0.2">
      <c r="A45" s="204" t="s">
        <v>433</v>
      </c>
    </row>
    <row r="46" spans="1:1" s="33" customFormat="1" x14ac:dyDescent="0.2">
      <c r="A46" s="6"/>
    </row>
    <row r="47" spans="1:1" s="33" customFormat="1" x14ac:dyDescent="0.2">
      <c r="A47" s="171" t="s">
        <v>81</v>
      </c>
    </row>
    <row r="48" spans="1:1" s="33" customFormat="1" ht="48" x14ac:dyDescent="0.2">
      <c r="A48" s="176" t="s">
        <v>102</v>
      </c>
    </row>
    <row r="49" spans="1:1" s="33" customFormat="1" ht="48" x14ac:dyDescent="0.2">
      <c r="A49" s="176" t="s">
        <v>104</v>
      </c>
    </row>
    <row r="50" spans="1:1" s="33" customFormat="1" x14ac:dyDescent="0.2">
      <c r="A50" s="168"/>
    </row>
    <row r="51" spans="1:1" s="33" customFormat="1" ht="25.5" x14ac:dyDescent="0.2">
      <c r="A51" s="174" t="s">
        <v>300</v>
      </c>
    </row>
    <row r="52" spans="1:1" s="33" customFormat="1" x14ac:dyDescent="0.2">
      <c r="A52" s="170"/>
    </row>
    <row r="53" spans="1:1" s="33" customFormat="1" ht="24" x14ac:dyDescent="0.2">
      <c r="A53" s="207" t="s">
        <v>428</v>
      </c>
    </row>
    <row r="54" spans="1:1" s="33" customFormat="1" ht="24" x14ac:dyDescent="0.2">
      <c r="A54" s="205" t="s">
        <v>204</v>
      </c>
    </row>
    <row r="55" spans="1:1" s="33" customFormat="1" x14ac:dyDescent="0.2">
      <c r="A55" s="205"/>
    </row>
    <row r="56" spans="1:1" s="33" customFormat="1" x14ac:dyDescent="0.2">
      <c r="A56" s="207" t="s">
        <v>429</v>
      </c>
    </row>
    <row r="57" spans="1:1" s="33" customFormat="1" ht="24" x14ac:dyDescent="0.2">
      <c r="A57" s="205" t="s">
        <v>204</v>
      </c>
    </row>
    <row r="58" spans="1:1" s="33" customFormat="1" x14ac:dyDescent="0.2">
      <c r="A58" s="176"/>
    </row>
    <row r="59" spans="1:1" s="33" customFormat="1" x14ac:dyDescent="0.2">
      <c r="A59" s="207" t="s">
        <v>430</v>
      </c>
    </row>
    <row r="60" spans="1:1" s="33" customFormat="1" ht="24" x14ac:dyDescent="0.2">
      <c r="A60" s="205" t="s">
        <v>204</v>
      </c>
    </row>
    <row r="61" spans="1:1" s="33" customFormat="1" x14ac:dyDescent="0.2">
      <c r="A61" s="176"/>
    </row>
    <row r="62" spans="1:1" s="33" customFormat="1" x14ac:dyDescent="0.2">
      <c r="A62" s="207" t="s">
        <v>431</v>
      </c>
    </row>
    <row r="63" spans="1:1" s="33" customFormat="1" x14ac:dyDescent="0.2">
      <c r="A63" s="205" t="s">
        <v>432</v>
      </c>
    </row>
    <row r="64" spans="1:1" s="33" customFormat="1" x14ac:dyDescent="0.2">
      <c r="A64" s="215"/>
    </row>
    <row r="65" spans="1:1" s="33" customFormat="1" x14ac:dyDescent="0.2">
      <c r="A65" s="207" t="s">
        <v>348</v>
      </c>
    </row>
    <row r="66" spans="1:1" s="33" customFormat="1" x14ac:dyDescent="0.2">
      <c r="A66" s="208" t="s">
        <v>287</v>
      </c>
    </row>
    <row r="67" spans="1:1" s="33" customFormat="1" x14ac:dyDescent="0.2">
      <c r="A67" s="205"/>
    </row>
    <row r="68" spans="1:1" s="33" customFormat="1" x14ac:dyDescent="0.2"/>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sheetData>
  <mergeCells count="3">
    <mergeCell ref="A16:A17"/>
    <mergeCell ref="A19:A22"/>
    <mergeCell ref="A40:A42"/>
  </mergeCell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92D050"/>
  </sheetPr>
  <dimension ref="A1:V353"/>
  <sheetViews>
    <sheetView workbookViewId="0">
      <pane xSplit="1" topLeftCell="B1" activePane="topRight" state="frozen"/>
      <selection activeCell="A10" sqref="A10"/>
      <selection pane="topRight" activeCell="B4" sqref="B4:V14"/>
    </sheetView>
  </sheetViews>
  <sheetFormatPr defaultColWidth="10" defaultRowHeight="12.75" x14ac:dyDescent="0.2"/>
  <cols>
    <col min="1" max="1" width="46.5703125" style="32" customWidth="1"/>
    <col min="2" max="16384" width="10" style="31"/>
  </cols>
  <sheetData>
    <row r="1" spans="1:22" x14ac:dyDescent="0.2">
      <c r="A1" s="63" t="s">
        <v>61</v>
      </c>
    </row>
    <row r="2" spans="1:22" ht="21.75" customHeight="1" x14ac:dyDescent="0.2">
      <c r="A2" s="177" t="s">
        <v>299</v>
      </c>
    </row>
    <row r="3" spans="1:22" x14ac:dyDescent="0.2">
      <c r="A3" s="167" t="s">
        <v>173</v>
      </c>
    </row>
    <row r="4" spans="1:22" ht="21.75" customHeight="1" x14ac:dyDescent="0.2">
      <c r="A4" s="201" t="s">
        <v>62</v>
      </c>
      <c r="B4" s="115">
        <f>'BAR BB| Open rates'!B3</f>
        <v>46105</v>
      </c>
      <c r="C4" s="115">
        <f>'BAR BB| Open rates'!C3</f>
        <v>46108</v>
      </c>
      <c r="D4" s="115">
        <f>'BAR BB| Open rates'!D3</f>
        <v>46110</v>
      </c>
      <c r="E4" s="115">
        <f>'BAR BB| Open rates'!E3</f>
        <v>46113</v>
      </c>
      <c r="F4" s="115">
        <f>'BAR BB| Open rates'!F3</f>
        <v>46118</v>
      </c>
      <c r="G4" s="115">
        <f>'BAR BB| Open rates'!G3</f>
        <v>46124</v>
      </c>
      <c r="H4" s="115">
        <f>'BAR BB| Open rates'!H3</f>
        <v>46125</v>
      </c>
      <c r="I4" s="115">
        <f>'BAR BB| Open rates'!I3</f>
        <v>46131</v>
      </c>
      <c r="J4" s="115">
        <f>'BAR BB| Open rates'!J3</f>
        <v>46136</v>
      </c>
      <c r="K4" s="115">
        <f>'BAR BB| Open rates'!K3</f>
        <v>46138</v>
      </c>
      <c r="L4" s="115">
        <f>'BAR BB| Open rates'!L3</f>
        <v>46142</v>
      </c>
      <c r="M4" s="115">
        <f>'BAR BB| Open rates'!M3</f>
        <v>46143</v>
      </c>
      <c r="N4" s="115">
        <f>'BAR BB| Open rates'!N3</f>
        <v>46146</v>
      </c>
      <c r="O4" s="115">
        <f>'BAR BB| Open rates'!O3</f>
        <v>46150</v>
      </c>
      <c r="P4" s="115">
        <f>'BAR BB| Open rates'!P3</f>
        <v>46153</v>
      </c>
      <c r="Q4" s="115">
        <f>'BAR BB| Open rates'!Q3</f>
        <v>46154</v>
      </c>
      <c r="R4" s="115">
        <f>'BAR BB| Open rates'!R3</f>
        <v>46157</v>
      </c>
      <c r="S4" s="115">
        <f>'BAR BB| Open rates'!S3</f>
        <v>46159</v>
      </c>
      <c r="T4" s="115">
        <f>'BAR BB| Open rates'!T3</f>
        <v>46164</v>
      </c>
      <c r="U4" s="115">
        <f>'BAR BB| Open rates'!U3</f>
        <v>46166</v>
      </c>
      <c r="V4" s="115">
        <f>'BAR BB| Open rates'!V3</f>
        <v>46171</v>
      </c>
    </row>
    <row r="5" spans="1:22" ht="21.75" customHeight="1" x14ac:dyDescent="0.2">
      <c r="A5" s="202"/>
      <c r="B5" s="115">
        <f>'BAR BB| Open rates'!B4</f>
        <v>46107</v>
      </c>
      <c r="C5" s="115">
        <f>'BAR BB| Open rates'!C4</f>
        <v>46109</v>
      </c>
      <c r="D5" s="115">
        <f>'BAR BB| Open rates'!D4</f>
        <v>46112</v>
      </c>
      <c r="E5" s="115">
        <f>'BAR BB| Open rates'!E4</f>
        <v>46117</v>
      </c>
      <c r="F5" s="115">
        <f>'BAR BB| Open rates'!F4</f>
        <v>46123</v>
      </c>
      <c r="G5" s="115">
        <f>'BAR BB| Open rates'!G4</f>
        <v>46124</v>
      </c>
      <c r="H5" s="115">
        <f>'BAR BB| Open rates'!H4</f>
        <v>46130</v>
      </c>
      <c r="I5" s="115">
        <f>'BAR BB| Open rates'!I4</f>
        <v>46135</v>
      </c>
      <c r="J5" s="115">
        <f>'BAR BB| Open rates'!J4</f>
        <v>46137</v>
      </c>
      <c r="K5" s="115">
        <f>'BAR BB| Open rates'!K4</f>
        <v>46141</v>
      </c>
      <c r="L5" s="115">
        <f>'BAR BB| Open rates'!L4</f>
        <v>46142</v>
      </c>
      <c r="M5" s="115">
        <f>'BAR BB| Open rates'!M4</f>
        <v>46145</v>
      </c>
      <c r="N5" s="115">
        <f>'BAR BB| Open rates'!N4</f>
        <v>46149</v>
      </c>
      <c r="O5" s="115">
        <f>'BAR BB| Open rates'!O4</f>
        <v>46152</v>
      </c>
      <c r="P5" s="115">
        <f>'BAR BB| Open rates'!P4</f>
        <v>46153</v>
      </c>
      <c r="Q5" s="115">
        <f>'BAR BB| Open rates'!Q4</f>
        <v>46156</v>
      </c>
      <c r="R5" s="115">
        <f>'BAR BB| Open rates'!R4</f>
        <v>46158</v>
      </c>
      <c r="S5" s="115">
        <f>'BAR BB| Open rates'!S4</f>
        <v>46163</v>
      </c>
      <c r="T5" s="115">
        <f>'BAR BB| Open rates'!T4</f>
        <v>46165</v>
      </c>
      <c r="U5" s="115">
        <f>'BAR BB| Open rates'!U4</f>
        <v>46170</v>
      </c>
      <c r="V5" s="115">
        <f>'BAR BB| Open rates'!V4</f>
        <v>46173</v>
      </c>
    </row>
    <row r="6" spans="1:22" x14ac:dyDescent="0.2">
      <c r="A6" s="163" t="s">
        <v>63</v>
      </c>
    </row>
    <row r="7" spans="1:22" x14ac:dyDescent="0.2">
      <c r="A7" s="163">
        <v>1</v>
      </c>
      <c r="B7" s="57">
        <f>'BAR BB| Open rates'!B6*0.9*0.9</f>
        <v>12069</v>
      </c>
      <c r="C7" s="57">
        <f>'BAR BB| Open rates'!C6*0.9*0.9</f>
        <v>16848</v>
      </c>
      <c r="D7" s="57">
        <f>'BAR BB| Open rates'!D6*0.9*0.9</f>
        <v>13446</v>
      </c>
      <c r="E7" s="57">
        <f>'BAR BB| Open rates'!E6*0.9*0.9</f>
        <v>13446</v>
      </c>
      <c r="F7" s="57">
        <f>'BAR BB| Open rates'!F6*0.9*0.9</f>
        <v>12069</v>
      </c>
      <c r="G7" s="57">
        <f>'BAR BB| Open rates'!G6*0.9*0.9</f>
        <v>10449</v>
      </c>
      <c r="H7" s="57">
        <f>'BAR BB| Open rates'!H6*0.9*0.9</f>
        <v>10449</v>
      </c>
      <c r="I7" s="57">
        <f>'BAR BB| Open rates'!I6*0.9*0.9</f>
        <v>9639</v>
      </c>
      <c r="J7" s="57">
        <f>'BAR BB| Open rates'!J6*0.9*0.9</f>
        <v>10449</v>
      </c>
      <c r="K7" s="57">
        <f>'BAR BB| Open rates'!K6*0.9*0.9</f>
        <v>10449</v>
      </c>
      <c r="L7" s="57">
        <f>'BAR BB| Open rates'!L6*0.9*0.9</f>
        <v>10449</v>
      </c>
      <c r="M7" s="57">
        <f>'BAR BB| Open rates'!M6*0.9*0.9</f>
        <v>17658</v>
      </c>
      <c r="N7" s="57">
        <f>'BAR BB| Open rates'!N6*0.9*0.9</f>
        <v>13446</v>
      </c>
      <c r="O7" s="57">
        <f>'BAR BB| Open rates'!O6*0.9*0.9</f>
        <v>17658</v>
      </c>
      <c r="P7" s="57">
        <f>'BAR BB| Open rates'!P6*0.9*0.9</f>
        <v>15228</v>
      </c>
      <c r="Q7" s="57">
        <f>'BAR BB| Open rates'!Q6*0.9*0.9</f>
        <v>12069</v>
      </c>
      <c r="R7" s="57">
        <f>'BAR BB| Open rates'!R6*0.9*0.9</f>
        <v>13446</v>
      </c>
      <c r="S7" s="57">
        <f>'BAR BB| Open rates'!S6*0.9*0.9</f>
        <v>12069</v>
      </c>
      <c r="T7" s="57">
        <f>'BAR BB| Open rates'!T6*0.9*0.9</f>
        <v>13446</v>
      </c>
      <c r="U7" s="57">
        <f>'BAR BB| Open rates'!U6*0.9*0.9</f>
        <v>12069</v>
      </c>
      <c r="V7" s="57">
        <f>'BAR BB| Open rates'!V6*0.9*0.9</f>
        <v>13446</v>
      </c>
    </row>
    <row r="8" spans="1:22" x14ac:dyDescent="0.2">
      <c r="A8" s="163">
        <v>2</v>
      </c>
      <c r="B8" s="57">
        <f>'BAR BB| Open rates'!B7*0.9*0.9</f>
        <v>14499</v>
      </c>
      <c r="C8" s="57">
        <f>'BAR BB| Open rates'!C7*0.9*0.9</f>
        <v>19278</v>
      </c>
      <c r="D8" s="57">
        <f>'BAR BB| Open rates'!D7*0.9*0.9</f>
        <v>15876</v>
      </c>
      <c r="E8" s="57">
        <f>'BAR BB| Open rates'!E7*0.9*0.9</f>
        <v>15876</v>
      </c>
      <c r="F8" s="57">
        <f>'BAR BB| Open rates'!F7*0.9*0.9</f>
        <v>14499</v>
      </c>
      <c r="G8" s="57">
        <f>'BAR BB| Open rates'!G7*0.9*0.9</f>
        <v>12879</v>
      </c>
      <c r="H8" s="57">
        <f>'BAR BB| Open rates'!H7*0.9*0.9</f>
        <v>12879</v>
      </c>
      <c r="I8" s="57">
        <f>'BAR BB| Open rates'!I7*0.9*0.9</f>
        <v>12069</v>
      </c>
      <c r="J8" s="57">
        <f>'BAR BB| Open rates'!J7*0.9*0.9</f>
        <v>12879</v>
      </c>
      <c r="K8" s="57">
        <f>'BAR BB| Open rates'!K7*0.9*0.9</f>
        <v>12879</v>
      </c>
      <c r="L8" s="57">
        <f>'BAR BB| Open rates'!L7*0.9*0.9</f>
        <v>12879</v>
      </c>
      <c r="M8" s="57">
        <f>'BAR BB| Open rates'!M7*0.9*0.9</f>
        <v>20088</v>
      </c>
      <c r="N8" s="57">
        <f>'BAR BB| Open rates'!N7*0.9*0.9</f>
        <v>15876</v>
      </c>
      <c r="O8" s="57">
        <f>'BAR BB| Open rates'!O7*0.9*0.9</f>
        <v>20088</v>
      </c>
      <c r="P8" s="57">
        <f>'BAR BB| Open rates'!P7*0.9*0.9</f>
        <v>17658</v>
      </c>
      <c r="Q8" s="57">
        <f>'BAR BB| Open rates'!Q7*0.9*0.9</f>
        <v>14499</v>
      </c>
      <c r="R8" s="57">
        <f>'BAR BB| Open rates'!R7*0.9*0.9</f>
        <v>15876</v>
      </c>
      <c r="S8" s="57">
        <f>'BAR BB| Open rates'!S7*0.9*0.9</f>
        <v>14499</v>
      </c>
      <c r="T8" s="57">
        <f>'BAR BB| Open rates'!T7*0.9*0.9</f>
        <v>15876</v>
      </c>
      <c r="U8" s="57">
        <f>'BAR BB| Open rates'!U7*0.9*0.9</f>
        <v>14499</v>
      </c>
      <c r="V8" s="57">
        <f>'BAR BB| Open rates'!V7*0.9*0.9</f>
        <v>15876</v>
      </c>
    </row>
    <row r="9" spans="1:22" x14ac:dyDescent="0.2">
      <c r="A9" s="163" t="s">
        <v>175</v>
      </c>
      <c r="B9" s="57"/>
      <c r="C9" s="57"/>
      <c r="D9" s="57"/>
      <c r="E9" s="57"/>
      <c r="F9" s="57"/>
      <c r="G9" s="57"/>
      <c r="H9" s="57"/>
      <c r="I9" s="57"/>
      <c r="J9" s="57"/>
      <c r="K9" s="57"/>
      <c r="L9" s="57"/>
      <c r="M9" s="57"/>
      <c r="N9" s="57"/>
      <c r="O9" s="57"/>
      <c r="P9" s="57"/>
      <c r="Q9" s="57"/>
      <c r="R9" s="57"/>
      <c r="S9" s="57"/>
      <c r="T9" s="57"/>
      <c r="U9" s="57"/>
      <c r="V9" s="57"/>
    </row>
    <row r="10" spans="1:22" x14ac:dyDescent="0.2">
      <c r="A10" s="163">
        <v>1</v>
      </c>
      <c r="B10" s="57">
        <f>'BAR BB| Open rates'!B9*0.9*0.9</f>
        <v>14499</v>
      </c>
      <c r="C10" s="57">
        <f>'BAR BB| Open rates'!C9*0.9*0.9</f>
        <v>19278</v>
      </c>
      <c r="D10" s="57">
        <f>'BAR BB| Open rates'!D9*0.9*0.9</f>
        <v>15876</v>
      </c>
      <c r="E10" s="57">
        <f>'BAR BB| Open rates'!E9*0.9*0.9</f>
        <v>15066</v>
      </c>
      <c r="F10" s="57">
        <f>'BAR BB| Open rates'!F9*0.9*0.9</f>
        <v>13689</v>
      </c>
      <c r="G10" s="57">
        <f>'BAR BB| Open rates'!G9*0.9*0.9</f>
        <v>12069</v>
      </c>
      <c r="H10" s="57">
        <f>'BAR BB| Open rates'!H9*0.9*0.9</f>
        <v>12069</v>
      </c>
      <c r="I10" s="57">
        <f>'BAR BB| Open rates'!I9*0.9*0.9</f>
        <v>11259</v>
      </c>
      <c r="J10" s="57">
        <f>'BAR BB| Open rates'!J9*0.9*0.9</f>
        <v>12069</v>
      </c>
      <c r="K10" s="57">
        <f>'BAR BB| Open rates'!K9*0.9*0.9</f>
        <v>12069</v>
      </c>
      <c r="L10" s="57">
        <f>'BAR BB| Open rates'!L9*0.9*0.9</f>
        <v>12069</v>
      </c>
      <c r="M10" s="57">
        <f>'BAR BB| Open rates'!M9*0.9*0.9</f>
        <v>19278</v>
      </c>
      <c r="N10" s="57">
        <f>'BAR BB| Open rates'!N9*0.9*0.9</f>
        <v>15066</v>
      </c>
      <c r="O10" s="57">
        <f>'BAR BB| Open rates'!O9*0.9*0.9</f>
        <v>19278</v>
      </c>
      <c r="P10" s="57">
        <f>'BAR BB| Open rates'!P9*0.9*0.9</f>
        <v>16848</v>
      </c>
      <c r="Q10" s="57">
        <f>'BAR BB| Open rates'!Q9*0.9*0.9</f>
        <v>13689</v>
      </c>
      <c r="R10" s="57">
        <f>'BAR BB| Open rates'!R9*0.9*0.9</f>
        <v>15066</v>
      </c>
      <c r="S10" s="57">
        <f>'BAR BB| Open rates'!S9*0.9*0.9</f>
        <v>13689</v>
      </c>
      <c r="T10" s="57">
        <f>'BAR BB| Open rates'!T9*0.9*0.9</f>
        <v>15066</v>
      </c>
      <c r="U10" s="57">
        <f>'BAR BB| Open rates'!U9*0.9*0.9</f>
        <v>13689</v>
      </c>
      <c r="V10" s="57">
        <f>'BAR BB| Open rates'!V9*0.9*0.9</f>
        <v>15066</v>
      </c>
    </row>
    <row r="11" spans="1:22" x14ac:dyDescent="0.2">
      <c r="A11" s="163">
        <v>2</v>
      </c>
      <c r="B11" s="57">
        <f>'BAR BB| Open rates'!B10*0.9*0.9</f>
        <v>16929</v>
      </c>
      <c r="C11" s="57">
        <f>'BAR BB| Open rates'!C10*0.9*0.9</f>
        <v>21708</v>
      </c>
      <c r="D11" s="57">
        <f>'BAR BB| Open rates'!D10*0.9*0.9</f>
        <v>18306</v>
      </c>
      <c r="E11" s="57">
        <f>'BAR BB| Open rates'!E10*0.9*0.9</f>
        <v>17496</v>
      </c>
      <c r="F11" s="57">
        <f>'BAR BB| Open rates'!F10*0.9*0.9</f>
        <v>16119</v>
      </c>
      <c r="G11" s="57">
        <f>'BAR BB| Open rates'!G10*0.9*0.9</f>
        <v>14499</v>
      </c>
      <c r="H11" s="57">
        <f>'BAR BB| Open rates'!H10*0.9*0.9</f>
        <v>14499</v>
      </c>
      <c r="I11" s="57">
        <f>'BAR BB| Open rates'!I10*0.9*0.9</f>
        <v>13689</v>
      </c>
      <c r="J11" s="57">
        <f>'BAR BB| Open rates'!J10*0.9*0.9</f>
        <v>14499</v>
      </c>
      <c r="K11" s="57">
        <f>'BAR BB| Open rates'!K10*0.9*0.9</f>
        <v>14499</v>
      </c>
      <c r="L11" s="57">
        <f>'BAR BB| Open rates'!L10*0.9*0.9</f>
        <v>14499</v>
      </c>
      <c r="M11" s="57">
        <f>'BAR BB| Open rates'!M10*0.9*0.9</f>
        <v>21708</v>
      </c>
      <c r="N11" s="57">
        <f>'BAR BB| Open rates'!N10*0.9*0.9</f>
        <v>17496</v>
      </c>
      <c r="O11" s="57">
        <f>'BAR BB| Open rates'!O10*0.9*0.9</f>
        <v>21708</v>
      </c>
      <c r="P11" s="57">
        <f>'BAR BB| Open rates'!P10*0.9*0.9</f>
        <v>19278</v>
      </c>
      <c r="Q11" s="57">
        <f>'BAR BB| Open rates'!Q10*0.9*0.9</f>
        <v>16119</v>
      </c>
      <c r="R11" s="57">
        <f>'BAR BB| Open rates'!R10*0.9*0.9</f>
        <v>17496</v>
      </c>
      <c r="S11" s="57">
        <f>'BAR BB| Open rates'!S10*0.9*0.9</f>
        <v>16119</v>
      </c>
      <c r="T11" s="57">
        <f>'BAR BB| Open rates'!T10*0.9*0.9</f>
        <v>17496</v>
      </c>
      <c r="U11" s="57">
        <f>'BAR BB| Open rates'!U10*0.9*0.9</f>
        <v>16119</v>
      </c>
      <c r="V11" s="57">
        <f>'BAR BB| Open rates'!V10*0.9*0.9</f>
        <v>17496</v>
      </c>
    </row>
    <row r="12" spans="1:22" x14ac:dyDescent="0.2">
      <c r="A12" s="163" t="s">
        <v>176</v>
      </c>
      <c r="B12" s="57"/>
      <c r="C12" s="57"/>
      <c r="D12" s="57"/>
      <c r="E12" s="57"/>
      <c r="F12" s="57"/>
      <c r="G12" s="57"/>
      <c r="H12" s="57"/>
      <c r="I12" s="57"/>
      <c r="J12" s="57"/>
      <c r="K12" s="57"/>
      <c r="L12" s="57"/>
      <c r="M12" s="57"/>
      <c r="N12" s="57"/>
      <c r="O12" s="57"/>
      <c r="P12" s="57"/>
      <c r="Q12" s="57"/>
      <c r="R12" s="57"/>
      <c r="S12" s="57"/>
      <c r="T12" s="57"/>
      <c r="U12" s="57"/>
      <c r="V12" s="57"/>
    </row>
    <row r="13" spans="1:22" x14ac:dyDescent="0.2">
      <c r="A13" s="163">
        <v>1</v>
      </c>
      <c r="B13" s="57">
        <f>'BAR BB| Open rates'!B12*0.9*0.9</f>
        <v>17658</v>
      </c>
      <c r="C13" s="57">
        <f>'BAR BB| Open rates'!C12*0.9*0.9</f>
        <v>22437</v>
      </c>
      <c r="D13" s="57">
        <f>'BAR BB| Open rates'!D12*0.9*0.9</f>
        <v>19035</v>
      </c>
      <c r="E13" s="57">
        <f>'BAR BB| Open rates'!E12*0.9*0.9</f>
        <v>18225</v>
      </c>
      <c r="F13" s="57">
        <f>'BAR BB| Open rates'!F12*0.9*0.9</f>
        <v>16848</v>
      </c>
      <c r="G13" s="57">
        <f>'BAR BB| Open rates'!G12*0.9*0.9</f>
        <v>15228</v>
      </c>
      <c r="H13" s="57">
        <f>'BAR BB| Open rates'!H12*0.9*0.9</f>
        <v>15228</v>
      </c>
      <c r="I13" s="57">
        <f>'BAR BB| Open rates'!I12*0.9*0.9</f>
        <v>14418</v>
      </c>
      <c r="J13" s="57">
        <f>'BAR BB| Open rates'!J12*0.9*0.9</f>
        <v>15228</v>
      </c>
      <c r="K13" s="57">
        <f>'BAR BB| Open rates'!K12*0.9*0.9</f>
        <v>15228</v>
      </c>
      <c r="L13" s="57">
        <f>'BAR BB| Open rates'!L12*0.9*0.9</f>
        <v>15228</v>
      </c>
      <c r="M13" s="57">
        <f>'BAR BB| Open rates'!M12*0.9*0.9</f>
        <v>23247</v>
      </c>
      <c r="N13" s="57">
        <f>'BAR BB| Open rates'!N12*0.9*0.9</f>
        <v>19035</v>
      </c>
      <c r="O13" s="57">
        <f>'BAR BB| Open rates'!O12*0.9*0.9</f>
        <v>23247</v>
      </c>
      <c r="P13" s="57">
        <f>'BAR BB| Open rates'!P12*0.9*0.9</f>
        <v>20817</v>
      </c>
      <c r="Q13" s="57">
        <f>'BAR BB| Open rates'!Q12*0.9*0.9</f>
        <v>17658</v>
      </c>
      <c r="R13" s="57">
        <f>'BAR BB| Open rates'!R12*0.9*0.9</f>
        <v>19035</v>
      </c>
      <c r="S13" s="57">
        <f>'BAR BB| Open rates'!S12*0.9*0.9</f>
        <v>17658</v>
      </c>
      <c r="T13" s="57">
        <f>'BAR BB| Open rates'!T12*0.9*0.9</f>
        <v>19035</v>
      </c>
      <c r="U13" s="57">
        <f>'BAR BB| Open rates'!U12*0.9*0.9</f>
        <v>17658</v>
      </c>
      <c r="V13" s="57">
        <f>'BAR BB| Open rates'!V12*0.9*0.9</f>
        <v>19035</v>
      </c>
    </row>
    <row r="14" spans="1:22" x14ac:dyDescent="0.2">
      <c r="A14" s="163">
        <v>2</v>
      </c>
      <c r="B14" s="57">
        <f>'BAR BB| Open rates'!B13*0.9*0.9</f>
        <v>20088</v>
      </c>
      <c r="C14" s="57">
        <f>'BAR BB| Open rates'!C13*0.9*0.9</f>
        <v>24867</v>
      </c>
      <c r="D14" s="57">
        <f>'BAR BB| Open rates'!D13*0.9*0.9</f>
        <v>21465</v>
      </c>
      <c r="E14" s="57">
        <f>'BAR BB| Open rates'!E13*0.9*0.9</f>
        <v>20655</v>
      </c>
      <c r="F14" s="57">
        <f>'BAR BB| Open rates'!F13*0.9*0.9</f>
        <v>19278</v>
      </c>
      <c r="G14" s="57">
        <f>'BAR BB| Open rates'!G13*0.9*0.9</f>
        <v>17658</v>
      </c>
      <c r="H14" s="57">
        <f>'BAR BB| Open rates'!H13*0.9*0.9</f>
        <v>17658</v>
      </c>
      <c r="I14" s="57">
        <f>'BAR BB| Open rates'!I13*0.9*0.9</f>
        <v>16848</v>
      </c>
      <c r="J14" s="57">
        <f>'BAR BB| Open rates'!J13*0.9*0.9</f>
        <v>17658</v>
      </c>
      <c r="K14" s="57">
        <f>'BAR BB| Open rates'!K13*0.9*0.9</f>
        <v>17658</v>
      </c>
      <c r="L14" s="57">
        <f>'BAR BB| Open rates'!L13*0.9*0.9</f>
        <v>17658</v>
      </c>
      <c r="M14" s="57">
        <f>'BAR BB| Open rates'!M13*0.9*0.9</f>
        <v>25677</v>
      </c>
      <c r="N14" s="57">
        <f>'BAR BB| Open rates'!N13*0.9*0.9</f>
        <v>21465</v>
      </c>
      <c r="O14" s="57">
        <f>'BAR BB| Open rates'!O13*0.9*0.9</f>
        <v>25677</v>
      </c>
      <c r="P14" s="57">
        <f>'BAR BB| Open rates'!P13*0.9*0.9</f>
        <v>23247</v>
      </c>
      <c r="Q14" s="57">
        <f>'BAR BB| Open rates'!Q13*0.9*0.9</f>
        <v>20088</v>
      </c>
      <c r="R14" s="57">
        <f>'BAR BB| Open rates'!R13*0.9*0.9</f>
        <v>21465</v>
      </c>
      <c r="S14" s="57">
        <f>'BAR BB| Open rates'!S13*0.9*0.9</f>
        <v>20088</v>
      </c>
      <c r="T14" s="57">
        <f>'BAR BB| Open rates'!T13*0.9*0.9</f>
        <v>21465</v>
      </c>
      <c r="U14" s="57">
        <f>'BAR BB| Open rates'!U13*0.9*0.9</f>
        <v>20088</v>
      </c>
      <c r="V14" s="57">
        <f>'BAR BB| Open rates'!V13*0.9*0.9</f>
        <v>21465</v>
      </c>
    </row>
    <row r="15" spans="1:22" x14ac:dyDescent="0.2">
      <c r="A15" s="89"/>
    </row>
    <row r="16" spans="1:22" ht="12.75" customHeight="1" x14ac:dyDescent="0.2">
      <c r="A16" s="371" t="s">
        <v>172</v>
      </c>
    </row>
    <row r="17" spans="1:1" x14ac:dyDescent="0.2">
      <c r="A17" s="371"/>
    </row>
    <row r="18" spans="1:1" x14ac:dyDescent="0.2">
      <c r="A18" s="89"/>
    </row>
    <row r="19" spans="1:1" s="154" customFormat="1" ht="42" customHeight="1" x14ac:dyDescent="0.2">
      <c r="A19" s="399" t="s">
        <v>436</v>
      </c>
    </row>
    <row r="20" spans="1:1" s="154" customFormat="1" ht="42" customHeight="1" x14ac:dyDescent="0.2">
      <c r="A20" s="399"/>
    </row>
    <row r="21" spans="1:1" s="154" customFormat="1" ht="42" customHeight="1" x14ac:dyDescent="0.2">
      <c r="A21" s="399"/>
    </row>
    <row r="22" spans="1:1" s="154" customFormat="1" ht="42" customHeight="1" x14ac:dyDescent="0.2">
      <c r="A22" s="399"/>
    </row>
    <row r="23" spans="1:1" ht="12.75" customHeight="1" x14ac:dyDescent="0.2">
      <c r="A23" s="31"/>
    </row>
    <row r="24" spans="1:1" x14ac:dyDescent="0.2">
      <c r="A24" s="177" t="s">
        <v>83</v>
      </c>
    </row>
    <row r="25" spans="1:1" ht="24" x14ac:dyDescent="0.2">
      <c r="A25" s="157" t="s">
        <v>426</v>
      </c>
    </row>
    <row r="26" spans="1:1" ht="24" x14ac:dyDescent="0.2">
      <c r="A26" s="157" t="s">
        <v>427</v>
      </c>
    </row>
    <row r="27" spans="1:1" x14ac:dyDescent="0.2">
      <c r="A27" s="33"/>
    </row>
    <row r="28" spans="1:1" x14ac:dyDescent="0.2">
      <c r="A28" s="174" t="s">
        <v>74</v>
      </c>
    </row>
    <row r="29" spans="1:1" ht="24" x14ac:dyDescent="0.2">
      <c r="A29" s="179" t="s">
        <v>201</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ht="15.75" customHeight="1" x14ac:dyDescent="0.2">
      <c r="A39" s="221"/>
    </row>
    <row r="40" spans="1:1" ht="15.75" customHeight="1" x14ac:dyDescent="0.2">
      <c r="A40" s="395" t="s">
        <v>434</v>
      </c>
    </row>
    <row r="41" spans="1:1" ht="15" customHeight="1" x14ac:dyDescent="0.2">
      <c r="A41" s="396"/>
    </row>
    <row r="42" spans="1:1" ht="15" customHeight="1" x14ac:dyDescent="0.2">
      <c r="A42" s="397"/>
    </row>
    <row r="43" spans="1:1" x14ac:dyDescent="0.2">
      <c r="A43" s="69"/>
    </row>
    <row r="44" spans="1:1" ht="36" x14ac:dyDescent="0.2">
      <c r="A44" s="206" t="s">
        <v>203</v>
      </c>
    </row>
    <row r="45" spans="1:1" s="154" customFormat="1" ht="27.75" customHeight="1" x14ac:dyDescent="0.2">
      <c r="A45" s="204" t="s">
        <v>433</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300</v>
      </c>
    </row>
    <row r="52" spans="1:1" x14ac:dyDescent="0.2">
      <c r="A52" s="170"/>
    </row>
    <row r="53" spans="1:1" s="154" customFormat="1" x14ac:dyDescent="0.2">
      <c r="A53" s="207" t="s">
        <v>428</v>
      </c>
    </row>
    <row r="54" spans="1:1" s="154" customFormat="1" x14ac:dyDescent="0.2">
      <c r="A54" s="205" t="s">
        <v>204</v>
      </c>
    </row>
    <row r="55" spans="1:1" s="154" customFormat="1" ht="12.75" customHeight="1" x14ac:dyDescent="0.2">
      <c r="A55" s="205"/>
    </row>
    <row r="56" spans="1:1" s="154" customFormat="1" x14ac:dyDescent="0.2">
      <c r="A56" s="207" t="s">
        <v>429</v>
      </c>
    </row>
    <row r="57" spans="1:1" s="154" customFormat="1" x14ac:dyDescent="0.2">
      <c r="A57" s="205" t="s">
        <v>204</v>
      </c>
    </row>
    <row r="58" spans="1:1" s="154" customFormat="1" ht="13.5" customHeight="1" x14ac:dyDescent="0.2">
      <c r="A58" s="176"/>
    </row>
    <row r="59" spans="1:1" s="154" customFormat="1" x14ac:dyDescent="0.2">
      <c r="A59" s="207" t="s">
        <v>430</v>
      </c>
    </row>
    <row r="60" spans="1:1" s="154" customFormat="1" x14ac:dyDescent="0.2">
      <c r="A60" s="205" t="s">
        <v>204</v>
      </c>
    </row>
    <row r="61" spans="1:1" s="154" customFormat="1" ht="12.75" customHeight="1" x14ac:dyDescent="0.2">
      <c r="A61" s="176"/>
    </row>
    <row r="62" spans="1:1" s="154" customFormat="1" x14ac:dyDescent="0.2">
      <c r="A62" s="207" t="s">
        <v>431</v>
      </c>
    </row>
    <row r="63" spans="1:1" s="154" customFormat="1" x14ac:dyDescent="0.2">
      <c r="A63" s="205" t="s">
        <v>432</v>
      </c>
    </row>
    <row r="64" spans="1:1" s="154" customFormat="1" x14ac:dyDescent="0.2">
      <c r="A64" s="215"/>
    </row>
    <row r="65" spans="1:1" s="154" customFormat="1" ht="23.25" customHeight="1" x14ac:dyDescent="0.2">
      <c r="A65" s="207" t="s">
        <v>438</v>
      </c>
    </row>
    <row r="66" spans="1:1" s="154" customFormat="1" x14ac:dyDescent="0.2">
      <c r="A66" s="208"/>
    </row>
    <row r="67" spans="1:1" s="154" customFormat="1" x14ac:dyDescent="0.2">
      <c r="A67" s="207" t="s">
        <v>441</v>
      </c>
    </row>
    <row r="68" spans="1:1" s="154" customFormat="1" x14ac:dyDescent="0.2">
      <c r="A68" s="208" t="s">
        <v>439</v>
      </c>
    </row>
    <row r="69" spans="1:1" s="154" customFormat="1" x14ac:dyDescent="0.2">
      <c r="A69" s="205"/>
    </row>
    <row r="70" spans="1:1" s="154" customFormat="1" ht="36" x14ac:dyDescent="0.2">
      <c r="A70" s="207" t="s">
        <v>442</v>
      </c>
    </row>
    <row r="71" spans="1:1" x14ac:dyDescent="0.2">
      <c r="A71" s="208" t="s">
        <v>440</v>
      </c>
    </row>
    <row r="72" spans="1:1" s="154" customFormat="1" x14ac:dyDescent="0.2">
      <c r="A72" s="137"/>
    </row>
    <row r="73" spans="1:1" s="154" customFormat="1" ht="24" x14ac:dyDescent="0.2">
      <c r="A73" s="207" t="s">
        <v>443</v>
      </c>
    </row>
    <row r="74" spans="1:1" s="154" customFormat="1" ht="72" x14ac:dyDescent="0.2">
      <c r="A74" s="208" t="s">
        <v>447</v>
      </c>
    </row>
    <row r="75" spans="1:1" s="154" customFormat="1" ht="15" customHeight="1" x14ac:dyDescent="0.2">
      <c r="A75" s="205"/>
    </row>
    <row r="76" spans="1:1" s="154" customFormat="1" x14ac:dyDescent="0.2">
      <c r="A76" s="207" t="s">
        <v>437</v>
      </c>
    </row>
    <row r="77" spans="1:1" s="154" customFormat="1" x14ac:dyDescent="0.2">
      <c r="A77" s="208" t="s">
        <v>287</v>
      </c>
    </row>
    <row r="78" spans="1:1" s="154" customFormat="1" x14ac:dyDescent="0.2">
      <c r="A78" s="207"/>
    </row>
    <row r="79" spans="1:1" s="154" customFormat="1" x14ac:dyDescent="0.2">
      <c r="A79" s="205"/>
    </row>
    <row r="80" spans="1:1" s="154" customFormat="1" x14ac:dyDescent="0.2">
      <c r="A80" s="176"/>
    </row>
    <row r="81" spans="1:1" s="154" customFormat="1" x14ac:dyDescent="0.2">
      <c r="A81" s="207"/>
    </row>
    <row r="82" spans="1:1" s="154" customFormat="1" x14ac:dyDescent="0.2">
      <c r="A82" s="205"/>
    </row>
    <row r="83" spans="1:1" s="154" customFormat="1" x14ac:dyDescent="0.2">
      <c r="A83" s="176"/>
    </row>
    <row r="84" spans="1:1" s="154" customFormat="1" x14ac:dyDescent="0.2">
      <c r="A84" s="207"/>
    </row>
    <row r="85" spans="1:1" s="154" customFormat="1" x14ac:dyDescent="0.2">
      <c r="A85" s="205"/>
    </row>
    <row r="86" spans="1:1" x14ac:dyDescent="0.2">
      <c r="A86" s="170"/>
    </row>
    <row r="87" spans="1:1" x14ac:dyDescent="0.2">
      <c r="A87" s="207"/>
    </row>
    <row r="88" spans="1:1" x14ac:dyDescent="0.2">
      <c r="A88" s="205"/>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92D050"/>
  </sheetPr>
  <dimension ref="A1:V353"/>
  <sheetViews>
    <sheetView workbookViewId="0">
      <pane xSplit="1" topLeftCell="B1" activePane="topRight" state="frozen"/>
      <selection activeCell="A10" sqref="A10"/>
      <selection pane="topRight" activeCell="B4" sqref="B4:V14"/>
    </sheetView>
  </sheetViews>
  <sheetFormatPr defaultColWidth="10" defaultRowHeight="12.75" x14ac:dyDescent="0.2"/>
  <cols>
    <col min="1" max="1" width="46.5703125" style="32" customWidth="1"/>
    <col min="2" max="16384" width="10" style="31"/>
  </cols>
  <sheetData>
    <row r="1" spans="1:22" x14ac:dyDescent="0.2">
      <c r="A1" s="63" t="s">
        <v>61</v>
      </c>
    </row>
    <row r="2" spans="1:22" ht="24" customHeight="1" x14ac:dyDescent="0.2">
      <c r="A2" s="177" t="s">
        <v>299</v>
      </c>
    </row>
    <row r="3" spans="1:22" x14ac:dyDescent="0.2">
      <c r="A3" s="167" t="s">
        <v>435</v>
      </c>
    </row>
    <row r="4" spans="1:22" ht="21.75" customHeight="1" x14ac:dyDescent="0.2">
      <c r="A4" s="201" t="s">
        <v>62</v>
      </c>
      <c r="B4" s="115">
        <f>'BAR BB| Open rates'!B3</f>
        <v>46105</v>
      </c>
      <c r="C4" s="115">
        <f>'BAR BB| Open rates'!C3</f>
        <v>46108</v>
      </c>
      <c r="D4" s="115">
        <f>'BAR BB| Open rates'!D3</f>
        <v>46110</v>
      </c>
      <c r="E4" s="115">
        <f>'BAR BB| Open rates'!E3</f>
        <v>46113</v>
      </c>
      <c r="F4" s="115">
        <f>'BAR BB| Open rates'!F3</f>
        <v>46118</v>
      </c>
      <c r="G4" s="115">
        <f>'BAR BB| Open rates'!G3</f>
        <v>46124</v>
      </c>
      <c r="H4" s="115">
        <f>'BAR BB| Open rates'!H3</f>
        <v>46125</v>
      </c>
      <c r="I4" s="115">
        <f>'BAR BB| Open rates'!I3</f>
        <v>46131</v>
      </c>
      <c r="J4" s="115">
        <f>'BAR BB| Open rates'!J3</f>
        <v>46136</v>
      </c>
      <c r="K4" s="115">
        <f>'BAR BB| Open rates'!K3</f>
        <v>46138</v>
      </c>
      <c r="L4" s="115">
        <f>'BAR BB| Open rates'!L3</f>
        <v>46142</v>
      </c>
      <c r="M4" s="115">
        <f>'BAR BB| Open rates'!M3</f>
        <v>46143</v>
      </c>
      <c r="N4" s="115">
        <f>'BAR BB| Open rates'!N3</f>
        <v>46146</v>
      </c>
      <c r="O4" s="115">
        <f>'BAR BB| Open rates'!O3</f>
        <v>46150</v>
      </c>
      <c r="P4" s="115">
        <f>'BAR BB| Open rates'!P3</f>
        <v>46153</v>
      </c>
      <c r="Q4" s="115">
        <f>'BAR BB| Open rates'!Q3</f>
        <v>46154</v>
      </c>
      <c r="R4" s="115">
        <f>'BAR BB| Open rates'!R3</f>
        <v>46157</v>
      </c>
      <c r="S4" s="115">
        <f>'BAR BB| Open rates'!S3</f>
        <v>46159</v>
      </c>
      <c r="T4" s="115">
        <f>'BAR BB| Open rates'!T3</f>
        <v>46164</v>
      </c>
      <c r="U4" s="115">
        <f>'BAR BB| Open rates'!U3</f>
        <v>46166</v>
      </c>
      <c r="V4" s="115">
        <f>'BAR BB| Open rates'!V3</f>
        <v>46171</v>
      </c>
    </row>
    <row r="5" spans="1:22" ht="21.75" customHeight="1" x14ac:dyDescent="0.2">
      <c r="A5" s="202"/>
      <c r="B5" s="115">
        <f>'BAR BB| Open rates'!B4</f>
        <v>46107</v>
      </c>
      <c r="C5" s="115">
        <f>'BAR BB| Open rates'!C4</f>
        <v>46109</v>
      </c>
      <c r="D5" s="115">
        <f>'BAR BB| Open rates'!D4</f>
        <v>46112</v>
      </c>
      <c r="E5" s="115">
        <f>'BAR BB| Open rates'!E4</f>
        <v>46117</v>
      </c>
      <c r="F5" s="115">
        <f>'BAR BB| Open rates'!F4</f>
        <v>46123</v>
      </c>
      <c r="G5" s="115">
        <f>'BAR BB| Open rates'!G4</f>
        <v>46124</v>
      </c>
      <c r="H5" s="115">
        <f>'BAR BB| Open rates'!H4</f>
        <v>46130</v>
      </c>
      <c r="I5" s="115">
        <f>'BAR BB| Open rates'!I4</f>
        <v>46135</v>
      </c>
      <c r="J5" s="115">
        <f>'BAR BB| Open rates'!J4</f>
        <v>46137</v>
      </c>
      <c r="K5" s="115">
        <f>'BAR BB| Open rates'!K4</f>
        <v>46141</v>
      </c>
      <c r="L5" s="115">
        <f>'BAR BB| Open rates'!L4</f>
        <v>46142</v>
      </c>
      <c r="M5" s="115">
        <f>'BAR BB| Open rates'!M4</f>
        <v>46145</v>
      </c>
      <c r="N5" s="115">
        <f>'BAR BB| Open rates'!N4</f>
        <v>46149</v>
      </c>
      <c r="O5" s="115">
        <f>'BAR BB| Open rates'!O4</f>
        <v>46152</v>
      </c>
      <c r="P5" s="115">
        <f>'BAR BB| Open rates'!P4</f>
        <v>46153</v>
      </c>
      <c r="Q5" s="115">
        <f>'BAR BB| Open rates'!Q4</f>
        <v>46156</v>
      </c>
      <c r="R5" s="115">
        <f>'BAR BB| Open rates'!R4</f>
        <v>46158</v>
      </c>
      <c r="S5" s="115">
        <f>'BAR BB| Open rates'!S4</f>
        <v>46163</v>
      </c>
      <c r="T5" s="115">
        <f>'BAR BB| Open rates'!T4</f>
        <v>46165</v>
      </c>
      <c r="U5" s="115">
        <f>'BAR BB| Open rates'!U4</f>
        <v>46170</v>
      </c>
      <c r="V5" s="115">
        <f>'BAR BB| Open rates'!V4</f>
        <v>46173</v>
      </c>
    </row>
    <row r="6" spans="1:22" x14ac:dyDescent="0.2">
      <c r="A6" s="163" t="s">
        <v>63</v>
      </c>
    </row>
    <row r="7" spans="1:22" x14ac:dyDescent="0.2">
      <c r="A7" s="163">
        <v>1</v>
      </c>
      <c r="B7" s="57">
        <f>'BAR BB| Open rates'!B6*0.9*0.85</f>
        <v>11398.5</v>
      </c>
      <c r="C7" s="57">
        <f>'BAR BB| Open rates'!C6*0.9*0.85</f>
        <v>15912</v>
      </c>
      <c r="D7" s="57">
        <f>'BAR BB| Open rates'!D6*0.9*0.85</f>
        <v>12699</v>
      </c>
      <c r="E7" s="57">
        <f>'BAR BB| Open rates'!E6*0.9*0.85</f>
        <v>12699</v>
      </c>
      <c r="F7" s="57">
        <f>'BAR BB| Open rates'!F6*0.9*0.85</f>
        <v>11398.5</v>
      </c>
      <c r="G7" s="57">
        <f>'BAR BB| Open rates'!G6*0.9*0.85</f>
        <v>9868.5</v>
      </c>
      <c r="H7" s="57">
        <f>'BAR BB| Open rates'!H6*0.9*0.85</f>
        <v>9868.5</v>
      </c>
      <c r="I7" s="57">
        <f>'BAR BB| Open rates'!I6*0.9*0.85</f>
        <v>9103.5</v>
      </c>
      <c r="J7" s="57">
        <f>'BAR BB| Open rates'!J6*0.9*0.85</f>
        <v>9868.5</v>
      </c>
      <c r="K7" s="57">
        <f>'BAR BB| Open rates'!K6*0.9*0.85</f>
        <v>9868.5</v>
      </c>
      <c r="L7" s="57">
        <f>'BAR BB| Open rates'!L6*0.9*0.85</f>
        <v>9868.5</v>
      </c>
      <c r="M7" s="57">
        <f>'BAR BB| Open rates'!M6*0.9*0.85</f>
        <v>16677</v>
      </c>
      <c r="N7" s="57">
        <f>'BAR BB| Open rates'!N6*0.9*0.85</f>
        <v>12699</v>
      </c>
      <c r="O7" s="57">
        <f>'BAR BB| Open rates'!O6*0.9*0.85</f>
        <v>16677</v>
      </c>
      <c r="P7" s="57">
        <f>'BAR BB| Open rates'!P6*0.9*0.85</f>
        <v>14382</v>
      </c>
      <c r="Q7" s="57">
        <f>'BAR BB| Open rates'!Q6*0.9*0.85</f>
        <v>11398.5</v>
      </c>
      <c r="R7" s="57">
        <f>'BAR BB| Open rates'!R6*0.9*0.85</f>
        <v>12699</v>
      </c>
      <c r="S7" s="57">
        <f>'BAR BB| Open rates'!S6*0.9*0.85</f>
        <v>11398.5</v>
      </c>
      <c r="T7" s="57">
        <f>'BAR BB| Open rates'!T6*0.9*0.85</f>
        <v>12699</v>
      </c>
      <c r="U7" s="57">
        <f>'BAR BB| Open rates'!U6*0.9*0.85</f>
        <v>11398.5</v>
      </c>
      <c r="V7" s="57">
        <f>'BAR BB| Open rates'!V6*0.9*0.85</f>
        <v>12699</v>
      </c>
    </row>
    <row r="8" spans="1:22" x14ac:dyDescent="0.2">
      <c r="A8" s="163">
        <v>2</v>
      </c>
      <c r="B8" s="57">
        <f>'BAR BB| Open rates'!B7*0.9*0.85</f>
        <v>13693.5</v>
      </c>
      <c r="C8" s="57">
        <f>'BAR BB| Open rates'!C7*0.9*0.85</f>
        <v>18207</v>
      </c>
      <c r="D8" s="57">
        <f>'BAR BB| Open rates'!D7*0.9*0.85</f>
        <v>14994</v>
      </c>
      <c r="E8" s="57">
        <f>'BAR BB| Open rates'!E7*0.9*0.85</f>
        <v>14994</v>
      </c>
      <c r="F8" s="57">
        <f>'BAR BB| Open rates'!F7*0.9*0.85</f>
        <v>13693.5</v>
      </c>
      <c r="G8" s="57">
        <f>'BAR BB| Open rates'!G7*0.9*0.85</f>
        <v>12163.5</v>
      </c>
      <c r="H8" s="57">
        <f>'BAR BB| Open rates'!H7*0.9*0.85</f>
        <v>12163.5</v>
      </c>
      <c r="I8" s="57">
        <f>'BAR BB| Open rates'!I7*0.9*0.85</f>
        <v>11398.5</v>
      </c>
      <c r="J8" s="57">
        <f>'BAR BB| Open rates'!J7*0.9*0.85</f>
        <v>12163.5</v>
      </c>
      <c r="K8" s="57">
        <f>'BAR BB| Open rates'!K7*0.9*0.85</f>
        <v>12163.5</v>
      </c>
      <c r="L8" s="57">
        <f>'BAR BB| Open rates'!L7*0.9*0.85</f>
        <v>12163.5</v>
      </c>
      <c r="M8" s="57">
        <f>'BAR BB| Open rates'!M7*0.9*0.85</f>
        <v>18972</v>
      </c>
      <c r="N8" s="57">
        <f>'BAR BB| Open rates'!N7*0.9*0.85</f>
        <v>14994</v>
      </c>
      <c r="O8" s="57">
        <f>'BAR BB| Open rates'!O7*0.9*0.85</f>
        <v>18972</v>
      </c>
      <c r="P8" s="57">
        <f>'BAR BB| Open rates'!P7*0.9*0.85</f>
        <v>16677</v>
      </c>
      <c r="Q8" s="57">
        <f>'BAR BB| Open rates'!Q7*0.9*0.85</f>
        <v>13693.5</v>
      </c>
      <c r="R8" s="57">
        <f>'BAR BB| Open rates'!R7*0.9*0.85</f>
        <v>14994</v>
      </c>
      <c r="S8" s="57">
        <f>'BAR BB| Open rates'!S7*0.9*0.85</f>
        <v>13693.5</v>
      </c>
      <c r="T8" s="57">
        <f>'BAR BB| Open rates'!T7*0.9*0.85</f>
        <v>14994</v>
      </c>
      <c r="U8" s="57">
        <f>'BAR BB| Open rates'!U7*0.9*0.85</f>
        <v>13693.5</v>
      </c>
      <c r="V8" s="57">
        <f>'BAR BB| Open rates'!V7*0.9*0.85</f>
        <v>14994</v>
      </c>
    </row>
    <row r="9" spans="1:22" x14ac:dyDescent="0.2">
      <c r="A9" s="163" t="s">
        <v>175</v>
      </c>
      <c r="B9" s="57"/>
      <c r="C9" s="57"/>
      <c r="D9" s="57"/>
      <c r="E9" s="57"/>
      <c r="F9" s="57"/>
      <c r="G9" s="57"/>
      <c r="H9" s="57"/>
      <c r="I9" s="57"/>
      <c r="J9" s="57"/>
      <c r="K9" s="57"/>
      <c r="L9" s="57"/>
      <c r="M9" s="57"/>
      <c r="N9" s="57"/>
      <c r="O9" s="57"/>
      <c r="P9" s="57"/>
      <c r="Q9" s="57"/>
      <c r="R9" s="57"/>
      <c r="S9" s="57"/>
      <c r="T9" s="57"/>
      <c r="U9" s="57"/>
      <c r="V9" s="57"/>
    </row>
    <row r="10" spans="1:22" x14ac:dyDescent="0.2">
      <c r="A10" s="163">
        <v>1</v>
      </c>
      <c r="B10" s="57">
        <f>'BAR BB| Open rates'!B9*0.9*0.85</f>
        <v>13693.5</v>
      </c>
      <c r="C10" s="57">
        <f>'BAR BB| Open rates'!C9*0.9*0.85</f>
        <v>18207</v>
      </c>
      <c r="D10" s="57">
        <f>'BAR BB| Open rates'!D9*0.9*0.85</f>
        <v>14994</v>
      </c>
      <c r="E10" s="57">
        <f>'BAR BB| Open rates'!E9*0.9*0.85</f>
        <v>14229</v>
      </c>
      <c r="F10" s="57">
        <f>'BAR BB| Open rates'!F9*0.9*0.85</f>
        <v>12928.5</v>
      </c>
      <c r="G10" s="57">
        <f>'BAR BB| Open rates'!G9*0.9*0.85</f>
        <v>11398.5</v>
      </c>
      <c r="H10" s="57">
        <f>'BAR BB| Open rates'!H9*0.9*0.85</f>
        <v>11398.5</v>
      </c>
      <c r="I10" s="57">
        <f>'BAR BB| Open rates'!I9*0.9*0.85</f>
        <v>10633.5</v>
      </c>
      <c r="J10" s="57">
        <f>'BAR BB| Open rates'!J9*0.9*0.85</f>
        <v>11398.5</v>
      </c>
      <c r="K10" s="57">
        <f>'BAR BB| Open rates'!K9*0.9*0.85</f>
        <v>11398.5</v>
      </c>
      <c r="L10" s="57">
        <f>'BAR BB| Open rates'!L9*0.9*0.85</f>
        <v>11398.5</v>
      </c>
      <c r="M10" s="57">
        <f>'BAR BB| Open rates'!M9*0.9*0.85</f>
        <v>18207</v>
      </c>
      <c r="N10" s="57">
        <f>'BAR BB| Open rates'!N9*0.9*0.85</f>
        <v>14229</v>
      </c>
      <c r="O10" s="57">
        <f>'BAR BB| Open rates'!O9*0.9*0.85</f>
        <v>18207</v>
      </c>
      <c r="P10" s="57">
        <f>'BAR BB| Open rates'!P9*0.9*0.85</f>
        <v>15912</v>
      </c>
      <c r="Q10" s="57">
        <f>'BAR BB| Open rates'!Q9*0.9*0.85</f>
        <v>12928.5</v>
      </c>
      <c r="R10" s="57">
        <f>'BAR BB| Open rates'!R9*0.9*0.85</f>
        <v>14229</v>
      </c>
      <c r="S10" s="57">
        <f>'BAR BB| Open rates'!S9*0.9*0.85</f>
        <v>12928.5</v>
      </c>
      <c r="T10" s="57">
        <f>'BAR BB| Open rates'!T9*0.9*0.85</f>
        <v>14229</v>
      </c>
      <c r="U10" s="57">
        <f>'BAR BB| Open rates'!U9*0.9*0.85</f>
        <v>12928.5</v>
      </c>
      <c r="V10" s="57">
        <f>'BAR BB| Open rates'!V9*0.9*0.85</f>
        <v>14229</v>
      </c>
    </row>
    <row r="11" spans="1:22" x14ac:dyDescent="0.2">
      <c r="A11" s="163">
        <v>2</v>
      </c>
      <c r="B11" s="57">
        <f>'BAR BB| Open rates'!B10*0.9*0.85</f>
        <v>15988.5</v>
      </c>
      <c r="C11" s="57">
        <f>'BAR BB| Open rates'!C10*0.9*0.85</f>
        <v>20502</v>
      </c>
      <c r="D11" s="57">
        <f>'BAR BB| Open rates'!D10*0.9*0.85</f>
        <v>17289</v>
      </c>
      <c r="E11" s="57">
        <f>'BAR BB| Open rates'!E10*0.9*0.85</f>
        <v>16524</v>
      </c>
      <c r="F11" s="57">
        <f>'BAR BB| Open rates'!F10*0.9*0.85</f>
        <v>15223.5</v>
      </c>
      <c r="G11" s="57">
        <f>'BAR BB| Open rates'!G10*0.9*0.85</f>
        <v>13693.5</v>
      </c>
      <c r="H11" s="57">
        <f>'BAR BB| Open rates'!H10*0.9*0.85</f>
        <v>13693.5</v>
      </c>
      <c r="I11" s="57">
        <f>'BAR BB| Open rates'!I10*0.9*0.85</f>
        <v>12928.5</v>
      </c>
      <c r="J11" s="57">
        <f>'BAR BB| Open rates'!J10*0.9*0.85</f>
        <v>13693.5</v>
      </c>
      <c r="K11" s="57">
        <f>'BAR BB| Open rates'!K10*0.9*0.85</f>
        <v>13693.5</v>
      </c>
      <c r="L11" s="57">
        <f>'BAR BB| Open rates'!L10*0.9*0.85</f>
        <v>13693.5</v>
      </c>
      <c r="M11" s="57">
        <f>'BAR BB| Open rates'!M10*0.9*0.85</f>
        <v>20502</v>
      </c>
      <c r="N11" s="57">
        <f>'BAR BB| Open rates'!N10*0.9*0.85</f>
        <v>16524</v>
      </c>
      <c r="O11" s="57">
        <f>'BAR BB| Open rates'!O10*0.9*0.85</f>
        <v>20502</v>
      </c>
      <c r="P11" s="57">
        <f>'BAR BB| Open rates'!P10*0.9*0.85</f>
        <v>18207</v>
      </c>
      <c r="Q11" s="57">
        <f>'BAR BB| Open rates'!Q10*0.9*0.85</f>
        <v>15223.5</v>
      </c>
      <c r="R11" s="57">
        <f>'BAR BB| Open rates'!R10*0.9*0.85</f>
        <v>16524</v>
      </c>
      <c r="S11" s="57">
        <f>'BAR BB| Open rates'!S10*0.9*0.85</f>
        <v>15223.5</v>
      </c>
      <c r="T11" s="57">
        <f>'BAR BB| Open rates'!T10*0.9*0.85</f>
        <v>16524</v>
      </c>
      <c r="U11" s="57">
        <f>'BAR BB| Open rates'!U10*0.9*0.85</f>
        <v>15223.5</v>
      </c>
      <c r="V11" s="57">
        <f>'BAR BB| Open rates'!V10*0.9*0.85</f>
        <v>16524</v>
      </c>
    </row>
    <row r="12" spans="1:22" x14ac:dyDescent="0.2">
      <c r="A12" s="163" t="s">
        <v>176</v>
      </c>
      <c r="B12" s="57"/>
      <c r="C12" s="57"/>
      <c r="D12" s="57"/>
      <c r="E12" s="57"/>
      <c r="F12" s="57"/>
      <c r="G12" s="57"/>
      <c r="H12" s="57"/>
      <c r="I12" s="57"/>
      <c r="J12" s="57"/>
      <c r="K12" s="57"/>
      <c r="L12" s="57"/>
      <c r="M12" s="57"/>
      <c r="N12" s="57"/>
      <c r="O12" s="57"/>
      <c r="P12" s="57"/>
      <c r="Q12" s="57"/>
      <c r="R12" s="57"/>
      <c r="S12" s="57"/>
      <c r="T12" s="57"/>
      <c r="U12" s="57"/>
      <c r="V12" s="57"/>
    </row>
    <row r="13" spans="1:22" x14ac:dyDescent="0.2">
      <c r="A13" s="163">
        <v>1</v>
      </c>
      <c r="B13" s="57">
        <f>'BAR BB| Open rates'!B12*0.9*0.85</f>
        <v>16677</v>
      </c>
      <c r="C13" s="57">
        <f>'BAR BB| Open rates'!C12*0.9*0.85</f>
        <v>21190.5</v>
      </c>
      <c r="D13" s="57">
        <f>'BAR BB| Open rates'!D12*0.9*0.85</f>
        <v>17977.5</v>
      </c>
      <c r="E13" s="57">
        <f>'BAR BB| Open rates'!E12*0.9*0.85</f>
        <v>17212.5</v>
      </c>
      <c r="F13" s="57">
        <f>'BAR BB| Open rates'!F12*0.9*0.85</f>
        <v>15912</v>
      </c>
      <c r="G13" s="57">
        <f>'BAR BB| Open rates'!G12*0.9*0.85</f>
        <v>14382</v>
      </c>
      <c r="H13" s="57">
        <f>'BAR BB| Open rates'!H12*0.9*0.85</f>
        <v>14382</v>
      </c>
      <c r="I13" s="57">
        <f>'BAR BB| Open rates'!I12*0.9*0.85</f>
        <v>13617</v>
      </c>
      <c r="J13" s="57">
        <f>'BAR BB| Open rates'!J12*0.9*0.85</f>
        <v>14382</v>
      </c>
      <c r="K13" s="57">
        <f>'BAR BB| Open rates'!K12*0.9*0.85</f>
        <v>14382</v>
      </c>
      <c r="L13" s="57">
        <f>'BAR BB| Open rates'!L12*0.9*0.85</f>
        <v>14382</v>
      </c>
      <c r="M13" s="57">
        <f>'BAR BB| Open rates'!M12*0.9*0.85</f>
        <v>21955.5</v>
      </c>
      <c r="N13" s="57">
        <f>'BAR BB| Open rates'!N12*0.9*0.85</f>
        <v>17977.5</v>
      </c>
      <c r="O13" s="57">
        <f>'BAR BB| Open rates'!O12*0.9*0.85</f>
        <v>21955.5</v>
      </c>
      <c r="P13" s="57">
        <f>'BAR BB| Open rates'!P12*0.9*0.85</f>
        <v>19660.5</v>
      </c>
      <c r="Q13" s="57">
        <f>'BAR BB| Open rates'!Q12*0.9*0.85</f>
        <v>16677</v>
      </c>
      <c r="R13" s="57">
        <f>'BAR BB| Open rates'!R12*0.9*0.85</f>
        <v>17977.5</v>
      </c>
      <c r="S13" s="57">
        <f>'BAR BB| Open rates'!S12*0.9*0.85</f>
        <v>16677</v>
      </c>
      <c r="T13" s="57">
        <f>'BAR BB| Open rates'!T12*0.9*0.85</f>
        <v>17977.5</v>
      </c>
      <c r="U13" s="57">
        <f>'BAR BB| Open rates'!U12*0.9*0.85</f>
        <v>16677</v>
      </c>
      <c r="V13" s="57">
        <f>'BAR BB| Open rates'!V12*0.9*0.85</f>
        <v>17977.5</v>
      </c>
    </row>
    <row r="14" spans="1:22" x14ac:dyDescent="0.2">
      <c r="A14" s="163">
        <v>2</v>
      </c>
      <c r="B14" s="57">
        <f>'BAR BB| Open rates'!B13*0.9*0.85</f>
        <v>18972</v>
      </c>
      <c r="C14" s="57">
        <f>'BAR BB| Open rates'!C13*0.9*0.85</f>
        <v>23485.5</v>
      </c>
      <c r="D14" s="57">
        <f>'BAR BB| Open rates'!D13*0.9*0.85</f>
        <v>20272.5</v>
      </c>
      <c r="E14" s="57">
        <f>'BAR BB| Open rates'!E13*0.9*0.85</f>
        <v>19507.5</v>
      </c>
      <c r="F14" s="57">
        <f>'BAR BB| Open rates'!F13*0.9*0.85</f>
        <v>18207</v>
      </c>
      <c r="G14" s="57">
        <f>'BAR BB| Open rates'!G13*0.9*0.85</f>
        <v>16677</v>
      </c>
      <c r="H14" s="57">
        <f>'BAR BB| Open rates'!H13*0.9*0.85</f>
        <v>16677</v>
      </c>
      <c r="I14" s="57">
        <f>'BAR BB| Open rates'!I13*0.9*0.85</f>
        <v>15912</v>
      </c>
      <c r="J14" s="57">
        <f>'BAR BB| Open rates'!J13*0.9*0.85</f>
        <v>16677</v>
      </c>
      <c r="K14" s="57">
        <f>'BAR BB| Open rates'!K13*0.9*0.85</f>
        <v>16677</v>
      </c>
      <c r="L14" s="57">
        <f>'BAR BB| Open rates'!L13*0.9*0.85</f>
        <v>16677</v>
      </c>
      <c r="M14" s="57">
        <f>'BAR BB| Open rates'!M13*0.9*0.85</f>
        <v>24250.5</v>
      </c>
      <c r="N14" s="57">
        <f>'BAR BB| Open rates'!N13*0.9*0.85</f>
        <v>20272.5</v>
      </c>
      <c r="O14" s="57">
        <f>'BAR BB| Open rates'!O13*0.9*0.85</f>
        <v>24250.5</v>
      </c>
      <c r="P14" s="57">
        <f>'BAR BB| Open rates'!P13*0.9*0.85</f>
        <v>21955.5</v>
      </c>
      <c r="Q14" s="57">
        <f>'BAR BB| Open rates'!Q13*0.9*0.85</f>
        <v>18972</v>
      </c>
      <c r="R14" s="57">
        <f>'BAR BB| Open rates'!R13*0.9*0.85</f>
        <v>20272.5</v>
      </c>
      <c r="S14" s="57">
        <f>'BAR BB| Open rates'!S13*0.9*0.85</f>
        <v>18972</v>
      </c>
      <c r="T14" s="57">
        <f>'BAR BB| Open rates'!T13*0.9*0.85</f>
        <v>20272.5</v>
      </c>
      <c r="U14" s="57">
        <f>'BAR BB| Open rates'!U13*0.9*0.85</f>
        <v>18972</v>
      </c>
      <c r="V14" s="57">
        <f>'BAR BB| Open rates'!V13*0.9*0.85</f>
        <v>20272.5</v>
      </c>
    </row>
    <row r="15" spans="1:22" x14ac:dyDescent="0.2">
      <c r="A15" s="89"/>
    </row>
    <row r="16" spans="1:22" ht="12.75" customHeight="1" x14ac:dyDescent="0.2">
      <c r="A16" s="371" t="s">
        <v>172</v>
      </c>
    </row>
    <row r="17" spans="1:1" x14ac:dyDescent="0.2">
      <c r="A17" s="371"/>
    </row>
    <row r="18" spans="1:1" x14ac:dyDescent="0.2">
      <c r="A18" s="89"/>
    </row>
    <row r="19" spans="1:1" s="154" customFormat="1" ht="41.25" customHeight="1" x14ac:dyDescent="0.2">
      <c r="A19" s="399" t="s">
        <v>436</v>
      </c>
    </row>
    <row r="20" spans="1:1" s="154" customFormat="1" ht="41.25" customHeight="1" x14ac:dyDescent="0.2">
      <c r="A20" s="399"/>
    </row>
    <row r="21" spans="1:1" s="154" customFormat="1" ht="41.25" customHeight="1" x14ac:dyDescent="0.2">
      <c r="A21" s="399"/>
    </row>
    <row r="22" spans="1:1" s="154" customFormat="1" ht="41.25" customHeight="1" x14ac:dyDescent="0.2">
      <c r="A22" s="399"/>
    </row>
    <row r="23" spans="1:1" ht="12.75" customHeight="1" x14ac:dyDescent="0.2">
      <c r="A23" s="31"/>
    </row>
    <row r="24" spans="1:1" x14ac:dyDescent="0.2">
      <c r="A24" s="177" t="s">
        <v>83</v>
      </c>
    </row>
    <row r="25" spans="1:1" ht="24" x14ac:dyDescent="0.2">
      <c r="A25" s="157" t="s">
        <v>426</v>
      </c>
    </row>
    <row r="26" spans="1:1" ht="24" x14ac:dyDescent="0.2">
      <c r="A26" s="157" t="s">
        <v>427</v>
      </c>
    </row>
    <row r="27" spans="1:1" x14ac:dyDescent="0.2">
      <c r="A27" s="33"/>
    </row>
    <row r="28" spans="1:1" x14ac:dyDescent="0.2">
      <c r="A28" s="174" t="s">
        <v>74</v>
      </c>
    </row>
    <row r="29" spans="1:1" ht="24" x14ac:dyDescent="0.2">
      <c r="A29" s="179" t="s">
        <v>201</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202</v>
      </c>
    </row>
    <row r="38" spans="1:1" ht="72" customHeight="1" x14ac:dyDescent="0.2">
      <c r="A38" s="203" t="s">
        <v>101</v>
      </c>
    </row>
    <row r="39" spans="1:1" ht="15.75" customHeight="1" x14ac:dyDescent="0.2">
      <c r="A39" s="221"/>
    </row>
    <row r="40" spans="1:1" ht="15.75" customHeight="1" x14ac:dyDescent="0.2">
      <c r="A40" s="395" t="s">
        <v>434</v>
      </c>
    </row>
    <row r="41" spans="1:1" ht="15" customHeight="1" x14ac:dyDescent="0.2">
      <c r="A41" s="396"/>
    </row>
    <row r="42" spans="1:1" ht="15" customHeight="1" x14ac:dyDescent="0.2">
      <c r="A42" s="397"/>
    </row>
    <row r="43" spans="1:1" x14ac:dyDescent="0.2">
      <c r="A43" s="69"/>
    </row>
    <row r="44" spans="1:1" ht="36" x14ac:dyDescent="0.2">
      <c r="A44" s="206" t="s">
        <v>203</v>
      </c>
    </row>
    <row r="45" spans="1:1" s="154" customFormat="1" ht="27.75" customHeight="1" x14ac:dyDescent="0.2">
      <c r="A45" s="204" t="s">
        <v>433</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300</v>
      </c>
    </row>
    <row r="52" spans="1:1" x14ac:dyDescent="0.2">
      <c r="A52" s="170"/>
    </row>
    <row r="53" spans="1:1" s="154" customFormat="1" x14ac:dyDescent="0.2">
      <c r="A53" s="207" t="s">
        <v>428</v>
      </c>
    </row>
    <row r="54" spans="1:1" s="154" customFormat="1" x14ac:dyDescent="0.2">
      <c r="A54" s="205" t="s">
        <v>204</v>
      </c>
    </row>
    <row r="55" spans="1:1" s="154" customFormat="1" ht="12.75" customHeight="1" x14ac:dyDescent="0.2">
      <c r="A55" s="205"/>
    </row>
    <row r="56" spans="1:1" s="154" customFormat="1" x14ac:dyDescent="0.2">
      <c r="A56" s="207" t="s">
        <v>429</v>
      </c>
    </row>
    <row r="57" spans="1:1" s="154" customFormat="1" x14ac:dyDescent="0.2">
      <c r="A57" s="205" t="s">
        <v>204</v>
      </c>
    </row>
    <row r="58" spans="1:1" s="154" customFormat="1" ht="13.5" customHeight="1" x14ac:dyDescent="0.2">
      <c r="A58" s="176"/>
    </row>
    <row r="59" spans="1:1" s="154" customFormat="1" x14ac:dyDescent="0.2">
      <c r="A59" s="207" t="s">
        <v>430</v>
      </c>
    </row>
    <row r="60" spans="1:1" s="154" customFormat="1" x14ac:dyDescent="0.2">
      <c r="A60" s="205" t="s">
        <v>204</v>
      </c>
    </row>
    <row r="61" spans="1:1" s="154" customFormat="1" ht="12.75" customHeight="1" x14ac:dyDescent="0.2">
      <c r="A61" s="176"/>
    </row>
    <row r="62" spans="1:1" s="154" customFormat="1" x14ac:dyDescent="0.2">
      <c r="A62" s="207" t="s">
        <v>431</v>
      </c>
    </row>
    <row r="63" spans="1:1" s="154" customFormat="1" x14ac:dyDescent="0.2">
      <c r="A63" s="205" t="s">
        <v>432</v>
      </c>
    </row>
    <row r="64" spans="1:1" s="154" customFormat="1" x14ac:dyDescent="0.2">
      <c r="A64" s="215"/>
    </row>
    <row r="65" spans="1:1" s="154" customFormat="1" ht="23.25" customHeight="1" x14ac:dyDescent="0.2">
      <c r="A65" s="207" t="s">
        <v>438</v>
      </c>
    </row>
    <row r="66" spans="1:1" s="154" customFormat="1" x14ac:dyDescent="0.2">
      <c r="A66" s="208"/>
    </row>
    <row r="67" spans="1:1" s="154" customFormat="1" x14ac:dyDescent="0.2">
      <c r="A67" s="207" t="s">
        <v>441</v>
      </c>
    </row>
    <row r="68" spans="1:1" s="154" customFormat="1" x14ac:dyDescent="0.2">
      <c r="A68" s="208" t="s">
        <v>439</v>
      </c>
    </row>
    <row r="69" spans="1:1" s="154" customFormat="1" x14ac:dyDescent="0.2">
      <c r="A69" s="205"/>
    </row>
    <row r="70" spans="1:1" s="154" customFormat="1" ht="36" x14ac:dyDescent="0.2">
      <c r="A70" s="207" t="s">
        <v>442</v>
      </c>
    </row>
    <row r="71" spans="1:1" x14ac:dyDescent="0.2">
      <c r="A71" s="208" t="s">
        <v>440</v>
      </c>
    </row>
    <row r="72" spans="1:1" s="154" customFormat="1" x14ac:dyDescent="0.2">
      <c r="A72" s="137"/>
    </row>
    <row r="73" spans="1:1" s="154" customFormat="1" ht="24" x14ac:dyDescent="0.2">
      <c r="A73" s="207" t="s">
        <v>443</v>
      </c>
    </row>
    <row r="74" spans="1:1" s="154" customFormat="1" ht="72" x14ac:dyDescent="0.2">
      <c r="A74" s="208" t="s">
        <v>447</v>
      </c>
    </row>
    <row r="75" spans="1:1" s="154" customFormat="1" ht="21" customHeight="1" x14ac:dyDescent="0.2">
      <c r="A75" s="205"/>
    </row>
    <row r="76" spans="1:1" s="154" customFormat="1" x14ac:dyDescent="0.2">
      <c r="A76" s="207" t="s">
        <v>437</v>
      </c>
    </row>
    <row r="77" spans="1:1" s="154" customFormat="1" x14ac:dyDescent="0.2">
      <c r="A77" s="208" t="s">
        <v>287</v>
      </c>
    </row>
    <row r="78" spans="1:1" s="154" customFormat="1" x14ac:dyDescent="0.2">
      <c r="A78" s="207"/>
    </row>
    <row r="79" spans="1:1" s="154" customFormat="1" x14ac:dyDescent="0.2">
      <c r="A79" s="205"/>
    </row>
    <row r="80" spans="1:1" s="154" customFormat="1" x14ac:dyDescent="0.2">
      <c r="A80" s="176"/>
    </row>
    <row r="81" spans="1:1" s="154" customFormat="1" x14ac:dyDescent="0.2">
      <c r="A81" s="207"/>
    </row>
    <row r="82" spans="1:1" s="154" customFormat="1" x14ac:dyDescent="0.2">
      <c r="A82" s="205"/>
    </row>
    <row r="83" spans="1:1" s="154" customFormat="1" x14ac:dyDescent="0.2">
      <c r="A83" s="176"/>
    </row>
    <row r="84" spans="1:1" s="154" customFormat="1" x14ac:dyDescent="0.2">
      <c r="A84" s="207"/>
    </row>
    <row r="85" spans="1:1" s="154" customFormat="1" x14ac:dyDescent="0.2">
      <c r="A85" s="205"/>
    </row>
    <row r="86" spans="1:1" x14ac:dyDescent="0.2">
      <c r="A86" s="170"/>
    </row>
    <row r="87" spans="1:1" x14ac:dyDescent="0.2">
      <c r="A87" s="207"/>
    </row>
    <row r="88" spans="1:1" x14ac:dyDescent="0.2">
      <c r="A88" s="205"/>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FFCCFF"/>
  </sheetPr>
  <dimension ref="A1:C295"/>
  <sheetViews>
    <sheetView workbookViewId="0">
      <pane xSplit="1" topLeftCell="B1" activePane="topRight" state="frozen"/>
      <selection activeCell="A10" sqref="A10"/>
      <selection pane="topRight" activeCell="B1" sqref="B1:D1048576"/>
    </sheetView>
  </sheetViews>
  <sheetFormatPr defaultColWidth="10" defaultRowHeight="12.75" x14ac:dyDescent="0.2"/>
  <cols>
    <col min="1" max="1" width="37.5703125" style="32" customWidth="1"/>
    <col min="2" max="16384" width="10" style="31"/>
  </cols>
  <sheetData>
    <row r="1" spans="1:3" x14ac:dyDescent="0.2">
      <c r="A1" s="63" t="s">
        <v>61</v>
      </c>
    </row>
    <row r="2" spans="1:3" x14ac:dyDescent="0.2">
      <c r="A2" s="177" t="s">
        <v>407</v>
      </c>
    </row>
    <row r="3" spans="1:3" x14ac:dyDescent="0.2">
      <c r="A3" s="167" t="s">
        <v>298</v>
      </c>
    </row>
    <row r="4" spans="1:3" ht="21.75" customHeight="1" x14ac:dyDescent="0.2">
      <c r="A4" s="201" t="s">
        <v>62</v>
      </c>
      <c r="B4" s="115" t="e">
        <f>'BAR BB| Open rates'!#REF!</f>
        <v>#REF!</v>
      </c>
      <c r="C4" s="115" t="e">
        <f>'BAR BB| Open rates'!#REF!</f>
        <v>#REF!</v>
      </c>
    </row>
    <row r="5" spans="1:3" ht="21.75" customHeight="1" x14ac:dyDescent="0.2">
      <c r="A5" s="202"/>
      <c r="B5" s="115" t="e">
        <f>'BAR BB| Open rates'!#REF!</f>
        <v>#REF!</v>
      </c>
      <c r="C5" s="115" t="e">
        <f>'BAR BB| Open rates'!#REF!</f>
        <v>#REF!</v>
      </c>
    </row>
    <row r="6" spans="1:3" x14ac:dyDescent="0.2">
      <c r="A6" s="163" t="s">
        <v>63</v>
      </c>
    </row>
    <row r="7" spans="1:3" x14ac:dyDescent="0.2">
      <c r="A7" s="163">
        <v>1</v>
      </c>
      <c r="B7" s="57" t="e">
        <f>'BAR BB| Open rates'!#REF!</f>
        <v>#REF!</v>
      </c>
      <c r="C7" s="57" t="e">
        <f>'BAR BB| Open rates'!#REF!</f>
        <v>#REF!</v>
      </c>
    </row>
    <row r="8" spans="1:3" x14ac:dyDescent="0.2">
      <c r="A8" s="163">
        <v>2</v>
      </c>
      <c r="B8" s="57" t="e">
        <f>'BAR BB| Open rates'!#REF!</f>
        <v>#REF!</v>
      </c>
      <c r="C8" s="57" t="e">
        <f>'BAR BB| Open rates'!#REF!</f>
        <v>#REF!</v>
      </c>
    </row>
    <row r="9" spans="1:3" x14ac:dyDescent="0.2">
      <c r="A9" s="163" t="s">
        <v>175</v>
      </c>
      <c r="B9" s="57"/>
      <c r="C9" s="57"/>
    </row>
    <row r="10" spans="1:3" x14ac:dyDescent="0.2">
      <c r="A10" s="163">
        <v>1</v>
      </c>
      <c r="B10" s="57" t="e">
        <f>'BAR BB| Open rates'!#REF!</f>
        <v>#REF!</v>
      </c>
      <c r="C10" s="57" t="e">
        <f>'BAR BB| Open rates'!#REF!</f>
        <v>#REF!</v>
      </c>
    </row>
    <row r="11" spans="1:3" x14ac:dyDescent="0.2">
      <c r="A11" s="163">
        <v>2</v>
      </c>
      <c r="B11" s="57" t="e">
        <f>'BAR BB| Open rates'!#REF!</f>
        <v>#REF!</v>
      </c>
      <c r="C11" s="57" t="e">
        <f>'BAR BB| Open rates'!#REF!</f>
        <v>#REF!</v>
      </c>
    </row>
    <row r="12" spans="1:3" x14ac:dyDescent="0.2">
      <c r="A12" s="163" t="s">
        <v>176</v>
      </c>
      <c r="B12" s="57"/>
      <c r="C12" s="57"/>
    </row>
    <row r="13" spans="1:3" x14ac:dyDescent="0.2">
      <c r="A13" s="163">
        <v>1</v>
      </c>
      <c r="B13" s="57" t="e">
        <f>'BAR BB| Open rates'!#REF!</f>
        <v>#REF!</v>
      </c>
      <c r="C13" s="57" t="e">
        <f>'BAR BB| Open rates'!#REF!</f>
        <v>#REF!</v>
      </c>
    </row>
    <row r="14" spans="1:3" x14ac:dyDescent="0.2">
      <c r="A14" s="163">
        <v>2</v>
      </c>
      <c r="B14" s="57" t="e">
        <f>'BAR BB| Open rates'!#REF!</f>
        <v>#REF!</v>
      </c>
      <c r="C14" s="57" t="e">
        <f>'BAR BB| Open rates'!#REF!</f>
        <v>#REF!</v>
      </c>
    </row>
    <row r="15" spans="1:3" x14ac:dyDescent="0.2">
      <c r="A15" s="89"/>
    </row>
    <row r="16" spans="1:3" x14ac:dyDescent="0.2">
      <c r="A16" s="371" t="s">
        <v>172</v>
      </c>
    </row>
    <row r="17" spans="1:1" x14ac:dyDescent="0.2">
      <c r="A17" s="371"/>
    </row>
    <row r="18" spans="1:1" x14ac:dyDescent="0.2">
      <c r="A18" s="89"/>
    </row>
    <row r="19" spans="1:1" ht="12.75" customHeight="1" x14ac:dyDescent="0.2">
      <c r="A19" s="31"/>
    </row>
    <row r="20" spans="1:1" x14ac:dyDescent="0.2">
      <c r="A20" s="177" t="s">
        <v>83</v>
      </c>
    </row>
    <row r="21" spans="1:1" ht="25.5" customHeight="1" x14ac:dyDescent="0.2">
      <c r="A21" s="261" t="s">
        <v>423</v>
      </c>
    </row>
    <row r="22" spans="1:1" ht="24" x14ac:dyDescent="0.2">
      <c r="A22" s="213" t="s">
        <v>424</v>
      </c>
    </row>
    <row r="23" spans="1:1" x14ac:dyDescent="0.2">
      <c r="A23" s="33"/>
    </row>
    <row r="24" spans="1:1" x14ac:dyDescent="0.2">
      <c r="A24" s="174" t="s">
        <v>74</v>
      </c>
    </row>
    <row r="25" spans="1:1" ht="36" x14ac:dyDescent="0.2">
      <c r="A25" s="263" t="s">
        <v>201</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sheetData>
  <mergeCells count="1">
    <mergeCell ref="A16:A17"/>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E76"/>
  <sheetViews>
    <sheetView showGridLines="0" zoomScaleNormal="100" workbookViewId="0">
      <pane xSplit="1" ySplit="4" topLeftCell="B62" activePane="bottomRight" state="frozen"/>
      <selection pane="topRight" activeCell="B1" sqref="B1"/>
      <selection pane="bottomLeft" activeCell="A5" sqref="A5"/>
      <selection pane="bottomRight" activeCell="A72" sqref="A72:A76"/>
    </sheetView>
  </sheetViews>
  <sheetFormatPr defaultColWidth="9.85546875" defaultRowHeight="12.75" x14ac:dyDescent="0.2"/>
  <cols>
    <col min="1" max="1" width="35.7109375" style="32" customWidth="1"/>
    <col min="2" max="16384" width="9.85546875" style="32"/>
  </cols>
  <sheetData>
    <row r="1" spans="1:83" ht="27" customHeight="1" x14ac:dyDescent="0.2">
      <c r="A1" s="180" t="str">
        <f>'BAR BB| Open rates'!A1</f>
        <v>Сочи Марриотт Красная Поляна 5*/ Sochi Marriott Krasnaya Polyana 5*</v>
      </c>
    </row>
    <row r="2" spans="1:83" x14ac:dyDescent="0.2">
      <c r="A2" s="11" t="s">
        <v>212</v>
      </c>
    </row>
    <row r="3" spans="1:83" s="33" customFormat="1" ht="26.25" customHeight="1" x14ac:dyDescent="0.2">
      <c r="A3" s="64" t="s">
        <v>62</v>
      </c>
      <c r="B3" s="108">
        <f>'BAR BB| Open rates'!B3</f>
        <v>46105</v>
      </c>
      <c r="C3" s="108">
        <f>'BAR BB| Open rates'!C3</f>
        <v>46108</v>
      </c>
      <c r="D3" s="108">
        <f>'BAR BB| Open rates'!D3</f>
        <v>46110</v>
      </c>
      <c r="E3" s="108">
        <f>'BAR BB| Open rates'!E3</f>
        <v>46113</v>
      </c>
      <c r="F3" s="108">
        <f>'BAR BB| Open rates'!F3</f>
        <v>46118</v>
      </c>
      <c r="G3" s="108">
        <f>'BAR BB| Open rates'!G3</f>
        <v>46124</v>
      </c>
      <c r="H3" s="108">
        <f>'BAR BB| Open rates'!H3</f>
        <v>46125</v>
      </c>
      <c r="I3" s="108">
        <f>'BAR BB| Open rates'!I3</f>
        <v>46131</v>
      </c>
      <c r="J3" s="108">
        <f>'BAR BB| Open rates'!J3</f>
        <v>46136</v>
      </c>
      <c r="K3" s="108">
        <f>'BAR BB| Open rates'!K3</f>
        <v>46138</v>
      </c>
      <c r="L3" s="108">
        <f>'BAR BB| Open rates'!L3</f>
        <v>46142</v>
      </c>
      <c r="M3" s="108">
        <f>'BAR BB| Open rates'!M3</f>
        <v>46143</v>
      </c>
      <c r="N3" s="108">
        <f>'BAR BB| Open rates'!N3</f>
        <v>46146</v>
      </c>
      <c r="O3" s="108">
        <f>'BAR BB| Open rates'!O3</f>
        <v>46150</v>
      </c>
      <c r="P3" s="108">
        <f>'BAR BB| Open rates'!P3</f>
        <v>46153</v>
      </c>
      <c r="Q3" s="108">
        <f>'BAR BB| Open rates'!Q3</f>
        <v>46154</v>
      </c>
      <c r="R3" s="108">
        <f>'BAR BB| Open rates'!R3</f>
        <v>46157</v>
      </c>
      <c r="S3" s="108">
        <f>'BAR BB| Open rates'!S3</f>
        <v>46159</v>
      </c>
      <c r="T3" s="108">
        <f>'BAR BB| Open rates'!T3</f>
        <v>46164</v>
      </c>
      <c r="U3" s="108">
        <f>'BAR BB| Open rates'!U3</f>
        <v>46166</v>
      </c>
      <c r="V3" s="108">
        <f>'BAR BB| Open rates'!V3</f>
        <v>46171</v>
      </c>
      <c r="W3" s="108">
        <f>'BAR BB| Open rates'!W3</f>
        <v>46174</v>
      </c>
      <c r="X3" s="108">
        <f>'BAR BB| Open rates'!X3</f>
        <v>46178</v>
      </c>
      <c r="Y3" s="108">
        <f>'BAR BB| Open rates'!Y3</f>
        <v>46188</v>
      </c>
      <c r="Z3" s="108">
        <f>'BAR BB| Open rates'!Z3</f>
        <v>46194</v>
      </c>
      <c r="AA3" s="108">
        <f>'BAR BB| Open rates'!AA3</f>
        <v>46199</v>
      </c>
      <c r="AB3" s="108">
        <f>'BAR BB| Open rates'!AB3</f>
        <v>46201</v>
      </c>
      <c r="AC3" s="108">
        <f>'BAR BB| Open rates'!AC3</f>
        <v>46204</v>
      </c>
      <c r="AD3" s="108">
        <f>'BAR BB| Open rates'!AD3</f>
        <v>46206</v>
      </c>
      <c r="AE3" s="108">
        <f>'BAR BB| Open rates'!AE3</f>
        <v>46208</v>
      </c>
      <c r="AF3" s="108">
        <f>'BAR BB| Open rates'!AF3</f>
        <v>46213</v>
      </c>
      <c r="AG3" s="108">
        <f>'BAR BB| Open rates'!AG3</f>
        <v>46215</v>
      </c>
      <c r="AH3" s="108">
        <f>'BAR BB| Open rates'!AH3</f>
        <v>46220</v>
      </c>
      <c r="AI3" s="108">
        <f>'BAR BB| Open rates'!AI3</f>
        <v>46222</v>
      </c>
      <c r="AJ3" s="108">
        <f>'BAR BB| Open rates'!AJ3</f>
        <v>46227</v>
      </c>
      <c r="AK3" s="108">
        <f>'BAR BB| Open rates'!AK3</f>
        <v>46229</v>
      </c>
      <c r="AL3" s="108">
        <f>'BAR BB| Open rates'!AL3</f>
        <v>46234</v>
      </c>
      <c r="AM3" s="108">
        <f>'BAR BB| Open rates'!AM3</f>
        <v>46236</v>
      </c>
      <c r="AN3" s="108">
        <f>'BAR BB| Open rates'!AN3</f>
        <v>46241</v>
      </c>
      <c r="AO3" s="108">
        <f>'BAR BB| Open rates'!AO3</f>
        <v>46243</v>
      </c>
      <c r="AP3" s="108">
        <f>'BAR BB| Open rates'!AP3</f>
        <v>46248</v>
      </c>
      <c r="AQ3" s="108">
        <f>'BAR BB| Open rates'!AQ3</f>
        <v>46250</v>
      </c>
      <c r="AR3" s="108">
        <f>'BAR BB| Open rates'!AR3</f>
        <v>46255</v>
      </c>
      <c r="AS3" s="108">
        <f>'BAR BB| Open rates'!AS3</f>
        <v>46257</v>
      </c>
      <c r="AT3" s="108">
        <f>'BAR BB| Open rates'!AT3</f>
        <v>46262</v>
      </c>
      <c r="AU3" s="108">
        <f>'BAR BB| Open rates'!AU3</f>
        <v>46264</v>
      </c>
      <c r="AV3" s="108">
        <f>'BAR BB| Open rates'!AV3</f>
        <v>46266</v>
      </c>
      <c r="AW3" s="108">
        <f>'BAR BB| Open rates'!AW3</f>
        <v>46269</v>
      </c>
      <c r="AX3" s="108">
        <f>'BAR BB| Open rates'!AX3</f>
        <v>46271</v>
      </c>
      <c r="AY3" s="108">
        <f>'BAR BB| Open rates'!AY3</f>
        <v>46276</v>
      </c>
      <c r="AZ3" s="108">
        <f>'BAR BB| Open rates'!AZ3</f>
        <v>46278</v>
      </c>
      <c r="BA3" s="108">
        <f>'BAR BB| Open rates'!BA3</f>
        <v>46283</v>
      </c>
      <c r="BB3" s="108">
        <f>'BAR BB| Open rates'!BB3</f>
        <v>46285</v>
      </c>
      <c r="BC3" s="108">
        <f>'BAR BB| Open rates'!BC3</f>
        <v>46290</v>
      </c>
      <c r="BD3" s="108">
        <f>'BAR BB| Open rates'!BD3</f>
        <v>46292</v>
      </c>
      <c r="BE3" s="108">
        <f>'BAR BB| Open rates'!BE3</f>
        <v>46296</v>
      </c>
      <c r="BF3" s="108">
        <f>'BAR BB| Open rates'!BF3</f>
        <v>46299</v>
      </c>
      <c r="BG3" s="108">
        <f>'BAR BB| Open rates'!BG3</f>
        <v>46304</v>
      </c>
      <c r="BH3" s="108">
        <f>'BAR BB| Open rates'!BH3</f>
        <v>46306</v>
      </c>
      <c r="BI3" s="108">
        <f>'BAR BB| Open rates'!BI3</f>
        <v>46311</v>
      </c>
      <c r="BJ3" s="108">
        <f>'BAR BB| Open rates'!BJ3</f>
        <v>46313</v>
      </c>
      <c r="BK3" s="108">
        <f>'BAR BB| Open rates'!BK3</f>
        <v>46318</v>
      </c>
      <c r="BL3" s="108">
        <f>'BAR BB| Open rates'!BL3</f>
        <v>46320</v>
      </c>
      <c r="BM3" s="108">
        <f>'BAR BB| Open rates'!BM3</f>
        <v>46325</v>
      </c>
      <c r="BN3" s="108">
        <f>'BAR BB| Open rates'!BN3</f>
        <v>46327</v>
      </c>
      <c r="BO3" s="108">
        <f>'BAR BB| Open rates'!BO3</f>
        <v>46330</v>
      </c>
      <c r="BP3" s="108">
        <f>'BAR BB| Open rates'!BP3</f>
        <v>46334</v>
      </c>
      <c r="BQ3" s="108">
        <f>'BAR BB| Open rates'!BQ3</f>
        <v>46335</v>
      </c>
      <c r="BR3" s="108">
        <f>'BAR BB| Open rates'!BR3</f>
        <v>46339</v>
      </c>
      <c r="BS3" s="108">
        <f>'BAR BB| Open rates'!BS3</f>
        <v>46341</v>
      </c>
      <c r="BT3" s="108">
        <f>'BAR BB| Open rates'!BT3</f>
        <v>46346</v>
      </c>
      <c r="BU3" s="108">
        <f>'BAR BB| Open rates'!BU3</f>
        <v>46348</v>
      </c>
      <c r="BV3" s="108">
        <f>'BAR BB| Open rates'!BV3</f>
        <v>46353</v>
      </c>
      <c r="BW3" s="108">
        <f>'BAR BB| Open rates'!BW3</f>
        <v>46355</v>
      </c>
      <c r="BX3" s="108">
        <f>'BAR BB| Open rates'!BX3</f>
        <v>46357</v>
      </c>
      <c r="BY3" s="108">
        <f>'BAR BB| Open rates'!BY3</f>
        <v>46360</v>
      </c>
      <c r="BZ3" s="108">
        <f>'BAR BB| Open rates'!BZ3</f>
        <v>46362</v>
      </c>
      <c r="CA3" s="108">
        <f>'BAR BB| Open rates'!CA3</f>
        <v>46367</v>
      </c>
      <c r="CB3" s="108">
        <f>'BAR BB| Open rates'!CB3</f>
        <v>46369</v>
      </c>
      <c r="CC3" s="108">
        <f>'BAR BB| Open rates'!CC3</f>
        <v>46374</v>
      </c>
      <c r="CD3" s="108">
        <f>'BAR BB| Open rates'!CD3</f>
        <v>46376</v>
      </c>
      <c r="CE3" s="108">
        <f>'BAR BB| Open rates'!CE3</f>
        <v>46381</v>
      </c>
    </row>
    <row r="4" spans="1:83" s="33" customFormat="1" ht="26.25" customHeight="1" x14ac:dyDescent="0.2">
      <c r="A4" s="49"/>
      <c r="B4" s="108">
        <f>'BAR BB| Open rates'!B4</f>
        <v>46107</v>
      </c>
      <c r="C4" s="108">
        <f>'BAR BB| Open rates'!C4</f>
        <v>46109</v>
      </c>
      <c r="D4" s="108">
        <f>'BAR BB| Open rates'!D4</f>
        <v>46112</v>
      </c>
      <c r="E4" s="108">
        <f>'BAR BB| Open rates'!E4</f>
        <v>46117</v>
      </c>
      <c r="F4" s="108">
        <f>'BAR BB| Open rates'!F4</f>
        <v>46123</v>
      </c>
      <c r="G4" s="108">
        <f>'BAR BB| Open rates'!G4</f>
        <v>46124</v>
      </c>
      <c r="H4" s="108">
        <f>'BAR BB| Open rates'!H4</f>
        <v>46130</v>
      </c>
      <c r="I4" s="108">
        <f>'BAR BB| Open rates'!I4</f>
        <v>46135</v>
      </c>
      <c r="J4" s="108">
        <f>'BAR BB| Open rates'!J4</f>
        <v>46137</v>
      </c>
      <c r="K4" s="108">
        <f>'BAR BB| Open rates'!K4</f>
        <v>46141</v>
      </c>
      <c r="L4" s="108">
        <f>'BAR BB| Open rates'!L4</f>
        <v>46142</v>
      </c>
      <c r="M4" s="108">
        <f>'BAR BB| Open rates'!M4</f>
        <v>46145</v>
      </c>
      <c r="N4" s="108">
        <f>'BAR BB| Open rates'!N4</f>
        <v>46149</v>
      </c>
      <c r="O4" s="108">
        <f>'BAR BB| Open rates'!O4</f>
        <v>46152</v>
      </c>
      <c r="P4" s="108">
        <f>'BAR BB| Open rates'!P4</f>
        <v>46153</v>
      </c>
      <c r="Q4" s="108">
        <f>'BAR BB| Open rates'!Q4</f>
        <v>46156</v>
      </c>
      <c r="R4" s="108">
        <f>'BAR BB| Open rates'!R4</f>
        <v>46158</v>
      </c>
      <c r="S4" s="108">
        <f>'BAR BB| Open rates'!S4</f>
        <v>46163</v>
      </c>
      <c r="T4" s="108">
        <f>'BAR BB| Open rates'!T4</f>
        <v>46165</v>
      </c>
      <c r="U4" s="108">
        <f>'BAR BB| Open rates'!U4</f>
        <v>46170</v>
      </c>
      <c r="V4" s="108">
        <f>'BAR BB| Open rates'!V4</f>
        <v>46173</v>
      </c>
      <c r="W4" s="108">
        <f>'BAR BB| Open rates'!W4</f>
        <v>46177</v>
      </c>
      <c r="X4" s="108">
        <f>'BAR BB| Open rates'!X4</f>
        <v>46187</v>
      </c>
      <c r="Y4" s="108">
        <f>'BAR BB| Open rates'!Y4</f>
        <v>46193</v>
      </c>
      <c r="Z4" s="108">
        <f>'BAR BB| Open rates'!Z4</f>
        <v>46198</v>
      </c>
      <c r="AA4" s="108">
        <f>'BAR BB| Open rates'!AA4</f>
        <v>46200</v>
      </c>
      <c r="AB4" s="108">
        <f>'BAR BB| Open rates'!AB4</f>
        <v>46203</v>
      </c>
      <c r="AC4" s="108">
        <f>'BAR BB| Open rates'!AC4</f>
        <v>46205</v>
      </c>
      <c r="AD4" s="108">
        <f>'BAR BB| Open rates'!AD4</f>
        <v>46207</v>
      </c>
      <c r="AE4" s="108">
        <f>'BAR BB| Open rates'!AE4</f>
        <v>46212</v>
      </c>
      <c r="AF4" s="108">
        <f>'BAR BB| Open rates'!AF4</f>
        <v>46214</v>
      </c>
      <c r="AG4" s="108">
        <f>'BAR BB| Open rates'!AG4</f>
        <v>46219</v>
      </c>
      <c r="AH4" s="108">
        <f>'BAR BB| Open rates'!AH4</f>
        <v>46221</v>
      </c>
      <c r="AI4" s="108">
        <f>'BAR BB| Open rates'!AI4</f>
        <v>46226</v>
      </c>
      <c r="AJ4" s="108">
        <f>'BAR BB| Open rates'!AJ4</f>
        <v>46228</v>
      </c>
      <c r="AK4" s="108">
        <f>'BAR BB| Open rates'!AK4</f>
        <v>46233</v>
      </c>
      <c r="AL4" s="108">
        <f>'BAR BB| Open rates'!AL4</f>
        <v>46235</v>
      </c>
      <c r="AM4" s="108">
        <f>'BAR BB| Open rates'!AM4</f>
        <v>46240</v>
      </c>
      <c r="AN4" s="108">
        <f>'BAR BB| Open rates'!AN4</f>
        <v>46242</v>
      </c>
      <c r="AO4" s="108">
        <f>'BAR BB| Open rates'!AO4</f>
        <v>46247</v>
      </c>
      <c r="AP4" s="108">
        <f>'BAR BB| Open rates'!AP4</f>
        <v>46249</v>
      </c>
      <c r="AQ4" s="108">
        <f>'BAR BB| Open rates'!AQ4</f>
        <v>46254</v>
      </c>
      <c r="AR4" s="108">
        <f>'BAR BB| Open rates'!AR4</f>
        <v>46256</v>
      </c>
      <c r="AS4" s="108">
        <f>'BAR BB| Open rates'!AS4</f>
        <v>46261</v>
      </c>
      <c r="AT4" s="108">
        <f>'BAR BB| Open rates'!AT4</f>
        <v>46263</v>
      </c>
      <c r="AU4" s="108">
        <f>'BAR BB| Open rates'!AU4</f>
        <v>46265</v>
      </c>
      <c r="AV4" s="108">
        <f>'BAR BB| Open rates'!AV4</f>
        <v>46268</v>
      </c>
      <c r="AW4" s="108">
        <f>'BAR BB| Open rates'!AW4</f>
        <v>46270</v>
      </c>
      <c r="AX4" s="108">
        <f>'BAR BB| Open rates'!AX4</f>
        <v>46275</v>
      </c>
      <c r="AY4" s="108">
        <f>'BAR BB| Open rates'!AY4</f>
        <v>46277</v>
      </c>
      <c r="AZ4" s="108">
        <f>'BAR BB| Open rates'!AZ4</f>
        <v>46282</v>
      </c>
      <c r="BA4" s="108">
        <f>'BAR BB| Open rates'!BA4</f>
        <v>46284</v>
      </c>
      <c r="BB4" s="108">
        <f>'BAR BB| Open rates'!BB4</f>
        <v>46289</v>
      </c>
      <c r="BC4" s="108">
        <f>'BAR BB| Open rates'!BC4</f>
        <v>46291</v>
      </c>
      <c r="BD4" s="108">
        <f>'BAR BB| Open rates'!BD4</f>
        <v>46295</v>
      </c>
      <c r="BE4" s="108">
        <f>'BAR BB| Open rates'!BE4</f>
        <v>46298</v>
      </c>
      <c r="BF4" s="108">
        <f>'BAR BB| Open rates'!BF4</f>
        <v>46303</v>
      </c>
      <c r="BG4" s="108">
        <f>'BAR BB| Open rates'!BG4</f>
        <v>46305</v>
      </c>
      <c r="BH4" s="108">
        <f>'BAR BB| Open rates'!BH4</f>
        <v>46310</v>
      </c>
      <c r="BI4" s="108">
        <f>'BAR BB| Open rates'!BI4</f>
        <v>46312</v>
      </c>
      <c r="BJ4" s="108">
        <f>'BAR BB| Open rates'!BJ4</f>
        <v>46317</v>
      </c>
      <c r="BK4" s="108">
        <f>'BAR BB| Open rates'!BK4</f>
        <v>46319</v>
      </c>
      <c r="BL4" s="108">
        <f>'BAR BB| Open rates'!BL4</f>
        <v>46324</v>
      </c>
      <c r="BM4" s="108">
        <f>'BAR BB| Open rates'!BM4</f>
        <v>46326</v>
      </c>
      <c r="BN4" s="108">
        <f>'BAR BB| Open rates'!BN4</f>
        <v>46329</v>
      </c>
      <c r="BO4" s="108">
        <f>'BAR BB| Open rates'!BO4</f>
        <v>46333</v>
      </c>
      <c r="BP4" s="108">
        <f>'BAR BB| Open rates'!BP4</f>
        <v>46334</v>
      </c>
      <c r="BQ4" s="108">
        <f>'BAR BB| Open rates'!BQ4</f>
        <v>46338</v>
      </c>
      <c r="BR4" s="108">
        <f>'BAR BB| Open rates'!BR4</f>
        <v>46340</v>
      </c>
      <c r="BS4" s="108">
        <f>'BAR BB| Open rates'!BS4</f>
        <v>46345</v>
      </c>
      <c r="BT4" s="108">
        <f>'BAR BB| Open rates'!BT4</f>
        <v>46347</v>
      </c>
      <c r="BU4" s="108">
        <f>'BAR BB| Open rates'!BU4</f>
        <v>46352</v>
      </c>
      <c r="BV4" s="108">
        <f>'BAR BB| Open rates'!BV4</f>
        <v>46354</v>
      </c>
      <c r="BW4" s="108">
        <f>'BAR BB| Open rates'!BW4</f>
        <v>46356</v>
      </c>
      <c r="BX4" s="108">
        <f>'BAR BB| Open rates'!BX4</f>
        <v>46359</v>
      </c>
      <c r="BY4" s="108">
        <f>'BAR BB| Open rates'!BY4</f>
        <v>46361</v>
      </c>
      <c r="BZ4" s="108">
        <f>'BAR BB| Open rates'!BZ4</f>
        <v>46366</v>
      </c>
      <c r="CA4" s="108">
        <f>'BAR BB| Open rates'!CA4</f>
        <v>46368</v>
      </c>
      <c r="CB4" s="108">
        <f>'BAR BB| Open rates'!CB4</f>
        <v>46373</v>
      </c>
      <c r="CC4" s="108">
        <f>'BAR BB| Open rates'!CC4</f>
        <v>46375</v>
      </c>
      <c r="CD4" s="108">
        <f>'BAR BB| Open rates'!CD4</f>
        <v>46380</v>
      </c>
      <c r="CE4" s="108">
        <f>'BAR BB| Open rates'!CE4</f>
        <v>46384</v>
      </c>
    </row>
    <row r="5" spans="1:83" s="36" customFormat="1" ht="12" customHeight="1" x14ac:dyDescent="0.2">
      <c r="A5" s="184" t="s">
        <v>63</v>
      </c>
    </row>
    <row r="6" spans="1:83" s="36" customFormat="1" ht="12" customHeight="1" x14ac:dyDescent="0.2">
      <c r="A6" s="183">
        <v>1</v>
      </c>
      <c r="B6" s="43">
        <f>'BAR BB| Open rates'!B6*0.82+25</f>
        <v>12243</v>
      </c>
      <c r="C6" s="43">
        <f>'BAR BB| Open rates'!C6*0.82+25</f>
        <v>17081</v>
      </c>
      <c r="D6" s="43">
        <f>'BAR BB| Open rates'!D6*0.82+25</f>
        <v>13637</v>
      </c>
      <c r="E6" s="43">
        <f>'BAR BB| Open rates'!E6*0.82+25</f>
        <v>13637</v>
      </c>
      <c r="F6" s="43">
        <f>'BAR BB| Open rates'!F6*0.82+25</f>
        <v>12243</v>
      </c>
      <c r="G6" s="43">
        <f>'BAR BB| Open rates'!G6*0.82+25</f>
        <v>10603</v>
      </c>
      <c r="H6" s="43">
        <f>'BAR BB| Open rates'!H6*0.82+25</f>
        <v>10603</v>
      </c>
      <c r="I6" s="43">
        <f>'BAR BB| Open rates'!I6*0.82+25</f>
        <v>9783</v>
      </c>
      <c r="J6" s="43">
        <f>'BAR BB| Open rates'!J6*0.82+25</f>
        <v>10603</v>
      </c>
      <c r="K6" s="43">
        <f>'BAR BB| Open rates'!K6*0.82+25</f>
        <v>10603</v>
      </c>
      <c r="L6" s="43">
        <f>'BAR BB| Open rates'!L6*0.82+25</f>
        <v>10603</v>
      </c>
      <c r="M6" s="43">
        <f>'BAR BB| Open rates'!M6*0.82+25</f>
        <v>17901</v>
      </c>
      <c r="N6" s="43">
        <f>'BAR BB| Open rates'!N6*0.82+25</f>
        <v>13637</v>
      </c>
      <c r="O6" s="43">
        <f>'BAR BB| Open rates'!O6*0.82+25</f>
        <v>17901</v>
      </c>
      <c r="P6" s="43">
        <f>'BAR BB| Open rates'!P6*0.82+25</f>
        <v>15440.999999999998</v>
      </c>
      <c r="Q6" s="43">
        <f>'BAR BB| Open rates'!Q6*0.82+25</f>
        <v>12243</v>
      </c>
      <c r="R6" s="43">
        <f>'BAR BB| Open rates'!R6*0.82+25</f>
        <v>13637</v>
      </c>
      <c r="S6" s="43">
        <f>'BAR BB| Open rates'!S6*0.82+25</f>
        <v>12243</v>
      </c>
      <c r="T6" s="43">
        <f>'BAR BB| Open rates'!T6*0.82+25</f>
        <v>13637</v>
      </c>
      <c r="U6" s="43">
        <f>'BAR BB| Open rates'!U6*0.82+25</f>
        <v>12243</v>
      </c>
      <c r="V6" s="43">
        <f>'BAR BB| Open rates'!V6*0.82+25</f>
        <v>13637</v>
      </c>
      <c r="W6" s="43">
        <f>'BAR BB| Open rates'!W6*0.82+25</f>
        <v>13637</v>
      </c>
      <c r="X6" s="43">
        <f>'BAR BB| Open rates'!X6*0.82+25</f>
        <v>17081</v>
      </c>
      <c r="Y6" s="43">
        <f>'BAR BB| Open rates'!Y6*0.82+25</f>
        <v>32742.999999999996</v>
      </c>
      <c r="Z6" s="43">
        <f>'BAR BB| Open rates'!Z6*0.82+25</f>
        <v>13637</v>
      </c>
      <c r="AA6" s="43">
        <f>'BAR BB| Open rates'!AA6*0.82+25</f>
        <v>15440.999999999998</v>
      </c>
      <c r="AB6" s="43">
        <f>'BAR BB| Open rates'!AB6*0.82+25</f>
        <v>13637</v>
      </c>
      <c r="AC6" s="43">
        <f>'BAR BB| Open rates'!AC6*0.82+25</f>
        <v>17081</v>
      </c>
      <c r="AD6" s="43">
        <f>'BAR BB| Open rates'!AD6*0.82+25</f>
        <v>18721</v>
      </c>
      <c r="AE6" s="43">
        <f>'BAR BB| Open rates'!AE6*0.82+25</f>
        <v>17081</v>
      </c>
      <c r="AF6" s="43">
        <f>'BAR BB| Open rates'!AF6*0.82+25</f>
        <v>18721</v>
      </c>
      <c r="AG6" s="43">
        <f>'BAR BB| Open rates'!AG6*0.82+25</f>
        <v>17081</v>
      </c>
      <c r="AH6" s="43">
        <f>'BAR BB| Open rates'!AH6*0.82+25</f>
        <v>18721</v>
      </c>
      <c r="AI6" s="43">
        <f>'BAR BB| Open rates'!AI6*0.82+25</f>
        <v>17081</v>
      </c>
      <c r="AJ6" s="43">
        <f>'BAR BB| Open rates'!AJ6*0.82+25</f>
        <v>18721</v>
      </c>
      <c r="AK6" s="43">
        <f>'BAR BB| Open rates'!AK6*0.82+25</f>
        <v>17081</v>
      </c>
      <c r="AL6" s="43">
        <f>'BAR BB| Open rates'!AL6*0.82+25</f>
        <v>18721</v>
      </c>
      <c r="AM6" s="43">
        <f>'BAR BB| Open rates'!AM6*0.82+25</f>
        <v>17081</v>
      </c>
      <c r="AN6" s="43">
        <f>'BAR BB| Open rates'!AN6*0.82+25</f>
        <v>18721</v>
      </c>
      <c r="AO6" s="43">
        <f>'BAR BB| Open rates'!AO6*0.82+25</f>
        <v>17081</v>
      </c>
      <c r="AP6" s="43">
        <f>'BAR BB| Open rates'!AP6*0.82+25</f>
        <v>18721</v>
      </c>
      <c r="AQ6" s="43">
        <f>'BAR BB| Open rates'!AQ6*0.82+25</f>
        <v>17081</v>
      </c>
      <c r="AR6" s="43">
        <f>'BAR BB| Open rates'!AR6*0.82+25</f>
        <v>18721</v>
      </c>
      <c r="AS6" s="43">
        <f>'BAR BB| Open rates'!AS6*0.82+25</f>
        <v>13637</v>
      </c>
      <c r="AT6" s="43">
        <f>'BAR BB| Open rates'!AT6*0.82+25</f>
        <v>15440.999999999998</v>
      </c>
      <c r="AU6" s="43">
        <f>'BAR BB| Open rates'!AU6*0.82+25</f>
        <v>13637</v>
      </c>
      <c r="AV6" s="43">
        <f>'BAR BB| Open rates'!AV6*0.82+25</f>
        <v>15440.999999999998</v>
      </c>
      <c r="AW6" s="43">
        <f>'BAR BB| Open rates'!AW6*0.82+25</f>
        <v>15440.999999999998</v>
      </c>
      <c r="AX6" s="43">
        <f>'BAR BB| Open rates'!AX6*0.82+25</f>
        <v>13637</v>
      </c>
      <c r="AY6" s="43">
        <f>'BAR BB| Open rates'!AY6*0.82+25</f>
        <v>15440.999999999998</v>
      </c>
      <c r="AZ6" s="43">
        <f>'BAR BB| Open rates'!AZ6*0.82+25</f>
        <v>13637</v>
      </c>
      <c r="BA6" s="43">
        <f>'BAR BB| Open rates'!BA6*0.82+25</f>
        <v>15440.999999999998</v>
      </c>
      <c r="BB6" s="43">
        <f>'BAR BB| Open rates'!BB6*0.82+25</f>
        <v>13637</v>
      </c>
      <c r="BC6" s="43">
        <f>'BAR BB| Open rates'!BC6*0.82+25</f>
        <v>15440.999999999998</v>
      </c>
      <c r="BD6" s="43">
        <f>'BAR BB| Open rates'!BD6*0.82+25</f>
        <v>13637</v>
      </c>
      <c r="BE6" s="43">
        <f>'BAR BB| Open rates'!BE6*0.82+25</f>
        <v>12243</v>
      </c>
      <c r="BF6" s="43">
        <f>'BAR BB| Open rates'!BF6*0.82+25</f>
        <v>10603</v>
      </c>
      <c r="BG6" s="43">
        <f>'BAR BB| Open rates'!BG6*0.82+25</f>
        <v>12243</v>
      </c>
      <c r="BH6" s="43">
        <f>'BAR BB| Open rates'!BH6*0.82+25</f>
        <v>10603</v>
      </c>
      <c r="BI6" s="43">
        <f>'BAR BB| Open rates'!BI6*0.82+25</f>
        <v>12243</v>
      </c>
      <c r="BJ6" s="43">
        <f>'BAR BB| Open rates'!BJ6*0.82+25</f>
        <v>10603</v>
      </c>
      <c r="BK6" s="43">
        <f>'BAR BB| Open rates'!BK6*0.82+25</f>
        <v>12243</v>
      </c>
      <c r="BL6" s="43">
        <f>'BAR BB| Open rates'!BL6*0.82+25</f>
        <v>10603</v>
      </c>
      <c r="BM6" s="43">
        <f>'BAR BB| Open rates'!BM6*0.82+25</f>
        <v>12243</v>
      </c>
      <c r="BN6" s="43">
        <f>'BAR BB| Open rates'!BN6*0.82+25</f>
        <v>13637</v>
      </c>
      <c r="BO6" s="43">
        <f>'BAR BB| Open rates'!BO6*0.82+25</f>
        <v>15440.999999999998</v>
      </c>
      <c r="BP6" s="43">
        <f>'BAR BB| Open rates'!BP6*0.82+25</f>
        <v>9783</v>
      </c>
      <c r="BQ6" s="43">
        <f>'BAR BB| Open rates'!BQ6*0.82+25</f>
        <v>9783</v>
      </c>
      <c r="BR6" s="43">
        <f>'BAR BB| Open rates'!BR6*0.82+25</f>
        <v>10603</v>
      </c>
      <c r="BS6" s="43">
        <f>'BAR BB| Open rates'!BS6*0.82+25</f>
        <v>9783</v>
      </c>
      <c r="BT6" s="43">
        <f>'BAR BB| Open rates'!BT6*0.82+25</f>
        <v>10603</v>
      </c>
      <c r="BU6" s="43">
        <f>'BAR BB| Open rates'!BU6*0.82+25</f>
        <v>9783</v>
      </c>
      <c r="BV6" s="43">
        <f>'BAR BB| Open rates'!BV6*0.82+25</f>
        <v>10603</v>
      </c>
      <c r="BW6" s="43">
        <f>'BAR BB| Open rates'!BW6*0.82+25</f>
        <v>9783</v>
      </c>
      <c r="BX6" s="43">
        <f>'BAR BB| Open rates'!BX6*0.82+25</f>
        <v>9783</v>
      </c>
      <c r="BY6" s="43">
        <f>'BAR BB| Open rates'!BY6*0.82+25</f>
        <v>10603</v>
      </c>
      <c r="BZ6" s="43">
        <f>'BAR BB| Open rates'!BZ6*0.82+25</f>
        <v>9783</v>
      </c>
      <c r="CA6" s="43">
        <f>'BAR BB| Open rates'!CA6*0.82+25</f>
        <v>10603</v>
      </c>
      <c r="CB6" s="43">
        <f>'BAR BB| Open rates'!CB6*0.82+25</f>
        <v>9783</v>
      </c>
      <c r="CC6" s="43">
        <f>'BAR BB| Open rates'!CC6*0.82+25</f>
        <v>10603</v>
      </c>
      <c r="CD6" s="43">
        <f>'BAR BB| Open rates'!CD6*0.82+25</f>
        <v>13637</v>
      </c>
      <c r="CE6" s="43">
        <f>'BAR BB| Open rates'!CE6*0.82+25</f>
        <v>15440.999999999998</v>
      </c>
    </row>
    <row r="7" spans="1:83" s="36" customFormat="1" ht="12" customHeight="1" x14ac:dyDescent="0.2">
      <c r="A7" s="183">
        <v>2</v>
      </c>
      <c r="B7" s="43">
        <f>'BAR BB| Open rates'!B7*0.82+25</f>
        <v>14703</v>
      </c>
      <c r="C7" s="43">
        <f>'BAR BB| Open rates'!C7*0.82+25</f>
        <v>19541</v>
      </c>
      <c r="D7" s="43">
        <f>'BAR BB| Open rates'!D7*0.82+25</f>
        <v>16096.999999999998</v>
      </c>
      <c r="E7" s="43">
        <f>'BAR BB| Open rates'!E7*0.82+25</f>
        <v>16096.999999999998</v>
      </c>
      <c r="F7" s="43">
        <f>'BAR BB| Open rates'!F7*0.82+25</f>
        <v>14703</v>
      </c>
      <c r="G7" s="43">
        <f>'BAR BB| Open rates'!G7*0.82+25</f>
        <v>13063</v>
      </c>
      <c r="H7" s="43">
        <f>'BAR BB| Open rates'!H7*0.82+25</f>
        <v>13063</v>
      </c>
      <c r="I7" s="43">
        <f>'BAR BB| Open rates'!I7*0.82+25</f>
        <v>12243</v>
      </c>
      <c r="J7" s="43">
        <f>'BAR BB| Open rates'!J7*0.82+25</f>
        <v>13063</v>
      </c>
      <c r="K7" s="43">
        <f>'BAR BB| Open rates'!K7*0.82+25</f>
        <v>13063</v>
      </c>
      <c r="L7" s="43">
        <f>'BAR BB| Open rates'!L7*0.82+25</f>
        <v>13063</v>
      </c>
      <c r="M7" s="43">
        <f>'BAR BB| Open rates'!M7*0.82+25</f>
        <v>20361</v>
      </c>
      <c r="N7" s="43">
        <f>'BAR BB| Open rates'!N7*0.82+25</f>
        <v>16096.999999999998</v>
      </c>
      <c r="O7" s="43">
        <f>'BAR BB| Open rates'!O7*0.82+25</f>
        <v>20361</v>
      </c>
      <c r="P7" s="43">
        <f>'BAR BB| Open rates'!P7*0.82+25</f>
        <v>17901</v>
      </c>
      <c r="Q7" s="43">
        <f>'BAR BB| Open rates'!Q7*0.82+25</f>
        <v>14703</v>
      </c>
      <c r="R7" s="43">
        <f>'BAR BB| Open rates'!R7*0.82+25</f>
        <v>16096.999999999998</v>
      </c>
      <c r="S7" s="43">
        <f>'BAR BB| Open rates'!S7*0.82+25</f>
        <v>14703</v>
      </c>
      <c r="T7" s="43">
        <f>'BAR BB| Open rates'!T7*0.82+25</f>
        <v>16096.999999999998</v>
      </c>
      <c r="U7" s="43">
        <f>'BAR BB| Open rates'!U7*0.82+25</f>
        <v>14703</v>
      </c>
      <c r="V7" s="43">
        <f>'BAR BB| Open rates'!V7*0.82+25</f>
        <v>16096.999999999998</v>
      </c>
      <c r="W7" s="43">
        <f>'BAR BB| Open rates'!W7*0.82+25</f>
        <v>16096.999999999998</v>
      </c>
      <c r="X7" s="43">
        <f>'BAR BB| Open rates'!X7*0.82+25</f>
        <v>19541</v>
      </c>
      <c r="Y7" s="43">
        <f>'BAR BB| Open rates'!Y7*0.82+25</f>
        <v>35203</v>
      </c>
      <c r="Z7" s="43">
        <f>'BAR BB| Open rates'!Z7*0.82+25</f>
        <v>16096.999999999998</v>
      </c>
      <c r="AA7" s="43">
        <f>'BAR BB| Open rates'!AA7*0.82+25</f>
        <v>17901</v>
      </c>
      <c r="AB7" s="43">
        <f>'BAR BB| Open rates'!AB7*0.82+25</f>
        <v>16096.999999999998</v>
      </c>
      <c r="AC7" s="43">
        <f>'BAR BB| Open rates'!AC7*0.82+25</f>
        <v>19541</v>
      </c>
      <c r="AD7" s="43">
        <f>'BAR BB| Open rates'!AD7*0.82+25</f>
        <v>21181</v>
      </c>
      <c r="AE7" s="43">
        <f>'BAR BB| Open rates'!AE7*0.82+25</f>
        <v>19541</v>
      </c>
      <c r="AF7" s="43">
        <f>'BAR BB| Open rates'!AF7*0.82+25</f>
        <v>21181</v>
      </c>
      <c r="AG7" s="43">
        <f>'BAR BB| Open rates'!AG7*0.82+25</f>
        <v>19541</v>
      </c>
      <c r="AH7" s="43">
        <f>'BAR BB| Open rates'!AH7*0.82+25</f>
        <v>21181</v>
      </c>
      <c r="AI7" s="43">
        <f>'BAR BB| Open rates'!AI7*0.82+25</f>
        <v>19541</v>
      </c>
      <c r="AJ7" s="43">
        <f>'BAR BB| Open rates'!AJ7*0.82+25</f>
        <v>21181</v>
      </c>
      <c r="AK7" s="43">
        <f>'BAR BB| Open rates'!AK7*0.82+25</f>
        <v>19541</v>
      </c>
      <c r="AL7" s="43">
        <f>'BAR BB| Open rates'!AL7*0.82+25</f>
        <v>21181</v>
      </c>
      <c r="AM7" s="43">
        <f>'BAR BB| Open rates'!AM7*0.82+25</f>
        <v>19541</v>
      </c>
      <c r="AN7" s="43">
        <f>'BAR BB| Open rates'!AN7*0.82+25</f>
        <v>21181</v>
      </c>
      <c r="AO7" s="43">
        <f>'BAR BB| Open rates'!AO7*0.82+25</f>
        <v>19541</v>
      </c>
      <c r="AP7" s="43">
        <f>'BAR BB| Open rates'!AP7*0.82+25</f>
        <v>21181</v>
      </c>
      <c r="AQ7" s="43">
        <f>'BAR BB| Open rates'!AQ7*0.82+25</f>
        <v>19541</v>
      </c>
      <c r="AR7" s="43">
        <f>'BAR BB| Open rates'!AR7*0.82+25</f>
        <v>21181</v>
      </c>
      <c r="AS7" s="43">
        <f>'BAR BB| Open rates'!AS7*0.82+25</f>
        <v>16096.999999999998</v>
      </c>
      <c r="AT7" s="43">
        <f>'BAR BB| Open rates'!AT7*0.82+25</f>
        <v>17901</v>
      </c>
      <c r="AU7" s="43">
        <f>'BAR BB| Open rates'!AU7*0.82+25</f>
        <v>16096.999999999998</v>
      </c>
      <c r="AV7" s="43">
        <f>'BAR BB| Open rates'!AV7*0.82+25</f>
        <v>17901</v>
      </c>
      <c r="AW7" s="43">
        <f>'BAR BB| Open rates'!AW7*0.82+25</f>
        <v>17901</v>
      </c>
      <c r="AX7" s="43">
        <f>'BAR BB| Open rates'!AX7*0.82+25</f>
        <v>16096.999999999998</v>
      </c>
      <c r="AY7" s="43">
        <f>'BAR BB| Open rates'!AY7*0.82+25</f>
        <v>17901</v>
      </c>
      <c r="AZ7" s="43">
        <f>'BAR BB| Open rates'!AZ7*0.82+25</f>
        <v>16096.999999999998</v>
      </c>
      <c r="BA7" s="43">
        <f>'BAR BB| Open rates'!BA7*0.82+25</f>
        <v>17901</v>
      </c>
      <c r="BB7" s="43">
        <f>'BAR BB| Open rates'!BB7*0.82+25</f>
        <v>16096.999999999998</v>
      </c>
      <c r="BC7" s="43">
        <f>'BAR BB| Open rates'!BC7*0.82+25</f>
        <v>17901</v>
      </c>
      <c r="BD7" s="43">
        <f>'BAR BB| Open rates'!BD7*0.82+25</f>
        <v>16096.999999999998</v>
      </c>
      <c r="BE7" s="43">
        <f>'BAR BB| Open rates'!BE7*0.82+25</f>
        <v>14703</v>
      </c>
      <c r="BF7" s="43">
        <f>'BAR BB| Open rates'!BF7*0.82+25</f>
        <v>13063</v>
      </c>
      <c r="BG7" s="43">
        <f>'BAR BB| Open rates'!BG7*0.82+25</f>
        <v>14703</v>
      </c>
      <c r="BH7" s="43">
        <f>'BAR BB| Open rates'!BH7*0.82+25</f>
        <v>13063</v>
      </c>
      <c r="BI7" s="43">
        <f>'BAR BB| Open rates'!BI7*0.82+25</f>
        <v>14703</v>
      </c>
      <c r="BJ7" s="43">
        <f>'BAR BB| Open rates'!BJ7*0.82+25</f>
        <v>13063</v>
      </c>
      <c r="BK7" s="43">
        <f>'BAR BB| Open rates'!BK7*0.82+25</f>
        <v>14703</v>
      </c>
      <c r="BL7" s="43">
        <f>'BAR BB| Open rates'!BL7*0.82+25</f>
        <v>13063</v>
      </c>
      <c r="BM7" s="43">
        <f>'BAR BB| Open rates'!BM7*0.82+25</f>
        <v>14703</v>
      </c>
      <c r="BN7" s="43">
        <f>'BAR BB| Open rates'!BN7*0.82+25</f>
        <v>16096.999999999998</v>
      </c>
      <c r="BO7" s="43">
        <f>'BAR BB| Open rates'!BO7*0.82+25</f>
        <v>17901</v>
      </c>
      <c r="BP7" s="43">
        <f>'BAR BB| Open rates'!BP7*0.82+25</f>
        <v>12243</v>
      </c>
      <c r="BQ7" s="43">
        <f>'BAR BB| Open rates'!BQ7*0.82+25</f>
        <v>12243</v>
      </c>
      <c r="BR7" s="43">
        <f>'BAR BB| Open rates'!BR7*0.82+25</f>
        <v>13063</v>
      </c>
      <c r="BS7" s="43">
        <f>'BAR BB| Open rates'!BS7*0.82+25</f>
        <v>12243</v>
      </c>
      <c r="BT7" s="43">
        <f>'BAR BB| Open rates'!BT7*0.82+25</f>
        <v>13063</v>
      </c>
      <c r="BU7" s="43">
        <f>'BAR BB| Open rates'!BU7*0.82+25</f>
        <v>12243</v>
      </c>
      <c r="BV7" s="43">
        <f>'BAR BB| Open rates'!BV7*0.82+25</f>
        <v>13063</v>
      </c>
      <c r="BW7" s="43">
        <f>'BAR BB| Open rates'!BW7*0.82+25</f>
        <v>12243</v>
      </c>
      <c r="BX7" s="43">
        <f>'BAR BB| Open rates'!BX7*0.82+25</f>
        <v>12243</v>
      </c>
      <c r="BY7" s="43">
        <f>'BAR BB| Open rates'!BY7*0.82+25</f>
        <v>13063</v>
      </c>
      <c r="BZ7" s="43">
        <f>'BAR BB| Open rates'!BZ7*0.82+25</f>
        <v>12243</v>
      </c>
      <c r="CA7" s="43">
        <f>'BAR BB| Open rates'!CA7*0.82+25</f>
        <v>13063</v>
      </c>
      <c r="CB7" s="43">
        <f>'BAR BB| Open rates'!CB7*0.82+25</f>
        <v>12243</v>
      </c>
      <c r="CC7" s="43">
        <f>'BAR BB| Open rates'!CC7*0.82+25</f>
        <v>13063</v>
      </c>
      <c r="CD7" s="43">
        <f>'BAR BB| Open rates'!CD7*0.82+25</f>
        <v>16096.999999999998</v>
      </c>
      <c r="CE7" s="43">
        <f>'BAR BB| Open rates'!CE7*0.82+25</f>
        <v>17901</v>
      </c>
    </row>
    <row r="8" spans="1:83"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row>
    <row r="9" spans="1:83" s="36" customFormat="1" ht="12" customHeight="1" x14ac:dyDescent="0.2">
      <c r="A9" s="237">
        <v>1</v>
      </c>
      <c r="B9" s="43">
        <f>'BAR BB| Open rates'!B9*0.82+25</f>
        <v>14703</v>
      </c>
      <c r="C9" s="43">
        <f>'BAR BB| Open rates'!C9*0.82+25</f>
        <v>19541</v>
      </c>
      <c r="D9" s="43">
        <f>'BAR BB| Open rates'!D9*0.82+25</f>
        <v>16096.999999999998</v>
      </c>
      <c r="E9" s="43">
        <f>'BAR BB| Open rates'!E9*0.82+25</f>
        <v>15277</v>
      </c>
      <c r="F9" s="43">
        <f>'BAR BB| Open rates'!F9*0.82+25</f>
        <v>13883</v>
      </c>
      <c r="G9" s="43">
        <f>'BAR BB| Open rates'!G9*0.82+25</f>
        <v>12243</v>
      </c>
      <c r="H9" s="43">
        <f>'BAR BB| Open rates'!H9*0.82+25</f>
        <v>12243</v>
      </c>
      <c r="I9" s="43">
        <f>'BAR BB| Open rates'!I9*0.82+25</f>
        <v>11423</v>
      </c>
      <c r="J9" s="43">
        <f>'BAR BB| Open rates'!J9*0.82+25</f>
        <v>12243</v>
      </c>
      <c r="K9" s="43">
        <f>'BAR BB| Open rates'!K9*0.82+25</f>
        <v>12243</v>
      </c>
      <c r="L9" s="43">
        <f>'BAR BB| Open rates'!L9*0.82+25</f>
        <v>12243</v>
      </c>
      <c r="M9" s="43">
        <f>'BAR BB| Open rates'!M9*0.82+25</f>
        <v>19541</v>
      </c>
      <c r="N9" s="43">
        <f>'BAR BB| Open rates'!N9*0.82+25</f>
        <v>15277</v>
      </c>
      <c r="O9" s="43">
        <f>'BAR BB| Open rates'!O9*0.82+25</f>
        <v>19541</v>
      </c>
      <c r="P9" s="43">
        <f>'BAR BB| Open rates'!P9*0.82+25</f>
        <v>17081</v>
      </c>
      <c r="Q9" s="43">
        <f>'BAR BB| Open rates'!Q9*0.82+25</f>
        <v>13883</v>
      </c>
      <c r="R9" s="43">
        <f>'BAR BB| Open rates'!R9*0.82+25</f>
        <v>15277</v>
      </c>
      <c r="S9" s="43">
        <f>'BAR BB| Open rates'!S9*0.82+25</f>
        <v>13883</v>
      </c>
      <c r="T9" s="43">
        <f>'BAR BB| Open rates'!T9*0.82+25</f>
        <v>15277</v>
      </c>
      <c r="U9" s="43">
        <f>'BAR BB| Open rates'!U9*0.82+25</f>
        <v>13883</v>
      </c>
      <c r="V9" s="43">
        <f>'BAR BB| Open rates'!V9*0.82+25</f>
        <v>15277</v>
      </c>
      <c r="W9" s="43">
        <f>'BAR BB| Open rates'!W9*0.82+25</f>
        <v>16096.999999999998</v>
      </c>
      <c r="X9" s="43">
        <f>'BAR BB| Open rates'!X9*0.82+25</f>
        <v>19541</v>
      </c>
      <c r="Y9" s="43">
        <f>'BAR BB| Open rates'!Y9*0.82+25</f>
        <v>35203</v>
      </c>
      <c r="Z9" s="43">
        <f>'BAR BB| Open rates'!Z9*0.82+25</f>
        <v>16096.999999999998</v>
      </c>
      <c r="AA9" s="43">
        <f>'BAR BB| Open rates'!AA9*0.82+25</f>
        <v>17901</v>
      </c>
      <c r="AB9" s="43">
        <f>'BAR BB| Open rates'!AB9*0.82+25</f>
        <v>16096.999999999998</v>
      </c>
      <c r="AC9" s="43">
        <f>'BAR BB| Open rates'!AC9*0.82+25</f>
        <v>19541</v>
      </c>
      <c r="AD9" s="43">
        <f>'BAR BB| Open rates'!AD9*0.82+25</f>
        <v>21181</v>
      </c>
      <c r="AE9" s="43">
        <f>'BAR BB| Open rates'!AE9*0.82+25</f>
        <v>19541</v>
      </c>
      <c r="AF9" s="43">
        <f>'BAR BB| Open rates'!AF9*0.82+25</f>
        <v>21181</v>
      </c>
      <c r="AG9" s="43">
        <f>'BAR BB| Open rates'!AG9*0.82+25</f>
        <v>19541</v>
      </c>
      <c r="AH9" s="43">
        <f>'BAR BB| Open rates'!AH9*0.82+25</f>
        <v>21181</v>
      </c>
      <c r="AI9" s="43">
        <f>'BAR BB| Open rates'!AI9*0.82+25</f>
        <v>19541</v>
      </c>
      <c r="AJ9" s="43">
        <f>'BAR BB| Open rates'!AJ9*0.82+25</f>
        <v>21181</v>
      </c>
      <c r="AK9" s="43">
        <f>'BAR BB| Open rates'!AK9*0.82+25</f>
        <v>19541</v>
      </c>
      <c r="AL9" s="43">
        <f>'BAR BB| Open rates'!AL9*0.82+25</f>
        <v>21181</v>
      </c>
      <c r="AM9" s="43">
        <f>'BAR BB| Open rates'!AM9*0.82+25</f>
        <v>19541</v>
      </c>
      <c r="AN9" s="43">
        <f>'BAR BB| Open rates'!AN9*0.82+25</f>
        <v>21181</v>
      </c>
      <c r="AO9" s="43">
        <f>'BAR BB| Open rates'!AO9*0.82+25</f>
        <v>19541</v>
      </c>
      <c r="AP9" s="43">
        <f>'BAR BB| Open rates'!AP9*0.82+25</f>
        <v>21181</v>
      </c>
      <c r="AQ9" s="43">
        <f>'BAR BB| Open rates'!AQ9*0.82+25</f>
        <v>19541</v>
      </c>
      <c r="AR9" s="43">
        <f>'BAR BB| Open rates'!AR9*0.82+25</f>
        <v>21181</v>
      </c>
      <c r="AS9" s="43">
        <f>'BAR BB| Open rates'!AS9*0.82+25</f>
        <v>16096.999999999998</v>
      </c>
      <c r="AT9" s="43">
        <f>'BAR BB| Open rates'!AT9*0.82+25</f>
        <v>17901</v>
      </c>
      <c r="AU9" s="43">
        <f>'BAR BB| Open rates'!AU9*0.82+25</f>
        <v>16096.999999999998</v>
      </c>
      <c r="AV9" s="43">
        <f>'BAR BB| Open rates'!AV9*0.82+25</f>
        <v>17901</v>
      </c>
      <c r="AW9" s="43">
        <f>'BAR BB| Open rates'!AW9*0.82+25</f>
        <v>17901</v>
      </c>
      <c r="AX9" s="43">
        <f>'BAR BB| Open rates'!AX9*0.82+25</f>
        <v>16096.999999999998</v>
      </c>
      <c r="AY9" s="43">
        <f>'BAR BB| Open rates'!AY9*0.82+25</f>
        <v>17901</v>
      </c>
      <c r="AZ9" s="43">
        <f>'BAR BB| Open rates'!AZ9*0.82+25</f>
        <v>16096.999999999998</v>
      </c>
      <c r="BA9" s="43">
        <f>'BAR BB| Open rates'!BA9*0.82+25</f>
        <v>17901</v>
      </c>
      <c r="BB9" s="43">
        <f>'BAR BB| Open rates'!BB9*0.82+25</f>
        <v>16096.999999999998</v>
      </c>
      <c r="BC9" s="43">
        <f>'BAR BB| Open rates'!BC9*0.82+25</f>
        <v>17901</v>
      </c>
      <c r="BD9" s="43">
        <f>'BAR BB| Open rates'!BD9*0.82+25</f>
        <v>16096.999999999998</v>
      </c>
      <c r="BE9" s="43">
        <f>'BAR BB| Open rates'!BE9*0.82+25</f>
        <v>14703</v>
      </c>
      <c r="BF9" s="43">
        <f>'BAR BB| Open rates'!BF9*0.82+25</f>
        <v>13063</v>
      </c>
      <c r="BG9" s="43">
        <f>'BAR BB| Open rates'!BG9*0.82+25</f>
        <v>14703</v>
      </c>
      <c r="BH9" s="43">
        <f>'BAR BB| Open rates'!BH9*0.82+25</f>
        <v>13063</v>
      </c>
      <c r="BI9" s="43">
        <f>'BAR BB| Open rates'!BI9*0.82+25</f>
        <v>14703</v>
      </c>
      <c r="BJ9" s="43">
        <f>'BAR BB| Open rates'!BJ9*0.82+25</f>
        <v>13063</v>
      </c>
      <c r="BK9" s="43">
        <f>'BAR BB| Open rates'!BK9*0.82+25</f>
        <v>14703</v>
      </c>
      <c r="BL9" s="43">
        <f>'BAR BB| Open rates'!BL9*0.82+25</f>
        <v>13063</v>
      </c>
      <c r="BM9" s="43">
        <f>'BAR BB| Open rates'!BM9*0.82+25</f>
        <v>14703</v>
      </c>
      <c r="BN9" s="43">
        <f>'BAR BB| Open rates'!BN9*0.82+25</f>
        <v>16096.999999999998</v>
      </c>
      <c r="BO9" s="43">
        <f>'BAR BB| Open rates'!BO9*0.82+25</f>
        <v>17901</v>
      </c>
      <c r="BP9" s="43">
        <f>'BAR BB| Open rates'!BP9*0.82+25</f>
        <v>12243</v>
      </c>
      <c r="BQ9" s="43">
        <f>'BAR BB| Open rates'!BQ9*0.82+25</f>
        <v>11423</v>
      </c>
      <c r="BR9" s="43">
        <f>'BAR BB| Open rates'!BR9*0.82+25</f>
        <v>12243</v>
      </c>
      <c r="BS9" s="43">
        <f>'BAR BB| Open rates'!BS9*0.82+25</f>
        <v>11423</v>
      </c>
      <c r="BT9" s="43">
        <f>'BAR BB| Open rates'!BT9*0.82+25</f>
        <v>12243</v>
      </c>
      <c r="BU9" s="43">
        <f>'BAR BB| Open rates'!BU9*0.82+25</f>
        <v>11423</v>
      </c>
      <c r="BV9" s="43">
        <f>'BAR BB| Open rates'!BV9*0.82+25</f>
        <v>12243</v>
      </c>
      <c r="BW9" s="43">
        <f>'BAR BB| Open rates'!BW9*0.82+25</f>
        <v>11423</v>
      </c>
      <c r="BX9" s="43">
        <f>'BAR BB| Open rates'!BX9*0.82+25</f>
        <v>11423</v>
      </c>
      <c r="BY9" s="43">
        <f>'BAR BB| Open rates'!BY9*0.82+25</f>
        <v>12243</v>
      </c>
      <c r="BZ9" s="43">
        <f>'BAR BB| Open rates'!BZ9*0.82+25</f>
        <v>11423</v>
      </c>
      <c r="CA9" s="43">
        <f>'BAR BB| Open rates'!CA9*0.82+25</f>
        <v>12243</v>
      </c>
      <c r="CB9" s="43">
        <f>'BAR BB| Open rates'!CB9*0.82+25</f>
        <v>11423</v>
      </c>
      <c r="CC9" s="43">
        <f>'BAR BB| Open rates'!CC9*0.82+25</f>
        <v>12243</v>
      </c>
      <c r="CD9" s="43">
        <f>'BAR BB| Open rates'!CD9*0.82+25</f>
        <v>15277</v>
      </c>
      <c r="CE9" s="43">
        <f>'BAR BB| Open rates'!CE9*0.82+25</f>
        <v>17081</v>
      </c>
    </row>
    <row r="10" spans="1:83" s="36" customFormat="1" ht="12" customHeight="1" x14ac:dyDescent="0.2">
      <c r="A10" s="237">
        <v>2</v>
      </c>
      <c r="B10" s="43">
        <f>'BAR BB| Open rates'!B10*0.82+25</f>
        <v>17163</v>
      </c>
      <c r="C10" s="43">
        <f>'BAR BB| Open rates'!C10*0.82+25</f>
        <v>22001</v>
      </c>
      <c r="D10" s="43">
        <f>'BAR BB| Open rates'!D10*0.82+25</f>
        <v>18557</v>
      </c>
      <c r="E10" s="43">
        <f>'BAR BB| Open rates'!E10*0.82+25</f>
        <v>17737</v>
      </c>
      <c r="F10" s="43">
        <f>'BAR BB| Open rates'!F10*0.82+25</f>
        <v>16342.999999999998</v>
      </c>
      <c r="G10" s="43">
        <f>'BAR BB| Open rates'!G10*0.82+25</f>
        <v>14703</v>
      </c>
      <c r="H10" s="43">
        <f>'BAR BB| Open rates'!H10*0.82+25</f>
        <v>14703</v>
      </c>
      <c r="I10" s="43">
        <f>'BAR BB| Open rates'!I10*0.82+25</f>
        <v>13883</v>
      </c>
      <c r="J10" s="43">
        <f>'BAR BB| Open rates'!J10*0.82+25</f>
        <v>14703</v>
      </c>
      <c r="K10" s="43">
        <f>'BAR BB| Open rates'!K10*0.82+25</f>
        <v>14703</v>
      </c>
      <c r="L10" s="43">
        <f>'BAR BB| Open rates'!L10*0.82+25</f>
        <v>14703</v>
      </c>
      <c r="M10" s="43">
        <f>'BAR BB| Open rates'!M10*0.82+25</f>
        <v>22001</v>
      </c>
      <c r="N10" s="43">
        <f>'BAR BB| Open rates'!N10*0.82+25</f>
        <v>17737</v>
      </c>
      <c r="O10" s="43">
        <f>'BAR BB| Open rates'!O10*0.82+25</f>
        <v>22001</v>
      </c>
      <c r="P10" s="43">
        <f>'BAR BB| Open rates'!P10*0.82+25</f>
        <v>19541</v>
      </c>
      <c r="Q10" s="43">
        <f>'BAR BB| Open rates'!Q10*0.82+25</f>
        <v>16342.999999999998</v>
      </c>
      <c r="R10" s="43">
        <f>'BAR BB| Open rates'!R10*0.82+25</f>
        <v>17737</v>
      </c>
      <c r="S10" s="43">
        <f>'BAR BB| Open rates'!S10*0.82+25</f>
        <v>16342.999999999998</v>
      </c>
      <c r="T10" s="43">
        <f>'BAR BB| Open rates'!T10*0.82+25</f>
        <v>17737</v>
      </c>
      <c r="U10" s="43">
        <f>'BAR BB| Open rates'!U10*0.82+25</f>
        <v>16342.999999999998</v>
      </c>
      <c r="V10" s="43">
        <f>'BAR BB| Open rates'!V10*0.82+25</f>
        <v>17737</v>
      </c>
      <c r="W10" s="43">
        <f>'BAR BB| Open rates'!W10*0.82+25</f>
        <v>18557</v>
      </c>
      <c r="X10" s="43">
        <f>'BAR BB| Open rates'!X10*0.82+25</f>
        <v>22001</v>
      </c>
      <c r="Y10" s="43">
        <f>'BAR BB| Open rates'!Y10*0.82+25</f>
        <v>37663</v>
      </c>
      <c r="Z10" s="43">
        <f>'BAR BB| Open rates'!Z10*0.82+25</f>
        <v>18557</v>
      </c>
      <c r="AA10" s="43">
        <f>'BAR BB| Open rates'!AA10*0.82+25</f>
        <v>20361</v>
      </c>
      <c r="AB10" s="43">
        <f>'BAR BB| Open rates'!AB10*0.82+25</f>
        <v>18557</v>
      </c>
      <c r="AC10" s="43">
        <f>'BAR BB| Open rates'!AC10*0.82+25</f>
        <v>22001</v>
      </c>
      <c r="AD10" s="43">
        <f>'BAR BB| Open rates'!AD10*0.82+25</f>
        <v>23641</v>
      </c>
      <c r="AE10" s="43">
        <f>'BAR BB| Open rates'!AE10*0.82+25</f>
        <v>22001</v>
      </c>
      <c r="AF10" s="43">
        <f>'BAR BB| Open rates'!AF10*0.82+25</f>
        <v>23641</v>
      </c>
      <c r="AG10" s="43">
        <f>'BAR BB| Open rates'!AG10*0.82+25</f>
        <v>22001</v>
      </c>
      <c r="AH10" s="43">
        <f>'BAR BB| Open rates'!AH10*0.82+25</f>
        <v>23641</v>
      </c>
      <c r="AI10" s="43">
        <f>'BAR BB| Open rates'!AI10*0.82+25</f>
        <v>22001</v>
      </c>
      <c r="AJ10" s="43">
        <f>'BAR BB| Open rates'!AJ10*0.82+25</f>
        <v>23641</v>
      </c>
      <c r="AK10" s="43">
        <f>'BAR BB| Open rates'!AK10*0.82+25</f>
        <v>22001</v>
      </c>
      <c r="AL10" s="43">
        <f>'BAR BB| Open rates'!AL10*0.82+25</f>
        <v>23641</v>
      </c>
      <c r="AM10" s="43">
        <f>'BAR BB| Open rates'!AM10*0.82+25</f>
        <v>22001</v>
      </c>
      <c r="AN10" s="43">
        <f>'BAR BB| Open rates'!AN10*0.82+25</f>
        <v>23641</v>
      </c>
      <c r="AO10" s="43">
        <f>'BAR BB| Open rates'!AO10*0.82+25</f>
        <v>22001</v>
      </c>
      <c r="AP10" s="43">
        <f>'BAR BB| Open rates'!AP10*0.82+25</f>
        <v>23641</v>
      </c>
      <c r="AQ10" s="43">
        <f>'BAR BB| Open rates'!AQ10*0.82+25</f>
        <v>22001</v>
      </c>
      <c r="AR10" s="43">
        <f>'BAR BB| Open rates'!AR10*0.82+25</f>
        <v>23641</v>
      </c>
      <c r="AS10" s="43">
        <f>'BAR BB| Open rates'!AS10*0.82+25</f>
        <v>18557</v>
      </c>
      <c r="AT10" s="43">
        <f>'BAR BB| Open rates'!AT10*0.82+25</f>
        <v>20361</v>
      </c>
      <c r="AU10" s="43">
        <f>'BAR BB| Open rates'!AU10*0.82+25</f>
        <v>18557</v>
      </c>
      <c r="AV10" s="43">
        <f>'BAR BB| Open rates'!AV10*0.82+25</f>
        <v>20361</v>
      </c>
      <c r="AW10" s="43">
        <f>'BAR BB| Open rates'!AW10*0.82+25</f>
        <v>20361</v>
      </c>
      <c r="AX10" s="43">
        <f>'BAR BB| Open rates'!AX10*0.82+25</f>
        <v>18557</v>
      </c>
      <c r="AY10" s="43">
        <f>'BAR BB| Open rates'!AY10*0.82+25</f>
        <v>20361</v>
      </c>
      <c r="AZ10" s="43">
        <f>'BAR BB| Open rates'!AZ10*0.82+25</f>
        <v>18557</v>
      </c>
      <c r="BA10" s="43">
        <f>'BAR BB| Open rates'!BA10*0.82+25</f>
        <v>20361</v>
      </c>
      <c r="BB10" s="43">
        <f>'BAR BB| Open rates'!BB10*0.82+25</f>
        <v>18557</v>
      </c>
      <c r="BC10" s="43">
        <f>'BAR BB| Open rates'!BC10*0.82+25</f>
        <v>20361</v>
      </c>
      <c r="BD10" s="43">
        <f>'BAR BB| Open rates'!BD10*0.82+25</f>
        <v>18557</v>
      </c>
      <c r="BE10" s="43">
        <f>'BAR BB| Open rates'!BE10*0.82+25</f>
        <v>17163</v>
      </c>
      <c r="BF10" s="43">
        <f>'BAR BB| Open rates'!BF10*0.82+25</f>
        <v>15522.999999999998</v>
      </c>
      <c r="BG10" s="43">
        <f>'BAR BB| Open rates'!BG10*0.82+25</f>
        <v>17163</v>
      </c>
      <c r="BH10" s="43">
        <f>'BAR BB| Open rates'!BH10*0.82+25</f>
        <v>15522.999999999998</v>
      </c>
      <c r="BI10" s="43">
        <f>'BAR BB| Open rates'!BI10*0.82+25</f>
        <v>17163</v>
      </c>
      <c r="BJ10" s="43">
        <f>'BAR BB| Open rates'!BJ10*0.82+25</f>
        <v>15522.999999999998</v>
      </c>
      <c r="BK10" s="43">
        <f>'BAR BB| Open rates'!BK10*0.82+25</f>
        <v>17163</v>
      </c>
      <c r="BL10" s="43">
        <f>'BAR BB| Open rates'!BL10*0.82+25</f>
        <v>15522.999999999998</v>
      </c>
      <c r="BM10" s="43">
        <f>'BAR BB| Open rates'!BM10*0.82+25</f>
        <v>17163</v>
      </c>
      <c r="BN10" s="43">
        <f>'BAR BB| Open rates'!BN10*0.82+25</f>
        <v>18557</v>
      </c>
      <c r="BO10" s="43">
        <f>'BAR BB| Open rates'!BO10*0.82+25</f>
        <v>20361</v>
      </c>
      <c r="BP10" s="43">
        <f>'BAR BB| Open rates'!BP10*0.82+25</f>
        <v>14703</v>
      </c>
      <c r="BQ10" s="43">
        <f>'BAR BB| Open rates'!BQ10*0.82+25</f>
        <v>13883</v>
      </c>
      <c r="BR10" s="43">
        <f>'BAR BB| Open rates'!BR10*0.82+25</f>
        <v>14703</v>
      </c>
      <c r="BS10" s="43">
        <f>'BAR BB| Open rates'!BS10*0.82+25</f>
        <v>13883</v>
      </c>
      <c r="BT10" s="43">
        <f>'BAR BB| Open rates'!BT10*0.82+25</f>
        <v>14703</v>
      </c>
      <c r="BU10" s="43">
        <f>'BAR BB| Open rates'!BU10*0.82+25</f>
        <v>13883</v>
      </c>
      <c r="BV10" s="43">
        <f>'BAR BB| Open rates'!BV10*0.82+25</f>
        <v>14703</v>
      </c>
      <c r="BW10" s="43">
        <f>'BAR BB| Open rates'!BW10*0.82+25</f>
        <v>13883</v>
      </c>
      <c r="BX10" s="43">
        <f>'BAR BB| Open rates'!BX10*0.82+25</f>
        <v>13883</v>
      </c>
      <c r="BY10" s="43">
        <f>'BAR BB| Open rates'!BY10*0.82+25</f>
        <v>14703</v>
      </c>
      <c r="BZ10" s="43">
        <f>'BAR BB| Open rates'!BZ10*0.82+25</f>
        <v>13883</v>
      </c>
      <c r="CA10" s="43">
        <f>'BAR BB| Open rates'!CA10*0.82+25</f>
        <v>14703</v>
      </c>
      <c r="CB10" s="43">
        <f>'BAR BB| Open rates'!CB10*0.82+25</f>
        <v>13883</v>
      </c>
      <c r="CC10" s="43">
        <f>'BAR BB| Open rates'!CC10*0.82+25</f>
        <v>14703</v>
      </c>
      <c r="CD10" s="43">
        <f>'BAR BB| Open rates'!CD10*0.82+25</f>
        <v>17737</v>
      </c>
      <c r="CE10" s="43">
        <f>'BAR BB| Open rates'!CE10*0.82+25</f>
        <v>19541</v>
      </c>
    </row>
    <row r="11" spans="1:83"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row>
    <row r="12" spans="1:83" s="36" customFormat="1" ht="12" customHeight="1" x14ac:dyDescent="0.2">
      <c r="A12" s="237">
        <v>1</v>
      </c>
      <c r="B12" s="43">
        <f>'BAR BB| Open rates'!B12*0.82+25</f>
        <v>17901</v>
      </c>
      <c r="C12" s="43">
        <f>'BAR BB| Open rates'!C12*0.82+25</f>
        <v>22739</v>
      </c>
      <c r="D12" s="43">
        <f>'BAR BB| Open rates'!D12*0.82+25</f>
        <v>19295</v>
      </c>
      <c r="E12" s="43">
        <f>'BAR BB| Open rates'!E12*0.82+25</f>
        <v>18475</v>
      </c>
      <c r="F12" s="43">
        <f>'BAR BB| Open rates'!F12*0.82+25</f>
        <v>17081</v>
      </c>
      <c r="G12" s="43">
        <f>'BAR BB| Open rates'!G12*0.82+25</f>
        <v>15440.999999999998</v>
      </c>
      <c r="H12" s="43">
        <f>'BAR BB| Open rates'!H12*0.82+25</f>
        <v>15440.999999999998</v>
      </c>
      <c r="I12" s="43">
        <f>'BAR BB| Open rates'!I12*0.82+25</f>
        <v>14621</v>
      </c>
      <c r="J12" s="43">
        <f>'BAR BB| Open rates'!J12*0.82+25</f>
        <v>15440.999999999998</v>
      </c>
      <c r="K12" s="43">
        <f>'BAR BB| Open rates'!K12*0.82+25</f>
        <v>15440.999999999998</v>
      </c>
      <c r="L12" s="43">
        <f>'BAR BB| Open rates'!L12*0.82+25</f>
        <v>15440.999999999998</v>
      </c>
      <c r="M12" s="43">
        <f>'BAR BB| Open rates'!M12*0.82+25</f>
        <v>23559</v>
      </c>
      <c r="N12" s="43">
        <f>'BAR BB| Open rates'!N12*0.82+25</f>
        <v>19295</v>
      </c>
      <c r="O12" s="43">
        <f>'BAR BB| Open rates'!O12*0.82+25</f>
        <v>23559</v>
      </c>
      <c r="P12" s="43">
        <f>'BAR BB| Open rates'!P12*0.82+25</f>
        <v>21099</v>
      </c>
      <c r="Q12" s="43">
        <f>'BAR BB| Open rates'!Q12*0.82+25</f>
        <v>17901</v>
      </c>
      <c r="R12" s="43">
        <f>'BAR BB| Open rates'!R12*0.82+25</f>
        <v>19295</v>
      </c>
      <c r="S12" s="43">
        <f>'BAR BB| Open rates'!S12*0.82+25</f>
        <v>17901</v>
      </c>
      <c r="T12" s="43">
        <f>'BAR BB| Open rates'!T12*0.82+25</f>
        <v>19295</v>
      </c>
      <c r="U12" s="43">
        <f>'BAR BB| Open rates'!U12*0.82+25</f>
        <v>17901</v>
      </c>
      <c r="V12" s="43">
        <f>'BAR BB| Open rates'!V12*0.82+25</f>
        <v>19295</v>
      </c>
      <c r="W12" s="43">
        <f>'BAR BB| Open rates'!W12*0.82+25</f>
        <v>19295</v>
      </c>
      <c r="X12" s="43">
        <f>'BAR BB| Open rates'!X12*0.82+25</f>
        <v>22739</v>
      </c>
      <c r="Y12" s="43">
        <f>'BAR BB| Open rates'!Y12*0.82+25</f>
        <v>38401</v>
      </c>
      <c r="Z12" s="43">
        <f>'BAR BB| Open rates'!Z12*0.82+25</f>
        <v>19295</v>
      </c>
      <c r="AA12" s="43">
        <f>'BAR BB| Open rates'!AA12*0.82+25</f>
        <v>21099</v>
      </c>
      <c r="AB12" s="43">
        <f>'BAR BB| Open rates'!AB12*0.82+25</f>
        <v>19295</v>
      </c>
      <c r="AC12" s="43">
        <f>'BAR BB| Open rates'!AC12*0.82+25</f>
        <v>22739</v>
      </c>
      <c r="AD12" s="43">
        <f>'BAR BB| Open rates'!AD12*0.82+25</f>
        <v>24379</v>
      </c>
      <c r="AE12" s="43">
        <f>'BAR BB| Open rates'!AE12*0.82+25</f>
        <v>22739</v>
      </c>
      <c r="AF12" s="43">
        <f>'BAR BB| Open rates'!AF12*0.82+25</f>
        <v>24379</v>
      </c>
      <c r="AG12" s="43">
        <f>'BAR BB| Open rates'!AG12*0.82+25</f>
        <v>22739</v>
      </c>
      <c r="AH12" s="43">
        <f>'BAR BB| Open rates'!AH12*0.82+25</f>
        <v>24379</v>
      </c>
      <c r="AI12" s="43">
        <f>'BAR BB| Open rates'!AI12*0.82+25</f>
        <v>22739</v>
      </c>
      <c r="AJ12" s="43">
        <f>'BAR BB| Open rates'!AJ12*0.82+25</f>
        <v>24379</v>
      </c>
      <c r="AK12" s="43">
        <f>'BAR BB| Open rates'!AK12*0.82+25</f>
        <v>22739</v>
      </c>
      <c r="AL12" s="43">
        <f>'BAR BB| Open rates'!AL12*0.82+25</f>
        <v>24379</v>
      </c>
      <c r="AM12" s="43">
        <f>'BAR BB| Open rates'!AM12*0.82+25</f>
        <v>22739</v>
      </c>
      <c r="AN12" s="43">
        <f>'BAR BB| Open rates'!AN12*0.82+25</f>
        <v>24379</v>
      </c>
      <c r="AO12" s="43">
        <f>'BAR BB| Open rates'!AO12*0.82+25</f>
        <v>22739</v>
      </c>
      <c r="AP12" s="43">
        <f>'BAR BB| Open rates'!AP12*0.82+25</f>
        <v>24379</v>
      </c>
      <c r="AQ12" s="43">
        <f>'BAR BB| Open rates'!AQ12*0.82+25</f>
        <v>22739</v>
      </c>
      <c r="AR12" s="43">
        <f>'BAR BB| Open rates'!AR12*0.82+25</f>
        <v>24379</v>
      </c>
      <c r="AS12" s="43">
        <f>'BAR BB| Open rates'!AS12*0.82+25</f>
        <v>19295</v>
      </c>
      <c r="AT12" s="43">
        <f>'BAR BB| Open rates'!AT12*0.82+25</f>
        <v>21099</v>
      </c>
      <c r="AU12" s="43">
        <f>'BAR BB| Open rates'!AU12*0.82+25</f>
        <v>19295</v>
      </c>
      <c r="AV12" s="43">
        <f>'BAR BB| Open rates'!AV12*0.82+25</f>
        <v>21099</v>
      </c>
      <c r="AW12" s="43">
        <f>'BAR BB| Open rates'!AW12*0.82+25</f>
        <v>21099</v>
      </c>
      <c r="AX12" s="43">
        <f>'BAR BB| Open rates'!AX12*0.82+25</f>
        <v>19295</v>
      </c>
      <c r="AY12" s="43">
        <f>'BAR BB| Open rates'!AY12*0.82+25</f>
        <v>21099</v>
      </c>
      <c r="AZ12" s="43">
        <f>'BAR BB| Open rates'!AZ12*0.82+25</f>
        <v>19295</v>
      </c>
      <c r="BA12" s="43">
        <f>'BAR BB| Open rates'!BA12*0.82+25</f>
        <v>21099</v>
      </c>
      <c r="BB12" s="43">
        <f>'BAR BB| Open rates'!BB12*0.82+25</f>
        <v>19295</v>
      </c>
      <c r="BC12" s="43">
        <f>'BAR BB| Open rates'!BC12*0.82+25</f>
        <v>21099</v>
      </c>
      <c r="BD12" s="43">
        <f>'BAR BB| Open rates'!BD12*0.82+25</f>
        <v>19295</v>
      </c>
      <c r="BE12" s="43">
        <f>'BAR BB| Open rates'!BE12*0.82+25</f>
        <v>17901</v>
      </c>
      <c r="BF12" s="43">
        <f>'BAR BB| Open rates'!BF12*0.82+25</f>
        <v>16260.999999999998</v>
      </c>
      <c r="BG12" s="43">
        <f>'BAR BB| Open rates'!BG12*0.82+25</f>
        <v>17901</v>
      </c>
      <c r="BH12" s="43">
        <f>'BAR BB| Open rates'!BH12*0.82+25</f>
        <v>16260.999999999998</v>
      </c>
      <c r="BI12" s="43">
        <f>'BAR BB| Open rates'!BI12*0.82+25</f>
        <v>17901</v>
      </c>
      <c r="BJ12" s="43">
        <f>'BAR BB| Open rates'!BJ12*0.82+25</f>
        <v>16260.999999999998</v>
      </c>
      <c r="BK12" s="43">
        <f>'BAR BB| Open rates'!BK12*0.82+25</f>
        <v>17901</v>
      </c>
      <c r="BL12" s="43">
        <f>'BAR BB| Open rates'!BL12*0.82+25</f>
        <v>16260.999999999998</v>
      </c>
      <c r="BM12" s="43">
        <f>'BAR BB| Open rates'!BM12*0.82+25</f>
        <v>17901</v>
      </c>
      <c r="BN12" s="43">
        <f>'BAR BB| Open rates'!BN12*0.82+25</f>
        <v>19295</v>
      </c>
      <c r="BO12" s="43">
        <f>'BAR BB| Open rates'!BO12*0.82+25</f>
        <v>21099</v>
      </c>
      <c r="BP12" s="43">
        <f>'BAR BB| Open rates'!BP12*0.82+25</f>
        <v>15440.999999999998</v>
      </c>
      <c r="BQ12" s="43">
        <f>'BAR BB| Open rates'!BQ12*0.82+25</f>
        <v>14621</v>
      </c>
      <c r="BR12" s="43">
        <f>'BAR BB| Open rates'!BR12*0.82+25</f>
        <v>15440.999999999998</v>
      </c>
      <c r="BS12" s="43">
        <f>'BAR BB| Open rates'!BS12*0.82+25</f>
        <v>14621</v>
      </c>
      <c r="BT12" s="43">
        <f>'BAR BB| Open rates'!BT12*0.82+25</f>
        <v>15440.999999999998</v>
      </c>
      <c r="BU12" s="43">
        <f>'BAR BB| Open rates'!BU12*0.82+25</f>
        <v>14621</v>
      </c>
      <c r="BV12" s="43">
        <f>'BAR BB| Open rates'!BV12*0.82+25</f>
        <v>15440.999999999998</v>
      </c>
      <c r="BW12" s="43">
        <f>'BAR BB| Open rates'!BW12*0.82+25</f>
        <v>14621</v>
      </c>
      <c r="BX12" s="43">
        <f>'BAR BB| Open rates'!BX12*0.82+25</f>
        <v>14621</v>
      </c>
      <c r="BY12" s="43">
        <f>'BAR BB| Open rates'!BY12*0.82+25</f>
        <v>15440.999999999998</v>
      </c>
      <c r="BZ12" s="43">
        <f>'BAR BB| Open rates'!BZ12*0.82+25</f>
        <v>14621</v>
      </c>
      <c r="CA12" s="43">
        <f>'BAR BB| Open rates'!CA12*0.82+25</f>
        <v>15440.999999999998</v>
      </c>
      <c r="CB12" s="43">
        <f>'BAR BB| Open rates'!CB12*0.82+25</f>
        <v>14621</v>
      </c>
      <c r="CC12" s="43">
        <f>'BAR BB| Open rates'!CC12*0.82+25</f>
        <v>15440.999999999998</v>
      </c>
      <c r="CD12" s="43">
        <f>'BAR BB| Open rates'!CD12*0.82+25</f>
        <v>18475</v>
      </c>
      <c r="CE12" s="43">
        <f>'BAR BB| Open rates'!CE12*0.82+25</f>
        <v>20279</v>
      </c>
    </row>
    <row r="13" spans="1:83" s="36" customFormat="1" ht="12" customHeight="1" x14ac:dyDescent="0.2">
      <c r="A13" s="237">
        <v>2</v>
      </c>
      <c r="B13" s="43">
        <f>'BAR BB| Open rates'!B13*0.82+25</f>
        <v>20361</v>
      </c>
      <c r="C13" s="43">
        <f>'BAR BB| Open rates'!C13*0.82+25</f>
        <v>25199</v>
      </c>
      <c r="D13" s="43">
        <f>'BAR BB| Open rates'!D13*0.82+25</f>
        <v>21755</v>
      </c>
      <c r="E13" s="43">
        <f>'BAR BB| Open rates'!E13*0.82+25</f>
        <v>20935</v>
      </c>
      <c r="F13" s="43">
        <f>'BAR BB| Open rates'!F13*0.82+25</f>
        <v>19541</v>
      </c>
      <c r="G13" s="43">
        <f>'BAR BB| Open rates'!G13*0.82+25</f>
        <v>17901</v>
      </c>
      <c r="H13" s="43">
        <f>'BAR BB| Open rates'!H13*0.82+25</f>
        <v>17901</v>
      </c>
      <c r="I13" s="43">
        <f>'BAR BB| Open rates'!I13*0.82+25</f>
        <v>17081</v>
      </c>
      <c r="J13" s="43">
        <f>'BAR BB| Open rates'!J13*0.82+25</f>
        <v>17901</v>
      </c>
      <c r="K13" s="43">
        <f>'BAR BB| Open rates'!K13*0.82+25</f>
        <v>17901</v>
      </c>
      <c r="L13" s="43">
        <f>'BAR BB| Open rates'!L13*0.82+25</f>
        <v>17901</v>
      </c>
      <c r="M13" s="43">
        <f>'BAR BB| Open rates'!M13*0.82+25</f>
        <v>26019</v>
      </c>
      <c r="N13" s="43">
        <f>'BAR BB| Open rates'!N13*0.82+25</f>
        <v>21755</v>
      </c>
      <c r="O13" s="43">
        <f>'BAR BB| Open rates'!O13*0.82+25</f>
        <v>26019</v>
      </c>
      <c r="P13" s="43">
        <f>'BAR BB| Open rates'!P13*0.82+25</f>
        <v>23559</v>
      </c>
      <c r="Q13" s="43">
        <f>'BAR BB| Open rates'!Q13*0.82+25</f>
        <v>20361</v>
      </c>
      <c r="R13" s="43">
        <f>'BAR BB| Open rates'!R13*0.82+25</f>
        <v>21755</v>
      </c>
      <c r="S13" s="43">
        <f>'BAR BB| Open rates'!S13*0.82+25</f>
        <v>20361</v>
      </c>
      <c r="T13" s="43">
        <f>'BAR BB| Open rates'!T13*0.82+25</f>
        <v>21755</v>
      </c>
      <c r="U13" s="43">
        <f>'BAR BB| Open rates'!U13*0.82+25</f>
        <v>20361</v>
      </c>
      <c r="V13" s="43">
        <f>'BAR BB| Open rates'!V13*0.82+25</f>
        <v>21755</v>
      </c>
      <c r="W13" s="43">
        <f>'BAR BB| Open rates'!W13*0.82+25</f>
        <v>21755</v>
      </c>
      <c r="X13" s="43">
        <f>'BAR BB| Open rates'!X13*0.82+25</f>
        <v>25199</v>
      </c>
      <c r="Y13" s="43">
        <f>'BAR BB| Open rates'!Y13*0.82+25</f>
        <v>40861</v>
      </c>
      <c r="Z13" s="43">
        <f>'BAR BB| Open rates'!Z13*0.82+25</f>
        <v>21755</v>
      </c>
      <c r="AA13" s="43">
        <f>'BAR BB| Open rates'!AA13*0.82+25</f>
        <v>23559</v>
      </c>
      <c r="AB13" s="43">
        <f>'BAR BB| Open rates'!AB13*0.82+25</f>
        <v>21755</v>
      </c>
      <c r="AC13" s="43">
        <f>'BAR BB| Open rates'!AC13*0.82+25</f>
        <v>25199</v>
      </c>
      <c r="AD13" s="43">
        <f>'BAR BB| Open rates'!AD13*0.82+25</f>
        <v>26839</v>
      </c>
      <c r="AE13" s="43">
        <f>'BAR BB| Open rates'!AE13*0.82+25</f>
        <v>25199</v>
      </c>
      <c r="AF13" s="43">
        <f>'BAR BB| Open rates'!AF13*0.82+25</f>
        <v>26839</v>
      </c>
      <c r="AG13" s="43">
        <f>'BAR BB| Open rates'!AG13*0.82+25</f>
        <v>25199</v>
      </c>
      <c r="AH13" s="43">
        <f>'BAR BB| Open rates'!AH13*0.82+25</f>
        <v>26839</v>
      </c>
      <c r="AI13" s="43">
        <f>'BAR BB| Open rates'!AI13*0.82+25</f>
        <v>25199</v>
      </c>
      <c r="AJ13" s="43">
        <f>'BAR BB| Open rates'!AJ13*0.82+25</f>
        <v>26839</v>
      </c>
      <c r="AK13" s="43">
        <f>'BAR BB| Open rates'!AK13*0.82+25</f>
        <v>25199</v>
      </c>
      <c r="AL13" s="43">
        <f>'BAR BB| Open rates'!AL13*0.82+25</f>
        <v>26839</v>
      </c>
      <c r="AM13" s="43">
        <f>'BAR BB| Open rates'!AM13*0.82+25</f>
        <v>25199</v>
      </c>
      <c r="AN13" s="43">
        <f>'BAR BB| Open rates'!AN13*0.82+25</f>
        <v>26839</v>
      </c>
      <c r="AO13" s="43">
        <f>'BAR BB| Open rates'!AO13*0.82+25</f>
        <v>25199</v>
      </c>
      <c r="AP13" s="43">
        <f>'BAR BB| Open rates'!AP13*0.82+25</f>
        <v>26839</v>
      </c>
      <c r="AQ13" s="43">
        <f>'BAR BB| Open rates'!AQ13*0.82+25</f>
        <v>25199</v>
      </c>
      <c r="AR13" s="43">
        <f>'BAR BB| Open rates'!AR13*0.82+25</f>
        <v>26839</v>
      </c>
      <c r="AS13" s="43">
        <f>'BAR BB| Open rates'!AS13*0.82+25</f>
        <v>21755</v>
      </c>
      <c r="AT13" s="43">
        <f>'BAR BB| Open rates'!AT13*0.82+25</f>
        <v>23559</v>
      </c>
      <c r="AU13" s="43">
        <f>'BAR BB| Open rates'!AU13*0.82+25</f>
        <v>21755</v>
      </c>
      <c r="AV13" s="43">
        <f>'BAR BB| Open rates'!AV13*0.82+25</f>
        <v>23559</v>
      </c>
      <c r="AW13" s="43">
        <f>'BAR BB| Open rates'!AW13*0.82+25</f>
        <v>23559</v>
      </c>
      <c r="AX13" s="43">
        <f>'BAR BB| Open rates'!AX13*0.82+25</f>
        <v>21755</v>
      </c>
      <c r="AY13" s="43">
        <f>'BAR BB| Open rates'!AY13*0.82+25</f>
        <v>23559</v>
      </c>
      <c r="AZ13" s="43">
        <f>'BAR BB| Open rates'!AZ13*0.82+25</f>
        <v>21755</v>
      </c>
      <c r="BA13" s="43">
        <f>'BAR BB| Open rates'!BA13*0.82+25</f>
        <v>23559</v>
      </c>
      <c r="BB13" s="43">
        <f>'BAR BB| Open rates'!BB13*0.82+25</f>
        <v>21755</v>
      </c>
      <c r="BC13" s="43">
        <f>'BAR BB| Open rates'!BC13*0.82+25</f>
        <v>23559</v>
      </c>
      <c r="BD13" s="43">
        <f>'BAR BB| Open rates'!BD13*0.82+25</f>
        <v>21755</v>
      </c>
      <c r="BE13" s="43">
        <f>'BAR BB| Open rates'!BE13*0.82+25</f>
        <v>20361</v>
      </c>
      <c r="BF13" s="43">
        <f>'BAR BB| Open rates'!BF13*0.82+25</f>
        <v>18721</v>
      </c>
      <c r="BG13" s="43">
        <f>'BAR BB| Open rates'!BG13*0.82+25</f>
        <v>20361</v>
      </c>
      <c r="BH13" s="43">
        <f>'BAR BB| Open rates'!BH13*0.82+25</f>
        <v>18721</v>
      </c>
      <c r="BI13" s="43">
        <f>'BAR BB| Open rates'!BI13*0.82+25</f>
        <v>20361</v>
      </c>
      <c r="BJ13" s="43">
        <f>'BAR BB| Open rates'!BJ13*0.82+25</f>
        <v>18721</v>
      </c>
      <c r="BK13" s="43">
        <f>'BAR BB| Open rates'!BK13*0.82+25</f>
        <v>20361</v>
      </c>
      <c r="BL13" s="43">
        <f>'BAR BB| Open rates'!BL13*0.82+25</f>
        <v>18721</v>
      </c>
      <c r="BM13" s="43">
        <f>'BAR BB| Open rates'!BM13*0.82+25</f>
        <v>20361</v>
      </c>
      <c r="BN13" s="43">
        <f>'BAR BB| Open rates'!BN13*0.82+25</f>
        <v>21755</v>
      </c>
      <c r="BO13" s="43">
        <f>'BAR BB| Open rates'!BO13*0.82+25</f>
        <v>23559</v>
      </c>
      <c r="BP13" s="43">
        <f>'BAR BB| Open rates'!BP13*0.82+25</f>
        <v>17901</v>
      </c>
      <c r="BQ13" s="43">
        <f>'BAR BB| Open rates'!BQ13*0.82+25</f>
        <v>17081</v>
      </c>
      <c r="BR13" s="43">
        <f>'BAR BB| Open rates'!BR13*0.82+25</f>
        <v>17901</v>
      </c>
      <c r="BS13" s="43">
        <f>'BAR BB| Open rates'!BS13*0.82+25</f>
        <v>17081</v>
      </c>
      <c r="BT13" s="43">
        <f>'BAR BB| Open rates'!BT13*0.82+25</f>
        <v>17901</v>
      </c>
      <c r="BU13" s="43">
        <f>'BAR BB| Open rates'!BU13*0.82+25</f>
        <v>17081</v>
      </c>
      <c r="BV13" s="43">
        <f>'BAR BB| Open rates'!BV13*0.82+25</f>
        <v>17901</v>
      </c>
      <c r="BW13" s="43">
        <f>'BAR BB| Open rates'!BW13*0.82+25</f>
        <v>17081</v>
      </c>
      <c r="BX13" s="43">
        <f>'BAR BB| Open rates'!BX13*0.82+25</f>
        <v>17081</v>
      </c>
      <c r="BY13" s="43">
        <f>'BAR BB| Open rates'!BY13*0.82+25</f>
        <v>17901</v>
      </c>
      <c r="BZ13" s="43">
        <f>'BAR BB| Open rates'!BZ13*0.82+25</f>
        <v>17081</v>
      </c>
      <c r="CA13" s="43">
        <f>'BAR BB| Open rates'!CA13*0.82+25</f>
        <v>17901</v>
      </c>
      <c r="CB13" s="43">
        <f>'BAR BB| Open rates'!CB13*0.82+25</f>
        <v>17081</v>
      </c>
      <c r="CC13" s="43">
        <f>'BAR BB| Open rates'!CC13*0.82+25</f>
        <v>17901</v>
      </c>
      <c r="CD13" s="43">
        <f>'BAR BB| Open rates'!CD13*0.82+25</f>
        <v>20935</v>
      </c>
      <c r="CE13" s="43">
        <f>'BAR BB| Open rates'!CE13*0.82+25</f>
        <v>22739</v>
      </c>
    </row>
    <row r="14" spans="1:83"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row>
    <row r="15" spans="1:83" s="36" customFormat="1" ht="12" customHeight="1" x14ac:dyDescent="0.2">
      <c r="A15" s="237">
        <v>1</v>
      </c>
      <c r="B15" s="43">
        <f>'BAR BB| Open rates'!B15*0.82+25</f>
        <v>23641</v>
      </c>
      <c r="C15" s="43">
        <f>'BAR BB| Open rates'!C15*0.82+25</f>
        <v>28479</v>
      </c>
      <c r="D15" s="43">
        <f>'BAR BB| Open rates'!D15*0.82+25</f>
        <v>25035</v>
      </c>
      <c r="E15" s="43">
        <f>'BAR BB| Open rates'!E15*0.82+25</f>
        <v>23395</v>
      </c>
      <c r="F15" s="43">
        <f>'BAR BB| Open rates'!F15*0.82+25</f>
        <v>22001</v>
      </c>
      <c r="G15" s="43">
        <f>'BAR BB| Open rates'!G15*0.82+25</f>
        <v>20361</v>
      </c>
      <c r="H15" s="43">
        <f>'BAR BB| Open rates'!H15*0.82+25</f>
        <v>20361</v>
      </c>
      <c r="I15" s="43">
        <f>'BAR BB| Open rates'!I15*0.82+25</f>
        <v>19541</v>
      </c>
      <c r="J15" s="43">
        <f>'BAR BB| Open rates'!J15*0.82+25</f>
        <v>20361</v>
      </c>
      <c r="K15" s="43">
        <f>'BAR BB| Open rates'!K15*0.82+25</f>
        <v>20361</v>
      </c>
      <c r="L15" s="43">
        <f>'BAR BB| Open rates'!L15*0.82+25</f>
        <v>20361</v>
      </c>
      <c r="M15" s="43">
        <f>'BAR BB| Open rates'!M15*0.82+25</f>
        <v>28479</v>
      </c>
      <c r="N15" s="43">
        <f>'BAR BB| Open rates'!N15*0.82+25</f>
        <v>24215</v>
      </c>
      <c r="O15" s="43">
        <f>'BAR BB| Open rates'!O15*0.82+25</f>
        <v>28479</v>
      </c>
      <c r="P15" s="43">
        <f>'BAR BB| Open rates'!P15*0.82+25</f>
        <v>26019</v>
      </c>
      <c r="Q15" s="43">
        <f>'BAR BB| Open rates'!Q15*0.82+25</f>
        <v>22821</v>
      </c>
      <c r="R15" s="43">
        <f>'BAR BB| Open rates'!R15*0.82+25</f>
        <v>24215</v>
      </c>
      <c r="S15" s="43">
        <f>'BAR BB| Open rates'!S15*0.82+25</f>
        <v>22821</v>
      </c>
      <c r="T15" s="43">
        <f>'BAR BB| Open rates'!T15*0.82+25</f>
        <v>24215</v>
      </c>
      <c r="U15" s="43">
        <f>'BAR BB| Open rates'!U15*0.82+25</f>
        <v>22821</v>
      </c>
      <c r="V15" s="43">
        <f>'BAR BB| Open rates'!V15*0.82+25</f>
        <v>24215</v>
      </c>
      <c r="W15" s="43">
        <f>'BAR BB| Open rates'!W15*0.82+25</f>
        <v>28315</v>
      </c>
      <c r="X15" s="43">
        <f>'BAR BB| Open rates'!X15*0.82+25</f>
        <v>31758.999999999996</v>
      </c>
      <c r="Y15" s="43">
        <f>'BAR BB| Open rates'!Y15*0.82+25</f>
        <v>47421</v>
      </c>
      <c r="Z15" s="43">
        <f>'BAR BB| Open rates'!Z15*0.82+25</f>
        <v>28315</v>
      </c>
      <c r="AA15" s="43">
        <f>'BAR BB| Open rates'!AA15*0.82+25</f>
        <v>30119</v>
      </c>
      <c r="AB15" s="43">
        <f>'BAR BB| Open rates'!AB15*0.82+25</f>
        <v>28315</v>
      </c>
      <c r="AC15" s="43">
        <f>'BAR BB| Open rates'!AC15*0.82+25</f>
        <v>31758.999999999996</v>
      </c>
      <c r="AD15" s="43">
        <f>'BAR BB| Open rates'!AD15*0.82+25</f>
        <v>33399</v>
      </c>
      <c r="AE15" s="43">
        <f>'BAR BB| Open rates'!AE15*0.82+25</f>
        <v>31758.999999999996</v>
      </c>
      <c r="AF15" s="43">
        <f>'BAR BB| Open rates'!AF15*0.82+25</f>
        <v>33399</v>
      </c>
      <c r="AG15" s="43">
        <f>'BAR BB| Open rates'!AG15*0.82+25</f>
        <v>31758.999999999996</v>
      </c>
      <c r="AH15" s="43">
        <f>'BAR BB| Open rates'!AH15*0.82+25</f>
        <v>33399</v>
      </c>
      <c r="AI15" s="43">
        <f>'BAR BB| Open rates'!AI15*0.82+25</f>
        <v>31758.999999999996</v>
      </c>
      <c r="AJ15" s="43">
        <f>'BAR BB| Open rates'!AJ15*0.82+25</f>
        <v>33399</v>
      </c>
      <c r="AK15" s="43">
        <f>'BAR BB| Open rates'!AK15*0.82+25</f>
        <v>31758.999999999996</v>
      </c>
      <c r="AL15" s="43">
        <f>'BAR BB| Open rates'!AL15*0.82+25</f>
        <v>33399</v>
      </c>
      <c r="AM15" s="43">
        <f>'BAR BB| Open rates'!AM15*0.82+25</f>
        <v>31758.999999999996</v>
      </c>
      <c r="AN15" s="43">
        <f>'BAR BB| Open rates'!AN15*0.82+25</f>
        <v>33399</v>
      </c>
      <c r="AO15" s="43">
        <f>'BAR BB| Open rates'!AO15*0.82+25</f>
        <v>31758.999999999996</v>
      </c>
      <c r="AP15" s="43">
        <f>'BAR BB| Open rates'!AP15*0.82+25</f>
        <v>33399</v>
      </c>
      <c r="AQ15" s="43">
        <f>'BAR BB| Open rates'!AQ15*0.82+25</f>
        <v>31758.999999999996</v>
      </c>
      <c r="AR15" s="43">
        <f>'BAR BB| Open rates'!AR15*0.82+25</f>
        <v>33399</v>
      </c>
      <c r="AS15" s="43">
        <f>'BAR BB| Open rates'!AS15*0.82+25</f>
        <v>28315</v>
      </c>
      <c r="AT15" s="43">
        <f>'BAR BB| Open rates'!AT15*0.82+25</f>
        <v>30119</v>
      </c>
      <c r="AU15" s="43">
        <f>'BAR BB| Open rates'!AU15*0.82+25</f>
        <v>28315</v>
      </c>
      <c r="AV15" s="43">
        <f>'BAR BB| Open rates'!AV15*0.82+25</f>
        <v>30119</v>
      </c>
      <c r="AW15" s="43">
        <f>'BAR BB| Open rates'!AW15*0.82+25</f>
        <v>30119</v>
      </c>
      <c r="AX15" s="43">
        <f>'BAR BB| Open rates'!AX15*0.82+25</f>
        <v>28315</v>
      </c>
      <c r="AY15" s="43">
        <f>'BAR BB| Open rates'!AY15*0.82+25</f>
        <v>30119</v>
      </c>
      <c r="AZ15" s="43">
        <f>'BAR BB| Open rates'!AZ15*0.82+25</f>
        <v>28315</v>
      </c>
      <c r="BA15" s="43">
        <f>'BAR BB| Open rates'!BA15*0.82+25</f>
        <v>30119</v>
      </c>
      <c r="BB15" s="43">
        <f>'BAR BB| Open rates'!BB15*0.82+25</f>
        <v>28315</v>
      </c>
      <c r="BC15" s="43">
        <f>'BAR BB| Open rates'!BC15*0.82+25</f>
        <v>30119</v>
      </c>
      <c r="BD15" s="43">
        <f>'BAR BB| Open rates'!BD15*0.82+25</f>
        <v>28315</v>
      </c>
      <c r="BE15" s="43">
        <f>'BAR BB| Open rates'!BE15*0.82+25</f>
        <v>26101</v>
      </c>
      <c r="BF15" s="43">
        <f>'BAR BB| Open rates'!BF15*0.82+25</f>
        <v>24461</v>
      </c>
      <c r="BG15" s="43">
        <f>'BAR BB| Open rates'!BG15*0.82+25</f>
        <v>26101</v>
      </c>
      <c r="BH15" s="43">
        <f>'BAR BB| Open rates'!BH15*0.82+25</f>
        <v>24461</v>
      </c>
      <c r="BI15" s="43">
        <f>'BAR BB| Open rates'!BI15*0.82+25</f>
        <v>26101</v>
      </c>
      <c r="BJ15" s="43">
        <f>'BAR BB| Open rates'!BJ15*0.82+25</f>
        <v>24461</v>
      </c>
      <c r="BK15" s="43">
        <f>'BAR BB| Open rates'!BK15*0.82+25</f>
        <v>26101</v>
      </c>
      <c r="BL15" s="43">
        <f>'BAR BB| Open rates'!BL15*0.82+25</f>
        <v>24461</v>
      </c>
      <c r="BM15" s="43">
        <f>'BAR BB| Open rates'!BM15*0.82+25</f>
        <v>26101</v>
      </c>
      <c r="BN15" s="43">
        <f>'BAR BB| Open rates'!BN15*0.82+25</f>
        <v>27495</v>
      </c>
      <c r="BO15" s="43">
        <f>'BAR BB| Open rates'!BO15*0.82+25</f>
        <v>29299</v>
      </c>
      <c r="BP15" s="43">
        <f>'BAR BB| Open rates'!BP15*0.82+25</f>
        <v>23641</v>
      </c>
      <c r="BQ15" s="43">
        <f>'BAR BB| Open rates'!BQ15*0.82+25</f>
        <v>22001</v>
      </c>
      <c r="BR15" s="43">
        <f>'BAR BB| Open rates'!BR15*0.82+25</f>
        <v>22821</v>
      </c>
      <c r="BS15" s="43">
        <f>'BAR BB| Open rates'!BS15*0.82+25</f>
        <v>22001</v>
      </c>
      <c r="BT15" s="43">
        <f>'BAR BB| Open rates'!BT15*0.82+25</f>
        <v>22821</v>
      </c>
      <c r="BU15" s="43">
        <f>'BAR BB| Open rates'!BU15*0.82+25</f>
        <v>22001</v>
      </c>
      <c r="BV15" s="43">
        <f>'BAR BB| Open rates'!BV15*0.82+25</f>
        <v>22821</v>
      </c>
      <c r="BW15" s="43">
        <f>'BAR BB| Open rates'!BW15*0.82+25</f>
        <v>22001</v>
      </c>
      <c r="BX15" s="43">
        <f>'BAR BB| Open rates'!BX15*0.82+25</f>
        <v>22001</v>
      </c>
      <c r="BY15" s="43">
        <f>'BAR BB| Open rates'!BY15*0.82+25</f>
        <v>22821</v>
      </c>
      <c r="BZ15" s="43">
        <f>'BAR BB| Open rates'!BZ15*0.82+25</f>
        <v>22001</v>
      </c>
      <c r="CA15" s="43">
        <f>'BAR BB| Open rates'!CA15*0.82+25</f>
        <v>22821</v>
      </c>
      <c r="CB15" s="43">
        <f>'BAR BB| Open rates'!CB15*0.82+25</f>
        <v>22001</v>
      </c>
      <c r="CC15" s="43">
        <f>'BAR BB| Open rates'!CC15*0.82+25</f>
        <v>22821</v>
      </c>
      <c r="CD15" s="43">
        <f>'BAR BB| Open rates'!CD15*0.82+25</f>
        <v>25855</v>
      </c>
      <c r="CE15" s="43">
        <f>'BAR BB| Open rates'!CE15*0.82+25</f>
        <v>27659</v>
      </c>
    </row>
    <row r="16" spans="1:83" s="36" customFormat="1" ht="12" customHeight="1" x14ac:dyDescent="0.2">
      <c r="A16" s="237">
        <v>2</v>
      </c>
      <c r="B16" s="43">
        <f>'BAR BB| Open rates'!B16*0.82+25</f>
        <v>26101</v>
      </c>
      <c r="C16" s="43">
        <f>'BAR BB| Open rates'!C16*0.82+25</f>
        <v>30938.999999999996</v>
      </c>
      <c r="D16" s="43">
        <f>'BAR BB| Open rates'!D16*0.82+25</f>
        <v>27495</v>
      </c>
      <c r="E16" s="43">
        <f>'BAR BB| Open rates'!E16*0.82+25</f>
        <v>25855</v>
      </c>
      <c r="F16" s="43">
        <f>'BAR BB| Open rates'!F16*0.82+25</f>
        <v>24461</v>
      </c>
      <c r="G16" s="43">
        <f>'BAR BB| Open rates'!G16*0.82+25</f>
        <v>22821</v>
      </c>
      <c r="H16" s="43">
        <f>'BAR BB| Open rates'!H16*0.82+25</f>
        <v>22821</v>
      </c>
      <c r="I16" s="43">
        <f>'BAR BB| Open rates'!I16*0.82+25</f>
        <v>22001</v>
      </c>
      <c r="J16" s="43">
        <f>'BAR BB| Open rates'!J16*0.82+25</f>
        <v>22821</v>
      </c>
      <c r="K16" s="43">
        <f>'BAR BB| Open rates'!K16*0.82+25</f>
        <v>22821</v>
      </c>
      <c r="L16" s="43">
        <f>'BAR BB| Open rates'!L16*0.82+25</f>
        <v>22821</v>
      </c>
      <c r="M16" s="43">
        <f>'BAR BB| Open rates'!M16*0.82+25</f>
        <v>30938.999999999996</v>
      </c>
      <c r="N16" s="43">
        <f>'BAR BB| Open rates'!N16*0.82+25</f>
        <v>26675</v>
      </c>
      <c r="O16" s="43">
        <f>'BAR BB| Open rates'!O16*0.82+25</f>
        <v>30938.999999999996</v>
      </c>
      <c r="P16" s="43">
        <f>'BAR BB| Open rates'!P16*0.82+25</f>
        <v>28479</v>
      </c>
      <c r="Q16" s="43">
        <f>'BAR BB| Open rates'!Q16*0.82+25</f>
        <v>25281</v>
      </c>
      <c r="R16" s="43">
        <f>'BAR BB| Open rates'!R16*0.82+25</f>
        <v>26675</v>
      </c>
      <c r="S16" s="43">
        <f>'BAR BB| Open rates'!S16*0.82+25</f>
        <v>25281</v>
      </c>
      <c r="T16" s="43">
        <f>'BAR BB| Open rates'!T16*0.82+25</f>
        <v>26675</v>
      </c>
      <c r="U16" s="43">
        <f>'BAR BB| Open rates'!U16*0.82+25</f>
        <v>25281</v>
      </c>
      <c r="V16" s="43">
        <f>'BAR BB| Open rates'!V16*0.82+25</f>
        <v>26675</v>
      </c>
      <c r="W16" s="43">
        <f>'BAR BB| Open rates'!W16*0.82+25</f>
        <v>30774.999999999996</v>
      </c>
      <c r="X16" s="43">
        <f>'BAR BB| Open rates'!X16*0.82+25</f>
        <v>34219</v>
      </c>
      <c r="Y16" s="43">
        <f>'BAR BB| Open rates'!Y16*0.82+25</f>
        <v>49881</v>
      </c>
      <c r="Z16" s="43">
        <f>'BAR BB| Open rates'!Z16*0.82+25</f>
        <v>30774.999999999996</v>
      </c>
      <c r="AA16" s="43">
        <f>'BAR BB| Open rates'!AA16*0.82+25</f>
        <v>32578.999999999996</v>
      </c>
      <c r="AB16" s="43">
        <f>'BAR BB| Open rates'!AB16*0.82+25</f>
        <v>30774.999999999996</v>
      </c>
      <c r="AC16" s="43">
        <f>'BAR BB| Open rates'!AC16*0.82+25</f>
        <v>34219</v>
      </c>
      <c r="AD16" s="43">
        <f>'BAR BB| Open rates'!AD16*0.82+25</f>
        <v>35859</v>
      </c>
      <c r="AE16" s="43">
        <f>'BAR BB| Open rates'!AE16*0.82+25</f>
        <v>34219</v>
      </c>
      <c r="AF16" s="43">
        <f>'BAR BB| Open rates'!AF16*0.82+25</f>
        <v>35859</v>
      </c>
      <c r="AG16" s="43">
        <f>'BAR BB| Open rates'!AG16*0.82+25</f>
        <v>34219</v>
      </c>
      <c r="AH16" s="43">
        <f>'BAR BB| Open rates'!AH16*0.82+25</f>
        <v>35859</v>
      </c>
      <c r="AI16" s="43">
        <f>'BAR BB| Open rates'!AI16*0.82+25</f>
        <v>34219</v>
      </c>
      <c r="AJ16" s="43">
        <f>'BAR BB| Open rates'!AJ16*0.82+25</f>
        <v>35859</v>
      </c>
      <c r="AK16" s="43">
        <f>'BAR BB| Open rates'!AK16*0.82+25</f>
        <v>34219</v>
      </c>
      <c r="AL16" s="43">
        <f>'BAR BB| Open rates'!AL16*0.82+25</f>
        <v>35859</v>
      </c>
      <c r="AM16" s="43">
        <f>'BAR BB| Open rates'!AM16*0.82+25</f>
        <v>34219</v>
      </c>
      <c r="AN16" s="43">
        <f>'BAR BB| Open rates'!AN16*0.82+25</f>
        <v>35859</v>
      </c>
      <c r="AO16" s="43">
        <f>'BAR BB| Open rates'!AO16*0.82+25</f>
        <v>34219</v>
      </c>
      <c r="AP16" s="43">
        <f>'BAR BB| Open rates'!AP16*0.82+25</f>
        <v>35859</v>
      </c>
      <c r="AQ16" s="43">
        <f>'BAR BB| Open rates'!AQ16*0.82+25</f>
        <v>34219</v>
      </c>
      <c r="AR16" s="43">
        <f>'BAR BB| Open rates'!AR16*0.82+25</f>
        <v>35859</v>
      </c>
      <c r="AS16" s="43">
        <f>'BAR BB| Open rates'!AS16*0.82+25</f>
        <v>30774.999999999996</v>
      </c>
      <c r="AT16" s="43">
        <f>'BAR BB| Open rates'!AT16*0.82+25</f>
        <v>32578.999999999996</v>
      </c>
      <c r="AU16" s="43">
        <f>'BAR BB| Open rates'!AU16*0.82+25</f>
        <v>30774.999999999996</v>
      </c>
      <c r="AV16" s="43">
        <f>'BAR BB| Open rates'!AV16*0.82+25</f>
        <v>32578.999999999996</v>
      </c>
      <c r="AW16" s="43">
        <f>'BAR BB| Open rates'!AW16*0.82+25</f>
        <v>32578.999999999996</v>
      </c>
      <c r="AX16" s="43">
        <f>'BAR BB| Open rates'!AX16*0.82+25</f>
        <v>30774.999999999996</v>
      </c>
      <c r="AY16" s="43">
        <f>'BAR BB| Open rates'!AY16*0.82+25</f>
        <v>32578.999999999996</v>
      </c>
      <c r="AZ16" s="43">
        <f>'BAR BB| Open rates'!AZ16*0.82+25</f>
        <v>30774.999999999996</v>
      </c>
      <c r="BA16" s="43">
        <f>'BAR BB| Open rates'!BA16*0.82+25</f>
        <v>32578.999999999996</v>
      </c>
      <c r="BB16" s="43">
        <f>'BAR BB| Open rates'!BB16*0.82+25</f>
        <v>30774.999999999996</v>
      </c>
      <c r="BC16" s="43">
        <f>'BAR BB| Open rates'!BC16*0.82+25</f>
        <v>32578.999999999996</v>
      </c>
      <c r="BD16" s="43">
        <f>'BAR BB| Open rates'!BD16*0.82+25</f>
        <v>30774.999999999996</v>
      </c>
      <c r="BE16" s="43">
        <f>'BAR BB| Open rates'!BE16*0.82+25</f>
        <v>28561</v>
      </c>
      <c r="BF16" s="43">
        <f>'BAR BB| Open rates'!BF16*0.82+25</f>
        <v>26921</v>
      </c>
      <c r="BG16" s="43">
        <f>'BAR BB| Open rates'!BG16*0.82+25</f>
        <v>28561</v>
      </c>
      <c r="BH16" s="43">
        <f>'BAR BB| Open rates'!BH16*0.82+25</f>
        <v>26921</v>
      </c>
      <c r="BI16" s="43">
        <f>'BAR BB| Open rates'!BI16*0.82+25</f>
        <v>28561</v>
      </c>
      <c r="BJ16" s="43">
        <f>'BAR BB| Open rates'!BJ16*0.82+25</f>
        <v>26921</v>
      </c>
      <c r="BK16" s="43">
        <f>'BAR BB| Open rates'!BK16*0.82+25</f>
        <v>28561</v>
      </c>
      <c r="BL16" s="43">
        <f>'BAR BB| Open rates'!BL16*0.82+25</f>
        <v>26921</v>
      </c>
      <c r="BM16" s="43">
        <f>'BAR BB| Open rates'!BM16*0.82+25</f>
        <v>28561</v>
      </c>
      <c r="BN16" s="43">
        <f>'BAR BB| Open rates'!BN16*0.82+25</f>
        <v>29955</v>
      </c>
      <c r="BO16" s="43">
        <f>'BAR BB| Open rates'!BO16*0.82+25</f>
        <v>31758.999999999996</v>
      </c>
      <c r="BP16" s="43">
        <f>'BAR BB| Open rates'!BP16*0.82+25</f>
        <v>26101</v>
      </c>
      <c r="BQ16" s="43">
        <f>'BAR BB| Open rates'!BQ16*0.82+25</f>
        <v>24461</v>
      </c>
      <c r="BR16" s="43">
        <f>'BAR BB| Open rates'!BR16*0.82+25</f>
        <v>25281</v>
      </c>
      <c r="BS16" s="43">
        <f>'BAR BB| Open rates'!BS16*0.82+25</f>
        <v>24461</v>
      </c>
      <c r="BT16" s="43">
        <f>'BAR BB| Open rates'!BT16*0.82+25</f>
        <v>25281</v>
      </c>
      <c r="BU16" s="43">
        <f>'BAR BB| Open rates'!BU16*0.82+25</f>
        <v>24461</v>
      </c>
      <c r="BV16" s="43">
        <f>'BAR BB| Open rates'!BV16*0.82+25</f>
        <v>25281</v>
      </c>
      <c r="BW16" s="43">
        <f>'BAR BB| Open rates'!BW16*0.82+25</f>
        <v>24461</v>
      </c>
      <c r="BX16" s="43">
        <f>'BAR BB| Open rates'!BX16*0.82+25</f>
        <v>24461</v>
      </c>
      <c r="BY16" s="43">
        <f>'BAR BB| Open rates'!BY16*0.82+25</f>
        <v>25281</v>
      </c>
      <c r="BZ16" s="43">
        <f>'BAR BB| Open rates'!BZ16*0.82+25</f>
        <v>24461</v>
      </c>
      <c r="CA16" s="43">
        <f>'BAR BB| Open rates'!CA16*0.82+25</f>
        <v>25281</v>
      </c>
      <c r="CB16" s="43">
        <f>'BAR BB| Open rates'!CB16*0.82+25</f>
        <v>24461</v>
      </c>
      <c r="CC16" s="43">
        <f>'BAR BB| Open rates'!CC16*0.82+25</f>
        <v>25281</v>
      </c>
      <c r="CD16" s="43">
        <f>'BAR BB| Open rates'!CD16*0.82+25</f>
        <v>28315</v>
      </c>
      <c r="CE16" s="43">
        <f>'BAR BB| Open rates'!CE16*0.82+25</f>
        <v>30119</v>
      </c>
    </row>
    <row r="17" spans="1:83"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row>
    <row r="18" spans="1:83" s="36" customFormat="1" ht="12" customHeight="1" x14ac:dyDescent="0.2">
      <c r="A18" s="237">
        <v>1</v>
      </c>
      <c r="B18" s="43">
        <f>'BAR BB| Open rates'!B18*0.82+25</f>
        <v>23723</v>
      </c>
      <c r="C18" s="43">
        <f>'BAR BB| Open rates'!C18*0.82+25</f>
        <v>28561</v>
      </c>
      <c r="D18" s="43">
        <f>'BAR BB| Open rates'!D18*0.82+25</f>
        <v>25117</v>
      </c>
      <c r="E18" s="43">
        <f>'BAR BB| Open rates'!E18*0.82+25</f>
        <v>25117</v>
      </c>
      <c r="F18" s="43">
        <f>'BAR BB| Open rates'!F18*0.82+25</f>
        <v>23723</v>
      </c>
      <c r="G18" s="43">
        <f>'BAR BB| Open rates'!G18*0.82+25</f>
        <v>22083</v>
      </c>
      <c r="H18" s="43">
        <f>'BAR BB| Open rates'!H18*0.82+25</f>
        <v>22083</v>
      </c>
      <c r="I18" s="43">
        <f>'BAR BB| Open rates'!I18*0.82+25</f>
        <v>21263</v>
      </c>
      <c r="J18" s="43">
        <f>'BAR BB| Open rates'!J18*0.82+25</f>
        <v>22083</v>
      </c>
      <c r="K18" s="43">
        <f>'BAR BB| Open rates'!K18*0.82+25</f>
        <v>22083</v>
      </c>
      <c r="L18" s="43">
        <f>'BAR BB| Open rates'!L18*0.82+25</f>
        <v>22083</v>
      </c>
      <c r="M18" s="43">
        <f>'BAR BB| Open rates'!M18*0.82+25</f>
        <v>29381</v>
      </c>
      <c r="N18" s="43">
        <f>'BAR BB| Open rates'!N18*0.82+25</f>
        <v>25117</v>
      </c>
      <c r="O18" s="43">
        <f>'BAR BB| Open rates'!O18*0.82+25</f>
        <v>29381</v>
      </c>
      <c r="P18" s="43">
        <f>'BAR BB| Open rates'!P18*0.82+25</f>
        <v>26921</v>
      </c>
      <c r="Q18" s="43">
        <f>'BAR BB| Open rates'!Q18*0.82+25</f>
        <v>23723</v>
      </c>
      <c r="R18" s="43">
        <f>'BAR BB| Open rates'!R18*0.82+25</f>
        <v>25117</v>
      </c>
      <c r="S18" s="43">
        <f>'BAR BB| Open rates'!S18*0.82+25</f>
        <v>23723</v>
      </c>
      <c r="T18" s="43">
        <f>'BAR BB| Open rates'!T18*0.82+25</f>
        <v>25117</v>
      </c>
      <c r="U18" s="43">
        <f>'BAR BB| Open rates'!U18*0.82+25</f>
        <v>23723</v>
      </c>
      <c r="V18" s="43">
        <f>'BAR BB| Open rates'!V18*0.82+25</f>
        <v>25117</v>
      </c>
      <c r="W18" s="43">
        <f>'BAR BB| Open rates'!W18*0.82+25</f>
        <v>29135</v>
      </c>
      <c r="X18" s="43">
        <f>'BAR BB| Open rates'!X18*0.82+25</f>
        <v>32578.999999999996</v>
      </c>
      <c r="Y18" s="43">
        <f>'BAR BB| Open rates'!Y18*0.82+25</f>
        <v>48241</v>
      </c>
      <c r="Z18" s="43">
        <f>'BAR BB| Open rates'!Z18*0.82+25</f>
        <v>29135</v>
      </c>
      <c r="AA18" s="43">
        <f>'BAR BB| Open rates'!AA18*0.82+25</f>
        <v>30938.999999999996</v>
      </c>
      <c r="AB18" s="43">
        <f>'BAR BB| Open rates'!AB18*0.82+25</f>
        <v>29135</v>
      </c>
      <c r="AC18" s="43">
        <f>'BAR BB| Open rates'!AC18*0.82+25</f>
        <v>32578.999999999996</v>
      </c>
      <c r="AD18" s="43">
        <f>'BAR BB| Open rates'!AD18*0.82+25</f>
        <v>34219</v>
      </c>
      <c r="AE18" s="43">
        <f>'BAR BB| Open rates'!AE18*0.82+25</f>
        <v>32578.999999999996</v>
      </c>
      <c r="AF18" s="43">
        <f>'BAR BB| Open rates'!AF18*0.82+25</f>
        <v>34219</v>
      </c>
      <c r="AG18" s="43">
        <f>'BAR BB| Open rates'!AG18*0.82+25</f>
        <v>32578.999999999996</v>
      </c>
      <c r="AH18" s="43">
        <f>'BAR BB| Open rates'!AH18*0.82+25</f>
        <v>34219</v>
      </c>
      <c r="AI18" s="43">
        <f>'BAR BB| Open rates'!AI18*0.82+25</f>
        <v>32578.999999999996</v>
      </c>
      <c r="AJ18" s="43">
        <f>'BAR BB| Open rates'!AJ18*0.82+25</f>
        <v>34219</v>
      </c>
      <c r="AK18" s="43">
        <f>'BAR BB| Open rates'!AK18*0.82+25</f>
        <v>32578.999999999996</v>
      </c>
      <c r="AL18" s="43">
        <f>'BAR BB| Open rates'!AL18*0.82+25</f>
        <v>34219</v>
      </c>
      <c r="AM18" s="43">
        <f>'BAR BB| Open rates'!AM18*0.82+25</f>
        <v>32578.999999999996</v>
      </c>
      <c r="AN18" s="43">
        <f>'BAR BB| Open rates'!AN18*0.82+25</f>
        <v>34219</v>
      </c>
      <c r="AO18" s="43">
        <f>'BAR BB| Open rates'!AO18*0.82+25</f>
        <v>32578.999999999996</v>
      </c>
      <c r="AP18" s="43">
        <f>'BAR BB| Open rates'!AP18*0.82+25</f>
        <v>34219</v>
      </c>
      <c r="AQ18" s="43">
        <f>'BAR BB| Open rates'!AQ18*0.82+25</f>
        <v>32578.999999999996</v>
      </c>
      <c r="AR18" s="43">
        <f>'BAR BB| Open rates'!AR18*0.82+25</f>
        <v>34219</v>
      </c>
      <c r="AS18" s="43">
        <f>'BAR BB| Open rates'!AS18*0.82+25</f>
        <v>29135</v>
      </c>
      <c r="AT18" s="43">
        <f>'BAR BB| Open rates'!AT18*0.82+25</f>
        <v>30938.999999999996</v>
      </c>
      <c r="AU18" s="43">
        <f>'BAR BB| Open rates'!AU18*0.82+25</f>
        <v>29135</v>
      </c>
      <c r="AV18" s="43">
        <f>'BAR BB| Open rates'!AV18*0.82+25</f>
        <v>30938.999999999996</v>
      </c>
      <c r="AW18" s="43">
        <f>'BAR BB| Open rates'!AW18*0.82+25</f>
        <v>30938.999999999996</v>
      </c>
      <c r="AX18" s="43">
        <f>'BAR BB| Open rates'!AX18*0.82+25</f>
        <v>29135</v>
      </c>
      <c r="AY18" s="43">
        <f>'BAR BB| Open rates'!AY18*0.82+25</f>
        <v>30938.999999999996</v>
      </c>
      <c r="AZ18" s="43">
        <f>'BAR BB| Open rates'!AZ18*0.82+25</f>
        <v>29135</v>
      </c>
      <c r="BA18" s="43">
        <f>'BAR BB| Open rates'!BA18*0.82+25</f>
        <v>30938.999999999996</v>
      </c>
      <c r="BB18" s="43">
        <f>'BAR BB| Open rates'!BB18*0.82+25</f>
        <v>29135</v>
      </c>
      <c r="BC18" s="43">
        <f>'BAR BB| Open rates'!BC18*0.82+25</f>
        <v>30938.999999999996</v>
      </c>
      <c r="BD18" s="43">
        <f>'BAR BB| Open rates'!BD18*0.82+25</f>
        <v>29135</v>
      </c>
      <c r="BE18" s="43">
        <f>'BAR BB| Open rates'!BE18*0.82+25</f>
        <v>26183</v>
      </c>
      <c r="BF18" s="43">
        <f>'BAR BB| Open rates'!BF18*0.82+25</f>
        <v>24543</v>
      </c>
      <c r="BG18" s="43">
        <f>'BAR BB| Open rates'!BG18*0.82+25</f>
        <v>26183</v>
      </c>
      <c r="BH18" s="43">
        <f>'BAR BB| Open rates'!BH18*0.82+25</f>
        <v>24543</v>
      </c>
      <c r="BI18" s="43">
        <f>'BAR BB| Open rates'!BI18*0.82+25</f>
        <v>26183</v>
      </c>
      <c r="BJ18" s="43">
        <f>'BAR BB| Open rates'!BJ18*0.82+25</f>
        <v>24543</v>
      </c>
      <c r="BK18" s="43">
        <f>'BAR BB| Open rates'!BK18*0.82+25</f>
        <v>26183</v>
      </c>
      <c r="BL18" s="43">
        <f>'BAR BB| Open rates'!BL18*0.82+25</f>
        <v>24543</v>
      </c>
      <c r="BM18" s="43">
        <f>'BAR BB| Open rates'!BM18*0.82+25</f>
        <v>26183</v>
      </c>
      <c r="BN18" s="43">
        <f>'BAR BB| Open rates'!BN18*0.82+25</f>
        <v>27577</v>
      </c>
      <c r="BO18" s="43">
        <f>'BAR BB| Open rates'!BO18*0.82+25</f>
        <v>29381</v>
      </c>
      <c r="BP18" s="43">
        <f>'BAR BB| Open rates'!BP18*0.82+25</f>
        <v>23723</v>
      </c>
      <c r="BQ18" s="43">
        <f>'BAR BB| Open rates'!BQ18*0.82+25</f>
        <v>22083</v>
      </c>
      <c r="BR18" s="43">
        <f>'BAR BB| Open rates'!BR18*0.82+25</f>
        <v>22903</v>
      </c>
      <c r="BS18" s="43">
        <f>'BAR BB| Open rates'!BS18*0.82+25</f>
        <v>22083</v>
      </c>
      <c r="BT18" s="43">
        <f>'BAR BB| Open rates'!BT18*0.82+25</f>
        <v>22903</v>
      </c>
      <c r="BU18" s="43">
        <f>'BAR BB| Open rates'!BU18*0.82+25</f>
        <v>22083</v>
      </c>
      <c r="BV18" s="43">
        <f>'BAR BB| Open rates'!BV18*0.82+25</f>
        <v>22903</v>
      </c>
      <c r="BW18" s="43">
        <f>'BAR BB| Open rates'!BW18*0.82+25</f>
        <v>22083</v>
      </c>
      <c r="BX18" s="43">
        <f>'BAR BB| Open rates'!BX18*0.82+25</f>
        <v>22083</v>
      </c>
      <c r="BY18" s="43">
        <f>'BAR BB| Open rates'!BY18*0.82+25</f>
        <v>22903</v>
      </c>
      <c r="BZ18" s="43">
        <f>'BAR BB| Open rates'!BZ18*0.82+25</f>
        <v>22083</v>
      </c>
      <c r="CA18" s="43">
        <f>'BAR BB| Open rates'!CA18*0.82+25</f>
        <v>22903</v>
      </c>
      <c r="CB18" s="43">
        <f>'BAR BB| Open rates'!CB18*0.82+25</f>
        <v>22083</v>
      </c>
      <c r="CC18" s="43">
        <f>'BAR BB| Open rates'!CC18*0.82+25</f>
        <v>22903</v>
      </c>
      <c r="CD18" s="43">
        <f>'BAR BB| Open rates'!CD18*0.82+25</f>
        <v>25937</v>
      </c>
      <c r="CE18" s="43">
        <f>'BAR BB| Open rates'!CE18*0.82+25</f>
        <v>27741</v>
      </c>
    </row>
    <row r="19" spans="1:83" s="36" customFormat="1" ht="12" customHeight="1" x14ac:dyDescent="0.2">
      <c r="A19" s="237">
        <v>2</v>
      </c>
      <c r="B19" s="43">
        <f>'BAR BB| Open rates'!B19*0.82+25</f>
        <v>26183</v>
      </c>
      <c r="C19" s="43">
        <f>'BAR BB| Open rates'!C19*0.82+25</f>
        <v>31020.999999999996</v>
      </c>
      <c r="D19" s="43">
        <f>'BAR BB| Open rates'!D19*0.82+25</f>
        <v>27577</v>
      </c>
      <c r="E19" s="43">
        <f>'BAR BB| Open rates'!E19*0.82+25</f>
        <v>27577</v>
      </c>
      <c r="F19" s="43">
        <f>'BAR BB| Open rates'!F19*0.82+25</f>
        <v>26183</v>
      </c>
      <c r="G19" s="43">
        <f>'BAR BB| Open rates'!G19*0.82+25</f>
        <v>24543</v>
      </c>
      <c r="H19" s="43">
        <f>'BAR BB| Open rates'!H19*0.82+25</f>
        <v>24543</v>
      </c>
      <c r="I19" s="43">
        <f>'BAR BB| Open rates'!I19*0.82+25</f>
        <v>23723</v>
      </c>
      <c r="J19" s="43">
        <f>'BAR BB| Open rates'!J19*0.82+25</f>
        <v>24543</v>
      </c>
      <c r="K19" s="43">
        <f>'BAR BB| Open rates'!K19*0.82+25</f>
        <v>24543</v>
      </c>
      <c r="L19" s="43">
        <f>'BAR BB| Open rates'!L19*0.82+25</f>
        <v>24543</v>
      </c>
      <c r="M19" s="43">
        <f>'BAR BB| Open rates'!M19*0.82+25</f>
        <v>31840.999999999996</v>
      </c>
      <c r="N19" s="43">
        <f>'BAR BB| Open rates'!N19*0.82+25</f>
        <v>27577</v>
      </c>
      <c r="O19" s="43">
        <f>'BAR BB| Open rates'!O19*0.82+25</f>
        <v>31840.999999999996</v>
      </c>
      <c r="P19" s="43">
        <f>'BAR BB| Open rates'!P19*0.82+25</f>
        <v>29381</v>
      </c>
      <c r="Q19" s="43">
        <f>'BAR BB| Open rates'!Q19*0.82+25</f>
        <v>26183</v>
      </c>
      <c r="R19" s="43">
        <f>'BAR BB| Open rates'!R19*0.82+25</f>
        <v>27577</v>
      </c>
      <c r="S19" s="43">
        <f>'BAR BB| Open rates'!S19*0.82+25</f>
        <v>26183</v>
      </c>
      <c r="T19" s="43">
        <f>'BAR BB| Open rates'!T19*0.82+25</f>
        <v>27577</v>
      </c>
      <c r="U19" s="43">
        <f>'BAR BB| Open rates'!U19*0.82+25</f>
        <v>26183</v>
      </c>
      <c r="V19" s="43">
        <f>'BAR BB| Open rates'!V19*0.82+25</f>
        <v>27577</v>
      </c>
      <c r="W19" s="43">
        <f>'BAR BB| Open rates'!W19*0.82+25</f>
        <v>31594.999999999996</v>
      </c>
      <c r="X19" s="43">
        <f>'BAR BB| Open rates'!X19*0.82+25</f>
        <v>35039</v>
      </c>
      <c r="Y19" s="43">
        <f>'BAR BB| Open rates'!Y19*0.82+25</f>
        <v>50701</v>
      </c>
      <c r="Z19" s="43">
        <f>'BAR BB| Open rates'!Z19*0.82+25</f>
        <v>31594.999999999996</v>
      </c>
      <c r="AA19" s="43">
        <f>'BAR BB| Open rates'!AA19*0.82+25</f>
        <v>33399</v>
      </c>
      <c r="AB19" s="43">
        <f>'BAR BB| Open rates'!AB19*0.82+25</f>
        <v>31594.999999999996</v>
      </c>
      <c r="AC19" s="43">
        <f>'BAR BB| Open rates'!AC19*0.82+25</f>
        <v>35039</v>
      </c>
      <c r="AD19" s="43">
        <f>'BAR BB| Open rates'!AD19*0.82+25</f>
        <v>36679</v>
      </c>
      <c r="AE19" s="43">
        <f>'BAR BB| Open rates'!AE19*0.82+25</f>
        <v>35039</v>
      </c>
      <c r="AF19" s="43">
        <f>'BAR BB| Open rates'!AF19*0.82+25</f>
        <v>36679</v>
      </c>
      <c r="AG19" s="43">
        <f>'BAR BB| Open rates'!AG19*0.82+25</f>
        <v>35039</v>
      </c>
      <c r="AH19" s="43">
        <f>'BAR BB| Open rates'!AH19*0.82+25</f>
        <v>36679</v>
      </c>
      <c r="AI19" s="43">
        <f>'BAR BB| Open rates'!AI19*0.82+25</f>
        <v>35039</v>
      </c>
      <c r="AJ19" s="43">
        <f>'BAR BB| Open rates'!AJ19*0.82+25</f>
        <v>36679</v>
      </c>
      <c r="AK19" s="43">
        <f>'BAR BB| Open rates'!AK19*0.82+25</f>
        <v>35039</v>
      </c>
      <c r="AL19" s="43">
        <f>'BAR BB| Open rates'!AL19*0.82+25</f>
        <v>36679</v>
      </c>
      <c r="AM19" s="43">
        <f>'BAR BB| Open rates'!AM19*0.82+25</f>
        <v>35039</v>
      </c>
      <c r="AN19" s="43">
        <f>'BAR BB| Open rates'!AN19*0.82+25</f>
        <v>36679</v>
      </c>
      <c r="AO19" s="43">
        <f>'BAR BB| Open rates'!AO19*0.82+25</f>
        <v>35039</v>
      </c>
      <c r="AP19" s="43">
        <f>'BAR BB| Open rates'!AP19*0.82+25</f>
        <v>36679</v>
      </c>
      <c r="AQ19" s="43">
        <f>'BAR BB| Open rates'!AQ19*0.82+25</f>
        <v>35039</v>
      </c>
      <c r="AR19" s="43">
        <f>'BAR BB| Open rates'!AR19*0.82+25</f>
        <v>36679</v>
      </c>
      <c r="AS19" s="43">
        <f>'BAR BB| Open rates'!AS19*0.82+25</f>
        <v>31594.999999999996</v>
      </c>
      <c r="AT19" s="43">
        <f>'BAR BB| Open rates'!AT19*0.82+25</f>
        <v>33399</v>
      </c>
      <c r="AU19" s="43">
        <f>'BAR BB| Open rates'!AU19*0.82+25</f>
        <v>31594.999999999996</v>
      </c>
      <c r="AV19" s="43">
        <f>'BAR BB| Open rates'!AV19*0.82+25</f>
        <v>33399</v>
      </c>
      <c r="AW19" s="43">
        <f>'BAR BB| Open rates'!AW19*0.82+25</f>
        <v>33399</v>
      </c>
      <c r="AX19" s="43">
        <f>'BAR BB| Open rates'!AX19*0.82+25</f>
        <v>31594.999999999996</v>
      </c>
      <c r="AY19" s="43">
        <f>'BAR BB| Open rates'!AY19*0.82+25</f>
        <v>33399</v>
      </c>
      <c r="AZ19" s="43">
        <f>'BAR BB| Open rates'!AZ19*0.82+25</f>
        <v>31594.999999999996</v>
      </c>
      <c r="BA19" s="43">
        <f>'BAR BB| Open rates'!BA19*0.82+25</f>
        <v>33399</v>
      </c>
      <c r="BB19" s="43">
        <f>'BAR BB| Open rates'!BB19*0.82+25</f>
        <v>31594.999999999996</v>
      </c>
      <c r="BC19" s="43">
        <f>'BAR BB| Open rates'!BC19*0.82+25</f>
        <v>33399</v>
      </c>
      <c r="BD19" s="43">
        <f>'BAR BB| Open rates'!BD19*0.82+25</f>
        <v>31594.999999999996</v>
      </c>
      <c r="BE19" s="43">
        <f>'BAR BB| Open rates'!BE19*0.82+25</f>
        <v>28643</v>
      </c>
      <c r="BF19" s="43">
        <f>'BAR BB| Open rates'!BF19*0.82+25</f>
        <v>27003</v>
      </c>
      <c r="BG19" s="43">
        <f>'BAR BB| Open rates'!BG19*0.82+25</f>
        <v>28643</v>
      </c>
      <c r="BH19" s="43">
        <f>'BAR BB| Open rates'!BH19*0.82+25</f>
        <v>27003</v>
      </c>
      <c r="BI19" s="43">
        <f>'BAR BB| Open rates'!BI19*0.82+25</f>
        <v>28643</v>
      </c>
      <c r="BJ19" s="43">
        <f>'BAR BB| Open rates'!BJ19*0.82+25</f>
        <v>27003</v>
      </c>
      <c r="BK19" s="43">
        <f>'BAR BB| Open rates'!BK19*0.82+25</f>
        <v>28643</v>
      </c>
      <c r="BL19" s="43">
        <f>'BAR BB| Open rates'!BL19*0.82+25</f>
        <v>27003</v>
      </c>
      <c r="BM19" s="43">
        <f>'BAR BB| Open rates'!BM19*0.82+25</f>
        <v>28643</v>
      </c>
      <c r="BN19" s="43">
        <f>'BAR BB| Open rates'!BN19*0.82+25</f>
        <v>30037</v>
      </c>
      <c r="BO19" s="43">
        <f>'BAR BB| Open rates'!BO19*0.82+25</f>
        <v>31840.999999999996</v>
      </c>
      <c r="BP19" s="43">
        <f>'BAR BB| Open rates'!BP19*0.82+25</f>
        <v>26183</v>
      </c>
      <c r="BQ19" s="43">
        <f>'BAR BB| Open rates'!BQ19*0.82+25</f>
        <v>24543</v>
      </c>
      <c r="BR19" s="43">
        <f>'BAR BB| Open rates'!BR19*0.82+25</f>
        <v>25363</v>
      </c>
      <c r="BS19" s="43">
        <f>'BAR BB| Open rates'!BS19*0.82+25</f>
        <v>24543</v>
      </c>
      <c r="BT19" s="43">
        <f>'BAR BB| Open rates'!BT19*0.82+25</f>
        <v>25363</v>
      </c>
      <c r="BU19" s="43">
        <f>'BAR BB| Open rates'!BU19*0.82+25</f>
        <v>24543</v>
      </c>
      <c r="BV19" s="43">
        <f>'BAR BB| Open rates'!BV19*0.82+25</f>
        <v>25363</v>
      </c>
      <c r="BW19" s="43">
        <f>'BAR BB| Open rates'!BW19*0.82+25</f>
        <v>24543</v>
      </c>
      <c r="BX19" s="43">
        <f>'BAR BB| Open rates'!BX19*0.82+25</f>
        <v>24543</v>
      </c>
      <c r="BY19" s="43">
        <f>'BAR BB| Open rates'!BY19*0.82+25</f>
        <v>25363</v>
      </c>
      <c r="BZ19" s="43">
        <f>'BAR BB| Open rates'!BZ19*0.82+25</f>
        <v>24543</v>
      </c>
      <c r="CA19" s="43">
        <f>'BAR BB| Open rates'!CA19*0.82+25</f>
        <v>25363</v>
      </c>
      <c r="CB19" s="43">
        <f>'BAR BB| Open rates'!CB19*0.82+25</f>
        <v>24543</v>
      </c>
      <c r="CC19" s="43">
        <f>'BAR BB| Open rates'!CC19*0.82+25</f>
        <v>25363</v>
      </c>
      <c r="CD19" s="43">
        <f>'BAR BB| Open rates'!CD19*0.82+25</f>
        <v>28397</v>
      </c>
      <c r="CE19" s="43">
        <f>'BAR BB| Open rates'!CE19*0.82+25</f>
        <v>30201</v>
      </c>
    </row>
    <row r="20" spans="1:83"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row>
    <row r="21" spans="1:83" s="36" customFormat="1" ht="12" customHeight="1" x14ac:dyDescent="0.2">
      <c r="A21" s="237">
        <v>1</v>
      </c>
      <c r="B21" s="43">
        <f>'BAR BB| Open rates'!B21*0.82+25</f>
        <v>25281</v>
      </c>
      <c r="C21" s="43">
        <f>'BAR BB| Open rates'!C21*0.82+25</f>
        <v>30119</v>
      </c>
      <c r="D21" s="43">
        <f>'BAR BB| Open rates'!D21*0.82+25</f>
        <v>26675</v>
      </c>
      <c r="E21" s="43">
        <f>'BAR BB| Open rates'!E21*0.82+25</f>
        <v>25527</v>
      </c>
      <c r="F21" s="43">
        <f>'BAR BB| Open rates'!F21*0.82+25</f>
        <v>24133</v>
      </c>
      <c r="G21" s="43">
        <f>'BAR BB| Open rates'!G21*0.82+25</f>
        <v>22493</v>
      </c>
      <c r="H21" s="43">
        <f>'BAR BB| Open rates'!H21*0.82+25</f>
        <v>22493</v>
      </c>
      <c r="I21" s="43">
        <f>'BAR BB| Open rates'!I21*0.82+25</f>
        <v>21673</v>
      </c>
      <c r="J21" s="43">
        <f>'BAR BB| Open rates'!J21*0.82+25</f>
        <v>22493</v>
      </c>
      <c r="K21" s="43">
        <f>'BAR BB| Open rates'!K21*0.82+25</f>
        <v>22493</v>
      </c>
      <c r="L21" s="43">
        <f>'BAR BB| Open rates'!L21*0.82+25</f>
        <v>22493</v>
      </c>
      <c r="M21" s="43">
        <f>'BAR BB| Open rates'!M21*0.82+25</f>
        <v>29791</v>
      </c>
      <c r="N21" s="43">
        <f>'BAR BB| Open rates'!N21*0.82+25</f>
        <v>25527</v>
      </c>
      <c r="O21" s="43">
        <f>'BAR BB| Open rates'!O21*0.82+25</f>
        <v>29791</v>
      </c>
      <c r="P21" s="43">
        <f>'BAR BB| Open rates'!P21*0.82+25</f>
        <v>27331</v>
      </c>
      <c r="Q21" s="43">
        <f>'BAR BB| Open rates'!Q21*0.82+25</f>
        <v>24133</v>
      </c>
      <c r="R21" s="43">
        <f>'BAR BB| Open rates'!R21*0.82+25</f>
        <v>25527</v>
      </c>
      <c r="S21" s="43">
        <f>'BAR BB| Open rates'!S21*0.82+25</f>
        <v>24133</v>
      </c>
      <c r="T21" s="43">
        <f>'BAR BB| Open rates'!T21*0.82+25</f>
        <v>25527</v>
      </c>
      <c r="U21" s="43">
        <f>'BAR BB| Open rates'!U21*0.82+25</f>
        <v>24133</v>
      </c>
      <c r="V21" s="43">
        <f>'BAR BB| Open rates'!V21*0.82+25</f>
        <v>25527</v>
      </c>
      <c r="W21" s="43">
        <f>'BAR BB| Open rates'!W21*0.82+25</f>
        <v>29955</v>
      </c>
      <c r="X21" s="43">
        <f>'BAR BB| Open rates'!X21*0.82+25</f>
        <v>33399</v>
      </c>
      <c r="Y21" s="43">
        <f>'BAR BB| Open rates'!Y21*0.82+25</f>
        <v>49061</v>
      </c>
      <c r="Z21" s="43">
        <f>'BAR BB| Open rates'!Z21*0.82+25</f>
        <v>29955</v>
      </c>
      <c r="AA21" s="43">
        <f>'BAR BB| Open rates'!AA21*0.82+25</f>
        <v>31758.999999999996</v>
      </c>
      <c r="AB21" s="43">
        <f>'BAR BB| Open rates'!AB21*0.82+25</f>
        <v>29955</v>
      </c>
      <c r="AC21" s="43">
        <f>'BAR BB| Open rates'!AC21*0.82+25</f>
        <v>33399</v>
      </c>
      <c r="AD21" s="43">
        <f>'BAR BB| Open rates'!AD21*0.82+25</f>
        <v>35039</v>
      </c>
      <c r="AE21" s="43">
        <f>'BAR BB| Open rates'!AE21*0.82+25</f>
        <v>33399</v>
      </c>
      <c r="AF21" s="43">
        <f>'BAR BB| Open rates'!AF21*0.82+25</f>
        <v>35039</v>
      </c>
      <c r="AG21" s="43">
        <f>'BAR BB| Open rates'!AG21*0.82+25</f>
        <v>33399</v>
      </c>
      <c r="AH21" s="43">
        <f>'BAR BB| Open rates'!AH21*0.82+25</f>
        <v>35039</v>
      </c>
      <c r="AI21" s="43">
        <f>'BAR BB| Open rates'!AI21*0.82+25</f>
        <v>33399</v>
      </c>
      <c r="AJ21" s="43">
        <f>'BAR BB| Open rates'!AJ21*0.82+25</f>
        <v>35039</v>
      </c>
      <c r="AK21" s="43">
        <f>'BAR BB| Open rates'!AK21*0.82+25</f>
        <v>33399</v>
      </c>
      <c r="AL21" s="43">
        <f>'BAR BB| Open rates'!AL21*0.82+25</f>
        <v>35039</v>
      </c>
      <c r="AM21" s="43">
        <f>'BAR BB| Open rates'!AM21*0.82+25</f>
        <v>33399</v>
      </c>
      <c r="AN21" s="43">
        <f>'BAR BB| Open rates'!AN21*0.82+25</f>
        <v>35039</v>
      </c>
      <c r="AO21" s="43">
        <f>'BAR BB| Open rates'!AO21*0.82+25</f>
        <v>33399</v>
      </c>
      <c r="AP21" s="43">
        <f>'BAR BB| Open rates'!AP21*0.82+25</f>
        <v>35039</v>
      </c>
      <c r="AQ21" s="43">
        <f>'BAR BB| Open rates'!AQ21*0.82+25</f>
        <v>33399</v>
      </c>
      <c r="AR21" s="43">
        <f>'BAR BB| Open rates'!AR21*0.82+25</f>
        <v>35039</v>
      </c>
      <c r="AS21" s="43">
        <f>'BAR BB| Open rates'!AS21*0.82+25</f>
        <v>29955</v>
      </c>
      <c r="AT21" s="43">
        <f>'BAR BB| Open rates'!AT21*0.82+25</f>
        <v>31758.999999999996</v>
      </c>
      <c r="AU21" s="43">
        <f>'BAR BB| Open rates'!AU21*0.82+25</f>
        <v>29955</v>
      </c>
      <c r="AV21" s="43">
        <f>'BAR BB| Open rates'!AV21*0.82+25</f>
        <v>31758.999999999996</v>
      </c>
      <c r="AW21" s="43">
        <f>'BAR BB| Open rates'!AW21*0.82+25</f>
        <v>31758.999999999996</v>
      </c>
      <c r="AX21" s="43">
        <f>'BAR BB| Open rates'!AX21*0.82+25</f>
        <v>29955</v>
      </c>
      <c r="AY21" s="43">
        <f>'BAR BB| Open rates'!AY21*0.82+25</f>
        <v>31758.999999999996</v>
      </c>
      <c r="AZ21" s="43">
        <f>'BAR BB| Open rates'!AZ21*0.82+25</f>
        <v>29955</v>
      </c>
      <c r="BA21" s="43">
        <f>'BAR BB| Open rates'!BA21*0.82+25</f>
        <v>31758.999999999996</v>
      </c>
      <c r="BB21" s="43">
        <f>'BAR BB| Open rates'!BB21*0.82+25</f>
        <v>29955</v>
      </c>
      <c r="BC21" s="43">
        <f>'BAR BB| Open rates'!BC21*0.82+25</f>
        <v>31758.999999999996</v>
      </c>
      <c r="BD21" s="43">
        <f>'BAR BB| Open rates'!BD21*0.82+25</f>
        <v>29955</v>
      </c>
      <c r="BE21" s="43">
        <f>'BAR BB| Open rates'!BE21*0.82+25</f>
        <v>26593</v>
      </c>
      <c r="BF21" s="43">
        <f>'BAR BB| Open rates'!BF21*0.82+25</f>
        <v>24953</v>
      </c>
      <c r="BG21" s="43">
        <f>'BAR BB| Open rates'!BG21*0.82+25</f>
        <v>26593</v>
      </c>
      <c r="BH21" s="43">
        <f>'BAR BB| Open rates'!BH21*0.82+25</f>
        <v>24953</v>
      </c>
      <c r="BI21" s="43">
        <f>'BAR BB| Open rates'!BI21*0.82+25</f>
        <v>26593</v>
      </c>
      <c r="BJ21" s="43">
        <f>'BAR BB| Open rates'!BJ21*0.82+25</f>
        <v>24953</v>
      </c>
      <c r="BK21" s="43">
        <f>'BAR BB| Open rates'!BK21*0.82+25</f>
        <v>26593</v>
      </c>
      <c r="BL21" s="43">
        <f>'BAR BB| Open rates'!BL21*0.82+25</f>
        <v>24953</v>
      </c>
      <c r="BM21" s="43">
        <f>'BAR BB| Open rates'!BM21*0.82+25</f>
        <v>26593</v>
      </c>
      <c r="BN21" s="43">
        <f>'BAR BB| Open rates'!BN21*0.82+25</f>
        <v>27987</v>
      </c>
      <c r="BO21" s="43">
        <f>'BAR BB| Open rates'!BO21*0.82+25</f>
        <v>29791</v>
      </c>
      <c r="BP21" s="43">
        <f>'BAR BB| Open rates'!BP21*0.82+25</f>
        <v>24133</v>
      </c>
      <c r="BQ21" s="43">
        <f>'BAR BB| Open rates'!BQ21*0.82+25</f>
        <v>22493</v>
      </c>
      <c r="BR21" s="43">
        <f>'BAR BB| Open rates'!BR21*0.82+25</f>
        <v>23313</v>
      </c>
      <c r="BS21" s="43">
        <f>'BAR BB| Open rates'!BS21*0.82+25</f>
        <v>22493</v>
      </c>
      <c r="BT21" s="43">
        <f>'BAR BB| Open rates'!BT21*0.82+25</f>
        <v>23313</v>
      </c>
      <c r="BU21" s="43">
        <f>'BAR BB| Open rates'!BU21*0.82+25</f>
        <v>22493</v>
      </c>
      <c r="BV21" s="43">
        <f>'BAR BB| Open rates'!BV21*0.82+25</f>
        <v>23313</v>
      </c>
      <c r="BW21" s="43">
        <f>'BAR BB| Open rates'!BW21*0.82+25</f>
        <v>22493</v>
      </c>
      <c r="BX21" s="43">
        <f>'BAR BB| Open rates'!BX21*0.82+25</f>
        <v>22493</v>
      </c>
      <c r="BY21" s="43">
        <f>'BAR BB| Open rates'!BY21*0.82+25</f>
        <v>23313</v>
      </c>
      <c r="BZ21" s="43">
        <f>'BAR BB| Open rates'!BZ21*0.82+25</f>
        <v>22493</v>
      </c>
      <c r="CA21" s="43">
        <f>'BAR BB| Open rates'!CA21*0.82+25</f>
        <v>23313</v>
      </c>
      <c r="CB21" s="43">
        <f>'BAR BB| Open rates'!CB21*0.82+25</f>
        <v>22493</v>
      </c>
      <c r="CC21" s="43">
        <f>'BAR BB| Open rates'!CC21*0.82+25</f>
        <v>23313</v>
      </c>
      <c r="CD21" s="43">
        <f>'BAR BB| Open rates'!CD21*0.82+25</f>
        <v>26347</v>
      </c>
      <c r="CE21" s="43">
        <f>'BAR BB| Open rates'!CE21*0.82+25</f>
        <v>28151</v>
      </c>
    </row>
    <row r="22" spans="1:83" s="36" customFormat="1" ht="12" customHeight="1" x14ac:dyDescent="0.2">
      <c r="A22" s="237">
        <v>2</v>
      </c>
      <c r="B22" s="43">
        <f>'BAR BB| Open rates'!B22*0.82+25</f>
        <v>27741</v>
      </c>
      <c r="C22" s="43">
        <f>'BAR BB| Open rates'!C22*0.82+25</f>
        <v>32578.999999999996</v>
      </c>
      <c r="D22" s="43">
        <f>'BAR BB| Open rates'!D22*0.82+25</f>
        <v>29135</v>
      </c>
      <c r="E22" s="43">
        <f>'BAR BB| Open rates'!E22*0.82+25</f>
        <v>27987</v>
      </c>
      <c r="F22" s="43">
        <f>'BAR BB| Open rates'!F22*0.82+25</f>
        <v>26593</v>
      </c>
      <c r="G22" s="43">
        <f>'BAR BB| Open rates'!G22*0.82+25</f>
        <v>24953</v>
      </c>
      <c r="H22" s="43">
        <f>'BAR BB| Open rates'!H22*0.82+25</f>
        <v>24953</v>
      </c>
      <c r="I22" s="43">
        <f>'BAR BB| Open rates'!I22*0.82+25</f>
        <v>24133</v>
      </c>
      <c r="J22" s="43">
        <f>'BAR BB| Open rates'!J22*0.82+25</f>
        <v>24953</v>
      </c>
      <c r="K22" s="43">
        <f>'BAR BB| Open rates'!K22*0.82+25</f>
        <v>24953</v>
      </c>
      <c r="L22" s="43">
        <f>'BAR BB| Open rates'!L22*0.82+25</f>
        <v>24953</v>
      </c>
      <c r="M22" s="43">
        <f>'BAR BB| Open rates'!M22*0.82+25</f>
        <v>32250.999999999996</v>
      </c>
      <c r="N22" s="43">
        <f>'BAR BB| Open rates'!N22*0.82+25</f>
        <v>27987</v>
      </c>
      <c r="O22" s="43">
        <f>'BAR BB| Open rates'!O22*0.82+25</f>
        <v>32250.999999999996</v>
      </c>
      <c r="P22" s="43">
        <f>'BAR BB| Open rates'!P22*0.82+25</f>
        <v>29791</v>
      </c>
      <c r="Q22" s="43">
        <f>'BAR BB| Open rates'!Q22*0.82+25</f>
        <v>26593</v>
      </c>
      <c r="R22" s="43">
        <f>'BAR BB| Open rates'!R22*0.82+25</f>
        <v>27987</v>
      </c>
      <c r="S22" s="43">
        <f>'BAR BB| Open rates'!S22*0.82+25</f>
        <v>26593</v>
      </c>
      <c r="T22" s="43">
        <f>'BAR BB| Open rates'!T22*0.82+25</f>
        <v>27987</v>
      </c>
      <c r="U22" s="43">
        <f>'BAR BB| Open rates'!U22*0.82+25</f>
        <v>26593</v>
      </c>
      <c r="V22" s="43">
        <f>'BAR BB| Open rates'!V22*0.82+25</f>
        <v>27987</v>
      </c>
      <c r="W22" s="43">
        <f>'BAR BB| Open rates'!W22*0.82+25</f>
        <v>32414.999999999996</v>
      </c>
      <c r="X22" s="43">
        <f>'BAR BB| Open rates'!X22*0.82+25</f>
        <v>35859</v>
      </c>
      <c r="Y22" s="43">
        <f>'BAR BB| Open rates'!Y22*0.82+25</f>
        <v>51521</v>
      </c>
      <c r="Z22" s="43">
        <f>'BAR BB| Open rates'!Z22*0.82+25</f>
        <v>32414.999999999996</v>
      </c>
      <c r="AA22" s="43">
        <f>'BAR BB| Open rates'!AA22*0.82+25</f>
        <v>34219</v>
      </c>
      <c r="AB22" s="43">
        <f>'BAR BB| Open rates'!AB22*0.82+25</f>
        <v>32414.999999999996</v>
      </c>
      <c r="AC22" s="43">
        <f>'BAR BB| Open rates'!AC22*0.82+25</f>
        <v>35859</v>
      </c>
      <c r="AD22" s="43">
        <f>'BAR BB| Open rates'!AD22*0.82+25</f>
        <v>37499</v>
      </c>
      <c r="AE22" s="43">
        <f>'BAR BB| Open rates'!AE22*0.82+25</f>
        <v>35859</v>
      </c>
      <c r="AF22" s="43">
        <f>'BAR BB| Open rates'!AF22*0.82+25</f>
        <v>37499</v>
      </c>
      <c r="AG22" s="43">
        <f>'BAR BB| Open rates'!AG22*0.82+25</f>
        <v>35859</v>
      </c>
      <c r="AH22" s="43">
        <f>'BAR BB| Open rates'!AH22*0.82+25</f>
        <v>37499</v>
      </c>
      <c r="AI22" s="43">
        <f>'BAR BB| Open rates'!AI22*0.82+25</f>
        <v>35859</v>
      </c>
      <c r="AJ22" s="43">
        <f>'BAR BB| Open rates'!AJ22*0.82+25</f>
        <v>37499</v>
      </c>
      <c r="AK22" s="43">
        <f>'BAR BB| Open rates'!AK22*0.82+25</f>
        <v>35859</v>
      </c>
      <c r="AL22" s="43">
        <f>'BAR BB| Open rates'!AL22*0.82+25</f>
        <v>37499</v>
      </c>
      <c r="AM22" s="43">
        <f>'BAR BB| Open rates'!AM22*0.82+25</f>
        <v>35859</v>
      </c>
      <c r="AN22" s="43">
        <f>'BAR BB| Open rates'!AN22*0.82+25</f>
        <v>37499</v>
      </c>
      <c r="AO22" s="43">
        <f>'BAR BB| Open rates'!AO22*0.82+25</f>
        <v>35859</v>
      </c>
      <c r="AP22" s="43">
        <f>'BAR BB| Open rates'!AP22*0.82+25</f>
        <v>37499</v>
      </c>
      <c r="AQ22" s="43">
        <f>'BAR BB| Open rates'!AQ22*0.82+25</f>
        <v>35859</v>
      </c>
      <c r="AR22" s="43">
        <f>'BAR BB| Open rates'!AR22*0.82+25</f>
        <v>37499</v>
      </c>
      <c r="AS22" s="43">
        <f>'BAR BB| Open rates'!AS22*0.82+25</f>
        <v>32414.999999999996</v>
      </c>
      <c r="AT22" s="43">
        <f>'BAR BB| Open rates'!AT22*0.82+25</f>
        <v>34219</v>
      </c>
      <c r="AU22" s="43">
        <f>'BAR BB| Open rates'!AU22*0.82+25</f>
        <v>32414.999999999996</v>
      </c>
      <c r="AV22" s="43">
        <f>'BAR BB| Open rates'!AV22*0.82+25</f>
        <v>34219</v>
      </c>
      <c r="AW22" s="43">
        <f>'BAR BB| Open rates'!AW22*0.82+25</f>
        <v>34219</v>
      </c>
      <c r="AX22" s="43">
        <f>'BAR BB| Open rates'!AX22*0.82+25</f>
        <v>32414.999999999996</v>
      </c>
      <c r="AY22" s="43">
        <f>'BAR BB| Open rates'!AY22*0.82+25</f>
        <v>34219</v>
      </c>
      <c r="AZ22" s="43">
        <f>'BAR BB| Open rates'!AZ22*0.82+25</f>
        <v>32414.999999999996</v>
      </c>
      <c r="BA22" s="43">
        <f>'BAR BB| Open rates'!BA22*0.82+25</f>
        <v>34219</v>
      </c>
      <c r="BB22" s="43">
        <f>'BAR BB| Open rates'!BB22*0.82+25</f>
        <v>32414.999999999996</v>
      </c>
      <c r="BC22" s="43">
        <f>'BAR BB| Open rates'!BC22*0.82+25</f>
        <v>34219</v>
      </c>
      <c r="BD22" s="43">
        <f>'BAR BB| Open rates'!BD22*0.82+25</f>
        <v>32414.999999999996</v>
      </c>
      <c r="BE22" s="43">
        <f>'BAR BB| Open rates'!BE22*0.82+25</f>
        <v>29053</v>
      </c>
      <c r="BF22" s="43">
        <f>'BAR BB| Open rates'!BF22*0.82+25</f>
        <v>27413</v>
      </c>
      <c r="BG22" s="43">
        <f>'BAR BB| Open rates'!BG22*0.82+25</f>
        <v>29053</v>
      </c>
      <c r="BH22" s="43">
        <f>'BAR BB| Open rates'!BH22*0.82+25</f>
        <v>27413</v>
      </c>
      <c r="BI22" s="43">
        <f>'BAR BB| Open rates'!BI22*0.82+25</f>
        <v>29053</v>
      </c>
      <c r="BJ22" s="43">
        <f>'BAR BB| Open rates'!BJ22*0.82+25</f>
        <v>27413</v>
      </c>
      <c r="BK22" s="43">
        <f>'BAR BB| Open rates'!BK22*0.82+25</f>
        <v>29053</v>
      </c>
      <c r="BL22" s="43">
        <f>'BAR BB| Open rates'!BL22*0.82+25</f>
        <v>27413</v>
      </c>
      <c r="BM22" s="43">
        <f>'BAR BB| Open rates'!BM22*0.82+25</f>
        <v>29053</v>
      </c>
      <c r="BN22" s="43">
        <f>'BAR BB| Open rates'!BN22*0.82+25</f>
        <v>30447</v>
      </c>
      <c r="BO22" s="43">
        <f>'BAR BB| Open rates'!BO22*0.82+25</f>
        <v>32250.999999999996</v>
      </c>
      <c r="BP22" s="43">
        <f>'BAR BB| Open rates'!BP22*0.82+25</f>
        <v>26593</v>
      </c>
      <c r="BQ22" s="43">
        <f>'BAR BB| Open rates'!BQ22*0.82+25</f>
        <v>24953</v>
      </c>
      <c r="BR22" s="43">
        <f>'BAR BB| Open rates'!BR22*0.82+25</f>
        <v>25773</v>
      </c>
      <c r="BS22" s="43">
        <f>'BAR BB| Open rates'!BS22*0.82+25</f>
        <v>24953</v>
      </c>
      <c r="BT22" s="43">
        <f>'BAR BB| Open rates'!BT22*0.82+25</f>
        <v>25773</v>
      </c>
      <c r="BU22" s="43">
        <f>'BAR BB| Open rates'!BU22*0.82+25</f>
        <v>24953</v>
      </c>
      <c r="BV22" s="43">
        <f>'BAR BB| Open rates'!BV22*0.82+25</f>
        <v>25773</v>
      </c>
      <c r="BW22" s="43">
        <f>'BAR BB| Open rates'!BW22*0.82+25</f>
        <v>24953</v>
      </c>
      <c r="BX22" s="43">
        <f>'BAR BB| Open rates'!BX22*0.82+25</f>
        <v>24953</v>
      </c>
      <c r="BY22" s="43">
        <f>'BAR BB| Open rates'!BY22*0.82+25</f>
        <v>25773</v>
      </c>
      <c r="BZ22" s="43">
        <f>'BAR BB| Open rates'!BZ22*0.82+25</f>
        <v>24953</v>
      </c>
      <c r="CA22" s="43">
        <f>'BAR BB| Open rates'!CA22*0.82+25</f>
        <v>25773</v>
      </c>
      <c r="CB22" s="43">
        <f>'BAR BB| Open rates'!CB22*0.82+25</f>
        <v>24953</v>
      </c>
      <c r="CC22" s="43">
        <f>'BAR BB| Open rates'!CC22*0.82+25</f>
        <v>25773</v>
      </c>
      <c r="CD22" s="43">
        <f>'BAR BB| Open rates'!CD22*0.82+25</f>
        <v>28807</v>
      </c>
      <c r="CE22" s="43">
        <f>'BAR BB| Open rates'!CE22*0.82+25</f>
        <v>30610.999999999996</v>
      </c>
    </row>
    <row r="23" spans="1:83"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row>
    <row r="24" spans="1:83" s="36" customFormat="1" ht="12" customHeight="1" x14ac:dyDescent="0.2">
      <c r="A24" s="237">
        <v>1</v>
      </c>
      <c r="B24" s="43">
        <f>'BAR BB| Open rates'!B24*0.82+25</f>
        <v>37581</v>
      </c>
      <c r="C24" s="43">
        <f>'BAR BB| Open rates'!C24*0.82+25</f>
        <v>42419</v>
      </c>
      <c r="D24" s="43">
        <f>'BAR BB| Open rates'!D24*0.82+25</f>
        <v>38975</v>
      </c>
      <c r="E24" s="43">
        <f>'BAR BB| Open rates'!E24*0.82+25</f>
        <v>32414.999999999996</v>
      </c>
      <c r="F24" s="43">
        <f>'BAR BB| Open rates'!F24*0.82+25</f>
        <v>31020.999999999996</v>
      </c>
      <c r="G24" s="43">
        <f>'BAR BB| Open rates'!G24*0.82+25</f>
        <v>29381</v>
      </c>
      <c r="H24" s="43">
        <f>'BAR BB| Open rates'!H24*0.82+25</f>
        <v>29381</v>
      </c>
      <c r="I24" s="43">
        <f>'BAR BB| Open rates'!I24*0.82+25</f>
        <v>28561</v>
      </c>
      <c r="J24" s="43">
        <f>'BAR BB| Open rates'!J24*0.82+25</f>
        <v>29381</v>
      </c>
      <c r="K24" s="43">
        <f>'BAR BB| Open rates'!K24*0.82+25</f>
        <v>29381</v>
      </c>
      <c r="L24" s="43">
        <f>'BAR BB| Open rates'!L24*0.82+25</f>
        <v>29381</v>
      </c>
      <c r="M24" s="43">
        <f>'BAR BB| Open rates'!M24*0.82+25</f>
        <v>36679</v>
      </c>
      <c r="N24" s="43">
        <f>'BAR BB| Open rates'!N24*0.82+25</f>
        <v>32414.999999999996</v>
      </c>
      <c r="O24" s="43">
        <f>'BAR BB| Open rates'!O24*0.82+25</f>
        <v>36679</v>
      </c>
      <c r="P24" s="43">
        <f>'BAR BB| Open rates'!P24*0.82+25</f>
        <v>34219</v>
      </c>
      <c r="Q24" s="43">
        <f>'BAR BB| Open rates'!Q24*0.82+25</f>
        <v>31020.999999999996</v>
      </c>
      <c r="R24" s="43">
        <f>'BAR BB| Open rates'!R24*0.82+25</f>
        <v>32414.999999999996</v>
      </c>
      <c r="S24" s="43">
        <f>'BAR BB| Open rates'!S24*0.82+25</f>
        <v>31020.999999999996</v>
      </c>
      <c r="T24" s="43">
        <f>'BAR BB| Open rates'!T24*0.82+25</f>
        <v>32414.999999999996</v>
      </c>
      <c r="U24" s="43">
        <f>'BAR BB| Open rates'!U24*0.82+25</f>
        <v>31020.999999999996</v>
      </c>
      <c r="V24" s="43">
        <f>'BAR BB| Open rates'!V24*0.82+25</f>
        <v>32414.999999999996</v>
      </c>
      <c r="W24" s="43">
        <f>'BAR BB| Open rates'!W24*0.82+25</f>
        <v>38975</v>
      </c>
      <c r="X24" s="43">
        <f>'BAR BB| Open rates'!X24*0.82+25</f>
        <v>42419</v>
      </c>
      <c r="Y24" s="43">
        <f>'BAR BB| Open rates'!Y24*0.82+25</f>
        <v>58081</v>
      </c>
      <c r="Z24" s="43">
        <f>'BAR BB| Open rates'!Z24*0.82+25</f>
        <v>38975</v>
      </c>
      <c r="AA24" s="43">
        <f>'BAR BB| Open rates'!AA24*0.82+25</f>
        <v>40779</v>
      </c>
      <c r="AB24" s="43">
        <f>'BAR BB| Open rates'!AB24*0.82+25</f>
        <v>38975</v>
      </c>
      <c r="AC24" s="43">
        <f>'BAR BB| Open rates'!AC24*0.82+25</f>
        <v>42419</v>
      </c>
      <c r="AD24" s="43">
        <f>'BAR BB| Open rates'!AD24*0.82+25</f>
        <v>44059</v>
      </c>
      <c r="AE24" s="43">
        <f>'BAR BB| Open rates'!AE24*0.82+25</f>
        <v>42419</v>
      </c>
      <c r="AF24" s="43">
        <f>'BAR BB| Open rates'!AF24*0.82+25</f>
        <v>44059</v>
      </c>
      <c r="AG24" s="43">
        <f>'BAR BB| Open rates'!AG24*0.82+25</f>
        <v>42419</v>
      </c>
      <c r="AH24" s="43">
        <f>'BAR BB| Open rates'!AH24*0.82+25</f>
        <v>44059</v>
      </c>
      <c r="AI24" s="43">
        <f>'BAR BB| Open rates'!AI24*0.82+25</f>
        <v>42419</v>
      </c>
      <c r="AJ24" s="43">
        <f>'BAR BB| Open rates'!AJ24*0.82+25</f>
        <v>44059</v>
      </c>
      <c r="AK24" s="43">
        <f>'BAR BB| Open rates'!AK24*0.82+25</f>
        <v>42419</v>
      </c>
      <c r="AL24" s="43">
        <f>'BAR BB| Open rates'!AL24*0.82+25</f>
        <v>44059</v>
      </c>
      <c r="AM24" s="43">
        <f>'BAR BB| Open rates'!AM24*0.82+25</f>
        <v>42419</v>
      </c>
      <c r="AN24" s="43">
        <f>'BAR BB| Open rates'!AN24*0.82+25</f>
        <v>44059</v>
      </c>
      <c r="AO24" s="43">
        <f>'BAR BB| Open rates'!AO24*0.82+25</f>
        <v>42419</v>
      </c>
      <c r="AP24" s="43">
        <f>'BAR BB| Open rates'!AP24*0.82+25</f>
        <v>44059</v>
      </c>
      <c r="AQ24" s="43">
        <f>'BAR BB| Open rates'!AQ24*0.82+25</f>
        <v>42419</v>
      </c>
      <c r="AR24" s="43">
        <f>'BAR BB| Open rates'!AR24*0.82+25</f>
        <v>44059</v>
      </c>
      <c r="AS24" s="43">
        <f>'BAR BB| Open rates'!AS24*0.82+25</f>
        <v>38975</v>
      </c>
      <c r="AT24" s="43">
        <f>'BAR BB| Open rates'!AT24*0.82+25</f>
        <v>40779</v>
      </c>
      <c r="AU24" s="43">
        <f>'BAR BB| Open rates'!AU24*0.82+25</f>
        <v>38975</v>
      </c>
      <c r="AV24" s="43">
        <f>'BAR BB| Open rates'!AV24*0.82+25</f>
        <v>35859</v>
      </c>
      <c r="AW24" s="43">
        <f>'BAR BB| Open rates'!AW24*0.82+25</f>
        <v>35859</v>
      </c>
      <c r="AX24" s="43">
        <f>'BAR BB| Open rates'!AX24*0.82+25</f>
        <v>34055</v>
      </c>
      <c r="AY24" s="43">
        <f>'BAR BB| Open rates'!AY24*0.82+25</f>
        <v>35859</v>
      </c>
      <c r="AZ24" s="43">
        <f>'BAR BB| Open rates'!AZ24*0.82+25</f>
        <v>34055</v>
      </c>
      <c r="BA24" s="43">
        <f>'BAR BB| Open rates'!BA24*0.82+25</f>
        <v>35859</v>
      </c>
      <c r="BB24" s="43">
        <f>'BAR BB| Open rates'!BB24*0.82+25</f>
        <v>34055</v>
      </c>
      <c r="BC24" s="43">
        <f>'BAR BB| Open rates'!BC24*0.82+25</f>
        <v>35859</v>
      </c>
      <c r="BD24" s="43">
        <f>'BAR BB| Open rates'!BD24*0.82+25</f>
        <v>34055</v>
      </c>
      <c r="BE24" s="43">
        <f>'BAR BB| Open rates'!BE24*0.82+25</f>
        <v>32660.999999999996</v>
      </c>
      <c r="BF24" s="43">
        <f>'BAR BB| Open rates'!BF24*0.82+25</f>
        <v>31020.999999999996</v>
      </c>
      <c r="BG24" s="43">
        <f>'BAR BB| Open rates'!BG24*0.82+25</f>
        <v>32660.999999999996</v>
      </c>
      <c r="BH24" s="43">
        <f>'BAR BB| Open rates'!BH24*0.82+25</f>
        <v>31020.999999999996</v>
      </c>
      <c r="BI24" s="43">
        <f>'BAR BB| Open rates'!BI24*0.82+25</f>
        <v>32660.999999999996</v>
      </c>
      <c r="BJ24" s="43">
        <f>'BAR BB| Open rates'!BJ24*0.82+25</f>
        <v>31020.999999999996</v>
      </c>
      <c r="BK24" s="43">
        <f>'BAR BB| Open rates'!BK24*0.82+25</f>
        <v>32660.999999999996</v>
      </c>
      <c r="BL24" s="43">
        <f>'BAR BB| Open rates'!BL24*0.82+25</f>
        <v>31020.999999999996</v>
      </c>
      <c r="BM24" s="43">
        <f>'BAR BB| Open rates'!BM24*0.82+25</f>
        <v>32660.999999999996</v>
      </c>
      <c r="BN24" s="43">
        <f>'BAR BB| Open rates'!BN24*0.82+25</f>
        <v>34055</v>
      </c>
      <c r="BO24" s="43">
        <f>'BAR BB| Open rates'!BO24*0.82+25</f>
        <v>35859</v>
      </c>
      <c r="BP24" s="43">
        <f>'BAR BB| Open rates'!BP24*0.82+25</f>
        <v>30201</v>
      </c>
      <c r="BQ24" s="43">
        <f>'BAR BB| Open rates'!BQ24*0.82+25</f>
        <v>28561</v>
      </c>
      <c r="BR24" s="43">
        <f>'BAR BB| Open rates'!BR24*0.82+25</f>
        <v>29381</v>
      </c>
      <c r="BS24" s="43">
        <f>'BAR BB| Open rates'!BS24*0.82+25</f>
        <v>28561</v>
      </c>
      <c r="BT24" s="43">
        <f>'BAR BB| Open rates'!BT24*0.82+25</f>
        <v>29381</v>
      </c>
      <c r="BU24" s="43">
        <f>'BAR BB| Open rates'!BU24*0.82+25</f>
        <v>28561</v>
      </c>
      <c r="BV24" s="43">
        <f>'BAR BB| Open rates'!BV24*0.82+25</f>
        <v>29381</v>
      </c>
      <c r="BW24" s="43">
        <f>'BAR BB| Open rates'!BW24*0.82+25</f>
        <v>28561</v>
      </c>
      <c r="BX24" s="43">
        <f>'BAR BB| Open rates'!BX24*0.82+25</f>
        <v>28561</v>
      </c>
      <c r="BY24" s="43">
        <f>'BAR BB| Open rates'!BY24*0.82+25</f>
        <v>29381</v>
      </c>
      <c r="BZ24" s="43">
        <f>'BAR BB| Open rates'!BZ24*0.82+25</f>
        <v>28561</v>
      </c>
      <c r="CA24" s="43">
        <f>'BAR BB| Open rates'!CA24*0.82+25</f>
        <v>29381</v>
      </c>
      <c r="CB24" s="43">
        <f>'BAR BB| Open rates'!CB24*0.82+25</f>
        <v>28561</v>
      </c>
      <c r="CC24" s="43">
        <f>'BAR BB| Open rates'!CC24*0.82+25</f>
        <v>29381</v>
      </c>
      <c r="CD24" s="43">
        <f>'BAR BB| Open rates'!CD24*0.82+25</f>
        <v>32414.999999999996</v>
      </c>
      <c r="CE24" s="43">
        <f>'BAR BB| Open rates'!CE24*0.82+25</f>
        <v>34219</v>
      </c>
    </row>
    <row r="25" spans="1:83" s="36" customFormat="1" ht="12" customHeight="1" x14ac:dyDescent="0.2">
      <c r="A25" s="237">
        <v>2</v>
      </c>
      <c r="B25" s="43">
        <f>'BAR BB| Open rates'!B25*0.82+25</f>
        <v>40041</v>
      </c>
      <c r="C25" s="43">
        <f>'BAR BB| Open rates'!C25*0.82+25</f>
        <v>44879</v>
      </c>
      <c r="D25" s="43">
        <f>'BAR BB| Open rates'!D25*0.82+25</f>
        <v>41435</v>
      </c>
      <c r="E25" s="43">
        <f>'BAR BB| Open rates'!E25*0.82+25</f>
        <v>34875</v>
      </c>
      <c r="F25" s="43">
        <f>'BAR BB| Open rates'!F25*0.82+25</f>
        <v>33481</v>
      </c>
      <c r="G25" s="43">
        <f>'BAR BB| Open rates'!G25*0.82+25</f>
        <v>31840.999999999996</v>
      </c>
      <c r="H25" s="43">
        <f>'BAR BB| Open rates'!H25*0.82+25</f>
        <v>31840.999999999996</v>
      </c>
      <c r="I25" s="43">
        <f>'BAR BB| Open rates'!I25*0.82+25</f>
        <v>31020.999999999996</v>
      </c>
      <c r="J25" s="43">
        <f>'BAR BB| Open rates'!J25*0.82+25</f>
        <v>31840.999999999996</v>
      </c>
      <c r="K25" s="43">
        <f>'BAR BB| Open rates'!K25*0.82+25</f>
        <v>31840.999999999996</v>
      </c>
      <c r="L25" s="43">
        <f>'BAR BB| Open rates'!L25*0.82+25</f>
        <v>31840.999999999996</v>
      </c>
      <c r="M25" s="43">
        <f>'BAR BB| Open rates'!M25*0.82+25</f>
        <v>39139</v>
      </c>
      <c r="N25" s="43">
        <f>'BAR BB| Open rates'!N25*0.82+25</f>
        <v>34875</v>
      </c>
      <c r="O25" s="43">
        <f>'BAR BB| Open rates'!O25*0.82+25</f>
        <v>39139</v>
      </c>
      <c r="P25" s="43">
        <f>'BAR BB| Open rates'!P25*0.82+25</f>
        <v>36679</v>
      </c>
      <c r="Q25" s="43">
        <f>'BAR BB| Open rates'!Q25*0.82+25</f>
        <v>33481</v>
      </c>
      <c r="R25" s="43">
        <f>'BAR BB| Open rates'!R25*0.82+25</f>
        <v>34875</v>
      </c>
      <c r="S25" s="43">
        <f>'BAR BB| Open rates'!S25*0.82+25</f>
        <v>33481</v>
      </c>
      <c r="T25" s="43">
        <f>'BAR BB| Open rates'!T25*0.82+25</f>
        <v>34875</v>
      </c>
      <c r="U25" s="43">
        <f>'BAR BB| Open rates'!U25*0.82+25</f>
        <v>33481</v>
      </c>
      <c r="V25" s="43">
        <f>'BAR BB| Open rates'!V25*0.82+25</f>
        <v>34875</v>
      </c>
      <c r="W25" s="43">
        <f>'BAR BB| Open rates'!W25*0.82+25</f>
        <v>41435</v>
      </c>
      <c r="X25" s="43">
        <f>'BAR BB| Open rates'!X25*0.82+25</f>
        <v>44879</v>
      </c>
      <c r="Y25" s="43">
        <f>'BAR BB| Open rates'!Y25*0.82+25</f>
        <v>60541</v>
      </c>
      <c r="Z25" s="43">
        <f>'BAR BB| Open rates'!Z25*0.82+25</f>
        <v>41435</v>
      </c>
      <c r="AA25" s="43">
        <f>'BAR BB| Open rates'!AA25*0.82+25</f>
        <v>43239</v>
      </c>
      <c r="AB25" s="43">
        <f>'BAR BB| Open rates'!AB25*0.82+25</f>
        <v>41435</v>
      </c>
      <c r="AC25" s="43">
        <f>'BAR BB| Open rates'!AC25*0.82+25</f>
        <v>44879</v>
      </c>
      <c r="AD25" s="43">
        <f>'BAR BB| Open rates'!AD25*0.82+25</f>
        <v>46519</v>
      </c>
      <c r="AE25" s="43">
        <f>'BAR BB| Open rates'!AE25*0.82+25</f>
        <v>44879</v>
      </c>
      <c r="AF25" s="43">
        <f>'BAR BB| Open rates'!AF25*0.82+25</f>
        <v>46519</v>
      </c>
      <c r="AG25" s="43">
        <f>'BAR BB| Open rates'!AG25*0.82+25</f>
        <v>44879</v>
      </c>
      <c r="AH25" s="43">
        <f>'BAR BB| Open rates'!AH25*0.82+25</f>
        <v>46519</v>
      </c>
      <c r="AI25" s="43">
        <f>'BAR BB| Open rates'!AI25*0.82+25</f>
        <v>44879</v>
      </c>
      <c r="AJ25" s="43">
        <f>'BAR BB| Open rates'!AJ25*0.82+25</f>
        <v>46519</v>
      </c>
      <c r="AK25" s="43">
        <f>'BAR BB| Open rates'!AK25*0.82+25</f>
        <v>44879</v>
      </c>
      <c r="AL25" s="43">
        <f>'BAR BB| Open rates'!AL25*0.82+25</f>
        <v>46519</v>
      </c>
      <c r="AM25" s="43">
        <f>'BAR BB| Open rates'!AM25*0.82+25</f>
        <v>44879</v>
      </c>
      <c r="AN25" s="43">
        <f>'BAR BB| Open rates'!AN25*0.82+25</f>
        <v>46519</v>
      </c>
      <c r="AO25" s="43">
        <f>'BAR BB| Open rates'!AO25*0.82+25</f>
        <v>44879</v>
      </c>
      <c r="AP25" s="43">
        <f>'BAR BB| Open rates'!AP25*0.82+25</f>
        <v>46519</v>
      </c>
      <c r="AQ25" s="43">
        <f>'BAR BB| Open rates'!AQ25*0.82+25</f>
        <v>44879</v>
      </c>
      <c r="AR25" s="43">
        <f>'BAR BB| Open rates'!AR25*0.82+25</f>
        <v>46519</v>
      </c>
      <c r="AS25" s="43">
        <f>'BAR BB| Open rates'!AS25*0.82+25</f>
        <v>41435</v>
      </c>
      <c r="AT25" s="43">
        <f>'BAR BB| Open rates'!AT25*0.82+25</f>
        <v>43239</v>
      </c>
      <c r="AU25" s="43">
        <f>'BAR BB| Open rates'!AU25*0.82+25</f>
        <v>41435</v>
      </c>
      <c r="AV25" s="43">
        <f>'BAR BB| Open rates'!AV25*0.82+25</f>
        <v>38319</v>
      </c>
      <c r="AW25" s="43">
        <f>'BAR BB| Open rates'!AW25*0.82+25</f>
        <v>38319</v>
      </c>
      <c r="AX25" s="43">
        <f>'BAR BB| Open rates'!AX25*0.82+25</f>
        <v>36515</v>
      </c>
      <c r="AY25" s="43">
        <f>'BAR BB| Open rates'!AY25*0.82+25</f>
        <v>38319</v>
      </c>
      <c r="AZ25" s="43">
        <f>'BAR BB| Open rates'!AZ25*0.82+25</f>
        <v>36515</v>
      </c>
      <c r="BA25" s="43">
        <f>'BAR BB| Open rates'!BA25*0.82+25</f>
        <v>38319</v>
      </c>
      <c r="BB25" s="43">
        <f>'BAR BB| Open rates'!BB25*0.82+25</f>
        <v>36515</v>
      </c>
      <c r="BC25" s="43">
        <f>'BAR BB| Open rates'!BC25*0.82+25</f>
        <v>38319</v>
      </c>
      <c r="BD25" s="43">
        <f>'BAR BB| Open rates'!BD25*0.82+25</f>
        <v>36515</v>
      </c>
      <c r="BE25" s="43">
        <f>'BAR BB| Open rates'!BE25*0.82+25</f>
        <v>35121</v>
      </c>
      <c r="BF25" s="43">
        <f>'BAR BB| Open rates'!BF25*0.82+25</f>
        <v>33481</v>
      </c>
      <c r="BG25" s="43">
        <f>'BAR BB| Open rates'!BG25*0.82+25</f>
        <v>35121</v>
      </c>
      <c r="BH25" s="43">
        <f>'BAR BB| Open rates'!BH25*0.82+25</f>
        <v>33481</v>
      </c>
      <c r="BI25" s="43">
        <f>'BAR BB| Open rates'!BI25*0.82+25</f>
        <v>35121</v>
      </c>
      <c r="BJ25" s="43">
        <f>'BAR BB| Open rates'!BJ25*0.82+25</f>
        <v>33481</v>
      </c>
      <c r="BK25" s="43">
        <f>'BAR BB| Open rates'!BK25*0.82+25</f>
        <v>35121</v>
      </c>
      <c r="BL25" s="43">
        <f>'BAR BB| Open rates'!BL25*0.82+25</f>
        <v>33481</v>
      </c>
      <c r="BM25" s="43">
        <f>'BAR BB| Open rates'!BM25*0.82+25</f>
        <v>35121</v>
      </c>
      <c r="BN25" s="43">
        <f>'BAR BB| Open rates'!BN25*0.82+25</f>
        <v>36515</v>
      </c>
      <c r="BO25" s="43">
        <f>'BAR BB| Open rates'!BO25*0.82+25</f>
        <v>38319</v>
      </c>
      <c r="BP25" s="43">
        <f>'BAR BB| Open rates'!BP25*0.82+25</f>
        <v>32660.999999999996</v>
      </c>
      <c r="BQ25" s="43">
        <f>'BAR BB| Open rates'!BQ25*0.82+25</f>
        <v>31020.999999999996</v>
      </c>
      <c r="BR25" s="43">
        <f>'BAR BB| Open rates'!BR25*0.82+25</f>
        <v>31840.999999999996</v>
      </c>
      <c r="BS25" s="43">
        <f>'BAR BB| Open rates'!BS25*0.82+25</f>
        <v>31020.999999999996</v>
      </c>
      <c r="BT25" s="43">
        <f>'BAR BB| Open rates'!BT25*0.82+25</f>
        <v>31840.999999999996</v>
      </c>
      <c r="BU25" s="43">
        <f>'BAR BB| Open rates'!BU25*0.82+25</f>
        <v>31020.999999999996</v>
      </c>
      <c r="BV25" s="43">
        <f>'BAR BB| Open rates'!BV25*0.82+25</f>
        <v>31840.999999999996</v>
      </c>
      <c r="BW25" s="43">
        <f>'BAR BB| Open rates'!BW25*0.82+25</f>
        <v>31020.999999999996</v>
      </c>
      <c r="BX25" s="43">
        <f>'BAR BB| Open rates'!BX25*0.82+25</f>
        <v>31020.999999999996</v>
      </c>
      <c r="BY25" s="43">
        <f>'BAR BB| Open rates'!BY25*0.82+25</f>
        <v>31840.999999999996</v>
      </c>
      <c r="BZ25" s="43">
        <f>'BAR BB| Open rates'!BZ25*0.82+25</f>
        <v>31020.999999999996</v>
      </c>
      <c r="CA25" s="43">
        <f>'BAR BB| Open rates'!CA25*0.82+25</f>
        <v>31840.999999999996</v>
      </c>
      <c r="CB25" s="43">
        <f>'BAR BB| Open rates'!CB25*0.82+25</f>
        <v>31020.999999999996</v>
      </c>
      <c r="CC25" s="43">
        <f>'BAR BB| Open rates'!CC25*0.82+25</f>
        <v>31840.999999999996</v>
      </c>
      <c r="CD25" s="43">
        <f>'BAR BB| Open rates'!CD25*0.82+25</f>
        <v>34875</v>
      </c>
      <c r="CE25" s="43">
        <f>'BAR BB| Open rates'!CE25*0.82+25</f>
        <v>36679</v>
      </c>
    </row>
    <row r="26" spans="1:83" s="36" customFormat="1" ht="12" customHeight="1" x14ac:dyDescent="0.2">
      <c r="A26" s="237">
        <v>3</v>
      </c>
      <c r="B26" s="43">
        <f>'BAR BB| Open rates'!B26*0.82+25</f>
        <v>42501</v>
      </c>
      <c r="C26" s="43">
        <f>'BAR BB| Open rates'!C26*0.82+25</f>
        <v>47339</v>
      </c>
      <c r="D26" s="43">
        <f>'BAR BB| Open rates'!D26*0.82+25</f>
        <v>43895</v>
      </c>
      <c r="E26" s="43">
        <f>'BAR BB| Open rates'!E26*0.82+25</f>
        <v>37335</v>
      </c>
      <c r="F26" s="43">
        <f>'BAR BB| Open rates'!F26*0.82+25</f>
        <v>35941</v>
      </c>
      <c r="G26" s="43">
        <f>'BAR BB| Open rates'!G26*0.82+25</f>
        <v>34301</v>
      </c>
      <c r="H26" s="43">
        <f>'BAR BB| Open rates'!H26*0.82+25</f>
        <v>34301</v>
      </c>
      <c r="I26" s="43">
        <f>'BAR BB| Open rates'!I26*0.82+25</f>
        <v>33481</v>
      </c>
      <c r="J26" s="43">
        <f>'BAR BB| Open rates'!J26*0.82+25</f>
        <v>34301</v>
      </c>
      <c r="K26" s="43">
        <f>'BAR BB| Open rates'!K26*0.82+25</f>
        <v>34301</v>
      </c>
      <c r="L26" s="43">
        <f>'BAR BB| Open rates'!L26*0.82+25</f>
        <v>34301</v>
      </c>
      <c r="M26" s="43">
        <f>'BAR BB| Open rates'!M26*0.82+25</f>
        <v>41599</v>
      </c>
      <c r="N26" s="43">
        <f>'BAR BB| Open rates'!N26*0.82+25</f>
        <v>37335</v>
      </c>
      <c r="O26" s="43">
        <f>'BAR BB| Open rates'!O26*0.82+25</f>
        <v>41599</v>
      </c>
      <c r="P26" s="43">
        <f>'BAR BB| Open rates'!P26*0.82+25</f>
        <v>39139</v>
      </c>
      <c r="Q26" s="43">
        <f>'BAR BB| Open rates'!Q26*0.82+25</f>
        <v>35941</v>
      </c>
      <c r="R26" s="43">
        <f>'BAR BB| Open rates'!R26*0.82+25</f>
        <v>37335</v>
      </c>
      <c r="S26" s="43">
        <f>'BAR BB| Open rates'!S26*0.82+25</f>
        <v>35941</v>
      </c>
      <c r="T26" s="43">
        <f>'BAR BB| Open rates'!T26*0.82+25</f>
        <v>37335</v>
      </c>
      <c r="U26" s="43">
        <f>'BAR BB| Open rates'!U26*0.82+25</f>
        <v>35941</v>
      </c>
      <c r="V26" s="43">
        <f>'BAR BB| Open rates'!V26*0.82+25</f>
        <v>37335</v>
      </c>
      <c r="W26" s="43">
        <f>'BAR BB| Open rates'!W26*0.82+25</f>
        <v>43895</v>
      </c>
      <c r="X26" s="43">
        <f>'BAR BB| Open rates'!X26*0.82+25</f>
        <v>47339</v>
      </c>
      <c r="Y26" s="43">
        <f>'BAR BB| Open rates'!Y26*0.82+25</f>
        <v>63000.999999999993</v>
      </c>
      <c r="Z26" s="43">
        <f>'BAR BB| Open rates'!Z26*0.82+25</f>
        <v>43895</v>
      </c>
      <c r="AA26" s="43">
        <f>'BAR BB| Open rates'!AA26*0.82+25</f>
        <v>45699</v>
      </c>
      <c r="AB26" s="43">
        <f>'BAR BB| Open rates'!AB26*0.82+25</f>
        <v>43895</v>
      </c>
      <c r="AC26" s="43">
        <f>'BAR BB| Open rates'!AC26*0.82+25</f>
        <v>47339</v>
      </c>
      <c r="AD26" s="43">
        <f>'BAR BB| Open rates'!AD26*0.82+25</f>
        <v>48979</v>
      </c>
      <c r="AE26" s="43">
        <f>'BAR BB| Open rates'!AE26*0.82+25</f>
        <v>47339</v>
      </c>
      <c r="AF26" s="43">
        <f>'BAR BB| Open rates'!AF26*0.82+25</f>
        <v>48979</v>
      </c>
      <c r="AG26" s="43">
        <f>'BAR BB| Open rates'!AG26*0.82+25</f>
        <v>47339</v>
      </c>
      <c r="AH26" s="43">
        <f>'BAR BB| Open rates'!AH26*0.82+25</f>
        <v>48979</v>
      </c>
      <c r="AI26" s="43">
        <f>'BAR BB| Open rates'!AI26*0.82+25</f>
        <v>47339</v>
      </c>
      <c r="AJ26" s="43">
        <f>'BAR BB| Open rates'!AJ26*0.82+25</f>
        <v>48979</v>
      </c>
      <c r="AK26" s="43">
        <f>'BAR BB| Open rates'!AK26*0.82+25</f>
        <v>47339</v>
      </c>
      <c r="AL26" s="43">
        <f>'BAR BB| Open rates'!AL26*0.82+25</f>
        <v>48979</v>
      </c>
      <c r="AM26" s="43">
        <f>'BAR BB| Open rates'!AM26*0.82+25</f>
        <v>47339</v>
      </c>
      <c r="AN26" s="43">
        <f>'BAR BB| Open rates'!AN26*0.82+25</f>
        <v>48979</v>
      </c>
      <c r="AO26" s="43">
        <f>'BAR BB| Open rates'!AO26*0.82+25</f>
        <v>47339</v>
      </c>
      <c r="AP26" s="43">
        <f>'BAR BB| Open rates'!AP26*0.82+25</f>
        <v>48979</v>
      </c>
      <c r="AQ26" s="43">
        <f>'BAR BB| Open rates'!AQ26*0.82+25</f>
        <v>47339</v>
      </c>
      <c r="AR26" s="43">
        <f>'BAR BB| Open rates'!AR26*0.82+25</f>
        <v>48979</v>
      </c>
      <c r="AS26" s="43">
        <f>'BAR BB| Open rates'!AS26*0.82+25</f>
        <v>43895</v>
      </c>
      <c r="AT26" s="43">
        <f>'BAR BB| Open rates'!AT26*0.82+25</f>
        <v>45699</v>
      </c>
      <c r="AU26" s="43">
        <f>'BAR BB| Open rates'!AU26*0.82+25</f>
        <v>43895</v>
      </c>
      <c r="AV26" s="43">
        <f>'BAR BB| Open rates'!AV26*0.82+25</f>
        <v>40779</v>
      </c>
      <c r="AW26" s="43">
        <f>'BAR BB| Open rates'!AW26*0.82+25</f>
        <v>40779</v>
      </c>
      <c r="AX26" s="43">
        <f>'BAR BB| Open rates'!AX26*0.82+25</f>
        <v>38975</v>
      </c>
      <c r="AY26" s="43">
        <f>'BAR BB| Open rates'!AY26*0.82+25</f>
        <v>40779</v>
      </c>
      <c r="AZ26" s="43">
        <f>'BAR BB| Open rates'!AZ26*0.82+25</f>
        <v>38975</v>
      </c>
      <c r="BA26" s="43">
        <f>'BAR BB| Open rates'!BA26*0.82+25</f>
        <v>40779</v>
      </c>
      <c r="BB26" s="43">
        <f>'BAR BB| Open rates'!BB26*0.82+25</f>
        <v>38975</v>
      </c>
      <c r="BC26" s="43">
        <f>'BAR BB| Open rates'!BC26*0.82+25</f>
        <v>40779</v>
      </c>
      <c r="BD26" s="43">
        <f>'BAR BB| Open rates'!BD26*0.82+25</f>
        <v>38975</v>
      </c>
      <c r="BE26" s="43">
        <f>'BAR BB| Open rates'!BE26*0.82+25</f>
        <v>37581</v>
      </c>
      <c r="BF26" s="43">
        <f>'BAR BB| Open rates'!BF26*0.82+25</f>
        <v>35941</v>
      </c>
      <c r="BG26" s="43">
        <f>'BAR BB| Open rates'!BG26*0.82+25</f>
        <v>37581</v>
      </c>
      <c r="BH26" s="43">
        <f>'BAR BB| Open rates'!BH26*0.82+25</f>
        <v>35941</v>
      </c>
      <c r="BI26" s="43">
        <f>'BAR BB| Open rates'!BI26*0.82+25</f>
        <v>37581</v>
      </c>
      <c r="BJ26" s="43">
        <f>'BAR BB| Open rates'!BJ26*0.82+25</f>
        <v>35941</v>
      </c>
      <c r="BK26" s="43">
        <f>'BAR BB| Open rates'!BK26*0.82+25</f>
        <v>37581</v>
      </c>
      <c r="BL26" s="43">
        <f>'BAR BB| Open rates'!BL26*0.82+25</f>
        <v>35941</v>
      </c>
      <c r="BM26" s="43">
        <f>'BAR BB| Open rates'!BM26*0.82+25</f>
        <v>37581</v>
      </c>
      <c r="BN26" s="43">
        <f>'BAR BB| Open rates'!BN26*0.82+25</f>
        <v>38975</v>
      </c>
      <c r="BO26" s="43">
        <f>'BAR BB| Open rates'!BO26*0.82+25</f>
        <v>40779</v>
      </c>
      <c r="BP26" s="43">
        <f>'BAR BB| Open rates'!BP26*0.82+25</f>
        <v>35121</v>
      </c>
      <c r="BQ26" s="43">
        <f>'BAR BB| Open rates'!BQ26*0.82+25</f>
        <v>33481</v>
      </c>
      <c r="BR26" s="43">
        <f>'BAR BB| Open rates'!BR26*0.82+25</f>
        <v>34301</v>
      </c>
      <c r="BS26" s="43">
        <f>'BAR BB| Open rates'!BS26*0.82+25</f>
        <v>33481</v>
      </c>
      <c r="BT26" s="43">
        <f>'BAR BB| Open rates'!BT26*0.82+25</f>
        <v>34301</v>
      </c>
      <c r="BU26" s="43">
        <f>'BAR BB| Open rates'!BU26*0.82+25</f>
        <v>33481</v>
      </c>
      <c r="BV26" s="43">
        <f>'BAR BB| Open rates'!BV26*0.82+25</f>
        <v>34301</v>
      </c>
      <c r="BW26" s="43">
        <f>'BAR BB| Open rates'!BW26*0.82+25</f>
        <v>33481</v>
      </c>
      <c r="BX26" s="43">
        <f>'BAR BB| Open rates'!BX26*0.82+25</f>
        <v>33481</v>
      </c>
      <c r="BY26" s="43">
        <f>'BAR BB| Open rates'!BY26*0.82+25</f>
        <v>34301</v>
      </c>
      <c r="BZ26" s="43">
        <f>'BAR BB| Open rates'!BZ26*0.82+25</f>
        <v>33481</v>
      </c>
      <c r="CA26" s="43">
        <f>'BAR BB| Open rates'!CA26*0.82+25</f>
        <v>34301</v>
      </c>
      <c r="CB26" s="43">
        <f>'BAR BB| Open rates'!CB26*0.82+25</f>
        <v>33481</v>
      </c>
      <c r="CC26" s="43">
        <f>'BAR BB| Open rates'!CC26*0.82+25</f>
        <v>34301</v>
      </c>
      <c r="CD26" s="43">
        <f>'BAR BB| Open rates'!CD26*0.82+25</f>
        <v>37335</v>
      </c>
      <c r="CE26" s="43">
        <f>'BAR BB| Open rates'!CE26*0.82+25</f>
        <v>39139</v>
      </c>
    </row>
    <row r="27" spans="1:83" s="36" customFormat="1" ht="12" customHeight="1" x14ac:dyDescent="0.2">
      <c r="A27" s="237">
        <v>4</v>
      </c>
      <c r="B27" s="43">
        <f>'BAR BB| Open rates'!B27*0.82+25</f>
        <v>44961</v>
      </c>
      <c r="C27" s="43">
        <f>'BAR BB| Open rates'!C27*0.82+25</f>
        <v>49799</v>
      </c>
      <c r="D27" s="43">
        <f>'BAR BB| Open rates'!D27*0.82+25</f>
        <v>46355</v>
      </c>
      <c r="E27" s="43">
        <f>'BAR BB| Open rates'!E27*0.82+25</f>
        <v>39795</v>
      </c>
      <c r="F27" s="43">
        <f>'BAR BB| Open rates'!F27*0.82+25</f>
        <v>38401</v>
      </c>
      <c r="G27" s="43">
        <f>'BAR BB| Open rates'!G27*0.82+25</f>
        <v>36761</v>
      </c>
      <c r="H27" s="43">
        <f>'BAR BB| Open rates'!H27*0.82+25</f>
        <v>36761</v>
      </c>
      <c r="I27" s="43">
        <f>'BAR BB| Open rates'!I27*0.82+25</f>
        <v>35941</v>
      </c>
      <c r="J27" s="43">
        <f>'BAR BB| Open rates'!J27*0.82+25</f>
        <v>36761</v>
      </c>
      <c r="K27" s="43">
        <f>'BAR BB| Open rates'!K27*0.82+25</f>
        <v>36761</v>
      </c>
      <c r="L27" s="43">
        <f>'BAR BB| Open rates'!L27*0.82+25</f>
        <v>36761</v>
      </c>
      <c r="M27" s="43">
        <f>'BAR BB| Open rates'!M27*0.82+25</f>
        <v>44059</v>
      </c>
      <c r="N27" s="43">
        <f>'BAR BB| Open rates'!N27*0.82+25</f>
        <v>39795</v>
      </c>
      <c r="O27" s="43">
        <f>'BAR BB| Open rates'!O27*0.82+25</f>
        <v>44059</v>
      </c>
      <c r="P27" s="43">
        <f>'BAR BB| Open rates'!P27*0.82+25</f>
        <v>41599</v>
      </c>
      <c r="Q27" s="43">
        <f>'BAR BB| Open rates'!Q27*0.82+25</f>
        <v>38401</v>
      </c>
      <c r="R27" s="43">
        <f>'BAR BB| Open rates'!R27*0.82+25</f>
        <v>39795</v>
      </c>
      <c r="S27" s="43">
        <f>'BAR BB| Open rates'!S27*0.82+25</f>
        <v>38401</v>
      </c>
      <c r="T27" s="43">
        <f>'BAR BB| Open rates'!T27*0.82+25</f>
        <v>39795</v>
      </c>
      <c r="U27" s="43">
        <f>'BAR BB| Open rates'!U27*0.82+25</f>
        <v>38401</v>
      </c>
      <c r="V27" s="43">
        <f>'BAR BB| Open rates'!V27*0.82+25</f>
        <v>39795</v>
      </c>
      <c r="W27" s="43">
        <f>'BAR BB| Open rates'!W27*0.82+25</f>
        <v>46355</v>
      </c>
      <c r="X27" s="43">
        <f>'BAR BB| Open rates'!X27*0.82+25</f>
        <v>49799</v>
      </c>
      <c r="Y27" s="43">
        <f>'BAR BB| Open rates'!Y27*0.82+25</f>
        <v>65460.999999999993</v>
      </c>
      <c r="Z27" s="43">
        <f>'BAR BB| Open rates'!Z27*0.82+25</f>
        <v>46355</v>
      </c>
      <c r="AA27" s="43">
        <f>'BAR BB| Open rates'!AA27*0.82+25</f>
        <v>48159</v>
      </c>
      <c r="AB27" s="43">
        <f>'BAR BB| Open rates'!AB27*0.82+25</f>
        <v>46355</v>
      </c>
      <c r="AC27" s="43">
        <f>'BAR BB| Open rates'!AC27*0.82+25</f>
        <v>49799</v>
      </c>
      <c r="AD27" s="43">
        <f>'BAR BB| Open rates'!AD27*0.82+25</f>
        <v>51439</v>
      </c>
      <c r="AE27" s="43">
        <f>'BAR BB| Open rates'!AE27*0.82+25</f>
        <v>49799</v>
      </c>
      <c r="AF27" s="43">
        <f>'BAR BB| Open rates'!AF27*0.82+25</f>
        <v>51439</v>
      </c>
      <c r="AG27" s="43">
        <f>'BAR BB| Open rates'!AG27*0.82+25</f>
        <v>49799</v>
      </c>
      <c r="AH27" s="43">
        <f>'BAR BB| Open rates'!AH27*0.82+25</f>
        <v>51439</v>
      </c>
      <c r="AI27" s="43">
        <f>'BAR BB| Open rates'!AI27*0.82+25</f>
        <v>49799</v>
      </c>
      <c r="AJ27" s="43">
        <f>'BAR BB| Open rates'!AJ27*0.82+25</f>
        <v>51439</v>
      </c>
      <c r="AK27" s="43">
        <f>'BAR BB| Open rates'!AK27*0.82+25</f>
        <v>49799</v>
      </c>
      <c r="AL27" s="43">
        <f>'BAR BB| Open rates'!AL27*0.82+25</f>
        <v>51439</v>
      </c>
      <c r="AM27" s="43">
        <f>'BAR BB| Open rates'!AM27*0.82+25</f>
        <v>49799</v>
      </c>
      <c r="AN27" s="43">
        <f>'BAR BB| Open rates'!AN27*0.82+25</f>
        <v>51439</v>
      </c>
      <c r="AO27" s="43">
        <f>'BAR BB| Open rates'!AO27*0.82+25</f>
        <v>49799</v>
      </c>
      <c r="AP27" s="43">
        <f>'BAR BB| Open rates'!AP27*0.82+25</f>
        <v>51439</v>
      </c>
      <c r="AQ27" s="43">
        <f>'BAR BB| Open rates'!AQ27*0.82+25</f>
        <v>49799</v>
      </c>
      <c r="AR27" s="43">
        <f>'BAR BB| Open rates'!AR27*0.82+25</f>
        <v>51439</v>
      </c>
      <c r="AS27" s="43">
        <f>'BAR BB| Open rates'!AS27*0.82+25</f>
        <v>46355</v>
      </c>
      <c r="AT27" s="43">
        <f>'BAR BB| Open rates'!AT27*0.82+25</f>
        <v>48159</v>
      </c>
      <c r="AU27" s="43">
        <f>'BAR BB| Open rates'!AU27*0.82+25</f>
        <v>46355</v>
      </c>
      <c r="AV27" s="43">
        <f>'BAR BB| Open rates'!AV27*0.82+25</f>
        <v>43239</v>
      </c>
      <c r="AW27" s="43">
        <f>'BAR BB| Open rates'!AW27*0.82+25</f>
        <v>43239</v>
      </c>
      <c r="AX27" s="43">
        <f>'BAR BB| Open rates'!AX27*0.82+25</f>
        <v>41435</v>
      </c>
      <c r="AY27" s="43">
        <f>'BAR BB| Open rates'!AY27*0.82+25</f>
        <v>43239</v>
      </c>
      <c r="AZ27" s="43">
        <f>'BAR BB| Open rates'!AZ27*0.82+25</f>
        <v>41435</v>
      </c>
      <c r="BA27" s="43">
        <f>'BAR BB| Open rates'!BA27*0.82+25</f>
        <v>43239</v>
      </c>
      <c r="BB27" s="43">
        <f>'BAR BB| Open rates'!BB27*0.82+25</f>
        <v>41435</v>
      </c>
      <c r="BC27" s="43">
        <f>'BAR BB| Open rates'!BC27*0.82+25</f>
        <v>43239</v>
      </c>
      <c r="BD27" s="43">
        <f>'BAR BB| Open rates'!BD27*0.82+25</f>
        <v>41435</v>
      </c>
      <c r="BE27" s="43">
        <f>'BAR BB| Open rates'!BE27*0.82+25</f>
        <v>40041</v>
      </c>
      <c r="BF27" s="43">
        <f>'BAR BB| Open rates'!BF27*0.82+25</f>
        <v>38401</v>
      </c>
      <c r="BG27" s="43">
        <f>'BAR BB| Open rates'!BG27*0.82+25</f>
        <v>40041</v>
      </c>
      <c r="BH27" s="43">
        <f>'BAR BB| Open rates'!BH27*0.82+25</f>
        <v>38401</v>
      </c>
      <c r="BI27" s="43">
        <f>'BAR BB| Open rates'!BI27*0.82+25</f>
        <v>40041</v>
      </c>
      <c r="BJ27" s="43">
        <f>'BAR BB| Open rates'!BJ27*0.82+25</f>
        <v>38401</v>
      </c>
      <c r="BK27" s="43">
        <f>'BAR BB| Open rates'!BK27*0.82+25</f>
        <v>40041</v>
      </c>
      <c r="BL27" s="43">
        <f>'BAR BB| Open rates'!BL27*0.82+25</f>
        <v>38401</v>
      </c>
      <c r="BM27" s="43">
        <f>'BAR BB| Open rates'!BM27*0.82+25</f>
        <v>40041</v>
      </c>
      <c r="BN27" s="43">
        <f>'BAR BB| Open rates'!BN27*0.82+25</f>
        <v>41435</v>
      </c>
      <c r="BO27" s="43">
        <f>'BAR BB| Open rates'!BO27*0.82+25</f>
        <v>43239</v>
      </c>
      <c r="BP27" s="43">
        <f>'BAR BB| Open rates'!BP27*0.82+25</f>
        <v>37581</v>
      </c>
      <c r="BQ27" s="43">
        <f>'BAR BB| Open rates'!BQ27*0.82+25</f>
        <v>35941</v>
      </c>
      <c r="BR27" s="43">
        <f>'BAR BB| Open rates'!BR27*0.82+25</f>
        <v>36761</v>
      </c>
      <c r="BS27" s="43">
        <f>'BAR BB| Open rates'!BS27*0.82+25</f>
        <v>35941</v>
      </c>
      <c r="BT27" s="43">
        <f>'BAR BB| Open rates'!BT27*0.82+25</f>
        <v>36761</v>
      </c>
      <c r="BU27" s="43">
        <f>'BAR BB| Open rates'!BU27*0.82+25</f>
        <v>35941</v>
      </c>
      <c r="BV27" s="43">
        <f>'BAR BB| Open rates'!BV27*0.82+25</f>
        <v>36761</v>
      </c>
      <c r="BW27" s="43">
        <f>'BAR BB| Open rates'!BW27*0.82+25</f>
        <v>35941</v>
      </c>
      <c r="BX27" s="43">
        <f>'BAR BB| Open rates'!BX27*0.82+25</f>
        <v>35941</v>
      </c>
      <c r="BY27" s="43">
        <f>'BAR BB| Open rates'!BY27*0.82+25</f>
        <v>36761</v>
      </c>
      <c r="BZ27" s="43">
        <f>'BAR BB| Open rates'!BZ27*0.82+25</f>
        <v>35941</v>
      </c>
      <c r="CA27" s="43">
        <f>'BAR BB| Open rates'!CA27*0.82+25</f>
        <v>36761</v>
      </c>
      <c r="CB27" s="43">
        <f>'BAR BB| Open rates'!CB27*0.82+25</f>
        <v>35941</v>
      </c>
      <c r="CC27" s="43">
        <f>'BAR BB| Open rates'!CC27*0.82+25</f>
        <v>36761</v>
      </c>
      <c r="CD27" s="43">
        <f>'BAR BB| Open rates'!CD27*0.82+25</f>
        <v>39795</v>
      </c>
      <c r="CE27" s="43">
        <f>'BAR BB| Open rates'!CE27*0.82+25</f>
        <v>41599</v>
      </c>
    </row>
    <row r="28" spans="1:83"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row>
    <row r="29" spans="1:83" s="36" customFormat="1" ht="12" customHeight="1" x14ac:dyDescent="0.2">
      <c r="A29" s="237">
        <v>1</v>
      </c>
      <c r="B29" s="43">
        <f>'BAR BB| Open rates'!B29*0.82+25</f>
        <v>39221</v>
      </c>
      <c r="C29" s="43">
        <f>'BAR BB| Open rates'!C29*0.82+25</f>
        <v>44059</v>
      </c>
      <c r="D29" s="43">
        <f>'BAR BB| Open rates'!D29*0.82+25</f>
        <v>40615</v>
      </c>
      <c r="E29" s="43">
        <f>'BAR BB| Open rates'!E29*0.82+25</f>
        <v>34875</v>
      </c>
      <c r="F29" s="43">
        <f>'BAR BB| Open rates'!F29*0.82+25</f>
        <v>33481</v>
      </c>
      <c r="G29" s="43">
        <f>'BAR BB| Open rates'!G29*0.82+25</f>
        <v>31840.999999999996</v>
      </c>
      <c r="H29" s="43">
        <f>'BAR BB| Open rates'!H29*0.82+25</f>
        <v>31840.999999999996</v>
      </c>
      <c r="I29" s="43">
        <f>'BAR BB| Open rates'!I29*0.82+25</f>
        <v>31020.999999999996</v>
      </c>
      <c r="J29" s="43">
        <f>'BAR BB| Open rates'!J29*0.82+25</f>
        <v>31840.999999999996</v>
      </c>
      <c r="K29" s="43">
        <f>'BAR BB| Open rates'!K29*0.82+25</f>
        <v>31840.999999999996</v>
      </c>
      <c r="L29" s="43">
        <f>'BAR BB| Open rates'!L29*0.82+25</f>
        <v>31840.999999999996</v>
      </c>
      <c r="M29" s="43">
        <f>'BAR BB| Open rates'!M29*0.82+25</f>
        <v>39139</v>
      </c>
      <c r="N29" s="43">
        <f>'BAR BB| Open rates'!N29*0.82+25</f>
        <v>34875</v>
      </c>
      <c r="O29" s="43">
        <f>'BAR BB| Open rates'!O29*0.82+25</f>
        <v>39139</v>
      </c>
      <c r="P29" s="43">
        <f>'BAR BB| Open rates'!P29*0.82+25</f>
        <v>36679</v>
      </c>
      <c r="Q29" s="43">
        <f>'BAR BB| Open rates'!Q29*0.82+25</f>
        <v>33481</v>
      </c>
      <c r="R29" s="43">
        <f>'BAR BB| Open rates'!R29*0.82+25</f>
        <v>34875</v>
      </c>
      <c r="S29" s="43">
        <f>'BAR BB| Open rates'!S29*0.82+25</f>
        <v>33481</v>
      </c>
      <c r="T29" s="43">
        <f>'BAR BB| Open rates'!T29*0.82+25</f>
        <v>34875</v>
      </c>
      <c r="U29" s="43">
        <f>'BAR BB| Open rates'!U29*0.82+25</f>
        <v>33481</v>
      </c>
      <c r="V29" s="43">
        <f>'BAR BB| Open rates'!V29*0.82+25</f>
        <v>34875</v>
      </c>
      <c r="W29" s="43">
        <f>'BAR BB| Open rates'!W29*0.82+25</f>
        <v>40615</v>
      </c>
      <c r="X29" s="43">
        <f>'BAR BB| Open rates'!X29*0.82+25</f>
        <v>44059</v>
      </c>
      <c r="Y29" s="43">
        <f>'BAR BB| Open rates'!Y29*0.82+25</f>
        <v>59721</v>
      </c>
      <c r="Z29" s="43">
        <f>'BAR BB| Open rates'!Z29*0.82+25</f>
        <v>40615</v>
      </c>
      <c r="AA29" s="43">
        <f>'BAR BB| Open rates'!AA29*0.82+25</f>
        <v>42419</v>
      </c>
      <c r="AB29" s="43">
        <f>'BAR BB| Open rates'!AB29*0.82+25</f>
        <v>40615</v>
      </c>
      <c r="AC29" s="43">
        <f>'BAR BB| Open rates'!AC29*0.82+25</f>
        <v>44059</v>
      </c>
      <c r="AD29" s="43">
        <f>'BAR BB| Open rates'!AD29*0.82+25</f>
        <v>45699</v>
      </c>
      <c r="AE29" s="43">
        <f>'BAR BB| Open rates'!AE29*0.82+25</f>
        <v>44059</v>
      </c>
      <c r="AF29" s="43">
        <f>'BAR BB| Open rates'!AF29*0.82+25</f>
        <v>45699</v>
      </c>
      <c r="AG29" s="43">
        <f>'BAR BB| Open rates'!AG29*0.82+25</f>
        <v>44059</v>
      </c>
      <c r="AH29" s="43">
        <f>'BAR BB| Open rates'!AH29*0.82+25</f>
        <v>45699</v>
      </c>
      <c r="AI29" s="43">
        <f>'BAR BB| Open rates'!AI29*0.82+25</f>
        <v>44059</v>
      </c>
      <c r="AJ29" s="43">
        <f>'BAR BB| Open rates'!AJ29*0.82+25</f>
        <v>45699</v>
      </c>
      <c r="AK29" s="43">
        <f>'BAR BB| Open rates'!AK29*0.82+25</f>
        <v>44059</v>
      </c>
      <c r="AL29" s="43">
        <f>'BAR BB| Open rates'!AL29*0.82+25</f>
        <v>45699</v>
      </c>
      <c r="AM29" s="43">
        <f>'BAR BB| Open rates'!AM29*0.82+25</f>
        <v>44059</v>
      </c>
      <c r="AN29" s="43">
        <f>'BAR BB| Open rates'!AN29*0.82+25</f>
        <v>45699</v>
      </c>
      <c r="AO29" s="43">
        <f>'BAR BB| Open rates'!AO29*0.82+25</f>
        <v>44059</v>
      </c>
      <c r="AP29" s="43">
        <f>'BAR BB| Open rates'!AP29*0.82+25</f>
        <v>45699</v>
      </c>
      <c r="AQ29" s="43">
        <f>'BAR BB| Open rates'!AQ29*0.82+25</f>
        <v>44059</v>
      </c>
      <c r="AR29" s="43">
        <f>'BAR BB| Open rates'!AR29*0.82+25</f>
        <v>45699</v>
      </c>
      <c r="AS29" s="43">
        <f>'BAR BB| Open rates'!AS29*0.82+25</f>
        <v>40615</v>
      </c>
      <c r="AT29" s="43">
        <f>'BAR BB| Open rates'!AT29*0.82+25</f>
        <v>42419</v>
      </c>
      <c r="AU29" s="43">
        <f>'BAR BB| Open rates'!AU29*0.82+25</f>
        <v>40615</v>
      </c>
      <c r="AV29" s="43">
        <f>'BAR BB| Open rates'!AV29*0.82+25</f>
        <v>39139</v>
      </c>
      <c r="AW29" s="43">
        <f>'BAR BB| Open rates'!AW29*0.82+25</f>
        <v>39139</v>
      </c>
      <c r="AX29" s="43">
        <f>'BAR BB| Open rates'!AX29*0.82+25</f>
        <v>37335</v>
      </c>
      <c r="AY29" s="43">
        <f>'BAR BB| Open rates'!AY29*0.82+25</f>
        <v>39139</v>
      </c>
      <c r="AZ29" s="43">
        <f>'BAR BB| Open rates'!AZ29*0.82+25</f>
        <v>37335</v>
      </c>
      <c r="BA29" s="43">
        <f>'BAR BB| Open rates'!BA29*0.82+25</f>
        <v>39139</v>
      </c>
      <c r="BB29" s="43">
        <f>'BAR BB| Open rates'!BB29*0.82+25</f>
        <v>37335</v>
      </c>
      <c r="BC29" s="43">
        <f>'BAR BB| Open rates'!BC29*0.82+25</f>
        <v>39139</v>
      </c>
      <c r="BD29" s="43">
        <f>'BAR BB| Open rates'!BD29*0.82+25</f>
        <v>37335</v>
      </c>
      <c r="BE29" s="43">
        <f>'BAR BB| Open rates'!BE29*0.82+25</f>
        <v>34301</v>
      </c>
      <c r="BF29" s="43">
        <f>'BAR BB| Open rates'!BF29*0.82+25</f>
        <v>32660.999999999996</v>
      </c>
      <c r="BG29" s="43">
        <f>'BAR BB| Open rates'!BG29*0.82+25</f>
        <v>34301</v>
      </c>
      <c r="BH29" s="43">
        <f>'BAR BB| Open rates'!BH29*0.82+25</f>
        <v>32660.999999999996</v>
      </c>
      <c r="BI29" s="43">
        <f>'BAR BB| Open rates'!BI29*0.82+25</f>
        <v>34301</v>
      </c>
      <c r="BJ29" s="43">
        <f>'BAR BB| Open rates'!BJ29*0.82+25</f>
        <v>32660.999999999996</v>
      </c>
      <c r="BK29" s="43">
        <f>'BAR BB| Open rates'!BK29*0.82+25</f>
        <v>34301</v>
      </c>
      <c r="BL29" s="43">
        <f>'BAR BB| Open rates'!BL29*0.82+25</f>
        <v>32660.999999999996</v>
      </c>
      <c r="BM29" s="43">
        <f>'BAR BB| Open rates'!BM29*0.82+25</f>
        <v>34301</v>
      </c>
      <c r="BN29" s="43">
        <f>'BAR BB| Open rates'!BN29*0.82+25</f>
        <v>35695</v>
      </c>
      <c r="BO29" s="43">
        <f>'BAR BB| Open rates'!BO29*0.82+25</f>
        <v>37499</v>
      </c>
      <c r="BP29" s="43">
        <f>'BAR BB| Open rates'!BP29*0.82+25</f>
        <v>31840.999999999996</v>
      </c>
      <c r="BQ29" s="43">
        <f>'BAR BB| Open rates'!BQ29*0.82+25</f>
        <v>31020.999999999996</v>
      </c>
      <c r="BR29" s="43">
        <f>'BAR BB| Open rates'!BR29*0.82+25</f>
        <v>31840.999999999996</v>
      </c>
      <c r="BS29" s="43">
        <f>'BAR BB| Open rates'!BS29*0.82+25</f>
        <v>31020.999999999996</v>
      </c>
      <c r="BT29" s="43">
        <f>'BAR BB| Open rates'!BT29*0.82+25</f>
        <v>31840.999999999996</v>
      </c>
      <c r="BU29" s="43">
        <f>'BAR BB| Open rates'!BU29*0.82+25</f>
        <v>31020.999999999996</v>
      </c>
      <c r="BV29" s="43">
        <f>'BAR BB| Open rates'!BV29*0.82+25</f>
        <v>31840.999999999996</v>
      </c>
      <c r="BW29" s="43">
        <f>'BAR BB| Open rates'!BW29*0.82+25</f>
        <v>31020.999999999996</v>
      </c>
      <c r="BX29" s="43">
        <f>'BAR BB| Open rates'!BX29*0.82+25</f>
        <v>31020.999999999996</v>
      </c>
      <c r="BY29" s="43">
        <f>'BAR BB| Open rates'!BY29*0.82+25</f>
        <v>31840.999999999996</v>
      </c>
      <c r="BZ29" s="43">
        <f>'BAR BB| Open rates'!BZ29*0.82+25</f>
        <v>31020.999999999996</v>
      </c>
      <c r="CA29" s="43">
        <f>'BAR BB| Open rates'!CA29*0.82+25</f>
        <v>31840.999999999996</v>
      </c>
      <c r="CB29" s="43">
        <f>'BAR BB| Open rates'!CB29*0.82+25</f>
        <v>31020.999999999996</v>
      </c>
      <c r="CC29" s="43">
        <f>'BAR BB| Open rates'!CC29*0.82+25</f>
        <v>31840.999999999996</v>
      </c>
      <c r="CD29" s="43">
        <f>'BAR BB| Open rates'!CD29*0.82+25</f>
        <v>34875</v>
      </c>
      <c r="CE29" s="43">
        <f>'BAR BB| Open rates'!CE29*0.82+25</f>
        <v>36679</v>
      </c>
    </row>
    <row r="30" spans="1:83" s="36" customFormat="1" ht="12" customHeight="1" x14ac:dyDescent="0.2">
      <c r="A30" s="237">
        <v>2</v>
      </c>
      <c r="B30" s="43">
        <f>'BAR BB| Open rates'!B30*0.82+25</f>
        <v>41681</v>
      </c>
      <c r="C30" s="43">
        <f>'BAR BB| Open rates'!C30*0.82+25</f>
        <v>46519</v>
      </c>
      <c r="D30" s="43">
        <f>'BAR BB| Open rates'!D30*0.82+25</f>
        <v>43075</v>
      </c>
      <c r="E30" s="43">
        <f>'BAR BB| Open rates'!E30*0.82+25</f>
        <v>37335</v>
      </c>
      <c r="F30" s="43">
        <f>'BAR BB| Open rates'!F30*0.82+25</f>
        <v>35941</v>
      </c>
      <c r="G30" s="43">
        <f>'BAR BB| Open rates'!G30*0.82+25</f>
        <v>34301</v>
      </c>
      <c r="H30" s="43">
        <f>'BAR BB| Open rates'!H30*0.82+25</f>
        <v>34301</v>
      </c>
      <c r="I30" s="43">
        <f>'BAR BB| Open rates'!I30*0.82+25</f>
        <v>33481</v>
      </c>
      <c r="J30" s="43">
        <f>'BAR BB| Open rates'!J30*0.82+25</f>
        <v>34301</v>
      </c>
      <c r="K30" s="43">
        <f>'BAR BB| Open rates'!K30*0.82+25</f>
        <v>34301</v>
      </c>
      <c r="L30" s="43">
        <f>'BAR BB| Open rates'!L30*0.82+25</f>
        <v>34301</v>
      </c>
      <c r="M30" s="43">
        <f>'BAR BB| Open rates'!M30*0.82+25</f>
        <v>41599</v>
      </c>
      <c r="N30" s="43">
        <f>'BAR BB| Open rates'!N30*0.82+25</f>
        <v>37335</v>
      </c>
      <c r="O30" s="43">
        <f>'BAR BB| Open rates'!O30*0.82+25</f>
        <v>41599</v>
      </c>
      <c r="P30" s="43">
        <f>'BAR BB| Open rates'!P30*0.82+25</f>
        <v>39139</v>
      </c>
      <c r="Q30" s="43">
        <f>'BAR BB| Open rates'!Q30*0.82+25</f>
        <v>35941</v>
      </c>
      <c r="R30" s="43">
        <f>'BAR BB| Open rates'!R30*0.82+25</f>
        <v>37335</v>
      </c>
      <c r="S30" s="43">
        <f>'BAR BB| Open rates'!S30*0.82+25</f>
        <v>35941</v>
      </c>
      <c r="T30" s="43">
        <f>'BAR BB| Open rates'!T30*0.82+25</f>
        <v>37335</v>
      </c>
      <c r="U30" s="43">
        <f>'BAR BB| Open rates'!U30*0.82+25</f>
        <v>35941</v>
      </c>
      <c r="V30" s="43">
        <f>'BAR BB| Open rates'!V30*0.82+25</f>
        <v>37335</v>
      </c>
      <c r="W30" s="43">
        <f>'BAR BB| Open rates'!W30*0.82+25</f>
        <v>43075</v>
      </c>
      <c r="X30" s="43">
        <f>'BAR BB| Open rates'!X30*0.82+25</f>
        <v>46519</v>
      </c>
      <c r="Y30" s="43">
        <f>'BAR BB| Open rates'!Y30*0.82+25</f>
        <v>62180.999999999993</v>
      </c>
      <c r="Z30" s="43">
        <f>'BAR BB| Open rates'!Z30*0.82+25</f>
        <v>43075</v>
      </c>
      <c r="AA30" s="43">
        <f>'BAR BB| Open rates'!AA30*0.82+25</f>
        <v>44879</v>
      </c>
      <c r="AB30" s="43">
        <f>'BAR BB| Open rates'!AB30*0.82+25</f>
        <v>43075</v>
      </c>
      <c r="AC30" s="43">
        <f>'BAR BB| Open rates'!AC30*0.82+25</f>
        <v>46519</v>
      </c>
      <c r="AD30" s="43">
        <f>'BAR BB| Open rates'!AD30*0.82+25</f>
        <v>48159</v>
      </c>
      <c r="AE30" s="43">
        <f>'BAR BB| Open rates'!AE30*0.82+25</f>
        <v>46519</v>
      </c>
      <c r="AF30" s="43">
        <f>'BAR BB| Open rates'!AF30*0.82+25</f>
        <v>48159</v>
      </c>
      <c r="AG30" s="43">
        <f>'BAR BB| Open rates'!AG30*0.82+25</f>
        <v>46519</v>
      </c>
      <c r="AH30" s="43">
        <f>'BAR BB| Open rates'!AH30*0.82+25</f>
        <v>48159</v>
      </c>
      <c r="AI30" s="43">
        <f>'BAR BB| Open rates'!AI30*0.82+25</f>
        <v>46519</v>
      </c>
      <c r="AJ30" s="43">
        <f>'BAR BB| Open rates'!AJ30*0.82+25</f>
        <v>48159</v>
      </c>
      <c r="AK30" s="43">
        <f>'BAR BB| Open rates'!AK30*0.82+25</f>
        <v>46519</v>
      </c>
      <c r="AL30" s="43">
        <f>'BAR BB| Open rates'!AL30*0.82+25</f>
        <v>48159</v>
      </c>
      <c r="AM30" s="43">
        <f>'BAR BB| Open rates'!AM30*0.82+25</f>
        <v>46519</v>
      </c>
      <c r="AN30" s="43">
        <f>'BAR BB| Open rates'!AN30*0.82+25</f>
        <v>48159</v>
      </c>
      <c r="AO30" s="43">
        <f>'BAR BB| Open rates'!AO30*0.82+25</f>
        <v>46519</v>
      </c>
      <c r="AP30" s="43">
        <f>'BAR BB| Open rates'!AP30*0.82+25</f>
        <v>48159</v>
      </c>
      <c r="AQ30" s="43">
        <f>'BAR BB| Open rates'!AQ30*0.82+25</f>
        <v>46519</v>
      </c>
      <c r="AR30" s="43">
        <f>'BAR BB| Open rates'!AR30*0.82+25</f>
        <v>48159</v>
      </c>
      <c r="AS30" s="43">
        <f>'BAR BB| Open rates'!AS30*0.82+25</f>
        <v>43075</v>
      </c>
      <c r="AT30" s="43">
        <f>'BAR BB| Open rates'!AT30*0.82+25</f>
        <v>44879</v>
      </c>
      <c r="AU30" s="43">
        <f>'BAR BB| Open rates'!AU30*0.82+25</f>
        <v>43075</v>
      </c>
      <c r="AV30" s="43">
        <f>'BAR BB| Open rates'!AV30*0.82+25</f>
        <v>41599</v>
      </c>
      <c r="AW30" s="43">
        <f>'BAR BB| Open rates'!AW30*0.82+25</f>
        <v>41599</v>
      </c>
      <c r="AX30" s="43">
        <f>'BAR BB| Open rates'!AX30*0.82+25</f>
        <v>39795</v>
      </c>
      <c r="AY30" s="43">
        <f>'BAR BB| Open rates'!AY30*0.82+25</f>
        <v>41599</v>
      </c>
      <c r="AZ30" s="43">
        <f>'BAR BB| Open rates'!AZ30*0.82+25</f>
        <v>39795</v>
      </c>
      <c r="BA30" s="43">
        <f>'BAR BB| Open rates'!BA30*0.82+25</f>
        <v>41599</v>
      </c>
      <c r="BB30" s="43">
        <f>'BAR BB| Open rates'!BB30*0.82+25</f>
        <v>39795</v>
      </c>
      <c r="BC30" s="43">
        <f>'BAR BB| Open rates'!BC30*0.82+25</f>
        <v>41599</v>
      </c>
      <c r="BD30" s="43">
        <f>'BAR BB| Open rates'!BD30*0.82+25</f>
        <v>39795</v>
      </c>
      <c r="BE30" s="43">
        <f>'BAR BB| Open rates'!BE30*0.82+25</f>
        <v>36761</v>
      </c>
      <c r="BF30" s="43">
        <f>'BAR BB| Open rates'!BF30*0.82+25</f>
        <v>35121</v>
      </c>
      <c r="BG30" s="43">
        <f>'BAR BB| Open rates'!BG30*0.82+25</f>
        <v>36761</v>
      </c>
      <c r="BH30" s="43">
        <f>'BAR BB| Open rates'!BH30*0.82+25</f>
        <v>35121</v>
      </c>
      <c r="BI30" s="43">
        <f>'BAR BB| Open rates'!BI30*0.82+25</f>
        <v>36761</v>
      </c>
      <c r="BJ30" s="43">
        <f>'BAR BB| Open rates'!BJ30*0.82+25</f>
        <v>35121</v>
      </c>
      <c r="BK30" s="43">
        <f>'BAR BB| Open rates'!BK30*0.82+25</f>
        <v>36761</v>
      </c>
      <c r="BL30" s="43">
        <f>'BAR BB| Open rates'!BL30*0.82+25</f>
        <v>35121</v>
      </c>
      <c r="BM30" s="43">
        <f>'BAR BB| Open rates'!BM30*0.82+25</f>
        <v>36761</v>
      </c>
      <c r="BN30" s="43">
        <f>'BAR BB| Open rates'!BN30*0.82+25</f>
        <v>38155</v>
      </c>
      <c r="BO30" s="43">
        <f>'BAR BB| Open rates'!BO30*0.82+25</f>
        <v>39959</v>
      </c>
      <c r="BP30" s="43">
        <f>'BAR BB| Open rates'!BP30*0.82+25</f>
        <v>34301</v>
      </c>
      <c r="BQ30" s="43">
        <f>'BAR BB| Open rates'!BQ30*0.82+25</f>
        <v>33481</v>
      </c>
      <c r="BR30" s="43">
        <f>'BAR BB| Open rates'!BR30*0.82+25</f>
        <v>34301</v>
      </c>
      <c r="BS30" s="43">
        <f>'BAR BB| Open rates'!BS30*0.82+25</f>
        <v>33481</v>
      </c>
      <c r="BT30" s="43">
        <f>'BAR BB| Open rates'!BT30*0.82+25</f>
        <v>34301</v>
      </c>
      <c r="BU30" s="43">
        <f>'BAR BB| Open rates'!BU30*0.82+25</f>
        <v>33481</v>
      </c>
      <c r="BV30" s="43">
        <f>'BAR BB| Open rates'!BV30*0.82+25</f>
        <v>34301</v>
      </c>
      <c r="BW30" s="43">
        <f>'BAR BB| Open rates'!BW30*0.82+25</f>
        <v>33481</v>
      </c>
      <c r="BX30" s="43">
        <f>'BAR BB| Open rates'!BX30*0.82+25</f>
        <v>33481</v>
      </c>
      <c r="BY30" s="43">
        <f>'BAR BB| Open rates'!BY30*0.82+25</f>
        <v>34301</v>
      </c>
      <c r="BZ30" s="43">
        <f>'BAR BB| Open rates'!BZ30*0.82+25</f>
        <v>33481</v>
      </c>
      <c r="CA30" s="43">
        <f>'BAR BB| Open rates'!CA30*0.82+25</f>
        <v>34301</v>
      </c>
      <c r="CB30" s="43">
        <f>'BAR BB| Open rates'!CB30*0.82+25</f>
        <v>33481</v>
      </c>
      <c r="CC30" s="43">
        <f>'BAR BB| Open rates'!CC30*0.82+25</f>
        <v>34301</v>
      </c>
      <c r="CD30" s="43">
        <f>'BAR BB| Open rates'!CD30*0.82+25</f>
        <v>37335</v>
      </c>
      <c r="CE30" s="43">
        <f>'BAR BB| Open rates'!CE30*0.82+25</f>
        <v>39139</v>
      </c>
    </row>
    <row r="31" spans="1:83" s="36" customFormat="1" ht="12" customHeight="1" x14ac:dyDescent="0.2">
      <c r="A31" s="237">
        <v>3</v>
      </c>
      <c r="B31" s="43">
        <f>'BAR BB| Open rates'!B31*0.82+25</f>
        <v>44141</v>
      </c>
      <c r="C31" s="43">
        <f>'BAR BB| Open rates'!C31*0.82+25</f>
        <v>48979</v>
      </c>
      <c r="D31" s="43">
        <f>'BAR BB| Open rates'!D31*0.82+25</f>
        <v>45535</v>
      </c>
      <c r="E31" s="43">
        <f>'BAR BB| Open rates'!E31*0.82+25</f>
        <v>39795</v>
      </c>
      <c r="F31" s="43">
        <f>'BAR BB| Open rates'!F31*0.82+25</f>
        <v>38401</v>
      </c>
      <c r="G31" s="43">
        <f>'BAR BB| Open rates'!G31*0.82+25</f>
        <v>36761</v>
      </c>
      <c r="H31" s="43">
        <f>'BAR BB| Open rates'!H31*0.82+25</f>
        <v>36761</v>
      </c>
      <c r="I31" s="43">
        <f>'BAR BB| Open rates'!I31*0.82+25</f>
        <v>35941</v>
      </c>
      <c r="J31" s="43">
        <f>'BAR BB| Open rates'!J31*0.82+25</f>
        <v>36761</v>
      </c>
      <c r="K31" s="43">
        <f>'BAR BB| Open rates'!K31*0.82+25</f>
        <v>36761</v>
      </c>
      <c r="L31" s="43">
        <f>'BAR BB| Open rates'!L31*0.82+25</f>
        <v>36761</v>
      </c>
      <c r="M31" s="43">
        <f>'BAR BB| Open rates'!M31*0.82+25</f>
        <v>44059</v>
      </c>
      <c r="N31" s="43">
        <f>'BAR BB| Open rates'!N31*0.82+25</f>
        <v>39795</v>
      </c>
      <c r="O31" s="43">
        <f>'BAR BB| Open rates'!O31*0.82+25</f>
        <v>44059</v>
      </c>
      <c r="P31" s="43">
        <f>'BAR BB| Open rates'!P31*0.82+25</f>
        <v>41599</v>
      </c>
      <c r="Q31" s="43">
        <f>'BAR BB| Open rates'!Q31*0.82+25</f>
        <v>38401</v>
      </c>
      <c r="R31" s="43">
        <f>'BAR BB| Open rates'!R31*0.82+25</f>
        <v>39795</v>
      </c>
      <c r="S31" s="43">
        <f>'BAR BB| Open rates'!S31*0.82+25</f>
        <v>38401</v>
      </c>
      <c r="T31" s="43">
        <f>'BAR BB| Open rates'!T31*0.82+25</f>
        <v>39795</v>
      </c>
      <c r="U31" s="43">
        <f>'BAR BB| Open rates'!U31*0.82+25</f>
        <v>38401</v>
      </c>
      <c r="V31" s="43">
        <f>'BAR BB| Open rates'!V31*0.82+25</f>
        <v>39795</v>
      </c>
      <c r="W31" s="43">
        <f>'BAR BB| Open rates'!W31*0.82+25</f>
        <v>45535</v>
      </c>
      <c r="X31" s="43">
        <f>'BAR BB| Open rates'!X31*0.82+25</f>
        <v>48979</v>
      </c>
      <c r="Y31" s="43">
        <f>'BAR BB| Open rates'!Y31*0.82+25</f>
        <v>64640.999999999993</v>
      </c>
      <c r="Z31" s="43">
        <f>'BAR BB| Open rates'!Z31*0.82+25</f>
        <v>45535</v>
      </c>
      <c r="AA31" s="43">
        <f>'BAR BB| Open rates'!AA31*0.82+25</f>
        <v>47339</v>
      </c>
      <c r="AB31" s="43">
        <f>'BAR BB| Open rates'!AB31*0.82+25</f>
        <v>45535</v>
      </c>
      <c r="AC31" s="43">
        <f>'BAR BB| Open rates'!AC31*0.82+25</f>
        <v>48979</v>
      </c>
      <c r="AD31" s="43">
        <f>'BAR BB| Open rates'!AD31*0.82+25</f>
        <v>50619</v>
      </c>
      <c r="AE31" s="43">
        <f>'BAR BB| Open rates'!AE31*0.82+25</f>
        <v>48979</v>
      </c>
      <c r="AF31" s="43">
        <f>'BAR BB| Open rates'!AF31*0.82+25</f>
        <v>50619</v>
      </c>
      <c r="AG31" s="43">
        <f>'BAR BB| Open rates'!AG31*0.82+25</f>
        <v>48979</v>
      </c>
      <c r="AH31" s="43">
        <f>'BAR BB| Open rates'!AH31*0.82+25</f>
        <v>50619</v>
      </c>
      <c r="AI31" s="43">
        <f>'BAR BB| Open rates'!AI31*0.82+25</f>
        <v>48979</v>
      </c>
      <c r="AJ31" s="43">
        <f>'BAR BB| Open rates'!AJ31*0.82+25</f>
        <v>50619</v>
      </c>
      <c r="AK31" s="43">
        <f>'BAR BB| Open rates'!AK31*0.82+25</f>
        <v>48979</v>
      </c>
      <c r="AL31" s="43">
        <f>'BAR BB| Open rates'!AL31*0.82+25</f>
        <v>50619</v>
      </c>
      <c r="AM31" s="43">
        <f>'BAR BB| Open rates'!AM31*0.82+25</f>
        <v>48979</v>
      </c>
      <c r="AN31" s="43">
        <f>'BAR BB| Open rates'!AN31*0.82+25</f>
        <v>50619</v>
      </c>
      <c r="AO31" s="43">
        <f>'BAR BB| Open rates'!AO31*0.82+25</f>
        <v>48979</v>
      </c>
      <c r="AP31" s="43">
        <f>'BAR BB| Open rates'!AP31*0.82+25</f>
        <v>50619</v>
      </c>
      <c r="AQ31" s="43">
        <f>'BAR BB| Open rates'!AQ31*0.82+25</f>
        <v>48979</v>
      </c>
      <c r="AR31" s="43">
        <f>'BAR BB| Open rates'!AR31*0.82+25</f>
        <v>50619</v>
      </c>
      <c r="AS31" s="43">
        <f>'BAR BB| Open rates'!AS31*0.82+25</f>
        <v>45535</v>
      </c>
      <c r="AT31" s="43">
        <f>'BAR BB| Open rates'!AT31*0.82+25</f>
        <v>47339</v>
      </c>
      <c r="AU31" s="43">
        <f>'BAR BB| Open rates'!AU31*0.82+25</f>
        <v>45535</v>
      </c>
      <c r="AV31" s="43">
        <f>'BAR BB| Open rates'!AV31*0.82+25</f>
        <v>44059</v>
      </c>
      <c r="AW31" s="43">
        <f>'BAR BB| Open rates'!AW31*0.82+25</f>
        <v>44059</v>
      </c>
      <c r="AX31" s="43">
        <f>'BAR BB| Open rates'!AX31*0.82+25</f>
        <v>42255</v>
      </c>
      <c r="AY31" s="43">
        <f>'BAR BB| Open rates'!AY31*0.82+25</f>
        <v>44059</v>
      </c>
      <c r="AZ31" s="43">
        <f>'BAR BB| Open rates'!AZ31*0.82+25</f>
        <v>42255</v>
      </c>
      <c r="BA31" s="43">
        <f>'BAR BB| Open rates'!BA31*0.82+25</f>
        <v>44059</v>
      </c>
      <c r="BB31" s="43">
        <f>'BAR BB| Open rates'!BB31*0.82+25</f>
        <v>42255</v>
      </c>
      <c r="BC31" s="43">
        <f>'BAR BB| Open rates'!BC31*0.82+25</f>
        <v>44059</v>
      </c>
      <c r="BD31" s="43">
        <f>'BAR BB| Open rates'!BD31*0.82+25</f>
        <v>42255</v>
      </c>
      <c r="BE31" s="43">
        <f>'BAR BB| Open rates'!BE31*0.82+25</f>
        <v>39221</v>
      </c>
      <c r="BF31" s="43">
        <f>'BAR BB| Open rates'!BF31*0.82+25</f>
        <v>37581</v>
      </c>
      <c r="BG31" s="43">
        <f>'BAR BB| Open rates'!BG31*0.82+25</f>
        <v>39221</v>
      </c>
      <c r="BH31" s="43">
        <f>'BAR BB| Open rates'!BH31*0.82+25</f>
        <v>37581</v>
      </c>
      <c r="BI31" s="43">
        <f>'BAR BB| Open rates'!BI31*0.82+25</f>
        <v>39221</v>
      </c>
      <c r="BJ31" s="43">
        <f>'BAR BB| Open rates'!BJ31*0.82+25</f>
        <v>37581</v>
      </c>
      <c r="BK31" s="43">
        <f>'BAR BB| Open rates'!BK31*0.82+25</f>
        <v>39221</v>
      </c>
      <c r="BL31" s="43">
        <f>'BAR BB| Open rates'!BL31*0.82+25</f>
        <v>37581</v>
      </c>
      <c r="BM31" s="43">
        <f>'BAR BB| Open rates'!BM31*0.82+25</f>
        <v>39221</v>
      </c>
      <c r="BN31" s="43">
        <f>'BAR BB| Open rates'!BN31*0.82+25</f>
        <v>40615</v>
      </c>
      <c r="BO31" s="43">
        <f>'BAR BB| Open rates'!BO31*0.82+25</f>
        <v>42419</v>
      </c>
      <c r="BP31" s="43">
        <f>'BAR BB| Open rates'!BP31*0.82+25</f>
        <v>36761</v>
      </c>
      <c r="BQ31" s="43">
        <f>'BAR BB| Open rates'!BQ31*0.82+25</f>
        <v>35941</v>
      </c>
      <c r="BR31" s="43">
        <f>'BAR BB| Open rates'!BR31*0.82+25</f>
        <v>36761</v>
      </c>
      <c r="BS31" s="43">
        <f>'BAR BB| Open rates'!BS31*0.82+25</f>
        <v>35941</v>
      </c>
      <c r="BT31" s="43">
        <f>'BAR BB| Open rates'!BT31*0.82+25</f>
        <v>36761</v>
      </c>
      <c r="BU31" s="43">
        <f>'BAR BB| Open rates'!BU31*0.82+25</f>
        <v>35941</v>
      </c>
      <c r="BV31" s="43">
        <f>'BAR BB| Open rates'!BV31*0.82+25</f>
        <v>36761</v>
      </c>
      <c r="BW31" s="43">
        <f>'BAR BB| Open rates'!BW31*0.82+25</f>
        <v>35941</v>
      </c>
      <c r="BX31" s="43">
        <f>'BAR BB| Open rates'!BX31*0.82+25</f>
        <v>35941</v>
      </c>
      <c r="BY31" s="43">
        <f>'BAR BB| Open rates'!BY31*0.82+25</f>
        <v>36761</v>
      </c>
      <c r="BZ31" s="43">
        <f>'BAR BB| Open rates'!BZ31*0.82+25</f>
        <v>35941</v>
      </c>
      <c r="CA31" s="43">
        <f>'BAR BB| Open rates'!CA31*0.82+25</f>
        <v>36761</v>
      </c>
      <c r="CB31" s="43">
        <f>'BAR BB| Open rates'!CB31*0.82+25</f>
        <v>35941</v>
      </c>
      <c r="CC31" s="43">
        <f>'BAR BB| Open rates'!CC31*0.82+25</f>
        <v>36761</v>
      </c>
      <c r="CD31" s="43">
        <f>'BAR BB| Open rates'!CD31*0.82+25</f>
        <v>39795</v>
      </c>
      <c r="CE31" s="43">
        <f>'BAR BB| Open rates'!CE31*0.82+25</f>
        <v>41599</v>
      </c>
    </row>
    <row r="32" spans="1:83" s="36" customFormat="1" ht="12.75" customHeight="1" x14ac:dyDescent="0.2">
      <c r="A32" s="237">
        <v>4</v>
      </c>
      <c r="B32" s="43">
        <f>'BAR BB| Open rates'!B32*0.82+25</f>
        <v>46601</v>
      </c>
      <c r="C32" s="43">
        <f>'BAR BB| Open rates'!C32*0.82+25</f>
        <v>51439</v>
      </c>
      <c r="D32" s="43">
        <f>'BAR BB| Open rates'!D32*0.82+25</f>
        <v>47995</v>
      </c>
      <c r="E32" s="43">
        <f>'BAR BB| Open rates'!E32*0.82+25</f>
        <v>42255</v>
      </c>
      <c r="F32" s="43">
        <f>'BAR BB| Open rates'!F32*0.82+25</f>
        <v>40861</v>
      </c>
      <c r="G32" s="43">
        <f>'BAR BB| Open rates'!G32*0.82+25</f>
        <v>39221</v>
      </c>
      <c r="H32" s="43">
        <f>'BAR BB| Open rates'!H32*0.82+25</f>
        <v>39221</v>
      </c>
      <c r="I32" s="43">
        <f>'BAR BB| Open rates'!I32*0.82+25</f>
        <v>38401</v>
      </c>
      <c r="J32" s="43">
        <f>'BAR BB| Open rates'!J32*0.82+25</f>
        <v>39221</v>
      </c>
      <c r="K32" s="43">
        <f>'BAR BB| Open rates'!K32*0.82+25</f>
        <v>39221</v>
      </c>
      <c r="L32" s="43">
        <f>'BAR BB| Open rates'!L32*0.82+25</f>
        <v>39221</v>
      </c>
      <c r="M32" s="43">
        <f>'BAR BB| Open rates'!M32*0.82+25</f>
        <v>46519</v>
      </c>
      <c r="N32" s="43">
        <f>'BAR BB| Open rates'!N32*0.82+25</f>
        <v>42255</v>
      </c>
      <c r="O32" s="43">
        <f>'BAR BB| Open rates'!O32*0.82+25</f>
        <v>46519</v>
      </c>
      <c r="P32" s="43">
        <f>'BAR BB| Open rates'!P32*0.82+25</f>
        <v>44059</v>
      </c>
      <c r="Q32" s="43">
        <f>'BAR BB| Open rates'!Q32*0.82+25</f>
        <v>40861</v>
      </c>
      <c r="R32" s="43">
        <f>'BAR BB| Open rates'!R32*0.82+25</f>
        <v>42255</v>
      </c>
      <c r="S32" s="43">
        <f>'BAR BB| Open rates'!S32*0.82+25</f>
        <v>40861</v>
      </c>
      <c r="T32" s="43">
        <f>'BAR BB| Open rates'!T32*0.82+25</f>
        <v>42255</v>
      </c>
      <c r="U32" s="43">
        <f>'BAR BB| Open rates'!U32*0.82+25</f>
        <v>40861</v>
      </c>
      <c r="V32" s="43">
        <f>'BAR BB| Open rates'!V32*0.82+25</f>
        <v>42255</v>
      </c>
      <c r="W32" s="43">
        <f>'BAR BB| Open rates'!W32*0.82+25</f>
        <v>47995</v>
      </c>
      <c r="X32" s="43">
        <f>'BAR BB| Open rates'!X32*0.82+25</f>
        <v>51439</v>
      </c>
      <c r="Y32" s="43">
        <f>'BAR BB| Open rates'!Y32*0.82+25</f>
        <v>67101</v>
      </c>
      <c r="Z32" s="43">
        <f>'BAR BB| Open rates'!Z32*0.82+25</f>
        <v>47995</v>
      </c>
      <c r="AA32" s="43">
        <f>'BAR BB| Open rates'!AA32*0.82+25</f>
        <v>49799</v>
      </c>
      <c r="AB32" s="43">
        <f>'BAR BB| Open rates'!AB32*0.82+25</f>
        <v>47995</v>
      </c>
      <c r="AC32" s="43">
        <f>'BAR BB| Open rates'!AC32*0.82+25</f>
        <v>51439</v>
      </c>
      <c r="AD32" s="43">
        <f>'BAR BB| Open rates'!AD32*0.82+25</f>
        <v>53079</v>
      </c>
      <c r="AE32" s="43">
        <f>'BAR BB| Open rates'!AE32*0.82+25</f>
        <v>51439</v>
      </c>
      <c r="AF32" s="43">
        <f>'BAR BB| Open rates'!AF32*0.82+25</f>
        <v>53079</v>
      </c>
      <c r="AG32" s="43">
        <f>'BAR BB| Open rates'!AG32*0.82+25</f>
        <v>51439</v>
      </c>
      <c r="AH32" s="43">
        <f>'BAR BB| Open rates'!AH32*0.82+25</f>
        <v>53079</v>
      </c>
      <c r="AI32" s="43">
        <f>'BAR BB| Open rates'!AI32*0.82+25</f>
        <v>51439</v>
      </c>
      <c r="AJ32" s="43">
        <f>'BAR BB| Open rates'!AJ32*0.82+25</f>
        <v>53079</v>
      </c>
      <c r="AK32" s="43">
        <f>'BAR BB| Open rates'!AK32*0.82+25</f>
        <v>51439</v>
      </c>
      <c r="AL32" s="43">
        <f>'BAR BB| Open rates'!AL32*0.82+25</f>
        <v>53079</v>
      </c>
      <c r="AM32" s="43">
        <f>'BAR BB| Open rates'!AM32*0.82+25</f>
        <v>51439</v>
      </c>
      <c r="AN32" s="43">
        <f>'BAR BB| Open rates'!AN32*0.82+25</f>
        <v>53079</v>
      </c>
      <c r="AO32" s="43">
        <f>'BAR BB| Open rates'!AO32*0.82+25</f>
        <v>51439</v>
      </c>
      <c r="AP32" s="43">
        <f>'BAR BB| Open rates'!AP32*0.82+25</f>
        <v>53079</v>
      </c>
      <c r="AQ32" s="43">
        <f>'BAR BB| Open rates'!AQ32*0.82+25</f>
        <v>51439</v>
      </c>
      <c r="AR32" s="43">
        <f>'BAR BB| Open rates'!AR32*0.82+25</f>
        <v>53079</v>
      </c>
      <c r="AS32" s="43">
        <f>'BAR BB| Open rates'!AS32*0.82+25</f>
        <v>47995</v>
      </c>
      <c r="AT32" s="43">
        <f>'BAR BB| Open rates'!AT32*0.82+25</f>
        <v>49799</v>
      </c>
      <c r="AU32" s="43">
        <f>'BAR BB| Open rates'!AU32*0.82+25</f>
        <v>47995</v>
      </c>
      <c r="AV32" s="43">
        <f>'BAR BB| Open rates'!AV32*0.82+25</f>
        <v>46519</v>
      </c>
      <c r="AW32" s="43">
        <f>'BAR BB| Open rates'!AW32*0.82+25</f>
        <v>46519</v>
      </c>
      <c r="AX32" s="43">
        <f>'BAR BB| Open rates'!AX32*0.82+25</f>
        <v>44715</v>
      </c>
      <c r="AY32" s="43">
        <f>'BAR BB| Open rates'!AY32*0.82+25</f>
        <v>46519</v>
      </c>
      <c r="AZ32" s="43">
        <f>'BAR BB| Open rates'!AZ32*0.82+25</f>
        <v>44715</v>
      </c>
      <c r="BA32" s="43">
        <f>'BAR BB| Open rates'!BA32*0.82+25</f>
        <v>46519</v>
      </c>
      <c r="BB32" s="43">
        <f>'BAR BB| Open rates'!BB32*0.82+25</f>
        <v>44715</v>
      </c>
      <c r="BC32" s="43">
        <f>'BAR BB| Open rates'!BC32*0.82+25</f>
        <v>46519</v>
      </c>
      <c r="BD32" s="43">
        <f>'BAR BB| Open rates'!BD32*0.82+25</f>
        <v>44715</v>
      </c>
      <c r="BE32" s="43">
        <f>'BAR BB| Open rates'!BE32*0.82+25</f>
        <v>41681</v>
      </c>
      <c r="BF32" s="43">
        <f>'BAR BB| Open rates'!BF32*0.82+25</f>
        <v>40041</v>
      </c>
      <c r="BG32" s="43">
        <f>'BAR BB| Open rates'!BG32*0.82+25</f>
        <v>41681</v>
      </c>
      <c r="BH32" s="43">
        <f>'BAR BB| Open rates'!BH32*0.82+25</f>
        <v>40041</v>
      </c>
      <c r="BI32" s="43">
        <f>'BAR BB| Open rates'!BI32*0.82+25</f>
        <v>41681</v>
      </c>
      <c r="BJ32" s="43">
        <f>'BAR BB| Open rates'!BJ32*0.82+25</f>
        <v>40041</v>
      </c>
      <c r="BK32" s="43">
        <f>'BAR BB| Open rates'!BK32*0.82+25</f>
        <v>41681</v>
      </c>
      <c r="BL32" s="43">
        <f>'BAR BB| Open rates'!BL32*0.82+25</f>
        <v>40041</v>
      </c>
      <c r="BM32" s="43">
        <f>'BAR BB| Open rates'!BM32*0.82+25</f>
        <v>41681</v>
      </c>
      <c r="BN32" s="43">
        <f>'BAR BB| Open rates'!BN32*0.82+25</f>
        <v>43075</v>
      </c>
      <c r="BO32" s="43">
        <f>'BAR BB| Open rates'!BO32*0.82+25</f>
        <v>44879</v>
      </c>
      <c r="BP32" s="43">
        <f>'BAR BB| Open rates'!BP32*0.82+25</f>
        <v>39221</v>
      </c>
      <c r="BQ32" s="43">
        <f>'BAR BB| Open rates'!BQ32*0.82+25</f>
        <v>38401</v>
      </c>
      <c r="BR32" s="43">
        <f>'BAR BB| Open rates'!BR32*0.82+25</f>
        <v>39221</v>
      </c>
      <c r="BS32" s="43">
        <f>'BAR BB| Open rates'!BS32*0.82+25</f>
        <v>38401</v>
      </c>
      <c r="BT32" s="43">
        <f>'BAR BB| Open rates'!BT32*0.82+25</f>
        <v>39221</v>
      </c>
      <c r="BU32" s="43">
        <f>'BAR BB| Open rates'!BU32*0.82+25</f>
        <v>38401</v>
      </c>
      <c r="BV32" s="43">
        <f>'BAR BB| Open rates'!BV32*0.82+25</f>
        <v>39221</v>
      </c>
      <c r="BW32" s="43">
        <f>'BAR BB| Open rates'!BW32*0.82+25</f>
        <v>38401</v>
      </c>
      <c r="BX32" s="43">
        <f>'BAR BB| Open rates'!BX32*0.82+25</f>
        <v>38401</v>
      </c>
      <c r="BY32" s="43">
        <f>'BAR BB| Open rates'!BY32*0.82+25</f>
        <v>39221</v>
      </c>
      <c r="BZ32" s="43">
        <f>'BAR BB| Open rates'!BZ32*0.82+25</f>
        <v>38401</v>
      </c>
      <c r="CA32" s="43">
        <f>'BAR BB| Open rates'!CA32*0.82+25</f>
        <v>39221</v>
      </c>
      <c r="CB32" s="43">
        <f>'BAR BB| Open rates'!CB32*0.82+25</f>
        <v>38401</v>
      </c>
      <c r="CC32" s="43">
        <f>'BAR BB| Open rates'!CC32*0.82+25</f>
        <v>39221</v>
      </c>
      <c r="CD32" s="43">
        <f>'BAR BB| Open rates'!CD32*0.82+25</f>
        <v>42255</v>
      </c>
      <c r="CE32" s="43">
        <f>'BAR BB| Open rates'!CE32*0.82+25</f>
        <v>44059</v>
      </c>
    </row>
    <row r="33" spans="1:83" s="36" customFormat="1" ht="12"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row>
    <row r="34" spans="1:83" s="36" customFormat="1" ht="12" customHeight="1" x14ac:dyDescent="0.2">
      <c r="A34" s="237">
        <v>1</v>
      </c>
      <c r="B34" s="43">
        <f>'BAR BB| Open rates'!B34*0.82+25</f>
        <v>57343</v>
      </c>
      <c r="C34" s="43">
        <f>'BAR BB| Open rates'!C34*0.82+25</f>
        <v>62180.999999999993</v>
      </c>
      <c r="D34" s="43">
        <f>'BAR BB| Open rates'!D34*0.82+25</f>
        <v>58737</v>
      </c>
      <c r="E34" s="43">
        <f>'BAR BB| Open rates'!E34*0.82+25</f>
        <v>38975</v>
      </c>
      <c r="F34" s="43">
        <f>'BAR BB| Open rates'!F34*0.82+25</f>
        <v>37581</v>
      </c>
      <c r="G34" s="43">
        <f>'BAR BB| Open rates'!G34*0.82+25</f>
        <v>35941</v>
      </c>
      <c r="H34" s="43">
        <f>'BAR BB| Open rates'!H34*0.82+25</f>
        <v>35941</v>
      </c>
      <c r="I34" s="43">
        <f>'BAR BB| Open rates'!I34*0.82+25</f>
        <v>35121</v>
      </c>
      <c r="J34" s="43">
        <f>'BAR BB| Open rates'!J34*0.82+25</f>
        <v>35941</v>
      </c>
      <c r="K34" s="43">
        <f>'BAR BB| Open rates'!K34*0.82+25</f>
        <v>35941</v>
      </c>
      <c r="L34" s="43">
        <f>'BAR BB| Open rates'!L34*0.82+25</f>
        <v>35941</v>
      </c>
      <c r="M34" s="43">
        <f>'BAR BB| Open rates'!M34*0.82+25</f>
        <v>47339</v>
      </c>
      <c r="N34" s="43">
        <f>'BAR BB| Open rates'!N34*0.82+25</f>
        <v>43075</v>
      </c>
      <c r="O34" s="43">
        <f>'BAR BB| Open rates'!O34*0.82+25</f>
        <v>47339</v>
      </c>
      <c r="P34" s="43">
        <f>'BAR BB| Open rates'!P34*0.82+25</f>
        <v>44879</v>
      </c>
      <c r="Q34" s="43">
        <f>'BAR BB| Open rates'!Q34*0.82+25</f>
        <v>41681</v>
      </c>
      <c r="R34" s="43">
        <f>'BAR BB| Open rates'!R34*0.82+25</f>
        <v>43075</v>
      </c>
      <c r="S34" s="43">
        <f>'BAR BB| Open rates'!S34*0.82+25</f>
        <v>41681</v>
      </c>
      <c r="T34" s="43">
        <f>'BAR BB| Open rates'!T34*0.82+25</f>
        <v>43075</v>
      </c>
      <c r="U34" s="43">
        <f>'BAR BB| Open rates'!U34*0.82+25</f>
        <v>41681</v>
      </c>
      <c r="V34" s="43">
        <f>'BAR BB| Open rates'!V34*0.82+25</f>
        <v>43075</v>
      </c>
      <c r="W34" s="43">
        <f>'BAR BB| Open rates'!W34*0.82+25</f>
        <v>58737</v>
      </c>
      <c r="X34" s="43">
        <f>'BAR BB| Open rates'!X34*0.82+25</f>
        <v>62180.999999999993</v>
      </c>
      <c r="Y34" s="43">
        <f>'BAR BB| Open rates'!Y34*0.82+25</f>
        <v>77843</v>
      </c>
      <c r="Z34" s="43">
        <f>'BAR BB| Open rates'!Z34*0.82+25</f>
        <v>58737</v>
      </c>
      <c r="AA34" s="43">
        <f>'BAR BB| Open rates'!AA34*0.82+25</f>
        <v>60541</v>
      </c>
      <c r="AB34" s="43">
        <f>'BAR BB| Open rates'!AB34*0.82+25</f>
        <v>58737</v>
      </c>
      <c r="AC34" s="43">
        <f>'BAR BB| Open rates'!AC34*0.82+25</f>
        <v>62180.999999999993</v>
      </c>
      <c r="AD34" s="43">
        <f>'BAR BB| Open rates'!AD34*0.82+25</f>
        <v>63820.999999999993</v>
      </c>
      <c r="AE34" s="43">
        <f>'BAR BB| Open rates'!AE34*0.82+25</f>
        <v>62180.999999999993</v>
      </c>
      <c r="AF34" s="43">
        <f>'BAR BB| Open rates'!AF34*0.82+25</f>
        <v>63820.999999999993</v>
      </c>
      <c r="AG34" s="43">
        <f>'BAR BB| Open rates'!AG34*0.82+25</f>
        <v>62180.999999999993</v>
      </c>
      <c r="AH34" s="43">
        <f>'BAR BB| Open rates'!AH34*0.82+25</f>
        <v>63820.999999999993</v>
      </c>
      <c r="AI34" s="43">
        <f>'BAR BB| Open rates'!AI34*0.82+25</f>
        <v>62180.999999999993</v>
      </c>
      <c r="AJ34" s="43">
        <f>'BAR BB| Open rates'!AJ34*0.82+25</f>
        <v>63820.999999999993</v>
      </c>
      <c r="AK34" s="43">
        <f>'BAR BB| Open rates'!AK34*0.82+25</f>
        <v>62180.999999999993</v>
      </c>
      <c r="AL34" s="43">
        <f>'BAR BB| Open rates'!AL34*0.82+25</f>
        <v>63820.999999999993</v>
      </c>
      <c r="AM34" s="43">
        <f>'BAR BB| Open rates'!AM34*0.82+25</f>
        <v>62180.999999999993</v>
      </c>
      <c r="AN34" s="43">
        <f>'BAR BB| Open rates'!AN34*0.82+25</f>
        <v>63820.999999999993</v>
      </c>
      <c r="AO34" s="43">
        <f>'BAR BB| Open rates'!AO34*0.82+25</f>
        <v>62180.999999999993</v>
      </c>
      <c r="AP34" s="43">
        <f>'BAR BB| Open rates'!AP34*0.82+25</f>
        <v>63820.999999999993</v>
      </c>
      <c r="AQ34" s="43">
        <f>'BAR BB| Open rates'!AQ34*0.82+25</f>
        <v>62180.999999999993</v>
      </c>
      <c r="AR34" s="43">
        <f>'BAR BB| Open rates'!AR34*0.82+25</f>
        <v>63820.999999999993</v>
      </c>
      <c r="AS34" s="43">
        <f>'BAR BB| Open rates'!AS34*0.82+25</f>
        <v>58737</v>
      </c>
      <c r="AT34" s="43">
        <f>'BAR BB| Open rates'!AT34*0.82+25</f>
        <v>60541</v>
      </c>
      <c r="AU34" s="43">
        <f>'BAR BB| Open rates'!AU34*0.82+25</f>
        <v>58737</v>
      </c>
      <c r="AV34" s="43">
        <f>'BAR BB| Open rates'!AV34*0.82+25</f>
        <v>44879</v>
      </c>
      <c r="AW34" s="43">
        <f>'BAR BB| Open rates'!AW34*0.82+25</f>
        <v>44879</v>
      </c>
      <c r="AX34" s="43">
        <f>'BAR BB| Open rates'!AX34*0.82+25</f>
        <v>43075</v>
      </c>
      <c r="AY34" s="43">
        <f>'BAR BB| Open rates'!AY34*0.82+25</f>
        <v>44879</v>
      </c>
      <c r="AZ34" s="43">
        <f>'BAR BB| Open rates'!AZ34*0.82+25</f>
        <v>43075</v>
      </c>
      <c r="BA34" s="43">
        <f>'BAR BB| Open rates'!BA34*0.82+25</f>
        <v>44879</v>
      </c>
      <c r="BB34" s="43">
        <f>'BAR BB| Open rates'!BB34*0.82+25</f>
        <v>43075</v>
      </c>
      <c r="BC34" s="43">
        <f>'BAR BB| Open rates'!BC34*0.82+25</f>
        <v>44879</v>
      </c>
      <c r="BD34" s="43">
        <f>'BAR BB| Open rates'!BD34*0.82+25</f>
        <v>43075</v>
      </c>
      <c r="BE34" s="43">
        <f>'BAR BB| Open rates'!BE34*0.82+25</f>
        <v>41681</v>
      </c>
      <c r="BF34" s="43">
        <f>'BAR BB| Open rates'!BF34*0.82+25</f>
        <v>40041</v>
      </c>
      <c r="BG34" s="43">
        <f>'BAR BB| Open rates'!BG34*0.82+25</f>
        <v>41681</v>
      </c>
      <c r="BH34" s="43">
        <f>'BAR BB| Open rates'!BH34*0.82+25</f>
        <v>40041</v>
      </c>
      <c r="BI34" s="43">
        <f>'BAR BB| Open rates'!BI34*0.82+25</f>
        <v>41681</v>
      </c>
      <c r="BJ34" s="43">
        <f>'BAR BB| Open rates'!BJ34*0.82+25</f>
        <v>40041</v>
      </c>
      <c r="BK34" s="43">
        <f>'BAR BB| Open rates'!BK34*0.82+25</f>
        <v>41681</v>
      </c>
      <c r="BL34" s="43">
        <f>'BAR BB| Open rates'!BL34*0.82+25</f>
        <v>40041</v>
      </c>
      <c r="BM34" s="43">
        <f>'BAR BB| Open rates'!BM34*0.82+25</f>
        <v>41681</v>
      </c>
      <c r="BN34" s="43">
        <f>'BAR BB| Open rates'!BN34*0.82+25</f>
        <v>43075</v>
      </c>
      <c r="BO34" s="43">
        <f>'BAR BB| Open rates'!BO34*0.82+25</f>
        <v>44879</v>
      </c>
      <c r="BP34" s="43">
        <f>'BAR BB| Open rates'!BP34*0.82+25</f>
        <v>39221</v>
      </c>
      <c r="BQ34" s="43">
        <f>'BAR BB| Open rates'!BQ34*0.82+25</f>
        <v>35121</v>
      </c>
      <c r="BR34" s="43">
        <f>'BAR BB| Open rates'!BR34*0.82+25</f>
        <v>35941</v>
      </c>
      <c r="BS34" s="43">
        <f>'BAR BB| Open rates'!BS34*0.82+25</f>
        <v>35121</v>
      </c>
      <c r="BT34" s="43">
        <f>'BAR BB| Open rates'!BT34*0.82+25</f>
        <v>35941</v>
      </c>
      <c r="BU34" s="43">
        <f>'BAR BB| Open rates'!BU34*0.82+25</f>
        <v>35121</v>
      </c>
      <c r="BV34" s="43">
        <f>'BAR BB| Open rates'!BV34*0.82+25</f>
        <v>35941</v>
      </c>
      <c r="BW34" s="43">
        <f>'BAR BB| Open rates'!BW34*0.82+25</f>
        <v>35121</v>
      </c>
      <c r="BX34" s="43">
        <f>'BAR BB| Open rates'!BX34*0.82+25</f>
        <v>35121</v>
      </c>
      <c r="BY34" s="43">
        <f>'BAR BB| Open rates'!BY34*0.82+25</f>
        <v>35941</v>
      </c>
      <c r="BZ34" s="43">
        <f>'BAR BB| Open rates'!BZ34*0.82+25</f>
        <v>35121</v>
      </c>
      <c r="CA34" s="43">
        <f>'BAR BB| Open rates'!CA34*0.82+25</f>
        <v>35941</v>
      </c>
      <c r="CB34" s="43">
        <f>'BAR BB| Open rates'!CB34*0.82+25</f>
        <v>35121</v>
      </c>
      <c r="CC34" s="43">
        <f>'BAR BB| Open rates'!CC34*0.82+25</f>
        <v>35941</v>
      </c>
      <c r="CD34" s="43">
        <f>'BAR BB| Open rates'!CD34*0.82+25</f>
        <v>38975</v>
      </c>
      <c r="CE34" s="43">
        <f>'BAR BB| Open rates'!CE34*0.82+25</f>
        <v>40779</v>
      </c>
    </row>
    <row r="35" spans="1:83" s="36" customFormat="1" ht="12" customHeight="1" x14ac:dyDescent="0.2">
      <c r="A35" s="237">
        <v>2</v>
      </c>
      <c r="B35" s="43">
        <f>'BAR BB| Open rates'!B35*0.82+25</f>
        <v>59803</v>
      </c>
      <c r="C35" s="43">
        <f>'BAR BB| Open rates'!C35*0.82+25</f>
        <v>64640.999999999993</v>
      </c>
      <c r="D35" s="43">
        <f>'BAR BB| Open rates'!D35*0.82+25</f>
        <v>61196.999999999993</v>
      </c>
      <c r="E35" s="43">
        <f>'BAR BB| Open rates'!E35*0.82+25</f>
        <v>41435</v>
      </c>
      <c r="F35" s="43">
        <f>'BAR BB| Open rates'!F35*0.82+25</f>
        <v>40041</v>
      </c>
      <c r="G35" s="43">
        <f>'BAR BB| Open rates'!G35*0.82+25</f>
        <v>38401</v>
      </c>
      <c r="H35" s="43">
        <f>'BAR BB| Open rates'!H35*0.82+25</f>
        <v>38401</v>
      </c>
      <c r="I35" s="43">
        <f>'BAR BB| Open rates'!I35*0.82+25</f>
        <v>37581</v>
      </c>
      <c r="J35" s="43">
        <f>'BAR BB| Open rates'!J35*0.82+25</f>
        <v>38401</v>
      </c>
      <c r="K35" s="43">
        <f>'BAR BB| Open rates'!K35*0.82+25</f>
        <v>38401</v>
      </c>
      <c r="L35" s="43">
        <f>'BAR BB| Open rates'!L35*0.82+25</f>
        <v>38401</v>
      </c>
      <c r="M35" s="43">
        <f>'BAR BB| Open rates'!M35*0.82+25</f>
        <v>49799</v>
      </c>
      <c r="N35" s="43">
        <f>'BAR BB| Open rates'!N35*0.82+25</f>
        <v>45535</v>
      </c>
      <c r="O35" s="43">
        <f>'BAR BB| Open rates'!O35*0.82+25</f>
        <v>49799</v>
      </c>
      <c r="P35" s="43">
        <f>'BAR BB| Open rates'!P35*0.82+25</f>
        <v>47339</v>
      </c>
      <c r="Q35" s="43">
        <f>'BAR BB| Open rates'!Q35*0.82+25</f>
        <v>44141</v>
      </c>
      <c r="R35" s="43">
        <f>'BAR BB| Open rates'!R35*0.82+25</f>
        <v>45535</v>
      </c>
      <c r="S35" s="43">
        <f>'BAR BB| Open rates'!S35*0.82+25</f>
        <v>44141</v>
      </c>
      <c r="T35" s="43">
        <f>'BAR BB| Open rates'!T35*0.82+25</f>
        <v>45535</v>
      </c>
      <c r="U35" s="43">
        <f>'BAR BB| Open rates'!U35*0.82+25</f>
        <v>44141</v>
      </c>
      <c r="V35" s="43">
        <f>'BAR BB| Open rates'!V35*0.82+25</f>
        <v>45535</v>
      </c>
      <c r="W35" s="43">
        <f>'BAR BB| Open rates'!W35*0.82+25</f>
        <v>61196.999999999993</v>
      </c>
      <c r="X35" s="43">
        <f>'BAR BB| Open rates'!X35*0.82+25</f>
        <v>64640.999999999993</v>
      </c>
      <c r="Y35" s="43">
        <f>'BAR BB| Open rates'!Y35*0.82+25</f>
        <v>80303</v>
      </c>
      <c r="Z35" s="43">
        <f>'BAR BB| Open rates'!Z35*0.82+25</f>
        <v>61196.999999999993</v>
      </c>
      <c r="AA35" s="43">
        <f>'BAR BB| Open rates'!AA35*0.82+25</f>
        <v>63000.999999999993</v>
      </c>
      <c r="AB35" s="43">
        <f>'BAR BB| Open rates'!AB35*0.82+25</f>
        <v>61196.999999999993</v>
      </c>
      <c r="AC35" s="43">
        <f>'BAR BB| Open rates'!AC35*0.82+25</f>
        <v>64640.999999999993</v>
      </c>
      <c r="AD35" s="43">
        <f>'BAR BB| Open rates'!AD35*0.82+25</f>
        <v>66281</v>
      </c>
      <c r="AE35" s="43">
        <f>'BAR BB| Open rates'!AE35*0.82+25</f>
        <v>64640.999999999993</v>
      </c>
      <c r="AF35" s="43">
        <f>'BAR BB| Open rates'!AF35*0.82+25</f>
        <v>66281</v>
      </c>
      <c r="AG35" s="43">
        <f>'BAR BB| Open rates'!AG35*0.82+25</f>
        <v>64640.999999999993</v>
      </c>
      <c r="AH35" s="43">
        <f>'BAR BB| Open rates'!AH35*0.82+25</f>
        <v>66281</v>
      </c>
      <c r="AI35" s="43">
        <f>'BAR BB| Open rates'!AI35*0.82+25</f>
        <v>64640.999999999993</v>
      </c>
      <c r="AJ35" s="43">
        <f>'BAR BB| Open rates'!AJ35*0.82+25</f>
        <v>66281</v>
      </c>
      <c r="AK35" s="43">
        <f>'BAR BB| Open rates'!AK35*0.82+25</f>
        <v>64640.999999999993</v>
      </c>
      <c r="AL35" s="43">
        <f>'BAR BB| Open rates'!AL35*0.82+25</f>
        <v>66281</v>
      </c>
      <c r="AM35" s="43">
        <f>'BAR BB| Open rates'!AM35*0.82+25</f>
        <v>64640.999999999993</v>
      </c>
      <c r="AN35" s="43">
        <f>'BAR BB| Open rates'!AN35*0.82+25</f>
        <v>66281</v>
      </c>
      <c r="AO35" s="43">
        <f>'BAR BB| Open rates'!AO35*0.82+25</f>
        <v>64640.999999999993</v>
      </c>
      <c r="AP35" s="43">
        <f>'BAR BB| Open rates'!AP35*0.82+25</f>
        <v>66281</v>
      </c>
      <c r="AQ35" s="43">
        <f>'BAR BB| Open rates'!AQ35*0.82+25</f>
        <v>64640.999999999993</v>
      </c>
      <c r="AR35" s="43">
        <f>'BAR BB| Open rates'!AR35*0.82+25</f>
        <v>66281</v>
      </c>
      <c r="AS35" s="43">
        <f>'BAR BB| Open rates'!AS35*0.82+25</f>
        <v>61196.999999999993</v>
      </c>
      <c r="AT35" s="43">
        <f>'BAR BB| Open rates'!AT35*0.82+25</f>
        <v>63000.999999999993</v>
      </c>
      <c r="AU35" s="43">
        <f>'BAR BB| Open rates'!AU35*0.82+25</f>
        <v>61196.999999999993</v>
      </c>
      <c r="AV35" s="43">
        <f>'BAR BB| Open rates'!AV35*0.82+25</f>
        <v>47339</v>
      </c>
      <c r="AW35" s="43">
        <f>'BAR BB| Open rates'!AW35*0.82+25</f>
        <v>47339</v>
      </c>
      <c r="AX35" s="43">
        <f>'BAR BB| Open rates'!AX35*0.82+25</f>
        <v>45535</v>
      </c>
      <c r="AY35" s="43">
        <f>'BAR BB| Open rates'!AY35*0.82+25</f>
        <v>47339</v>
      </c>
      <c r="AZ35" s="43">
        <f>'BAR BB| Open rates'!AZ35*0.82+25</f>
        <v>45535</v>
      </c>
      <c r="BA35" s="43">
        <f>'BAR BB| Open rates'!BA35*0.82+25</f>
        <v>47339</v>
      </c>
      <c r="BB35" s="43">
        <f>'BAR BB| Open rates'!BB35*0.82+25</f>
        <v>45535</v>
      </c>
      <c r="BC35" s="43">
        <f>'BAR BB| Open rates'!BC35*0.82+25</f>
        <v>47339</v>
      </c>
      <c r="BD35" s="43">
        <f>'BAR BB| Open rates'!BD35*0.82+25</f>
        <v>45535</v>
      </c>
      <c r="BE35" s="43">
        <f>'BAR BB| Open rates'!BE35*0.82+25</f>
        <v>44141</v>
      </c>
      <c r="BF35" s="43">
        <f>'BAR BB| Open rates'!BF35*0.82+25</f>
        <v>42501</v>
      </c>
      <c r="BG35" s="43">
        <f>'BAR BB| Open rates'!BG35*0.82+25</f>
        <v>44141</v>
      </c>
      <c r="BH35" s="43">
        <f>'BAR BB| Open rates'!BH35*0.82+25</f>
        <v>42501</v>
      </c>
      <c r="BI35" s="43">
        <f>'BAR BB| Open rates'!BI35*0.82+25</f>
        <v>44141</v>
      </c>
      <c r="BJ35" s="43">
        <f>'BAR BB| Open rates'!BJ35*0.82+25</f>
        <v>42501</v>
      </c>
      <c r="BK35" s="43">
        <f>'BAR BB| Open rates'!BK35*0.82+25</f>
        <v>44141</v>
      </c>
      <c r="BL35" s="43">
        <f>'BAR BB| Open rates'!BL35*0.82+25</f>
        <v>42501</v>
      </c>
      <c r="BM35" s="43">
        <f>'BAR BB| Open rates'!BM35*0.82+25</f>
        <v>44141</v>
      </c>
      <c r="BN35" s="43">
        <f>'BAR BB| Open rates'!BN35*0.82+25</f>
        <v>45535</v>
      </c>
      <c r="BO35" s="43">
        <f>'BAR BB| Open rates'!BO35*0.82+25</f>
        <v>47339</v>
      </c>
      <c r="BP35" s="43">
        <f>'BAR BB| Open rates'!BP35*0.82+25</f>
        <v>41681</v>
      </c>
      <c r="BQ35" s="43">
        <f>'BAR BB| Open rates'!BQ35*0.82+25</f>
        <v>37581</v>
      </c>
      <c r="BR35" s="43">
        <f>'BAR BB| Open rates'!BR35*0.82+25</f>
        <v>38401</v>
      </c>
      <c r="BS35" s="43">
        <f>'BAR BB| Open rates'!BS35*0.82+25</f>
        <v>37581</v>
      </c>
      <c r="BT35" s="43">
        <f>'BAR BB| Open rates'!BT35*0.82+25</f>
        <v>38401</v>
      </c>
      <c r="BU35" s="43">
        <f>'BAR BB| Open rates'!BU35*0.82+25</f>
        <v>37581</v>
      </c>
      <c r="BV35" s="43">
        <f>'BAR BB| Open rates'!BV35*0.82+25</f>
        <v>38401</v>
      </c>
      <c r="BW35" s="43">
        <f>'BAR BB| Open rates'!BW35*0.82+25</f>
        <v>37581</v>
      </c>
      <c r="BX35" s="43">
        <f>'BAR BB| Open rates'!BX35*0.82+25</f>
        <v>37581</v>
      </c>
      <c r="BY35" s="43">
        <f>'BAR BB| Open rates'!BY35*0.82+25</f>
        <v>38401</v>
      </c>
      <c r="BZ35" s="43">
        <f>'BAR BB| Open rates'!BZ35*0.82+25</f>
        <v>37581</v>
      </c>
      <c r="CA35" s="43">
        <f>'BAR BB| Open rates'!CA35*0.82+25</f>
        <v>38401</v>
      </c>
      <c r="CB35" s="43">
        <f>'BAR BB| Open rates'!CB35*0.82+25</f>
        <v>37581</v>
      </c>
      <c r="CC35" s="43">
        <f>'BAR BB| Open rates'!CC35*0.82+25</f>
        <v>38401</v>
      </c>
      <c r="CD35" s="43">
        <f>'BAR BB| Open rates'!CD35*0.82+25</f>
        <v>41435</v>
      </c>
      <c r="CE35" s="43">
        <f>'BAR BB| Open rates'!CE35*0.82+25</f>
        <v>43239</v>
      </c>
    </row>
    <row r="36" spans="1:83" s="36" customFormat="1" ht="14.25" customHeight="1" x14ac:dyDescent="0.2">
      <c r="A36" s="237">
        <v>3</v>
      </c>
      <c r="B36" s="43">
        <f>'BAR BB| Open rates'!B36*0.82+25</f>
        <v>62262.999999999993</v>
      </c>
      <c r="C36" s="43">
        <f>'BAR BB| Open rates'!C36*0.82+25</f>
        <v>67101</v>
      </c>
      <c r="D36" s="43">
        <f>'BAR BB| Open rates'!D36*0.82+25</f>
        <v>63656.999999999993</v>
      </c>
      <c r="E36" s="43">
        <f>'BAR BB| Open rates'!E36*0.82+25</f>
        <v>43895</v>
      </c>
      <c r="F36" s="43">
        <f>'BAR BB| Open rates'!F36*0.82+25</f>
        <v>42501</v>
      </c>
      <c r="G36" s="43">
        <f>'BAR BB| Open rates'!G36*0.82+25</f>
        <v>40861</v>
      </c>
      <c r="H36" s="43">
        <f>'BAR BB| Open rates'!H36*0.82+25</f>
        <v>40861</v>
      </c>
      <c r="I36" s="43">
        <f>'BAR BB| Open rates'!I36*0.82+25</f>
        <v>40041</v>
      </c>
      <c r="J36" s="43">
        <f>'BAR BB| Open rates'!J36*0.82+25</f>
        <v>40861</v>
      </c>
      <c r="K36" s="43">
        <f>'BAR BB| Open rates'!K36*0.82+25</f>
        <v>40861</v>
      </c>
      <c r="L36" s="43">
        <f>'BAR BB| Open rates'!L36*0.82+25</f>
        <v>40861</v>
      </c>
      <c r="M36" s="43">
        <f>'BAR BB| Open rates'!M36*0.82+25</f>
        <v>52259</v>
      </c>
      <c r="N36" s="43">
        <f>'BAR BB| Open rates'!N36*0.82+25</f>
        <v>47995</v>
      </c>
      <c r="O36" s="43">
        <f>'BAR BB| Open rates'!O36*0.82+25</f>
        <v>52259</v>
      </c>
      <c r="P36" s="43">
        <f>'BAR BB| Open rates'!P36*0.82+25</f>
        <v>49799</v>
      </c>
      <c r="Q36" s="43">
        <f>'BAR BB| Open rates'!Q36*0.82+25</f>
        <v>46601</v>
      </c>
      <c r="R36" s="43">
        <f>'BAR BB| Open rates'!R36*0.82+25</f>
        <v>47995</v>
      </c>
      <c r="S36" s="43">
        <f>'BAR BB| Open rates'!S36*0.82+25</f>
        <v>46601</v>
      </c>
      <c r="T36" s="43">
        <f>'BAR BB| Open rates'!T36*0.82+25</f>
        <v>47995</v>
      </c>
      <c r="U36" s="43">
        <f>'BAR BB| Open rates'!U36*0.82+25</f>
        <v>46601</v>
      </c>
      <c r="V36" s="43">
        <f>'BAR BB| Open rates'!V36*0.82+25</f>
        <v>47995</v>
      </c>
      <c r="W36" s="43">
        <f>'BAR BB| Open rates'!W36*0.82+25</f>
        <v>63656.999999999993</v>
      </c>
      <c r="X36" s="43">
        <f>'BAR BB| Open rates'!X36*0.82+25</f>
        <v>67101</v>
      </c>
      <c r="Y36" s="43">
        <f>'BAR BB| Open rates'!Y36*0.82+25</f>
        <v>82763</v>
      </c>
      <c r="Z36" s="43">
        <f>'BAR BB| Open rates'!Z36*0.82+25</f>
        <v>63656.999999999993</v>
      </c>
      <c r="AA36" s="43">
        <f>'BAR BB| Open rates'!AA36*0.82+25</f>
        <v>65460.999999999993</v>
      </c>
      <c r="AB36" s="43">
        <f>'BAR BB| Open rates'!AB36*0.82+25</f>
        <v>63656.999999999993</v>
      </c>
      <c r="AC36" s="43">
        <f>'BAR BB| Open rates'!AC36*0.82+25</f>
        <v>67101</v>
      </c>
      <c r="AD36" s="43">
        <f>'BAR BB| Open rates'!AD36*0.82+25</f>
        <v>68741</v>
      </c>
      <c r="AE36" s="43">
        <f>'BAR BB| Open rates'!AE36*0.82+25</f>
        <v>67101</v>
      </c>
      <c r="AF36" s="43">
        <f>'BAR BB| Open rates'!AF36*0.82+25</f>
        <v>68741</v>
      </c>
      <c r="AG36" s="43">
        <f>'BAR BB| Open rates'!AG36*0.82+25</f>
        <v>67101</v>
      </c>
      <c r="AH36" s="43">
        <f>'BAR BB| Open rates'!AH36*0.82+25</f>
        <v>68741</v>
      </c>
      <c r="AI36" s="43">
        <f>'BAR BB| Open rates'!AI36*0.82+25</f>
        <v>67101</v>
      </c>
      <c r="AJ36" s="43">
        <f>'BAR BB| Open rates'!AJ36*0.82+25</f>
        <v>68741</v>
      </c>
      <c r="AK36" s="43">
        <f>'BAR BB| Open rates'!AK36*0.82+25</f>
        <v>67101</v>
      </c>
      <c r="AL36" s="43">
        <f>'BAR BB| Open rates'!AL36*0.82+25</f>
        <v>68741</v>
      </c>
      <c r="AM36" s="43">
        <f>'BAR BB| Open rates'!AM36*0.82+25</f>
        <v>67101</v>
      </c>
      <c r="AN36" s="43">
        <f>'BAR BB| Open rates'!AN36*0.82+25</f>
        <v>68741</v>
      </c>
      <c r="AO36" s="43">
        <f>'BAR BB| Open rates'!AO36*0.82+25</f>
        <v>67101</v>
      </c>
      <c r="AP36" s="43">
        <f>'BAR BB| Open rates'!AP36*0.82+25</f>
        <v>68741</v>
      </c>
      <c r="AQ36" s="43">
        <f>'BAR BB| Open rates'!AQ36*0.82+25</f>
        <v>67101</v>
      </c>
      <c r="AR36" s="43">
        <f>'BAR BB| Open rates'!AR36*0.82+25</f>
        <v>68741</v>
      </c>
      <c r="AS36" s="43">
        <f>'BAR BB| Open rates'!AS36*0.82+25</f>
        <v>63656.999999999993</v>
      </c>
      <c r="AT36" s="43">
        <f>'BAR BB| Open rates'!AT36*0.82+25</f>
        <v>65460.999999999993</v>
      </c>
      <c r="AU36" s="43">
        <f>'BAR BB| Open rates'!AU36*0.82+25</f>
        <v>63656.999999999993</v>
      </c>
      <c r="AV36" s="43">
        <f>'BAR BB| Open rates'!AV36*0.82+25</f>
        <v>49799</v>
      </c>
      <c r="AW36" s="43">
        <f>'BAR BB| Open rates'!AW36*0.82+25</f>
        <v>49799</v>
      </c>
      <c r="AX36" s="43">
        <f>'BAR BB| Open rates'!AX36*0.82+25</f>
        <v>47995</v>
      </c>
      <c r="AY36" s="43">
        <f>'BAR BB| Open rates'!AY36*0.82+25</f>
        <v>49799</v>
      </c>
      <c r="AZ36" s="43">
        <f>'BAR BB| Open rates'!AZ36*0.82+25</f>
        <v>47995</v>
      </c>
      <c r="BA36" s="43">
        <f>'BAR BB| Open rates'!BA36*0.82+25</f>
        <v>49799</v>
      </c>
      <c r="BB36" s="43">
        <f>'BAR BB| Open rates'!BB36*0.82+25</f>
        <v>47995</v>
      </c>
      <c r="BC36" s="43">
        <f>'BAR BB| Open rates'!BC36*0.82+25</f>
        <v>49799</v>
      </c>
      <c r="BD36" s="43">
        <f>'BAR BB| Open rates'!BD36*0.82+25</f>
        <v>47995</v>
      </c>
      <c r="BE36" s="43">
        <f>'BAR BB| Open rates'!BE36*0.82+25</f>
        <v>46601</v>
      </c>
      <c r="BF36" s="43">
        <f>'BAR BB| Open rates'!BF36*0.82+25</f>
        <v>44961</v>
      </c>
      <c r="BG36" s="43">
        <f>'BAR BB| Open rates'!BG36*0.82+25</f>
        <v>46601</v>
      </c>
      <c r="BH36" s="43">
        <f>'BAR BB| Open rates'!BH36*0.82+25</f>
        <v>44961</v>
      </c>
      <c r="BI36" s="43">
        <f>'BAR BB| Open rates'!BI36*0.82+25</f>
        <v>46601</v>
      </c>
      <c r="BJ36" s="43">
        <f>'BAR BB| Open rates'!BJ36*0.82+25</f>
        <v>44961</v>
      </c>
      <c r="BK36" s="43">
        <f>'BAR BB| Open rates'!BK36*0.82+25</f>
        <v>46601</v>
      </c>
      <c r="BL36" s="43">
        <f>'BAR BB| Open rates'!BL36*0.82+25</f>
        <v>44961</v>
      </c>
      <c r="BM36" s="43">
        <f>'BAR BB| Open rates'!BM36*0.82+25</f>
        <v>46601</v>
      </c>
      <c r="BN36" s="43">
        <f>'BAR BB| Open rates'!BN36*0.82+25</f>
        <v>47995</v>
      </c>
      <c r="BO36" s="43">
        <f>'BAR BB| Open rates'!BO36*0.82+25</f>
        <v>49799</v>
      </c>
      <c r="BP36" s="43">
        <f>'BAR BB| Open rates'!BP36*0.82+25</f>
        <v>44141</v>
      </c>
      <c r="BQ36" s="43">
        <f>'BAR BB| Open rates'!BQ36*0.82+25</f>
        <v>40041</v>
      </c>
      <c r="BR36" s="43">
        <f>'BAR BB| Open rates'!BR36*0.82+25</f>
        <v>40861</v>
      </c>
      <c r="BS36" s="43">
        <f>'BAR BB| Open rates'!BS36*0.82+25</f>
        <v>40041</v>
      </c>
      <c r="BT36" s="43">
        <f>'BAR BB| Open rates'!BT36*0.82+25</f>
        <v>40861</v>
      </c>
      <c r="BU36" s="43">
        <f>'BAR BB| Open rates'!BU36*0.82+25</f>
        <v>40041</v>
      </c>
      <c r="BV36" s="43">
        <f>'BAR BB| Open rates'!BV36*0.82+25</f>
        <v>40861</v>
      </c>
      <c r="BW36" s="43">
        <f>'BAR BB| Open rates'!BW36*0.82+25</f>
        <v>40041</v>
      </c>
      <c r="BX36" s="43">
        <f>'BAR BB| Open rates'!BX36*0.82+25</f>
        <v>40041</v>
      </c>
      <c r="BY36" s="43">
        <f>'BAR BB| Open rates'!BY36*0.82+25</f>
        <v>40861</v>
      </c>
      <c r="BZ36" s="43">
        <f>'BAR BB| Open rates'!BZ36*0.82+25</f>
        <v>40041</v>
      </c>
      <c r="CA36" s="43">
        <f>'BAR BB| Open rates'!CA36*0.82+25</f>
        <v>40861</v>
      </c>
      <c r="CB36" s="43">
        <f>'BAR BB| Open rates'!CB36*0.82+25</f>
        <v>40041</v>
      </c>
      <c r="CC36" s="43">
        <f>'BAR BB| Open rates'!CC36*0.82+25</f>
        <v>40861</v>
      </c>
      <c r="CD36" s="43">
        <f>'BAR BB| Open rates'!CD36*0.82+25</f>
        <v>43895</v>
      </c>
      <c r="CE36" s="43">
        <f>'BAR BB| Open rates'!CE36*0.82+25</f>
        <v>45699</v>
      </c>
    </row>
    <row r="37" spans="1:83" s="36" customFormat="1" ht="12" customHeight="1" x14ac:dyDescent="0.2">
      <c r="A37" s="237">
        <v>4</v>
      </c>
      <c r="B37" s="43">
        <f>'BAR BB| Open rates'!B37*0.82+25</f>
        <v>64722.999999999993</v>
      </c>
      <c r="C37" s="43">
        <f>'BAR BB| Open rates'!C37*0.82+25</f>
        <v>69561</v>
      </c>
      <c r="D37" s="43">
        <f>'BAR BB| Open rates'!D37*0.82+25</f>
        <v>66117</v>
      </c>
      <c r="E37" s="43">
        <f>'BAR BB| Open rates'!E37*0.82+25</f>
        <v>46355</v>
      </c>
      <c r="F37" s="43">
        <f>'BAR BB| Open rates'!F37*0.82+25</f>
        <v>44961</v>
      </c>
      <c r="G37" s="43">
        <f>'BAR BB| Open rates'!G37*0.82+25</f>
        <v>43321</v>
      </c>
      <c r="H37" s="43">
        <f>'BAR BB| Open rates'!H37*0.82+25</f>
        <v>43321</v>
      </c>
      <c r="I37" s="43">
        <f>'BAR BB| Open rates'!I37*0.82+25</f>
        <v>42501</v>
      </c>
      <c r="J37" s="43">
        <f>'BAR BB| Open rates'!J37*0.82+25</f>
        <v>43321</v>
      </c>
      <c r="K37" s="43">
        <f>'BAR BB| Open rates'!K37*0.82+25</f>
        <v>43321</v>
      </c>
      <c r="L37" s="43">
        <f>'BAR BB| Open rates'!L37*0.82+25</f>
        <v>43321</v>
      </c>
      <c r="M37" s="43">
        <f>'BAR BB| Open rates'!M37*0.82+25</f>
        <v>54719</v>
      </c>
      <c r="N37" s="43">
        <f>'BAR BB| Open rates'!N37*0.82+25</f>
        <v>50455</v>
      </c>
      <c r="O37" s="43">
        <f>'BAR BB| Open rates'!O37*0.82+25</f>
        <v>54719</v>
      </c>
      <c r="P37" s="43">
        <f>'BAR BB| Open rates'!P37*0.82+25</f>
        <v>52259</v>
      </c>
      <c r="Q37" s="43">
        <f>'BAR BB| Open rates'!Q37*0.82+25</f>
        <v>49061</v>
      </c>
      <c r="R37" s="43">
        <f>'BAR BB| Open rates'!R37*0.82+25</f>
        <v>50455</v>
      </c>
      <c r="S37" s="43">
        <f>'BAR BB| Open rates'!S37*0.82+25</f>
        <v>49061</v>
      </c>
      <c r="T37" s="43">
        <f>'BAR BB| Open rates'!T37*0.82+25</f>
        <v>50455</v>
      </c>
      <c r="U37" s="43">
        <f>'BAR BB| Open rates'!U37*0.82+25</f>
        <v>49061</v>
      </c>
      <c r="V37" s="43">
        <f>'BAR BB| Open rates'!V37*0.82+25</f>
        <v>50455</v>
      </c>
      <c r="W37" s="43">
        <f>'BAR BB| Open rates'!W37*0.82+25</f>
        <v>66117</v>
      </c>
      <c r="X37" s="43">
        <f>'BAR BB| Open rates'!X37*0.82+25</f>
        <v>69561</v>
      </c>
      <c r="Y37" s="43">
        <f>'BAR BB| Open rates'!Y37*0.82+25</f>
        <v>85223</v>
      </c>
      <c r="Z37" s="43">
        <f>'BAR BB| Open rates'!Z37*0.82+25</f>
        <v>66117</v>
      </c>
      <c r="AA37" s="43">
        <f>'BAR BB| Open rates'!AA37*0.82+25</f>
        <v>67921</v>
      </c>
      <c r="AB37" s="43">
        <f>'BAR BB| Open rates'!AB37*0.82+25</f>
        <v>66117</v>
      </c>
      <c r="AC37" s="43">
        <f>'BAR BB| Open rates'!AC37*0.82+25</f>
        <v>69561</v>
      </c>
      <c r="AD37" s="43">
        <f>'BAR BB| Open rates'!AD37*0.82+25</f>
        <v>71201</v>
      </c>
      <c r="AE37" s="43">
        <f>'BAR BB| Open rates'!AE37*0.82+25</f>
        <v>69561</v>
      </c>
      <c r="AF37" s="43">
        <f>'BAR BB| Open rates'!AF37*0.82+25</f>
        <v>71201</v>
      </c>
      <c r="AG37" s="43">
        <f>'BAR BB| Open rates'!AG37*0.82+25</f>
        <v>69561</v>
      </c>
      <c r="AH37" s="43">
        <f>'BAR BB| Open rates'!AH37*0.82+25</f>
        <v>71201</v>
      </c>
      <c r="AI37" s="43">
        <f>'BAR BB| Open rates'!AI37*0.82+25</f>
        <v>69561</v>
      </c>
      <c r="AJ37" s="43">
        <f>'BAR BB| Open rates'!AJ37*0.82+25</f>
        <v>71201</v>
      </c>
      <c r="AK37" s="43">
        <f>'BAR BB| Open rates'!AK37*0.82+25</f>
        <v>69561</v>
      </c>
      <c r="AL37" s="43">
        <f>'BAR BB| Open rates'!AL37*0.82+25</f>
        <v>71201</v>
      </c>
      <c r="AM37" s="43">
        <f>'BAR BB| Open rates'!AM37*0.82+25</f>
        <v>69561</v>
      </c>
      <c r="AN37" s="43">
        <f>'BAR BB| Open rates'!AN37*0.82+25</f>
        <v>71201</v>
      </c>
      <c r="AO37" s="43">
        <f>'BAR BB| Open rates'!AO37*0.82+25</f>
        <v>69561</v>
      </c>
      <c r="AP37" s="43">
        <f>'BAR BB| Open rates'!AP37*0.82+25</f>
        <v>71201</v>
      </c>
      <c r="AQ37" s="43">
        <f>'BAR BB| Open rates'!AQ37*0.82+25</f>
        <v>69561</v>
      </c>
      <c r="AR37" s="43">
        <f>'BAR BB| Open rates'!AR37*0.82+25</f>
        <v>71201</v>
      </c>
      <c r="AS37" s="43">
        <f>'BAR BB| Open rates'!AS37*0.82+25</f>
        <v>66117</v>
      </c>
      <c r="AT37" s="43">
        <f>'BAR BB| Open rates'!AT37*0.82+25</f>
        <v>67921</v>
      </c>
      <c r="AU37" s="43">
        <f>'BAR BB| Open rates'!AU37*0.82+25</f>
        <v>66117</v>
      </c>
      <c r="AV37" s="43">
        <f>'BAR BB| Open rates'!AV37*0.82+25</f>
        <v>52259</v>
      </c>
      <c r="AW37" s="43">
        <f>'BAR BB| Open rates'!AW37*0.82+25</f>
        <v>52259</v>
      </c>
      <c r="AX37" s="43">
        <f>'BAR BB| Open rates'!AX37*0.82+25</f>
        <v>50455</v>
      </c>
      <c r="AY37" s="43">
        <f>'BAR BB| Open rates'!AY37*0.82+25</f>
        <v>52259</v>
      </c>
      <c r="AZ37" s="43">
        <f>'BAR BB| Open rates'!AZ37*0.82+25</f>
        <v>50455</v>
      </c>
      <c r="BA37" s="43">
        <f>'BAR BB| Open rates'!BA37*0.82+25</f>
        <v>52259</v>
      </c>
      <c r="BB37" s="43">
        <f>'BAR BB| Open rates'!BB37*0.82+25</f>
        <v>50455</v>
      </c>
      <c r="BC37" s="43">
        <f>'BAR BB| Open rates'!BC37*0.82+25</f>
        <v>52259</v>
      </c>
      <c r="BD37" s="43">
        <f>'BAR BB| Open rates'!BD37*0.82+25</f>
        <v>50455</v>
      </c>
      <c r="BE37" s="43">
        <f>'BAR BB| Open rates'!BE37*0.82+25</f>
        <v>49061</v>
      </c>
      <c r="BF37" s="43">
        <f>'BAR BB| Open rates'!BF37*0.82+25</f>
        <v>47421</v>
      </c>
      <c r="BG37" s="43">
        <f>'BAR BB| Open rates'!BG37*0.82+25</f>
        <v>49061</v>
      </c>
      <c r="BH37" s="43">
        <f>'BAR BB| Open rates'!BH37*0.82+25</f>
        <v>47421</v>
      </c>
      <c r="BI37" s="43">
        <f>'BAR BB| Open rates'!BI37*0.82+25</f>
        <v>49061</v>
      </c>
      <c r="BJ37" s="43">
        <f>'BAR BB| Open rates'!BJ37*0.82+25</f>
        <v>47421</v>
      </c>
      <c r="BK37" s="43">
        <f>'BAR BB| Open rates'!BK37*0.82+25</f>
        <v>49061</v>
      </c>
      <c r="BL37" s="43">
        <f>'BAR BB| Open rates'!BL37*0.82+25</f>
        <v>47421</v>
      </c>
      <c r="BM37" s="43">
        <f>'BAR BB| Open rates'!BM37*0.82+25</f>
        <v>49061</v>
      </c>
      <c r="BN37" s="43">
        <f>'BAR BB| Open rates'!BN37*0.82+25</f>
        <v>50455</v>
      </c>
      <c r="BO37" s="43">
        <f>'BAR BB| Open rates'!BO37*0.82+25</f>
        <v>52259</v>
      </c>
      <c r="BP37" s="43">
        <f>'BAR BB| Open rates'!BP37*0.82+25</f>
        <v>46601</v>
      </c>
      <c r="BQ37" s="43">
        <f>'BAR BB| Open rates'!BQ37*0.82+25</f>
        <v>42501</v>
      </c>
      <c r="BR37" s="43">
        <f>'BAR BB| Open rates'!BR37*0.82+25</f>
        <v>43321</v>
      </c>
      <c r="BS37" s="43">
        <f>'BAR BB| Open rates'!BS37*0.82+25</f>
        <v>42501</v>
      </c>
      <c r="BT37" s="43">
        <f>'BAR BB| Open rates'!BT37*0.82+25</f>
        <v>43321</v>
      </c>
      <c r="BU37" s="43">
        <f>'BAR BB| Open rates'!BU37*0.82+25</f>
        <v>42501</v>
      </c>
      <c r="BV37" s="43">
        <f>'BAR BB| Open rates'!BV37*0.82+25</f>
        <v>43321</v>
      </c>
      <c r="BW37" s="43">
        <f>'BAR BB| Open rates'!BW37*0.82+25</f>
        <v>42501</v>
      </c>
      <c r="BX37" s="43">
        <f>'BAR BB| Open rates'!BX37*0.82+25</f>
        <v>42501</v>
      </c>
      <c r="BY37" s="43">
        <f>'BAR BB| Open rates'!BY37*0.82+25</f>
        <v>43321</v>
      </c>
      <c r="BZ37" s="43">
        <f>'BAR BB| Open rates'!BZ37*0.82+25</f>
        <v>42501</v>
      </c>
      <c r="CA37" s="43">
        <f>'BAR BB| Open rates'!CA37*0.82+25</f>
        <v>43321</v>
      </c>
      <c r="CB37" s="43">
        <f>'BAR BB| Open rates'!CB37*0.82+25</f>
        <v>42501</v>
      </c>
      <c r="CC37" s="43">
        <f>'BAR BB| Open rates'!CC37*0.82+25</f>
        <v>43321</v>
      </c>
      <c r="CD37" s="43">
        <f>'BAR BB| Open rates'!CD37*0.82+25</f>
        <v>46355</v>
      </c>
      <c r="CE37" s="43">
        <f>'BAR BB| Open rates'!CE37*0.82+25</f>
        <v>48159</v>
      </c>
    </row>
    <row r="38" spans="1:83" s="36" customFormat="1" ht="9.75" customHeight="1" x14ac:dyDescent="0.2">
      <c r="A38" s="237">
        <v>5</v>
      </c>
      <c r="B38" s="43">
        <f>'BAR BB| Open rates'!B38*0.82+25</f>
        <v>67183</v>
      </c>
      <c r="C38" s="43">
        <f>'BAR BB| Open rates'!C38*0.82+25</f>
        <v>72021</v>
      </c>
      <c r="D38" s="43">
        <f>'BAR BB| Open rates'!D38*0.82+25</f>
        <v>68577</v>
      </c>
      <c r="E38" s="43">
        <f>'BAR BB| Open rates'!E38*0.82+25</f>
        <v>48815</v>
      </c>
      <c r="F38" s="43">
        <f>'BAR BB| Open rates'!F38*0.82+25</f>
        <v>47421</v>
      </c>
      <c r="G38" s="43">
        <f>'BAR BB| Open rates'!G38*0.82+25</f>
        <v>45781</v>
      </c>
      <c r="H38" s="43">
        <f>'BAR BB| Open rates'!H38*0.82+25</f>
        <v>45781</v>
      </c>
      <c r="I38" s="43">
        <f>'BAR BB| Open rates'!I38*0.82+25</f>
        <v>44961</v>
      </c>
      <c r="J38" s="43">
        <f>'BAR BB| Open rates'!J38*0.82+25</f>
        <v>45781</v>
      </c>
      <c r="K38" s="43">
        <f>'BAR BB| Open rates'!K38*0.82+25</f>
        <v>45781</v>
      </c>
      <c r="L38" s="43">
        <f>'BAR BB| Open rates'!L38*0.82+25</f>
        <v>45781</v>
      </c>
      <c r="M38" s="43">
        <f>'BAR BB| Open rates'!M38*0.82+25</f>
        <v>57179</v>
      </c>
      <c r="N38" s="43">
        <f>'BAR BB| Open rates'!N38*0.82+25</f>
        <v>52915</v>
      </c>
      <c r="O38" s="43">
        <f>'BAR BB| Open rates'!O38*0.82+25</f>
        <v>57179</v>
      </c>
      <c r="P38" s="43">
        <f>'BAR BB| Open rates'!P38*0.82+25</f>
        <v>54719</v>
      </c>
      <c r="Q38" s="43">
        <f>'BAR BB| Open rates'!Q38*0.82+25</f>
        <v>51521</v>
      </c>
      <c r="R38" s="43">
        <f>'BAR BB| Open rates'!R38*0.82+25</f>
        <v>52915</v>
      </c>
      <c r="S38" s="43">
        <f>'BAR BB| Open rates'!S38*0.82+25</f>
        <v>51521</v>
      </c>
      <c r="T38" s="43">
        <f>'BAR BB| Open rates'!T38*0.82+25</f>
        <v>52915</v>
      </c>
      <c r="U38" s="43">
        <f>'BAR BB| Open rates'!U38*0.82+25</f>
        <v>51521</v>
      </c>
      <c r="V38" s="43">
        <f>'BAR BB| Open rates'!V38*0.82+25</f>
        <v>52915</v>
      </c>
      <c r="W38" s="43">
        <f>'BAR BB| Open rates'!W38*0.82+25</f>
        <v>68577</v>
      </c>
      <c r="X38" s="43">
        <f>'BAR BB| Open rates'!X38*0.82+25</f>
        <v>72021</v>
      </c>
      <c r="Y38" s="43">
        <f>'BAR BB| Open rates'!Y38*0.82+25</f>
        <v>87683</v>
      </c>
      <c r="Z38" s="43">
        <f>'BAR BB| Open rates'!Z38*0.82+25</f>
        <v>68577</v>
      </c>
      <c r="AA38" s="43">
        <f>'BAR BB| Open rates'!AA38*0.82+25</f>
        <v>70381</v>
      </c>
      <c r="AB38" s="43">
        <f>'BAR BB| Open rates'!AB38*0.82+25</f>
        <v>68577</v>
      </c>
      <c r="AC38" s="43">
        <f>'BAR BB| Open rates'!AC38*0.82+25</f>
        <v>72021</v>
      </c>
      <c r="AD38" s="43">
        <f>'BAR BB| Open rates'!AD38*0.82+25</f>
        <v>73661</v>
      </c>
      <c r="AE38" s="43">
        <f>'BAR BB| Open rates'!AE38*0.82+25</f>
        <v>72021</v>
      </c>
      <c r="AF38" s="43">
        <f>'BAR BB| Open rates'!AF38*0.82+25</f>
        <v>73661</v>
      </c>
      <c r="AG38" s="43">
        <f>'BAR BB| Open rates'!AG38*0.82+25</f>
        <v>72021</v>
      </c>
      <c r="AH38" s="43">
        <f>'BAR BB| Open rates'!AH38*0.82+25</f>
        <v>73661</v>
      </c>
      <c r="AI38" s="43">
        <f>'BAR BB| Open rates'!AI38*0.82+25</f>
        <v>72021</v>
      </c>
      <c r="AJ38" s="43">
        <f>'BAR BB| Open rates'!AJ38*0.82+25</f>
        <v>73661</v>
      </c>
      <c r="AK38" s="43">
        <f>'BAR BB| Open rates'!AK38*0.82+25</f>
        <v>72021</v>
      </c>
      <c r="AL38" s="43">
        <f>'BAR BB| Open rates'!AL38*0.82+25</f>
        <v>73661</v>
      </c>
      <c r="AM38" s="43">
        <f>'BAR BB| Open rates'!AM38*0.82+25</f>
        <v>72021</v>
      </c>
      <c r="AN38" s="43">
        <f>'BAR BB| Open rates'!AN38*0.82+25</f>
        <v>73661</v>
      </c>
      <c r="AO38" s="43">
        <f>'BAR BB| Open rates'!AO38*0.82+25</f>
        <v>72021</v>
      </c>
      <c r="AP38" s="43">
        <f>'BAR BB| Open rates'!AP38*0.82+25</f>
        <v>73661</v>
      </c>
      <c r="AQ38" s="43">
        <f>'BAR BB| Open rates'!AQ38*0.82+25</f>
        <v>72021</v>
      </c>
      <c r="AR38" s="43">
        <f>'BAR BB| Open rates'!AR38*0.82+25</f>
        <v>73661</v>
      </c>
      <c r="AS38" s="43">
        <f>'BAR BB| Open rates'!AS38*0.82+25</f>
        <v>68577</v>
      </c>
      <c r="AT38" s="43">
        <f>'BAR BB| Open rates'!AT38*0.82+25</f>
        <v>70381</v>
      </c>
      <c r="AU38" s="43">
        <f>'BAR BB| Open rates'!AU38*0.82+25</f>
        <v>68577</v>
      </c>
      <c r="AV38" s="43">
        <f>'BAR BB| Open rates'!AV38*0.82+25</f>
        <v>54719</v>
      </c>
      <c r="AW38" s="43">
        <f>'BAR BB| Open rates'!AW38*0.82+25</f>
        <v>54719</v>
      </c>
      <c r="AX38" s="43">
        <f>'BAR BB| Open rates'!AX38*0.82+25</f>
        <v>52915</v>
      </c>
      <c r="AY38" s="43">
        <f>'BAR BB| Open rates'!AY38*0.82+25</f>
        <v>54719</v>
      </c>
      <c r="AZ38" s="43">
        <f>'BAR BB| Open rates'!AZ38*0.82+25</f>
        <v>52915</v>
      </c>
      <c r="BA38" s="43">
        <f>'BAR BB| Open rates'!BA38*0.82+25</f>
        <v>54719</v>
      </c>
      <c r="BB38" s="43">
        <f>'BAR BB| Open rates'!BB38*0.82+25</f>
        <v>52915</v>
      </c>
      <c r="BC38" s="43">
        <f>'BAR BB| Open rates'!BC38*0.82+25</f>
        <v>54719</v>
      </c>
      <c r="BD38" s="43">
        <f>'BAR BB| Open rates'!BD38*0.82+25</f>
        <v>52915</v>
      </c>
      <c r="BE38" s="43">
        <f>'BAR BB| Open rates'!BE38*0.82+25</f>
        <v>51521</v>
      </c>
      <c r="BF38" s="43">
        <f>'BAR BB| Open rates'!BF38*0.82+25</f>
        <v>49881</v>
      </c>
      <c r="BG38" s="43">
        <f>'BAR BB| Open rates'!BG38*0.82+25</f>
        <v>51521</v>
      </c>
      <c r="BH38" s="43">
        <f>'BAR BB| Open rates'!BH38*0.82+25</f>
        <v>49881</v>
      </c>
      <c r="BI38" s="43">
        <f>'BAR BB| Open rates'!BI38*0.82+25</f>
        <v>51521</v>
      </c>
      <c r="BJ38" s="43">
        <f>'BAR BB| Open rates'!BJ38*0.82+25</f>
        <v>49881</v>
      </c>
      <c r="BK38" s="43">
        <f>'BAR BB| Open rates'!BK38*0.82+25</f>
        <v>51521</v>
      </c>
      <c r="BL38" s="43">
        <f>'BAR BB| Open rates'!BL38*0.82+25</f>
        <v>49881</v>
      </c>
      <c r="BM38" s="43">
        <f>'BAR BB| Open rates'!BM38*0.82+25</f>
        <v>51521</v>
      </c>
      <c r="BN38" s="43">
        <f>'BAR BB| Open rates'!BN38*0.82+25</f>
        <v>52915</v>
      </c>
      <c r="BO38" s="43">
        <f>'BAR BB| Open rates'!BO38*0.82+25</f>
        <v>54719</v>
      </c>
      <c r="BP38" s="43">
        <f>'BAR BB| Open rates'!BP38*0.82+25</f>
        <v>49061</v>
      </c>
      <c r="BQ38" s="43">
        <f>'BAR BB| Open rates'!BQ38*0.82+25</f>
        <v>44961</v>
      </c>
      <c r="BR38" s="43">
        <f>'BAR BB| Open rates'!BR38*0.82+25</f>
        <v>45781</v>
      </c>
      <c r="BS38" s="43">
        <f>'BAR BB| Open rates'!BS38*0.82+25</f>
        <v>44961</v>
      </c>
      <c r="BT38" s="43">
        <f>'BAR BB| Open rates'!BT38*0.82+25</f>
        <v>45781</v>
      </c>
      <c r="BU38" s="43">
        <f>'BAR BB| Open rates'!BU38*0.82+25</f>
        <v>44961</v>
      </c>
      <c r="BV38" s="43">
        <f>'BAR BB| Open rates'!BV38*0.82+25</f>
        <v>45781</v>
      </c>
      <c r="BW38" s="43">
        <f>'BAR BB| Open rates'!BW38*0.82+25</f>
        <v>44961</v>
      </c>
      <c r="BX38" s="43">
        <f>'BAR BB| Open rates'!BX38*0.82+25</f>
        <v>44961</v>
      </c>
      <c r="BY38" s="43">
        <f>'BAR BB| Open rates'!BY38*0.82+25</f>
        <v>45781</v>
      </c>
      <c r="BZ38" s="43">
        <f>'BAR BB| Open rates'!BZ38*0.82+25</f>
        <v>44961</v>
      </c>
      <c r="CA38" s="43">
        <f>'BAR BB| Open rates'!CA38*0.82+25</f>
        <v>45781</v>
      </c>
      <c r="CB38" s="43">
        <f>'BAR BB| Open rates'!CB38*0.82+25</f>
        <v>44961</v>
      </c>
      <c r="CC38" s="43">
        <f>'BAR BB| Open rates'!CC38*0.82+25</f>
        <v>45781</v>
      </c>
      <c r="CD38" s="43">
        <f>'BAR BB| Open rates'!CD38*0.82+25</f>
        <v>48815</v>
      </c>
      <c r="CE38" s="43">
        <f>'BAR BB| Open rates'!CE38*0.82+25</f>
        <v>50619</v>
      </c>
    </row>
    <row r="39" spans="1:83" s="36" customFormat="1" ht="12" customHeight="1" x14ac:dyDescent="0.2">
      <c r="A39" s="237">
        <v>6</v>
      </c>
      <c r="B39" s="43">
        <f>'BAR BB| Open rates'!B39*0.82+25</f>
        <v>69643</v>
      </c>
      <c r="C39" s="43">
        <f>'BAR BB| Open rates'!C39*0.82+25</f>
        <v>74481</v>
      </c>
      <c r="D39" s="43">
        <f>'BAR BB| Open rates'!D39*0.82+25</f>
        <v>71037</v>
      </c>
      <c r="E39" s="43">
        <f>'BAR BB| Open rates'!E39*0.82+25</f>
        <v>51275</v>
      </c>
      <c r="F39" s="43">
        <f>'BAR BB| Open rates'!F39*0.82+25</f>
        <v>49881</v>
      </c>
      <c r="G39" s="43">
        <f>'BAR BB| Open rates'!G39*0.82+25</f>
        <v>48241</v>
      </c>
      <c r="H39" s="43">
        <f>'BAR BB| Open rates'!H39*0.82+25</f>
        <v>48241</v>
      </c>
      <c r="I39" s="43">
        <f>'BAR BB| Open rates'!I39*0.82+25</f>
        <v>47421</v>
      </c>
      <c r="J39" s="43">
        <f>'BAR BB| Open rates'!J39*0.82+25</f>
        <v>48241</v>
      </c>
      <c r="K39" s="43">
        <f>'BAR BB| Open rates'!K39*0.82+25</f>
        <v>48241</v>
      </c>
      <c r="L39" s="43">
        <f>'BAR BB| Open rates'!L39*0.82+25</f>
        <v>48241</v>
      </c>
      <c r="M39" s="43">
        <f>'BAR BB| Open rates'!M39*0.82+25</f>
        <v>59639</v>
      </c>
      <c r="N39" s="43">
        <f>'BAR BB| Open rates'!N39*0.82+25</f>
        <v>55375</v>
      </c>
      <c r="O39" s="43">
        <f>'BAR BB| Open rates'!O39*0.82+25</f>
        <v>59639</v>
      </c>
      <c r="P39" s="43">
        <f>'BAR BB| Open rates'!P39*0.82+25</f>
        <v>57179</v>
      </c>
      <c r="Q39" s="43">
        <f>'BAR BB| Open rates'!Q39*0.82+25</f>
        <v>53981</v>
      </c>
      <c r="R39" s="43">
        <f>'BAR BB| Open rates'!R39*0.82+25</f>
        <v>55375</v>
      </c>
      <c r="S39" s="43">
        <f>'BAR BB| Open rates'!S39*0.82+25</f>
        <v>53981</v>
      </c>
      <c r="T39" s="43">
        <f>'BAR BB| Open rates'!T39*0.82+25</f>
        <v>55375</v>
      </c>
      <c r="U39" s="43">
        <f>'BAR BB| Open rates'!U39*0.82+25</f>
        <v>53981</v>
      </c>
      <c r="V39" s="43">
        <f>'BAR BB| Open rates'!V39*0.82+25</f>
        <v>55375</v>
      </c>
      <c r="W39" s="43">
        <f>'BAR BB| Open rates'!W39*0.82+25</f>
        <v>71037</v>
      </c>
      <c r="X39" s="43">
        <f>'BAR BB| Open rates'!X39*0.82+25</f>
        <v>74481</v>
      </c>
      <c r="Y39" s="43">
        <f>'BAR BB| Open rates'!Y39*0.82+25</f>
        <v>90143</v>
      </c>
      <c r="Z39" s="43">
        <f>'BAR BB| Open rates'!Z39*0.82+25</f>
        <v>71037</v>
      </c>
      <c r="AA39" s="43">
        <f>'BAR BB| Open rates'!AA39*0.82+25</f>
        <v>72841</v>
      </c>
      <c r="AB39" s="43">
        <f>'BAR BB| Open rates'!AB39*0.82+25</f>
        <v>71037</v>
      </c>
      <c r="AC39" s="43">
        <f>'BAR BB| Open rates'!AC39*0.82+25</f>
        <v>74481</v>
      </c>
      <c r="AD39" s="43">
        <f>'BAR BB| Open rates'!AD39*0.82+25</f>
        <v>76121</v>
      </c>
      <c r="AE39" s="43">
        <f>'BAR BB| Open rates'!AE39*0.82+25</f>
        <v>74481</v>
      </c>
      <c r="AF39" s="43">
        <f>'BAR BB| Open rates'!AF39*0.82+25</f>
        <v>76121</v>
      </c>
      <c r="AG39" s="43">
        <f>'BAR BB| Open rates'!AG39*0.82+25</f>
        <v>74481</v>
      </c>
      <c r="AH39" s="43">
        <f>'BAR BB| Open rates'!AH39*0.82+25</f>
        <v>76121</v>
      </c>
      <c r="AI39" s="43">
        <f>'BAR BB| Open rates'!AI39*0.82+25</f>
        <v>74481</v>
      </c>
      <c r="AJ39" s="43">
        <f>'BAR BB| Open rates'!AJ39*0.82+25</f>
        <v>76121</v>
      </c>
      <c r="AK39" s="43">
        <f>'BAR BB| Open rates'!AK39*0.82+25</f>
        <v>74481</v>
      </c>
      <c r="AL39" s="43">
        <f>'BAR BB| Open rates'!AL39*0.82+25</f>
        <v>76121</v>
      </c>
      <c r="AM39" s="43">
        <f>'BAR BB| Open rates'!AM39*0.82+25</f>
        <v>74481</v>
      </c>
      <c r="AN39" s="43">
        <f>'BAR BB| Open rates'!AN39*0.82+25</f>
        <v>76121</v>
      </c>
      <c r="AO39" s="43">
        <f>'BAR BB| Open rates'!AO39*0.82+25</f>
        <v>74481</v>
      </c>
      <c r="AP39" s="43">
        <f>'BAR BB| Open rates'!AP39*0.82+25</f>
        <v>76121</v>
      </c>
      <c r="AQ39" s="43">
        <f>'BAR BB| Open rates'!AQ39*0.82+25</f>
        <v>74481</v>
      </c>
      <c r="AR39" s="43">
        <f>'BAR BB| Open rates'!AR39*0.82+25</f>
        <v>76121</v>
      </c>
      <c r="AS39" s="43">
        <f>'BAR BB| Open rates'!AS39*0.82+25</f>
        <v>71037</v>
      </c>
      <c r="AT39" s="43">
        <f>'BAR BB| Open rates'!AT39*0.82+25</f>
        <v>72841</v>
      </c>
      <c r="AU39" s="43">
        <f>'BAR BB| Open rates'!AU39*0.82+25</f>
        <v>71037</v>
      </c>
      <c r="AV39" s="43">
        <f>'BAR BB| Open rates'!AV39*0.82+25</f>
        <v>57179</v>
      </c>
      <c r="AW39" s="43">
        <f>'BAR BB| Open rates'!AW39*0.82+25</f>
        <v>57179</v>
      </c>
      <c r="AX39" s="43">
        <f>'BAR BB| Open rates'!AX39*0.82+25</f>
        <v>55375</v>
      </c>
      <c r="AY39" s="43">
        <f>'BAR BB| Open rates'!AY39*0.82+25</f>
        <v>57179</v>
      </c>
      <c r="AZ39" s="43">
        <f>'BAR BB| Open rates'!AZ39*0.82+25</f>
        <v>55375</v>
      </c>
      <c r="BA39" s="43">
        <f>'BAR BB| Open rates'!BA39*0.82+25</f>
        <v>57179</v>
      </c>
      <c r="BB39" s="43">
        <f>'BAR BB| Open rates'!BB39*0.82+25</f>
        <v>55375</v>
      </c>
      <c r="BC39" s="43">
        <f>'BAR BB| Open rates'!BC39*0.82+25</f>
        <v>57179</v>
      </c>
      <c r="BD39" s="43">
        <f>'BAR BB| Open rates'!BD39*0.82+25</f>
        <v>55375</v>
      </c>
      <c r="BE39" s="43">
        <f>'BAR BB| Open rates'!BE39*0.82+25</f>
        <v>53981</v>
      </c>
      <c r="BF39" s="43">
        <f>'BAR BB| Open rates'!BF39*0.82+25</f>
        <v>52341</v>
      </c>
      <c r="BG39" s="43">
        <f>'BAR BB| Open rates'!BG39*0.82+25</f>
        <v>53981</v>
      </c>
      <c r="BH39" s="43">
        <f>'BAR BB| Open rates'!BH39*0.82+25</f>
        <v>52341</v>
      </c>
      <c r="BI39" s="43">
        <f>'BAR BB| Open rates'!BI39*0.82+25</f>
        <v>53981</v>
      </c>
      <c r="BJ39" s="43">
        <f>'BAR BB| Open rates'!BJ39*0.82+25</f>
        <v>52341</v>
      </c>
      <c r="BK39" s="43">
        <f>'BAR BB| Open rates'!BK39*0.82+25</f>
        <v>53981</v>
      </c>
      <c r="BL39" s="43">
        <f>'BAR BB| Open rates'!BL39*0.82+25</f>
        <v>52341</v>
      </c>
      <c r="BM39" s="43">
        <f>'BAR BB| Open rates'!BM39*0.82+25</f>
        <v>53981</v>
      </c>
      <c r="BN39" s="43">
        <f>'BAR BB| Open rates'!BN39*0.82+25</f>
        <v>55375</v>
      </c>
      <c r="BO39" s="43">
        <f>'BAR BB| Open rates'!BO39*0.82+25</f>
        <v>57179</v>
      </c>
      <c r="BP39" s="43">
        <f>'BAR BB| Open rates'!BP39*0.82+25</f>
        <v>51521</v>
      </c>
      <c r="BQ39" s="43">
        <f>'BAR BB| Open rates'!BQ39*0.82+25</f>
        <v>47421</v>
      </c>
      <c r="BR39" s="43">
        <f>'BAR BB| Open rates'!BR39*0.82+25</f>
        <v>48241</v>
      </c>
      <c r="BS39" s="43">
        <f>'BAR BB| Open rates'!BS39*0.82+25</f>
        <v>47421</v>
      </c>
      <c r="BT39" s="43">
        <f>'BAR BB| Open rates'!BT39*0.82+25</f>
        <v>48241</v>
      </c>
      <c r="BU39" s="43">
        <f>'BAR BB| Open rates'!BU39*0.82+25</f>
        <v>47421</v>
      </c>
      <c r="BV39" s="43">
        <f>'BAR BB| Open rates'!BV39*0.82+25</f>
        <v>48241</v>
      </c>
      <c r="BW39" s="43">
        <f>'BAR BB| Open rates'!BW39*0.82+25</f>
        <v>47421</v>
      </c>
      <c r="BX39" s="43">
        <f>'BAR BB| Open rates'!BX39*0.82+25</f>
        <v>47421</v>
      </c>
      <c r="BY39" s="43">
        <f>'BAR BB| Open rates'!BY39*0.82+25</f>
        <v>48241</v>
      </c>
      <c r="BZ39" s="43">
        <f>'BAR BB| Open rates'!BZ39*0.82+25</f>
        <v>47421</v>
      </c>
      <c r="CA39" s="43">
        <f>'BAR BB| Open rates'!CA39*0.82+25</f>
        <v>48241</v>
      </c>
      <c r="CB39" s="43">
        <f>'BAR BB| Open rates'!CB39*0.82+25</f>
        <v>47421</v>
      </c>
      <c r="CC39" s="43">
        <f>'BAR BB| Open rates'!CC39*0.82+25</f>
        <v>48241</v>
      </c>
      <c r="CD39" s="43">
        <f>'BAR BB| Open rates'!CD39*0.82+25</f>
        <v>51275</v>
      </c>
      <c r="CE39" s="43">
        <f>'BAR BB| Open rates'!CE39*0.82+25</f>
        <v>53079</v>
      </c>
    </row>
    <row r="40" spans="1:83" s="36" customFormat="1" ht="12"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row>
    <row r="41" spans="1:83" s="36" customFormat="1" ht="12" customHeight="1" x14ac:dyDescent="0.2">
      <c r="A41" s="237">
        <v>1</v>
      </c>
      <c r="B41" s="43">
        <f>'BAR BB| Open rates'!B41*0.82+25</f>
        <v>73743</v>
      </c>
      <c r="C41" s="43">
        <f>'BAR BB| Open rates'!C41*0.82+25</f>
        <v>78581</v>
      </c>
      <c r="D41" s="43">
        <f>'BAR BB| Open rates'!D41*0.82+25</f>
        <v>75137</v>
      </c>
      <c r="E41" s="43">
        <f>'BAR BB| Open rates'!E41*0.82+25</f>
        <v>49389</v>
      </c>
      <c r="F41" s="43">
        <f>'BAR BB| Open rates'!F41*0.82+25</f>
        <v>47995</v>
      </c>
      <c r="G41" s="43">
        <f>'BAR BB| Open rates'!G41*0.82+25</f>
        <v>46355</v>
      </c>
      <c r="H41" s="43">
        <f>'BAR BB| Open rates'!H41*0.82+25</f>
        <v>46355</v>
      </c>
      <c r="I41" s="43">
        <f>'BAR BB| Open rates'!I41*0.82+25</f>
        <v>45535</v>
      </c>
      <c r="J41" s="43">
        <f>'BAR BB| Open rates'!J41*0.82+25</f>
        <v>46355</v>
      </c>
      <c r="K41" s="43">
        <f>'BAR BB| Open rates'!K41*0.82+25</f>
        <v>46355</v>
      </c>
      <c r="L41" s="43">
        <f>'BAR BB| Open rates'!L41*0.82+25</f>
        <v>46355</v>
      </c>
      <c r="M41" s="43">
        <f>'BAR BB| Open rates'!M41*0.82+25</f>
        <v>53653</v>
      </c>
      <c r="N41" s="43">
        <f>'BAR BB| Open rates'!N41*0.82+25</f>
        <v>49389</v>
      </c>
      <c r="O41" s="43">
        <f>'BAR BB| Open rates'!O41*0.82+25</f>
        <v>53653</v>
      </c>
      <c r="P41" s="43">
        <f>'BAR BB| Open rates'!P41*0.82+25</f>
        <v>51193</v>
      </c>
      <c r="Q41" s="43">
        <f>'BAR BB| Open rates'!Q41*0.82+25</f>
        <v>47995</v>
      </c>
      <c r="R41" s="43">
        <f>'BAR BB| Open rates'!R41*0.82+25</f>
        <v>49389</v>
      </c>
      <c r="S41" s="43">
        <f>'BAR BB| Open rates'!S41*0.82+25</f>
        <v>47995</v>
      </c>
      <c r="T41" s="43">
        <f>'BAR BB| Open rates'!T41*0.82+25</f>
        <v>49389</v>
      </c>
      <c r="U41" s="43">
        <f>'BAR BB| Open rates'!U41*0.82+25</f>
        <v>47995</v>
      </c>
      <c r="V41" s="43">
        <f>'BAR BB| Open rates'!V41*0.82+25</f>
        <v>49389</v>
      </c>
      <c r="W41" s="43">
        <f>'BAR BB| Open rates'!W41*0.82+25</f>
        <v>66937</v>
      </c>
      <c r="X41" s="43">
        <f>'BAR BB| Open rates'!X41*0.82+25</f>
        <v>70381</v>
      </c>
      <c r="Y41" s="43">
        <f>'BAR BB| Open rates'!Y41*0.82+25</f>
        <v>86043</v>
      </c>
      <c r="Z41" s="43">
        <f>'BAR BB| Open rates'!Z41*0.82+25</f>
        <v>66937</v>
      </c>
      <c r="AA41" s="43">
        <f>'BAR BB| Open rates'!AA41*0.82+25</f>
        <v>68741</v>
      </c>
      <c r="AB41" s="43">
        <f>'BAR BB| Open rates'!AB41*0.82+25</f>
        <v>66937</v>
      </c>
      <c r="AC41" s="43">
        <f>'BAR BB| Open rates'!AC41*0.82+25</f>
        <v>70381</v>
      </c>
      <c r="AD41" s="43">
        <f>'BAR BB| Open rates'!AD41*0.82+25</f>
        <v>72021</v>
      </c>
      <c r="AE41" s="43">
        <f>'BAR BB| Open rates'!AE41*0.82+25</f>
        <v>70381</v>
      </c>
      <c r="AF41" s="43">
        <f>'BAR BB| Open rates'!AF41*0.82+25</f>
        <v>72021</v>
      </c>
      <c r="AG41" s="43">
        <f>'BAR BB| Open rates'!AG41*0.82+25</f>
        <v>70381</v>
      </c>
      <c r="AH41" s="43">
        <f>'BAR BB| Open rates'!AH41*0.82+25</f>
        <v>72021</v>
      </c>
      <c r="AI41" s="43">
        <f>'BAR BB| Open rates'!AI41*0.82+25</f>
        <v>70381</v>
      </c>
      <c r="AJ41" s="43">
        <f>'BAR BB| Open rates'!AJ41*0.82+25</f>
        <v>72021</v>
      </c>
      <c r="AK41" s="43">
        <f>'BAR BB| Open rates'!AK41*0.82+25</f>
        <v>70381</v>
      </c>
      <c r="AL41" s="43">
        <f>'BAR BB| Open rates'!AL41*0.82+25</f>
        <v>72021</v>
      </c>
      <c r="AM41" s="43">
        <f>'BAR BB| Open rates'!AM41*0.82+25</f>
        <v>70381</v>
      </c>
      <c r="AN41" s="43">
        <f>'BAR BB| Open rates'!AN41*0.82+25</f>
        <v>72021</v>
      </c>
      <c r="AO41" s="43">
        <f>'BAR BB| Open rates'!AO41*0.82+25</f>
        <v>70381</v>
      </c>
      <c r="AP41" s="43">
        <f>'BAR BB| Open rates'!AP41*0.82+25</f>
        <v>72021</v>
      </c>
      <c r="AQ41" s="43">
        <f>'BAR BB| Open rates'!AQ41*0.82+25</f>
        <v>70381</v>
      </c>
      <c r="AR41" s="43">
        <f>'BAR BB| Open rates'!AR41*0.82+25</f>
        <v>72021</v>
      </c>
      <c r="AS41" s="43">
        <f>'BAR BB| Open rates'!AS41*0.82+25</f>
        <v>66937</v>
      </c>
      <c r="AT41" s="43">
        <f>'BAR BB| Open rates'!AT41*0.82+25</f>
        <v>68741</v>
      </c>
      <c r="AU41" s="43">
        <f>'BAR BB| Open rates'!AU41*0.82+25</f>
        <v>66937</v>
      </c>
      <c r="AV41" s="43">
        <f>'BAR BB| Open rates'!AV41*0.82+25</f>
        <v>56441</v>
      </c>
      <c r="AW41" s="43">
        <f>'BAR BB| Open rates'!AW41*0.82+25</f>
        <v>56441</v>
      </c>
      <c r="AX41" s="43">
        <f>'BAR BB| Open rates'!AX41*0.82+25</f>
        <v>54637</v>
      </c>
      <c r="AY41" s="43">
        <f>'BAR BB| Open rates'!AY41*0.82+25</f>
        <v>56441</v>
      </c>
      <c r="AZ41" s="43">
        <f>'BAR BB| Open rates'!AZ41*0.82+25</f>
        <v>54637</v>
      </c>
      <c r="BA41" s="43">
        <f>'BAR BB| Open rates'!BA41*0.82+25</f>
        <v>56441</v>
      </c>
      <c r="BB41" s="43">
        <f>'BAR BB| Open rates'!BB41*0.82+25</f>
        <v>54637</v>
      </c>
      <c r="BC41" s="43">
        <f>'BAR BB| Open rates'!BC41*0.82+25</f>
        <v>56441</v>
      </c>
      <c r="BD41" s="43">
        <f>'BAR BB| Open rates'!BD41*0.82+25</f>
        <v>54637</v>
      </c>
      <c r="BE41" s="43">
        <f>'BAR BB| Open rates'!BE41*0.82+25</f>
        <v>47995</v>
      </c>
      <c r="BF41" s="43">
        <f>'BAR BB| Open rates'!BF41*0.82+25</f>
        <v>46355</v>
      </c>
      <c r="BG41" s="43">
        <f>'BAR BB| Open rates'!BG41*0.82+25</f>
        <v>47995</v>
      </c>
      <c r="BH41" s="43">
        <f>'BAR BB| Open rates'!BH41*0.82+25</f>
        <v>46355</v>
      </c>
      <c r="BI41" s="43">
        <f>'BAR BB| Open rates'!BI41*0.82+25</f>
        <v>47995</v>
      </c>
      <c r="BJ41" s="43">
        <f>'BAR BB| Open rates'!BJ41*0.82+25</f>
        <v>46355</v>
      </c>
      <c r="BK41" s="43">
        <f>'BAR BB| Open rates'!BK41*0.82+25</f>
        <v>47995</v>
      </c>
      <c r="BL41" s="43">
        <f>'BAR BB| Open rates'!BL41*0.82+25</f>
        <v>46355</v>
      </c>
      <c r="BM41" s="43">
        <f>'BAR BB| Open rates'!BM41*0.82+25</f>
        <v>47995</v>
      </c>
      <c r="BN41" s="43">
        <f>'BAR BB| Open rates'!BN41*0.82+25</f>
        <v>49389</v>
      </c>
      <c r="BO41" s="43">
        <f>'BAR BB| Open rates'!BO41*0.82+25</f>
        <v>51193</v>
      </c>
      <c r="BP41" s="43">
        <f>'BAR BB| Open rates'!BP41*0.82+25</f>
        <v>45535</v>
      </c>
      <c r="BQ41" s="43">
        <f>'BAR BB| Open rates'!BQ41*0.82+25</f>
        <v>45535</v>
      </c>
      <c r="BR41" s="43">
        <f>'BAR BB| Open rates'!BR41*0.82+25</f>
        <v>46355</v>
      </c>
      <c r="BS41" s="43">
        <f>'BAR BB| Open rates'!BS41*0.82+25</f>
        <v>45535</v>
      </c>
      <c r="BT41" s="43">
        <f>'BAR BB| Open rates'!BT41*0.82+25</f>
        <v>46355</v>
      </c>
      <c r="BU41" s="43">
        <f>'BAR BB| Open rates'!BU41*0.82+25</f>
        <v>45535</v>
      </c>
      <c r="BV41" s="43">
        <f>'BAR BB| Open rates'!BV41*0.82+25</f>
        <v>46355</v>
      </c>
      <c r="BW41" s="43">
        <f>'BAR BB| Open rates'!BW41*0.82+25</f>
        <v>45535</v>
      </c>
      <c r="BX41" s="43">
        <f>'BAR BB| Open rates'!BX41*0.82+25</f>
        <v>45535</v>
      </c>
      <c r="BY41" s="43">
        <f>'BAR BB| Open rates'!BY41*0.82+25</f>
        <v>46355</v>
      </c>
      <c r="BZ41" s="43">
        <f>'BAR BB| Open rates'!BZ41*0.82+25</f>
        <v>45535</v>
      </c>
      <c r="CA41" s="43">
        <f>'BAR BB| Open rates'!CA41*0.82+25</f>
        <v>46355</v>
      </c>
      <c r="CB41" s="43">
        <f>'BAR BB| Open rates'!CB41*0.82+25</f>
        <v>45535</v>
      </c>
      <c r="CC41" s="43">
        <f>'BAR BB| Open rates'!CC41*0.82+25</f>
        <v>46355</v>
      </c>
      <c r="CD41" s="43">
        <f>'BAR BB| Open rates'!CD41*0.82+25</f>
        <v>49389</v>
      </c>
      <c r="CE41" s="43">
        <f>'BAR BB| Open rates'!CE41*0.82+25</f>
        <v>51193</v>
      </c>
    </row>
    <row r="42" spans="1:83" s="36" customFormat="1" ht="12" customHeight="1" x14ac:dyDescent="0.2">
      <c r="A42" s="237">
        <v>2</v>
      </c>
      <c r="B42" s="43">
        <f>'BAR BB| Open rates'!B42*0.82+25</f>
        <v>76203</v>
      </c>
      <c r="C42" s="43">
        <f>'BAR BB| Open rates'!C42*0.82+25</f>
        <v>81041</v>
      </c>
      <c r="D42" s="43">
        <f>'BAR BB| Open rates'!D42*0.82+25</f>
        <v>77597</v>
      </c>
      <c r="E42" s="43">
        <f>'BAR BB| Open rates'!E42*0.82+25</f>
        <v>51849</v>
      </c>
      <c r="F42" s="43">
        <f>'BAR BB| Open rates'!F42*0.82+25</f>
        <v>50455</v>
      </c>
      <c r="G42" s="43">
        <f>'BAR BB| Open rates'!G42*0.82+25</f>
        <v>48815</v>
      </c>
      <c r="H42" s="43">
        <f>'BAR BB| Open rates'!H42*0.82+25</f>
        <v>48815</v>
      </c>
      <c r="I42" s="43">
        <f>'BAR BB| Open rates'!I42*0.82+25</f>
        <v>47995</v>
      </c>
      <c r="J42" s="43">
        <f>'BAR BB| Open rates'!J42*0.82+25</f>
        <v>48815</v>
      </c>
      <c r="K42" s="43">
        <f>'BAR BB| Open rates'!K42*0.82+25</f>
        <v>48815</v>
      </c>
      <c r="L42" s="43">
        <f>'BAR BB| Open rates'!L42*0.82+25</f>
        <v>48815</v>
      </c>
      <c r="M42" s="43">
        <f>'BAR BB| Open rates'!M42*0.82+25</f>
        <v>56113</v>
      </c>
      <c r="N42" s="43">
        <f>'BAR BB| Open rates'!N42*0.82+25</f>
        <v>51849</v>
      </c>
      <c r="O42" s="43">
        <f>'BAR BB| Open rates'!O42*0.82+25</f>
        <v>56113</v>
      </c>
      <c r="P42" s="43">
        <f>'BAR BB| Open rates'!P42*0.82+25</f>
        <v>53653</v>
      </c>
      <c r="Q42" s="43">
        <f>'BAR BB| Open rates'!Q42*0.82+25</f>
        <v>50455</v>
      </c>
      <c r="R42" s="43">
        <f>'BAR BB| Open rates'!R42*0.82+25</f>
        <v>51849</v>
      </c>
      <c r="S42" s="43">
        <f>'BAR BB| Open rates'!S42*0.82+25</f>
        <v>50455</v>
      </c>
      <c r="T42" s="43">
        <f>'BAR BB| Open rates'!T42*0.82+25</f>
        <v>51849</v>
      </c>
      <c r="U42" s="43">
        <f>'BAR BB| Open rates'!U42*0.82+25</f>
        <v>50455</v>
      </c>
      <c r="V42" s="43">
        <f>'BAR BB| Open rates'!V42*0.82+25</f>
        <v>51849</v>
      </c>
      <c r="W42" s="43">
        <f>'BAR BB| Open rates'!W42*0.82+25</f>
        <v>69397</v>
      </c>
      <c r="X42" s="43">
        <f>'BAR BB| Open rates'!X42*0.82+25</f>
        <v>72841</v>
      </c>
      <c r="Y42" s="43">
        <f>'BAR BB| Open rates'!Y42*0.82+25</f>
        <v>88503</v>
      </c>
      <c r="Z42" s="43">
        <f>'BAR BB| Open rates'!Z42*0.82+25</f>
        <v>69397</v>
      </c>
      <c r="AA42" s="43">
        <f>'BAR BB| Open rates'!AA42*0.82+25</f>
        <v>71201</v>
      </c>
      <c r="AB42" s="43">
        <f>'BAR BB| Open rates'!AB42*0.82+25</f>
        <v>69397</v>
      </c>
      <c r="AC42" s="43">
        <f>'BAR BB| Open rates'!AC42*0.82+25</f>
        <v>72841</v>
      </c>
      <c r="AD42" s="43">
        <f>'BAR BB| Open rates'!AD42*0.82+25</f>
        <v>74481</v>
      </c>
      <c r="AE42" s="43">
        <f>'BAR BB| Open rates'!AE42*0.82+25</f>
        <v>72841</v>
      </c>
      <c r="AF42" s="43">
        <f>'BAR BB| Open rates'!AF42*0.82+25</f>
        <v>74481</v>
      </c>
      <c r="AG42" s="43">
        <f>'BAR BB| Open rates'!AG42*0.82+25</f>
        <v>72841</v>
      </c>
      <c r="AH42" s="43">
        <f>'BAR BB| Open rates'!AH42*0.82+25</f>
        <v>74481</v>
      </c>
      <c r="AI42" s="43">
        <f>'BAR BB| Open rates'!AI42*0.82+25</f>
        <v>72841</v>
      </c>
      <c r="AJ42" s="43">
        <f>'BAR BB| Open rates'!AJ42*0.82+25</f>
        <v>74481</v>
      </c>
      <c r="AK42" s="43">
        <f>'BAR BB| Open rates'!AK42*0.82+25</f>
        <v>72841</v>
      </c>
      <c r="AL42" s="43">
        <f>'BAR BB| Open rates'!AL42*0.82+25</f>
        <v>74481</v>
      </c>
      <c r="AM42" s="43">
        <f>'BAR BB| Open rates'!AM42*0.82+25</f>
        <v>72841</v>
      </c>
      <c r="AN42" s="43">
        <f>'BAR BB| Open rates'!AN42*0.82+25</f>
        <v>74481</v>
      </c>
      <c r="AO42" s="43">
        <f>'BAR BB| Open rates'!AO42*0.82+25</f>
        <v>72841</v>
      </c>
      <c r="AP42" s="43">
        <f>'BAR BB| Open rates'!AP42*0.82+25</f>
        <v>74481</v>
      </c>
      <c r="AQ42" s="43">
        <f>'BAR BB| Open rates'!AQ42*0.82+25</f>
        <v>72841</v>
      </c>
      <c r="AR42" s="43">
        <f>'BAR BB| Open rates'!AR42*0.82+25</f>
        <v>74481</v>
      </c>
      <c r="AS42" s="43">
        <f>'BAR BB| Open rates'!AS42*0.82+25</f>
        <v>69397</v>
      </c>
      <c r="AT42" s="43">
        <f>'BAR BB| Open rates'!AT42*0.82+25</f>
        <v>71201</v>
      </c>
      <c r="AU42" s="43">
        <f>'BAR BB| Open rates'!AU42*0.82+25</f>
        <v>69397</v>
      </c>
      <c r="AV42" s="43">
        <f>'BAR BB| Open rates'!AV42*0.82+25</f>
        <v>58901</v>
      </c>
      <c r="AW42" s="43">
        <f>'BAR BB| Open rates'!AW42*0.82+25</f>
        <v>58901</v>
      </c>
      <c r="AX42" s="43">
        <f>'BAR BB| Open rates'!AX42*0.82+25</f>
        <v>57097</v>
      </c>
      <c r="AY42" s="43">
        <f>'BAR BB| Open rates'!AY42*0.82+25</f>
        <v>58901</v>
      </c>
      <c r="AZ42" s="43">
        <f>'BAR BB| Open rates'!AZ42*0.82+25</f>
        <v>57097</v>
      </c>
      <c r="BA42" s="43">
        <f>'BAR BB| Open rates'!BA42*0.82+25</f>
        <v>58901</v>
      </c>
      <c r="BB42" s="43">
        <f>'BAR BB| Open rates'!BB42*0.82+25</f>
        <v>57097</v>
      </c>
      <c r="BC42" s="43">
        <f>'BAR BB| Open rates'!BC42*0.82+25</f>
        <v>58901</v>
      </c>
      <c r="BD42" s="43">
        <f>'BAR BB| Open rates'!BD42*0.82+25</f>
        <v>57097</v>
      </c>
      <c r="BE42" s="43">
        <f>'BAR BB| Open rates'!BE42*0.82+25</f>
        <v>50455</v>
      </c>
      <c r="BF42" s="43">
        <f>'BAR BB| Open rates'!BF42*0.82+25</f>
        <v>48815</v>
      </c>
      <c r="BG42" s="43">
        <f>'BAR BB| Open rates'!BG42*0.82+25</f>
        <v>50455</v>
      </c>
      <c r="BH42" s="43">
        <f>'BAR BB| Open rates'!BH42*0.82+25</f>
        <v>48815</v>
      </c>
      <c r="BI42" s="43">
        <f>'BAR BB| Open rates'!BI42*0.82+25</f>
        <v>50455</v>
      </c>
      <c r="BJ42" s="43">
        <f>'BAR BB| Open rates'!BJ42*0.82+25</f>
        <v>48815</v>
      </c>
      <c r="BK42" s="43">
        <f>'BAR BB| Open rates'!BK42*0.82+25</f>
        <v>50455</v>
      </c>
      <c r="BL42" s="43">
        <f>'BAR BB| Open rates'!BL42*0.82+25</f>
        <v>48815</v>
      </c>
      <c r="BM42" s="43">
        <f>'BAR BB| Open rates'!BM42*0.82+25</f>
        <v>50455</v>
      </c>
      <c r="BN42" s="43">
        <f>'BAR BB| Open rates'!BN42*0.82+25</f>
        <v>51849</v>
      </c>
      <c r="BO42" s="43">
        <f>'BAR BB| Open rates'!BO42*0.82+25</f>
        <v>53653</v>
      </c>
      <c r="BP42" s="43">
        <f>'BAR BB| Open rates'!BP42*0.82+25</f>
        <v>47995</v>
      </c>
      <c r="BQ42" s="43">
        <f>'BAR BB| Open rates'!BQ42*0.82+25</f>
        <v>47995</v>
      </c>
      <c r="BR42" s="43">
        <f>'BAR BB| Open rates'!BR42*0.82+25</f>
        <v>48815</v>
      </c>
      <c r="BS42" s="43">
        <f>'BAR BB| Open rates'!BS42*0.82+25</f>
        <v>47995</v>
      </c>
      <c r="BT42" s="43">
        <f>'BAR BB| Open rates'!BT42*0.82+25</f>
        <v>48815</v>
      </c>
      <c r="BU42" s="43">
        <f>'BAR BB| Open rates'!BU42*0.82+25</f>
        <v>47995</v>
      </c>
      <c r="BV42" s="43">
        <f>'BAR BB| Open rates'!BV42*0.82+25</f>
        <v>48815</v>
      </c>
      <c r="BW42" s="43">
        <f>'BAR BB| Open rates'!BW42*0.82+25</f>
        <v>47995</v>
      </c>
      <c r="BX42" s="43">
        <f>'BAR BB| Open rates'!BX42*0.82+25</f>
        <v>47995</v>
      </c>
      <c r="BY42" s="43">
        <f>'BAR BB| Open rates'!BY42*0.82+25</f>
        <v>48815</v>
      </c>
      <c r="BZ42" s="43">
        <f>'BAR BB| Open rates'!BZ42*0.82+25</f>
        <v>47995</v>
      </c>
      <c r="CA42" s="43">
        <f>'BAR BB| Open rates'!CA42*0.82+25</f>
        <v>48815</v>
      </c>
      <c r="CB42" s="43">
        <f>'BAR BB| Open rates'!CB42*0.82+25</f>
        <v>47995</v>
      </c>
      <c r="CC42" s="43">
        <f>'BAR BB| Open rates'!CC42*0.82+25</f>
        <v>48815</v>
      </c>
      <c r="CD42" s="43">
        <f>'BAR BB| Open rates'!CD42*0.82+25</f>
        <v>51849</v>
      </c>
      <c r="CE42" s="43">
        <f>'BAR BB| Open rates'!CE42*0.82+25</f>
        <v>53653</v>
      </c>
    </row>
    <row r="43" spans="1:83" s="36" customFormat="1" ht="12" customHeight="1" x14ac:dyDescent="0.2">
      <c r="A43" s="237">
        <v>3</v>
      </c>
      <c r="B43" s="43">
        <f>'BAR BB| Open rates'!B43*0.82+25</f>
        <v>78663</v>
      </c>
      <c r="C43" s="43">
        <f>'BAR BB| Open rates'!C43*0.82+25</f>
        <v>83501</v>
      </c>
      <c r="D43" s="43">
        <f>'BAR BB| Open rates'!D43*0.82+25</f>
        <v>80057</v>
      </c>
      <c r="E43" s="43">
        <f>'BAR BB| Open rates'!E43*0.82+25</f>
        <v>54309</v>
      </c>
      <c r="F43" s="43">
        <f>'BAR BB| Open rates'!F43*0.82+25</f>
        <v>52915</v>
      </c>
      <c r="G43" s="43">
        <f>'BAR BB| Open rates'!G43*0.82+25</f>
        <v>51275</v>
      </c>
      <c r="H43" s="43">
        <f>'BAR BB| Open rates'!H43*0.82+25</f>
        <v>51275</v>
      </c>
      <c r="I43" s="43">
        <f>'BAR BB| Open rates'!I43*0.82+25</f>
        <v>50455</v>
      </c>
      <c r="J43" s="43">
        <f>'BAR BB| Open rates'!J43*0.82+25</f>
        <v>51275</v>
      </c>
      <c r="K43" s="43">
        <f>'BAR BB| Open rates'!K43*0.82+25</f>
        <v>51275</v>
      </c>
      <c r="L43" s="43">
        <f>'BAR BB| Open rates'!L43*0.82+25</f>
        <v>51275</v>
      </c>
      <c r="M43" s="43">
        <f>'BAR BB| Open rates'!M43*0.82+25</f>
        <v>58573</v>
      </c>
      <c r="N43" s="43">
        <f>'BAR BB| Open rates'!N43*0.82+25</f>
        <v>54309</v>
      </c>
      <c r="O43" s="43">
        <f>'BAR BB| Open rates'!O43*0.82+25</f>
        <v>58573</v>
      </c>
      <c r="P43" s="43">
        <f>'BAR BB| Open rates'!P43*0.82+25</f>
        <v>56113</v>
      </c>
      <c r="Q43" s="43">
        <f>'BAR BB| Open rates'!Q43*0.82+25</f>
        <v>52915</v>
      </c>
      <c r="R43" s="43">
        <f>'BAR BB| Open rates'!R43*0.82+25</f>
        <v>54309</v>
      </c>
      <c r="S43" s="43">
        <f>'BAR BB| Open rates'!S43*0.82+25</f>
        <v>52915</v>
      </c>
      <c r="T43" s="43">
        <f>'BAR BB| Open rates'!T43*0.82+25</f>
        <v>54309</v>
      </c>
      <c r="U43" s="43">
        <f>'BAR BB| Open rates'!U43*0.82+25</f>
        <v>52915</v>
      </c>
      <c r="V43" s="43">
        <f>'BAR BB| Open rates'!V43*0.82+25</f>
        <v>54309</v>
      </c>
      <c r="W43" s="43">
        <f>'BAR BB| Open rates'!W43*0.82+25</f>
        <v>71857</v>
      </c>
      <c r="X43" s="43">
        <f>'BAR BB| Open rates'!X43*0.82+25</f>
        <v>75301</v>
      </c>
      <c r="Y43" s="43">
        <f>'BAR BB| Open rates'!Y43*0.82+25</f>
        <v>90963</v>
      </c>
      <c r="Z43" s="43">
        <f>'BAR BB| Open rates'!Z43*0.82+25</f>
        <v>71857</v>
      </c>
      <c r="AA43" s="43">
        <f>'BAR BB| Open rates'!AA43*0.82+25</f>
        <v>73661</v>
      </c>
      <c r="AB43" s="43">
        <f>'BAR BB| Open rates'!AB43*0.82+25</f>
        <v>71857</v>
      </c>
      <c r="AC43" s="43">
        <f>'BAR BB| Open rates'!AC43*0.82+25</f>
        <v>75301</v>
      </c>
      <c r="AD43" s="43">
        <f>'BAR BB| Open rates'!AD43*0.82+25</f>
        <v>76941</v>
      </c>
      <c r="AE43" s="43">
        <f>'BAR BB| Open rates'!AE43*0.82+25</f>
        <v>75301</v>
      </c>
      <c r="AF43" s="43">
        <f>'BAR BB| Open rates'!AF43*0.82+25</f>
        <v>76941</v>
      </c>
      <c r="AG43" s="43">
        <f>'BAR BB| Open rates'!AG43*0.82+25</f>
        <v>75301</v>
      </c>
      <c r="AH43" s="43">
        <f>'BAR BB| Open rates'!AH43*0.82+25</f>
        <v>76941</v>
      </c>
      <c r="AI43" s="43">
        <f>'BAR BB| Open rates'!AI43*0.82+25</f>
        <v>75301</v>
      </c>
      <c r="AJ43" s="43">
        <f>'BAR BB| Open rates'!AJ43*0.82+25</f>
        <v>76941</v>
      </c>
      <c r="AK43" s="43">
        <f>'BAR BB| Open rates'!AK43*0.82+25</f>
        <v>75301</v>
      </c>
      <c r="AL43" s="43">
        <f>'BAR BB| Open rates'!AL43*0.82+25</f>
        <v>76941</v>
      </c>
      <c r="AM43" s="43">
        <f>'BAR BB| Open rates'!AM43*0.82+25</f>
        <v>75301</v>
      </c>
      <c r="AN43" s="43">
        <f>'BAR BB| Open rates'!AN43*0.82+25</f>
        <v>76941</v>
      </c>
      <c r="AO43" s="43">
        <f>'BAR BB| Open rates'!AO43*0.82+25</f>
        <v>75301</v>
      </c>
      <c r="AP43" s="43">
        <f>'BAR BB| Open rates'!AP43*0.82+25</f>
        <v>76941</v>
      </c>
      <c r="AQ43" s="43">
        <f>'BAR BB| Open rates'!AQ43*0.82+25</f>
        <v>75301</v>
      </c>
      <c r="AR43" s="43">
        <f>'BAR BB| Open rates'!AR43*0.82+25</f>
        <v>76941</v>
      </c>
      <c r="AS43" s="43">
        <f>'BAR BB| Open rates'!AS43*0.82+25</f>
        <v>71857</v>
      </c>
      <c r="AT43" s="43">
        <f>'BAR BB| Open rates'!AT43*0.82+25</f>
        <v>73661</v>
      </c>
      <c r="AU43" s="43">
        <f>'BAR BB| Open rates'!AU43*0.82+25</f>
        <v>71857</v>
      </c>
      <c r="AV43" s="43">
        <f>'BAR BB| Open rates'!AV43*0.82+25</f>
        <v>61360.999999999993</v>
      </c>
      <c r="AW43" s="43">
        <f>'BAR BB| Open rates'!AW43*0.82+25</f>
        <v>61360.999999999993</v>
      </c>
      <c r="AX43" s="43">
        <f>'BAR BB| Open rates'!AX43*0.82+25</f>
        <v>59557</v>
      </c>
      <c r="AY43" s="43">
        <f>'BAR BB| Open rates'!AY43*0.82+25</f>
        <v>61360.999999999993</v>
      </c>
      <c r="AZ43" s="43">
        <f>'BAR BB| Open rates'!AZ43*0.82+25</f>
        <v>59557</v>
      </c>
      <c r="BA43" s="43">
        <f>'BAR BB| Open rates'!BA43*0.82+25</f>
        <v>61360.999999999993</v>
      </c>
      <c r="BB43" s="43">
        <f>'BAR BB| Open rates'!BB43*0.82+25</f>
        <v>59557</v>
      </c>
      <c r="BC43" s="43">
        <f>'BAR BB| Open rates'!BC43*0.82+25</f>
        <v>61360.999999999993</v>
      </c>
      <c r="BD43" s="43">
        <f>'BAR BB| Open rates'!BD43*0.82+25</f>
        <v>59557</v>
      </c>
      <c r="BE43" s="43">
        <f>'BAR BB| Open rates'!BE43*0.82+25</f>
        <v>52915</v>
      </c>
      <c r="BF43" s="43">
        <f>'BAR BB| Open rates'!BF43*0.82+25</f>
        <v>51275</v>
      </c>
      <c r="BG43" s="43">
        <f>'BAR BB| Open rates'!BG43*0.82+25</f>
        <v>52915</v>
      </c>
      <c r="BH43" s="43">
        <f>'BAR BB| Open rates'!BH43*0.82+25</f>
        <v>51275</v>
      </c>
      <c r="BI43" s="43">
        <f>'BAR BB| Open rates'!BI43*0.82+25</f>
        <v>52915</v>
      </c>
      <c r="BJ43" s="43">
        <f>'BAR BB| Open rates'!BJ43*0.82+25</f>
        <v>51275</v>
      </c>
      <c r="BK43" s="43">
        <f>'BAR BB| Open rates'!BK43*0.82+25</f>
        <v>52915</v>
      </c>
      <c r="BL43" s="43">
        <f>'BAR BB| Open rates'!BL43*0.82+25</f>
        <v>51275</v>
      </c>
      <c r="BM43" s="43">
        <f>'BAR BB| Open rates'!BM43*0.82+25</f>
        <v>52915</v>
      </c>
      <c r="BN43" s="43">
        <f>'BAR BB| Open rates'!BN43*0.82+25</f>
        <v>54309</v>
      </c>
      <c r="BO43" s="43">
        <f>'BAR BB| Open rates'!BO43*0.82+25</f>
        <v>56113</v>
      </c>
      <c r="BP43" s="43">
        <f>'BAR BB| Open rates'!BP43*0.82+25</f>
        <v>50455</v>
      </c>
      <c r="BQ43" s="43">
        <f>'BAR BB| Open rates'!BQ43*0.82+25</f>
        <v>50455</v>
      </c>
      <c r="BR43" s="43">
        <f>'BAR BB| Open rates'!BR43*0.82+25</f>
        <v>51275</v>
      </c>
      <c r="BS43" s="43">
        <f>'BAR BB| Open rates'!BS43*0.82+25</f>
        <v>50455</v>
      </c>
      <c r="BT43" s="43">
        <f>'BAR BB| Open rates'!BT43*0.82+25</f>
        <v>51275</v>
      </c>
      <c r="BU43" s="43">
        <f>'BAR BB| Open rates'!BU43*0.82+25</f>
        <v>50455</v>
      </c>
      <c r="BV43" s="43">
        <f>'BAR BB| Open rates'!BV43*0.82+25</f>
        <v>51275</v>
      </c>
      <c r="BW43" s="43">
        <f>'BAR BB| Open rates'!BW43*0.82+25</f>
        <v>50455</v>
      </c>
      <c r="BX43" s="43">
        <f>'BAR BB| Open rates'!BX43*0.82+25</f>
        <v>50455</v>
      </c>
      <c r="BY43" s="43">
        <f>'BAR BB| Open rates'!BY43*0.82+25</f>
        <v>51275</v>
      </c>
      <c r="BZ43" s="43">
        <f>'BAR BB| Open rates'!BZ43*0.82+25</f>
        <v>50455</v>
      </c>
      <c r="CA43" s="43">
        <f>'BAR BB| Open rates'!CA43*0.82+25</f>
        <v>51275</v>
      </c>
      <c r="CB43" s="43">
        <f>'BAR BB| Open rates'!CB43*0.82+25</f>
        <v>50455</v>
      </c>
      <c r="CC43" s="43">
        <f>'BAR BB| Open rates'!CC43*0.82+25</f>
        <v>51275</v>
      </c>
      <c r="CD43" s="43">
        <f>'BAR BB| Open rates'!CD43*0.82+25</f>
        <v>54309</v>
      </c>
      <c r="CE43" s="43">
        <f>'BAR BB| Open rates'!CE43*0.82+25</f>
        <v>56113</v>
      </c>
    </row>
    <row r="44" spans="1:83" s="36" customFormat="1" ht="12" customHeight="1" x14ac:dyDescent="0.2">
      <c r="A44" s="237">
        <v>4</v>
      </c>
      <c r="B44" s="43">
        <f>'BAR BB| Open rates'!B44*0.82+25</f>
        <v>81123</v>
      </c>
      <c r="C44" s="43">
        <f>'BAR BB| Open rates'!C44*0.82+25</f>
        <v>85961</v>
      </c>
      <c r="D44" s="43">
        <f>'BAR BB| Open rates'!D44*0.82+25</f>
        <v>82517</v>
      </c>
      <c r="E44" s="43">
        <f>'BAR BB| Open rates'!E44*0.82+25</f>
        <v>56769</v>
      </c>
      <c r="F44" s="43">
        <f>'BAR BB| Open rates'!F44*0.82+25</f>
        <v>55375</v>
      </c>
      <c r="G44" s="43">
        <f>'BAR BB| Open rates'!G44*0.82+25</f>
        <v>53735</v>
      </c>
      <c r="H44" s="43">
        <f>'BAR BB| Open rates'!H44*0.82+25</f>
        <v>53735</v>
      </c>
      <c r="I44" s="43">
        <f>'BAR BB| Open rates'!I44*0.82+25</f>
        <v>52915</v>
      </c>
      <c r="J44" s="43">
        <f>'BAR BB| Open rates'!J44*0.82+25</f>
        <v>53735</v>
      </c>
      <c r="K44" s="43">
        <f>'BAR BB| Open rates'!K44*0.82+25</f>
        <v>53735</v>
      </c>
      <c r="L44" s="43">
        <f>'BAR BB| Open rates'!L44*0.82+25</f>
        <v>53735</v>
      </c>
      <c r="M44" s="43">
        <f>'BAR BB| Open rates'!M44*0.82+25</f>
        <v>61033</v>
      </c>
      <c r="N44" s="43">
        <f>'BAR BB| Open rates'!N44*0.82+25</f>
        <v>56769</v>
      </c>
      <c r="O44" s="43">
        <f>'BAR BB| Open rates'!O44*0.82+25</f>
        <v>61033</v>
      </c>
      <c r="P44" s="43">
        <f>'BAR BB| Open rates'!P44*0.82+25</f>
        <v>58573</v>
      </c>
      <c r="Q44" s="43">
        <f>'BAR BB| Open rates'!Q44*0.82+25</f>
        <v>55375</v>
      </c>
      <c r="R44" s="43">
        <f>'BAR BB| Open rates'!R44*0.82+25</f>
        <v>56769</v>
      </c>
      <c r="S44" s="43">
        <f>'BAR BB| Open rates'!S44*0.82+25</f>
        <v>55375</v>
      </c>
      <c r="T44" s="43">
        <f>'BAR BB| Open rates'!T44*0.82+25</f>
        <v>56769</v>
      </c>
      <c r="U44" s="43">
        <f>'BAR BB| Open rates'!U44*0.82+25</f>
        <v>55375</v>
      </c>
      <c r="V44" s="43">
        <f>'BAR BB| Open rates'!V44*0.82+25</f>
        <v>56769</v>
      </c>
      <c r="W44" s="43">
        <f>'BAR BB| Open rates'!W44*0.82+25</f>
        <v>74317</v>
      </c>
      <c r="X44" s="43">
        <f>'BAR BB| Open rates'!X44*0.82+25</f>
        <v>77761</v>
      </c>
      <c r="Y44" s="43">
        <f>'BAR BB| Open rates'!Y44*0.82+25</f>
        <v>93423</v>
      </c>
      <c r="Z44" s="43">
        <f>'BAR BB| Open rates'!Z44*0.82+25</f>
        <v>74317</v>
      </c>
      <c r="AA44" s="43">
        <f>'BAR BB| Open rates'!AA44*0.82+25</f>
        <v>76121</v>
      </c>
      <c r="AB44" s="43">
        <f>'BAR BB| Open rates'!AB44*0.82+25</f>
        <v>74317</v>
      </c>
      <c r="AC44" s="43">
        <f>'BAR BB| Open rates'!AC44*0.82+25</f>
        <v>77761</v>
      </c>
      <c r="AD44" s="43">
        <f>'BAR BB| Open rates'!AD44*0.82+25</f>
        <v>79401</v>
      </c>
      <c r="AE44" s="43">
        <f>'BAR BB| Open rates'!AE44*0.82+25</f>
        <v>77761</v>
      </c>
      <c r="AF44" s="43">
        <f>'BAR BB| Open rates'!AF44*0.82+25</f>
        <v>79401</v>
      </c>
      <c r="AG44" s="43">
        <f>'BAR BB| Open rates'!AG44*0.82+25</f>
        <v>77761</v>
      </c>
      <c r="AH44" s="43">
        <f>'BAR BB| Open rates'!AH44*0.82+25</f>
        <v>79401</v>
      </c>
      <c r="AI44" s="43">
        <f>'BAR BB| Open rates'!AI44*0.82+25</f>
        <v>77761</v>
      </c>
      <c r="AJ44" s="43">
        <f>'BAR BB| Open rates'!AJ44*0.82+25</f>
        <v>79401</v>
      </c>
      <c r="AK44" s="43">
        <f>'BAR BB| Open rates'!AK44*0.82+25</f>
        <v>77761</v>
      </c>
      <c r="AL44" s="43">
        <f>'BAR BB| Open rates'!AL44*0.82+25</f>
        <v>79401</v>
      </c>
      <c r="AM44" s="43">
        <f>'BAR BB| Open rates'!AM44*0.82+25</f>
        <v>77761</v>
      </c>
      <c r="AN44" s="43">
        <f>'BAR BB| Open rates'!AN44*0.82+25</f>
        <v>79401</v>
      </c>
      <c r="AO44" s="43">
        <f>'BAR BB| Open rates'!AO44*0.82+25</f>
        <v>77761</v>
      </c>
      <c r="AP44" s="43">
        <f>'BAR BB| Open rates'!AP44*0.82+25</f>
        <v>79401</v>
      </c>
      <c r="AQ44" s="43">
        <f>'BAR BB| Open rates'!AQ44*0.82+25</f>
        <v>77761</v>
      </c>
      <c r="AR44" s="43">
        <f>'BAR BB| Open rates'!AR44*0.82+25</f>
        <v>79401</v>
      </c>
      <c r="AS44" s="43">
        <f>'BAR BB| Open rates'!AS44*0.82+25</f>
        <v>74317</v>
      </c>
      <c r="AT44" s="43">
        <f>'BAR BB| Open rates'!AT44*0.82+25</f>
        <v>76121</v>
      </c>
      <c r="AU44" s="43">
        <f>'BAR BB| Open rates'!AU44*0.82+25</f>
        <v>74317</v>
      </c>
      <c r="AV44" s="43">
        <f>'BAR BB| Open rates'!AV44*0.82+25</f>
        <v>63820.999999999993</v>
      </c>
      <c r="AW44" s="43">
        <f>'BAR BB| Open rates'!AW44*0.82+25</f>
        <v>63820.999999999993</v>
      </c>
      <c r="AX44" s="43">
        <f>'BAR BB| Open rates'!AX44*0.82+25</f>
        <v>62016.999999999993</v>
      </c>
      <c r="AY44" s="43">
        <f>'BAR BB| Open rates'!AY44*0.82+25</f>
        <v>63820.999999999993</v>
      </c>
      <c r="AZ44" s="43">
        <f>'BAR BB| Open rates'!AZ44*0.82+25</f>
        <v>62016.999999999993</v>
      </c>
      <c r="BA44" s="43">
        <f>'BAR BB| Open rates'!BA44*0.82+25</f>
        <v>63820.999999999993</v>
      </c>
      <c r="BB44" s="43">
        <f>'BAR BB| Open rates'!BB44*0.82+25</f>
        <v>62016.999999999993</v>
      </c>
      <c r="BC44" s="43">
        <f>'BAR BB| Open rates'!BC44*0.82+25</f>
        <v>63820.999999999993</v>
      </c>
      <c r="BD44" s="43">
        <f>'BAR BB| Open rates'!BD44*0.82+25</f>
        <v>62016.999999999993</v>
      </c>
      <c r="BE44" s="43">
        <f>'BAR BB| Open rates'!BE44*0.82+25</f>
        <v>55375</v>
      </c>
      <c r="BF44" s="43">
        <f>'BAR BB| Open rates'!BF44*0.82+25</f>
        <v>53735</v>
      </c>
      <c r="BG44" s="43">
        <f>'BAR BB| Open rates'!BG44*0.82+25</f>
        <v>55375</v>
      </c>
      <c r="BH44" s="43">
        <f>'BAR BB| Open rates'!BH44*0.82+25</f>
        <v>53735</v>
      </c>
      <c r="BI44" s="43">
        <f>'BAR BB| Open rates'!BI44*0.82+25</f>
        <v>55375</v>
      </c>
      <c r="BJ44" s="43">
        <f>'BAR BB| Open rates'!BJ44*0.82+25</f>
        <v>53735</v>
      </c>
      <c r="BK44" s="43">
        <f>'BAR BB| Open rates'!BK44*0.82+25</f>
        <v>55375</v>
      </c>
      <c r="BL44" s="43">
        <f>'BAR BB| Open rates'!BL44*0.82+25</f>
        <v>53735</v>
      </c>
      <c r="BM44" s="43">
        <f>'BAR BB| Open rates'!BM44*0.82+25</f>
        <v>55375</v>
      </c>
      <c r="BN44" s="43">
        <f>'BAR BB| Open rates'!BN44*0.82+25</f>
        <v>56769</v>
      </c>
      <c r="BO44" s="43">
        <f>'BAR BB| Open rates'!BO44*0.82+25</f>
        <v>58573</v>
      </c>
      <c r="BP44" s="43">
        <f>'BAR BB| Open rates'!BP44*0.82+25</f>
        <v>52915</v>
      </c>
      <c r="BQ44" s="43">
        <f>'BAR BB| Open rates'!BQ44*0.82+25</f>
        <v>52915</v>
      </c>
      <c r="BR44" s="43">
        <f>'BAR BB| Open rates'!BR44*0.82+25</f>
        <v>53735</v>
      </c>
      <c r="BS44" s="43">
        <f>'BAR BB| Open rates'!BS44*0.82+25</f>
        <v>52915</v>
      </c>
      <c r="BT44" s="43">
        <f>'BAR BB| Open rates'!BT44*0.82+25</f>
        <v>53735</v>
      </c>
      <c r="BU44" s="43">
        <f>'BAR BB| Open rates'!BU44*0.82+25</f>
        <v>52915</v>
      </c>
      <c r="BV44" s="43">
        <f>'BAR BB| Open rates'!BV44*0.82+25</f>
        <v>53735</v>
      </c>
      <c r="BW44" s="43">
        <f>'BAR BB| Open rates'!BW44*0.82+25</f>
        <v>52915</v>
      </c>
      <c r="BX44" s="43">
        <f>'BAR BB| Open rates'!BX44*0.82+25</f>
        <v>52915</v>
      </c>
      <c r="BY44" s="43">
        <f>'BAR BB| Open rates'!BY44*0.82+25</f>
        <v>53735</v>
      </c>
      <c r="BZ44" s="43">
        <f>'BAR BB| Open rates'!BZ44*0.82+25</f>
        <v>52915</v>
      </c>
      <c r="CA44" s="43">
        <f>'BAR BB| Open rates'!CA44*0.82+25</f>
        <v>53735</v>
      </c>
      <c r="CB44" s="43">
        <f>'BAR BB| Open rates'!CB44*0.82+25</f>
        <v>52915</v>
      </c>
      <c r="CC44" s="43">
        <f>'BAR BB| Open rates'!CC44*0.82+25</f>
        <v>53735</v>
      </c>
      <c r="CD44" s="43">
        <f>'BAR BB| Open rates'!CD44*0.82+25</f>
        <v>56769</v>
      </c>
      <c r="CE44" s="43">
        <f>'BAR BB| Open rates'!CE44*0.82+25</f>
        <v>58573</v>
      </c>
    </row>
    <row r="45" spans="1:83" s="36" customFormat="1" ht="12" customHeight="1" x14ac:dyDescent="0.2">
      <c r="A45" s="237">
        <v>5</v>
      </c>
      <c r="B45" s="43">
        <f>'BAR BB| Open rates'!B45*0.82+25</f>
        <v>83583</v>
      </c>
      <c r="C45" s="43">
        <f>'BAR BB| Open rates'!C45*0.82+25</f>
        <v>88421</v>
      </c>
      <c r="D45" s="43">
        <f>'BAR BB| Open rates'!D45*0.82+25</f>
        <v>84977</v>
      </c>
      <c r="E45" s="43">
        <f>'BAR BB| Open rates'!E45*0.82+25</f>
        <v>59229</v>
      </c>
      <c r="F45" s="43">
        <f>'BAR BB| Open rates'!F45*0.82+25</f>
        <v>57835</v>
      </c>
      <c r="G45" s="43">
        <f>'BAR BB| Open rates'!G45*0.82+25</f>
        <v>56195</v>
      </c>
      <c r="H45" s="43">
        <f>'BAR BB| Open rates'!H45*0.82+25</f>
        <v>56195</v>
      </c>
      <c r="I45" s="43">
        <f>'BAR BB| Open rates'!I45*0.82+25</f>
        <v>55375</v>
      </c>
      <c r="J45" s="43">
        <f>'BAR BB| Open rates'!J45*0.82+25</f>
        <v>56195</v>
      </c>
      <c r="K45" s="43">
        <f>'BAR BB| Open rates'!K45*0.82+25</f>
        <v>56195</v>
      </c>
      <c r="L45" s="43">
        <f>'BAR BB| Open rates'!L45*0.82+25</f>
        <v>56195</v>
      </c>
      <c r="M45" s="43">
        <f>'BAR BB| Open rates'!M45*0.82+25</f>
        <v>63492.999999999993</v>
      </c>
      <c r="N45" s="43">
        <f>'BAR BB| Open rates'!N45*0.82+25</f>
        <v>59229</v>
      </c>
      <c r="O45" s="43">
        <f>'BAR BB| Open rates'!O45*0.82+25</f>
        <v>63492.999999999993</v>
      </c>
      <c r="P45" s="43">
        <f>'BAR BB| Open rates'!P45*0.82+25</f>
        <v>61033</v>
      </c>
      <c r="Q45" s="43">
        <f>'BAR BB| Open rates'!Q45*0.82+25</f>
        <v>57835</v>
      </c>
      <c r="R45" s="43">
        <f>'BAR BB| Open rates'!R45*0.82+25</f>
        <v>59229</v>
      </c>
      <c r="S45" s="43">
        <f>'BAR BB| Open rates'!S45*0.82+25</f>
        <v>57835</v>
      </c>
      <c r="T45" s="43">
        <f>'BAR BB| Open rates'!T45*0.82+25</f>
        <v>59229</v>
      </c>
      <c r="U45" s="43">
        <f>'BAR BB| Open rates'!U45*0.82+25</f>
        <v>57835</v>
      </c>
      <c r="V45" s="43">
        <f>'BAR BB| Open rates'!V45*0.82+25</f>
        <v>59229</v>
      </c>
      <c r="W45" s="43">
        <f>'BAR BB| Open rates'!W45*0.82+25</f>
        <v>76777</v>
      </c>
      <c r="X45" s="43">
        <f>'BAR BB| Open rates'!X45*0.82+25</f>
        <v>80221</v>
      </c>
      <c r="Y45" s="43">
        <f>'BAR BB| Open rates'!Y45*0.82+25</f>
        <v>95883</v>
      </c>
      <c r="Z45" s="43">
        <f>'BAR BB| Open rates'!Z45*0.82+25</f>
        <v>76777</v>
      </c>
      <c r="AA45" s="43">
        <f>'BAR BB| Open rates'!AA45*0.82+25</f>
        <v>78581</v>
      </c>
      <c r="AB45" s="43">
        <f>'BAR BB| Open rates'!AB45*0.82+25</f>
        <v>76777</v>
      </c>
      <c r="AC45" s="43">
        <f>'BAR BB| Open rates'!AC45*0.82+25</f>
        <v>80221</v>
      </c>
      <c r="AD45" s="43">
        <f>'BAR BB| Open rates'!AD45*0.82+25</f>
        <v>81861</v>
      </c>
      <c r="AE45" s="43">
        <f>'BAR BB| Open rates'!AE45*0.82+25</f>
        <v>80221</v>
      </c>
      <c r="AF45" s="43">
        <f>'BAR BB| Open rates'!AF45*0.82+25</f>
        <v>81861</v>
      </c>
      <c r="AG45" s="43">
        <f>'BAR BB| Open rates'!AG45*0.82+25</f>
        <v>80221</v>
      </c>
      <c r="AH45" s="43">
        <f>'BAR BB| Open rates'!AH45*0.82+25</f>
        <v>81861</v>
      </c>
      <c r="AI45" s="43">
        <f>'BAR BB| Open rates'!AI45*0.82+25</f>
        <v>80221</v>
      </c>
      <c r="AJ45" s="43">
        <f>'BAR BB| Open rates'!AJ45*0.82+25</f>
        <v>81861</v>
      </c>
      <c r="AK45" s="43">
        <f>'BAR BB| Open rates'!AK45*0.82+25</f>
        <v>80221</v>
      </c>
      <c r="AL45" s="43">
        <f>'BAR BB| Open rates'!AL45*0.82+25</f>
        <v>81861</v>
      </c>
      <c r="AM45" s="43">
        <f>'BAR BB| Open rates'!AM45*0.82+25</f>
        <v>80221</v>
      </c>
      <c r="AN45" s="43">
        <f>'BAR BB| Open rates'!AN45*0.82+25</f>
        <v>81861</v>
      </c>
      <c r="AO45" s="43">
        <f>'BAR BB| Open rates'!AO45*0.82+25</f>
        <v>80221</v>
      </c>
      <c r="AP45" s="43">
        <f>'BAR BB| Open rates'!AP45*0.82+25</f>
        <v>81861</v>
      </c>
      <c r="AQ45" s="43">
        <f>'BAR BB| Open rates'!AQ45*0.82+25</f>
        <v>80221</v>
      </c>
      <c r="AR45" s="43">
        <f>'BAR BB| Open rates'!AR45*0.82+25</f>
        <v>81861</v>
      </c>
      <c r="AS45" s="43">
        <f>'BAR BB| Open rates'!AS45*0.82+25</f>
        <v>76777</v>
      </c>
      <c r="AT45" s="43">
        <f>'BAR BB| Open rates'!AT45*0.82+25</f>
        <v>78581</v>
      </c>
      <c r="AU45" s="43">
        <f>'BAR BB| Open rates'!AU45*0.82+25</f>
        <v>76777</v>
      </c>
      <c r="AV45" s="43">
        <f>'BAR BB| Open rates'!AV45*0.82+25</f>
        <v>66281</v>
      </c>
      <c r="AW45" s="43">
        <f>'BAR BB| Open rates'!AW45*0.82+25</f>
        <v>66281</v>
      </c>
      <c r="AX45" s="43">
        <f>'BAR BB| Open rates'!AX45*0.82+25</f>
        <v>64476.999999999993</v>
      </c>
      <c r="AY45" s="43">
        <f>'BAR BB| Open rates'!AY45*0.82+25</f>
        <v>66281</v>
      </c>
      <c r="AZ45" s="43">
        <f>'BAR BB| Open rates'!AZ45*0.82+25</f>
        <v>64476.999999999993</v>
      </c>
      <c r="BA45" s="43">
        <f>'BAR BB| Open rates'!BA45*0.82+25</f>
        <v>66281</v>
      </c>
      <c r="BB45" s="43">
        <f>'BAR BB| Open rates'!BB45*0.82+25</f>
        <v>64476.999999999993</v>
      </c>
      <c r="BC45" s="43">
        <f>'BAR BB| Open rates'!BC45*0.82+25</f>
        <v>66281</v>
      </c>
      <c r="BD45" s="43">
        <f>'BAR BB| Open rates'!BD45*0.82+25</f>
        <v>64476.999999999993</v>
      </c>
      <c r="BE45" s="43">
        <f>'BAR BB| Open rates'!BE45*0.82+25</f>
        <v>57835</v>
      </c>
      <c r="BF45" s="43">
        <f>'BAR BB| Open rates'!BF45*0.82+25</f>
        <v>56195</v>
      </c>
      <c r="BG45" s="43">
        <f>'BAR BB| Open rates'!BG45*0.82+25</f>
        <v>57835</v>
      </c>
      <c r="BH45" s="43">
        <f>'BAR BB| Open rates'!BH45*0.82+25</f>
        <v>56195</v>
      </c>
      <c r="BI45" s="43">
        <f>'BAR BB| Open rates'!BI45*0.82+25</f>
        <v>57835</v>
      </c>
      <c r="BJ45" s="43">
        <f>'BAR BB| Open rates'!BJ45*0.82+25</f>
        <v>56195</v>
      </c>
      <c r="BK45" s="43">
        <f>'BAR BB| Open rates'!BK45*0.82+25</f>
        <v>57835</v>
      </c>
      <c r="BL45" s="43">
        <f>'BAR BB| Open rates'!BL45*0.82+25</f>
        <v>56195</v>
      </c>
      <c r="BM45" s="43">
        <f>'BAR BB| Open rates'!BM45*0.82+25</f>
        <v>57835</v>
      </c>
      <c r="BN45" s="43">
        <f>'BAR BB| Open rates'!BN45*0.82+25</f>
        <v>59229</v>
      </c>
      <c r="BO45" s="43">
        <f>'BAR BB| Open rates'!BO45*0.82+25</f>
        <v>61033</v>
      </c>
      <c r="BP45" s="43">
        <f>'BAR BB| Open rates'!BP45*0.82+25</f>
        <v>55375</v>
      </c>
      <c r="BQ45" s="43">
        <f>'BAR BB| Open rates'!BQ45*0.82+25</f>
        <v>55375</v>
      </c>
      <c r="BR45" s="43">
        <f>'BAR BB| Open rates'!BR45*0.82+25</f>
        <v>56195</v>
      </c>
      <c r="BS45" s="43">
        <f>'BAR BB| Open rates'!BS45*0.82+25</f>
        <v>55375</v>
      </c>
      <c r="BT45" s="43">
        <f>'BAR BB| Open rates'!BT45*0.82+25</f>
        <v>56195</v>
      </c>
      <c r="BU45" s="43">
        <f>'BAR BB| Open rates'!BU45*0.82+25</f>
        <v>55375</v>
      </c>
      <c r="BV45" s="43">
        <f>'BAR BB| Open rates'!BV45*0.82+25</f>
        <v>56195</v>
      </c>
      <c r="BW45" s="43">
        <f>'BAR BB| Open rates'!BW45*0.82+25</f>
        <v>55375</v>
      </c>
      <c r="BX45" s="43">
        <f>'BAR BB| Open rates'!BX45*0.82+25</f>
        <v>55375</v>
      </c>
      <c r="BY45" s="43">
        <f>'BAR BB| Open rates'!BY45*0.82+25</f>
        <v>56195</v>
      </c>
      <c r="BZ45" s="43">
        <f>'BAR BB| Open rates'!BZ45*0.82+25</f>
        <v>55375</v>
      </c>
      <c r="CA45" s="43">
        <f>'BAR BB| Open rates'!CA45*0.82+25</f>
        <v>56195</v>
      </c>
      <c r="CB45" s="43">
        <f>'BAR BB| Open rates'!CB45*0.82+25</f>
        <v>55375</v>
      </c>
      <c r="CC45" s="43">
        <f>'BAR BB| Open rates'!CC45*0.82+25</f>
        <v>56195</v>
      </c>
      <c r="CD45" s="43">
        <f>'BAR BB| Open rates'!CD45*0.82+25</f>
        <v>59229</v>
      </c>
      <c r="CE45" s="43">
        <f>'BAR BB| Open rates'!CE45*0.82+25</f>
        <v>61033</v>
      </c>
    </row>
    <row r="46" spans="1:83" s="36" customFormat="1" ht="12" customHeight="1" x14ac:dyDescent="0.2">
      <c r="A46" s="237">
        <v>6</v>
      </c>
      <c r="B46" s="43">
        <f>'BAR BB| Open rates'!B46*0.82+25</f>
        <v>86043</v>
      </c>
      <c r="C46" s="43">
        <f>'BAR BB| Open rates'!C46*0.82+25</f>
        <v>90881</v>
      </c>
      <c r="D46" s="43">
        <f>'BAR BB| Open rates'!D46*0.82+25</f>
        <v>87437</v>
      </c>
      <c r="E46" s="43">
        <f>'BAR BB| Open rates'!E46*0.82+25</f>
        <v>61688.999999999993</v>
      </c>
      <c r="F46" s="43">
        <f>'BAR BB| Open rates'!F46*0.82+25</f>
        <v>60295</v>
      </c>
      <c r="G46" s="43">
        <f>'BAR BB| Open rates'!G46*0.82+25</f>
        <v>58655</v>
      </c>
      <c r="H46" s="43">
        <f>'BAR BB| Open rates'!H46*0.82+25</f>
        <v>58655</v>
      </c>
      <c r="I46" s="43">
        <f>'BAR BB| Open rates'!I46*0.82+25</f>
        <v>57835</v>
      </c>
      <c r="J46" s="43">
        <f>'BAR BB| Open rates'!J46*0.82+25</f>
        <v>58655</v>
      </c>
      <c r="K46" s="43">
        <f>'BAR BB| Open rates'!K46*0.82+25</f>
        <v>58655</v>
      </c>
      <c r="L46" s="43">
        <f>'BAR BB| Open rates'!L46*0.82+25</f>
        <v>58655</v>
      </c>
      <c r="M46" s="43">
        <f>'BAR BB| Open rates'!M46*0.82+25</f>
        <v>65953</v>
      </c>
      <c r="N46" s="43">
        <f>'BAR BB| Open rates'!N46*0.82+25</f>
        <v>61688.999999999993</v>
      </c>
      <c r="O46" s="43">
        <f>'BAR BB| Open rates'!O46*0.82+25</f>
        <v>65953</v>
      </c>
      <c r="P46" s="43">
        <f>'BAR BB| Open rates'!P46*0.82+25</f>
        <v>63492.999999999993</v>
      </c>
      <c r="Q46" s="43">
        <f>'BAR BB| Open rates'!Q46*0.82+25</f>
        <v>60295</v>
      </c>
      <c r="R46" s="43">
        <f>'BAR BB| Open rates'!R46*0.82+25</f>
        <v>61688.999999999993</v>
      </c>
      <c r="S46" s="43">
        <f>'BAR BB| Open rates'!S46*0.82+25</f>
        <v>60295</v>
      </c>
      <c r="T46" s="43">
        <f>'BAR BB| Open rates'!T46*0.82+25</f>
        <v>61688.999999999993</v>
      </c>
      <c r="U46" s="43">
        <f>'BAR BB| Open rates'!U46*0.82+25</f>
        <v>60295</v>
      </c>
      <c r="V46" s="43">
        <f>'BAR BB| Open rates'!V46*0.82+25</f>
        <v>61688.999999999993</v>
      </c>
      <c r="W46" s="43">
        <f>'BAR BB| Open rates'!W46*0.82+25</f>
        <v>79237</v>
      </c>
      <c r="X46" s="43">
        <f>'BAR BB| Open rates'!X46*0.82+25</f>
        <v>82681</v>
      </c>
      <c r="Y46" s="43">
        <f>'BAR BB| Open rates'!Y46*0.82+25</f>
        <v>98343</v>
      </c>
      <c r="Z46" s="43">
        <f>'BAR BB| Open rates'!Z46*0.82+25</f>
        <v>79237</v>
      </c>
      <c r="AA46" s="43">
        <f>'BAR BB| Open rates'!AA46*0.82+25</f>
        <v>81041</v>
      </c>
      <c r="AB46" s="43">
        <f>'BAR BB| Open rates'!AB46*0.82+25</f>
        <v>79237</v>
      </c>
      <c r="AC46" s="43">
        <f>'BAR BB| Open rates'!AC46*0.82+25</f>
        <v>82681</v>
      </c>
      <c r="AD46" s="43">
        <f>'BAR BB| Open rates'!AD46*0.82+25</f>
        <v>84321</v>
      </c>
      <c r="AE46" s="43">
        <f>'BAR BB| Open rates'!AE46*0.82+25</f>
        <v>82681</v>
      </c>
      <c r="AF46" s="43">
        <f>'BAR BB| Open rates'!AF46*0.82+25</f>
        <v>84321</v>
      </c>
      <c r="AG46" s="43">
        <f>'BAR BB| Open rates'!AG46*0.82+25</f>
        <v>82681</v>
      </c>
      <c r="AH46" s="43">
        <f>'BAR BB| Open rates'!AH46*0.82+25</f>
        <v>84321</v>
      </c>
      <c r="AI46" s="43">
        <f>'BAR BB| Open rates'!AI46*0.82+25</f>
        <v>82681</v>
      </c>
      <c r="AJ46" s="43">
        <f>'BAR BB| Open rates'!AJ46*0.82+25</f>
        <v>84321</v>
      </c>
      <c r="AK46" s="43">
        <f>'BAR BB| Open rates'!AK46*0.82+25</f>
        <v>82681</v>
      </c>
      <c r="AL46" s="43">
        <f>'BAR BB| Open rates'!AL46*0.82+25</f>
        <v>84321</v>
      </c>
      <c r="AM46" s="43">
        <f>'BAR BB| Open rates'!AM46*0.82+25</f>
        <v>82681</v>
      </c>
      <c r="AN46" s="43">
        <f>'BAR BB| Open rates'!AN46*0.82+25</f>
        <v>84321</v>
      </c>
      <c r="AO46" s="43">
        <f>'BAR BB| Open rates'!AO46*0.82+25</f>
        <v>82681</v>
      </c>
      <c r="AP46" s="43">
        <f>'BAR BB| Open rates'!AP46*0.82+25</f>
        <v>84321</v>
      </c>
      <c r="AQ46" s="43">
        <f>'BAR BB| Open rates'!AQ46*0.82+25</f>
        <v>82681</v>
      </c>
      <c r="AR46" s="43">
        <f>'BAR BB| Open rates'!AR46*0.82+25</f>
        <v>84321</v>
      </c>
      <c r="AS46" s="43">
        <f>'BAR BB| Open rates'!AS46*0.82+25</f>
        <v>79237</v>
      </c>
      <c r="AT46" s="43">
        <f>'BAR BB| Open rates'!AT46*0.82+25</f>
        <v>81041</v>
      </c>
      <c r="AU46" s="43">
        <f>'BAR BB| Open rates'!AU46*0.82+25</f>
        <v>79237</v>
      </c>
      <c r="AV46" s="43">
        <f>'BAR BB| Open rates'!AV46*0.82+25</f>
        <v>68741</v>
      </c>
      <c r="AW46" s="43">
        <f>'BAR BB| Open rates'!AW46*0.82+25</f>
        <v>68741</v>
      </c>
      <c r="AX46" s="43">
        <f>'BAR BB| Open rates'!AX46*0.82+25</f>
        <v>66937</v>
      </c>
      <c r="AY46" s="43">
        <f>'BAR BB| Open rates'!AY46*0.82+25</f>
        <v>68741</v>
      </c>
      <c r="AZ46" s="43">
        <f>'BAR BB| Open rates'!AZ46*0.82+25</f>
        <v>66937</v>
      </c>
      <c r="BA46" s="43">
        <f>'BAR BB| Open rates'!BA46*0.82+25</f>
        <v>68741</v>
      </c>
      <c r="BB46" s="43">
        <f>'BAR BB| Open rates'!BB46*0.82+25</f>
        <v>66937</v>
      </c>
      <c r="BC46" s="43">
        <f>'BAR BB| Open rates'!BC46*0.82+25</f>
        <v>68741</v>
      </c>
      <c r="BD46" s="43">
        <f>'BAR BB| Open rates'!BD46*0.82+25</f>
        <v>66937</v>
      </c>
      <c r="BE46" s="43">
        <f>'BAR BB| Open rates'!BE46*0.82+25</f>
        <v>60295</v>
      </c>
      <c r="BF46" s="43">
        <f>'BAR BB| Open rates'!BF46*0.82+25</f>
        <v>58655</v>
      </c>
      <c r="BG46" s="43">
        <f>'BAR BB| Open rates'!BG46*0.82+25</f>
        <v>60295</v>
      </c>
      <c r="BH46" s="43">
        <f>'BAR BB| Open rates'!BH46*0.82+25</f>
        <v>58655</v>
      </c>
      <c r="BI46" s="43">
        <f>'BAR BB| Open rates'!BI46*0.82+25</f>
        <v>60295</v>
      </c>
      <c r="BJ46" s="43">
        <f>'BAR BB| Open rates'!BJ46*0.82+25</f>
        <v>58655</v>
      </c>
      <c r="BK46" s="43">
        <f>'BAR BB| Open rates'!BK46*0.82+25</f>
        <v>60295</v>
      </c>
      <c r="BL46" s="43">
        <f>'BAR BB| Open rates'!BL46*0.82+25</f>
        <v>58655</v>
      </c>
      <c r="BM46" s="43">
        <f>'BAR BB| Open rates'!BM46*0.82+25</f>
        <v>60295</v>
      </c>
      <c r="BN46" s="43">
        <f>'BAR BB| Open rates'!BN46*0.82+25</f>
        <v>61688.999999999993</v>
      </c>
      <c r="BO46" s="43">
        <f>'BAR BB| Open rates'!BO46*0.82+25</f>
        <v>63492.999999999993</v>
      </c>
      <c r="BP46" s="43">
        <f>'BAR BB| Open rates'!BP46*0.82+25</f>
        <v>57835</v>
      </c>
      <c r="BQ46" s="43">
        <f>'BAR BB| Open rates'!BQ46*0.82+25</f>
        <v>57835</v>
      </c>
      <c r="BR46" s="43">
        <f>'BAR BB| Open rates'!BR46*0.82+25</f>
        <v>58655</v>
      </c>
      <c r="BS46" s="43">
        <f>'BAR BB| Open rates'!BS46*0.82+25</f>
        <v>57835</v>
      </c>
      <c r="BT46" s="43">
        <f>'BAR BB| Open rates'!BT46*0.82+25</f>
        <v>58655</v>
      </c>
      <c r="BU46" s="43">
        <f>'BAR BB| Open rates'!BU46*0.82+25</f>
        <v>57835</v>
      </c>
      <c r="BV46" s="43">
        <f>'BAR BB| Open rates'!BV46*0.82+25</f>
        <v>58655</v>
      </c>
      <c r="BW46" s="43">
        <f>'BAR BB| Open rates'!BW46*0.82+25</f>
        <v>57835</v>
      </c>
      <c r="BX46" s="43">
        <f>'BAR BB| Open rates'!BX46*0.82+25</f>
        <v>57835</v>
      </c>
      <c r="BY46" s="43">
        <f>'BAR BB| Open rates'!BY46*0.82+25</f>
        <v>58655</v>
      </c>
      <c r="BZ46" s="43">
        <f>'BAR BB| Open rates'!BZ46*0.82+25</f>
        <v>57835</v>
      </c>
      <c r="CA46" s="43">
        <f>'BAR BB| Open rates'!CA46*0.82+25</f>
        <v>58655</v>
      </c>
      <c r="CB46" s="43">
        <f>'BAR BB| Open rates'!CB46*0.82+25</f>
        <v>57835</v>
      </c>
      <c r="CC46" s="43">
        <f>'BAR BB| Open rates'!CC46*0.82+25</f>
        <v>58655</v>
      </c>
      <c r="CD46" s="43">
        <f>'BAR BB| Open rates'!CD46*0.82+25</f>
        <v>61688.999999999993</v>
      </c>
      <c r="CE46" s="43">
        <f>'BAR BB| Open rates'!CE46*0.82+25</f>
        <v>63492.999999999993</v>
      </c>
    </row>
    <row r="47" spans="1:83" s="36" customFormat="1" ht="12" customHeight="1" x14ac:dyDescent="0.2">
      <c r="A47" s="237">
        <v>7</v>
      </c>
      <c r="B47" s="43">
        <f>'BAR BB| Open rates'!B47*0.82+25</f>
        <v>88503</v>
      </c>
      <c r="C47" s="43">
        <f>'BAR BB| Open rates'!C47*0.82+25</f>
        <v>93341</v>
      </c>
      <c r="D47" s="43">
        <f>'BAR BB| Open rates'!D47*0.82+25</f>
        <v>89897</v>
      </c>
      <c r="E47" s="43">
        <f>'BAR BB| Open rates'!E47*0.82+25</f>
        <v>64148.999999999993</v>
      </c>
      <c r="F47" s="43">
        <f>'BAR BB| Open rates'!F47*0.82+25</f>
        <v>62754.999999999993</v>
      </c>
      <c r="G47" s="43">
        <f>'BAR BB| Open rates'!G47*0.82+25</f>
        <v>61115</v>
      </c>
      <c r="H47" s="43">
        <f>'BAR BB| Open rates'!H47*0.82+25</f>
        <v>61115</v>
      </c>
      <c r="I47" s="43">
        <f>'BAR BB| Open rates'!I47*0.82+25</f>
        <v>60295</v>
      </c>
      <c r="J47" s="43">
        <f>'BAR BB| Open rates'!J47*0.82+25</f>
        <v>61115</v>
      </c>
      <c r="K47" s="43">
        <f>'BAR BB| Open rates'!K47*0.82+25</f>
        <v>61115</v>
      </c>
      <c r="L47" s="43">
        <f>'BAR BB| Open rates'!L47*0.82+25</f>
        <v>61115</v>
      </c>
      <c r="M47" s="43">
        <f>'BAR BB| Open rates'!M47*0.82+25</f>
        <v>68413</v>
      </c>
      <c r="N47" s="43">
        <f>'BAR BB| Open rates'!N47*0.82+25</f>
        <v>64148.999999999993</v>
      </c>
      <c r="O47" s="43">
        <f>'BAR BB| Open rates'!O47*0.82+25</f>
        <v>68413</v>
      </c>
      <c r="P47" s="43">
        <f>'BAR BB| Open rates'!P47*0.82+25</f>
        <v>65953</v>
      </c>
      <c r="Q47" s="43">
        <f>'BAR BB| Open rates'!Q47*0.82+25</f>
        <v>62754.999999999993</v>
      </c>
      <c r="R47" s="43">
        <f>'BAR BB| Open rates'!R47*0.82+25</f>
        <v>64148.999999999993</v>
      </c>
      <c r="S47" s="43">
        <f>'BAR BB| Open rates'!S47*0.82+25</f>
        <v>62754.999999999993</v>
      </c>
      <c r="T47" s="43">
        <f>'BAR BB| Open rates'!T47*0.82+25</f>
        <v>64148.999999999993</v>
      </c>
      <c r="U47" s="43">
        <f>'BAR BB| Open rates'!U47*0.82+25</f>
        <v>62754.999999999993</v>
      </c>
      <c r="V47" s="43">
        <f>'BAR BB| Open rates'!V47*0.82+25</f>
        <v>64148.999999999993</v>
      </c>
      <c r="W47" s="43">
        <f>'BAR BB| Open rates'!W47*0.82+25</f>
        <v>81697</v>
      </c>
      <c r="X47" s="43">
        <f>'BAR BB| Open rates'!X47*0.82+25</f>
        <v>85141</v>
      </c>
      <c r="Y47" s="43">
        <f>'BAR BB| Open rates'!Y47*0.82+25</f>
        <v>100803</v>
      </c>
      <c r="Z47" s="43">
        <f>'BAR BB| Open rates'!Z47*0.82+25</f>
        <v>81697</v>
      </c>
      <c r="AA47" s="43">
        <f>'BAR BB| Open rates'!AA47*0.82+25</f>
        <v>83501</v>
      </c>
      <c r="AB47" s="43">
        <f>'BAR BB| Open rates'!AB47*0.82+25</f>
        <v>81697</v>
      </c>
      <c r="AC47" s="43">
        <f>'BAR BB| Open rates'!AC47*0.82+25</f>
        <v>85141</v>
      </c>
      <c r="AD47" s="43">
        <f>'BAR BB| Open rates'!AD47*0.82+25</f>
        <v>86781</v>
      </c>
      <c r="AE47" s="43">
        <f>'BAR BB| Open rates'!AE47*0.82+25</f>
        <v>85141</v>
      </c>
      <c r="AF47" s="43">
        <f>'BAR BB| Open rates'!AF47*0.82+25</f>
        <v>86781</v>
      </c>
      <c r="AG47" s="43">
        <f>'BAR BB| Open rates'!AG47*0.82+25</f>
        <v>85141</v>
      </c>
      <c r="AH47" s="43">
        <f>'BAR BB| Open rates'!AH47*0.82+25</f>
        <v>86781</v>
      </c>
      <c r="AI47" s="43">
        <f>'BAR BB| Open rates'!AI47*0.82+25</f>
        <v>85141</v>
      </c>
      <c r="AJ47" s="43">
        <f>'BAR BB| Open rates'!AJ47*0.82+25</f>
        <v>86781</v>
      </c>
      <c r="AK47" s="43">
        <f>'BAR BB| Open rates'!AK47*0.82+25</f>
        <v>85141</v>
      </c>
      <c r="AL47" s="43">
        <f>'BAR BB| Open rates'!AL47*0.82+25</f>
        <v>86781</v>
      </c>
      <c r="AM47" s="43">
        <f>'BAR BB| Open rates'!AM47*0.82+25</f>
        <v>85141</v>
      </c>
      <c r="AN47" s="43">
        <f>'BAR BB| Open rates'!AN47*0.82+25</f>
        <v>86781</v>
      </c>
      <c r="AO47" s="43">
        <f>'BAR BB| Open rates'!AO47*0.82+25</f>
        <v>85141</v>
      </c>
      <c r="AP47" s="43">
        <f>'BAR BB| Open rates'!AP47*0.82+25</f>
        <v>86781</v>
      </c>
      <c r="AQ47" s="43">
        <f>'BAR BB| Open rates'!AQ47*0.82+25</f>
        <v>85141</v>
      </c>
      <c r="AR47" s="43">
        <f>'BAR BB| Open rates'!AR47*0.82+25</f>
        <v>86781</v>
      </c>
      <c r="AS47" s="43">
        <f>'BAR BB| Open rates'!AS47*0.82+25</f>
        <v>81697</v>
      </c>
      <c r="AT47" s="43">
        <f>'BAR BB| Open rates'!AT47*0.82+25</f>
        <v>83501</v>
      </c>
      <c r="AU47" s="43">
        <f>'BAR BB| Open rates'!AU47*0.82+25</f>
        <v>81697</v>
      </c>
      <c r="AV47" s="43">
        <f>'BAR BB| Open rates'!AV47*0.82+25</f>
        <v>71201</v>
      </c>
      <c r="AW47" s="43">
        <f>'BAR BB| Open rates'!AW47*0.82+25</f>
        <v>71201</v>
      </c>
      <c r="AX47" s="43">
        <f>'BAR BB| Open rates'!AX47*0.82+25</f>
        <v>69397</v>
      </c>
      <c r="AY47" s="43">
        <f>'BAR BB| Open rates'!AY47*0.82+25</f>
        <v>71201</v>
      </c>
      <c r="AZ47" s="43">
        <f>'BAR BB| Open rates'!AZ47*0.82+25</f>
        <v>69397</v>
      </c>
      <c r="BA47" s="43">
        <f>'BAR BB| Open rates'!BA47*0.82+25</f>
        <v>71201</v>
      </c>
      <c r="BB47" s="43">
        <f>'BAR BB| Open rates'!BB47*0.82+25</f>
        <v>69397</v>
      </c>
      <c r="BC47" s="43">
        <f>'BAR BB| Open rates'!BC47*0.82+25</f>
        <v>71201</v>
      </c>
      <c r="BD47" s="43">
        <f>'BAR BB| Open rates'!BD47*0.82+25</f>
        <v>69397</v>
      </c>
      <c r="BE47" s="43">
        <f>'BAR BB| Open rates'!BE47*0.82+25</f>
        <v>62754.999999999993</v>
      </c>
      <c r="BF47" s="43">
        <f>'BAR BB| Open rates'!BF47*0.82+25</f>
        <v>61115</v>
      </c>
      <c r="BG47" s="43">
        <f>'BAR BB| Open rates'!BG47*0.82+25</f>
        <v>62754.999999999993</v>
      </c>
      <c r="BH47" s="43">
        <f>'BAR BB| Open rates'!BH47*0.82+25</f>
        <v>61115</v>
      </c>
      <c r="BI47" s="43">
        <f>'BAR BB| Open rates'!BI47*0.82+25</f>
        <v>62754.999999999993</v>
      </c>
      <c r="BJ47" s="43">
        <f>'BAR BB| Open rates'!BJ47*0.82+25</f>
        <v>61115</v>
      </c>
      <c r="BK47" s="43">
        <f>'BAR BB| Open rates'!BK47*0.82+25</f>
        <v>62754.999999999993</v>
      </c>
      <c r="BL47" s="43">
        <f>'BAR BB| Open rates'!BL47*0.82+25</f>
        <v>61115</v>
      </c>
      <c r="BM47" s="43">
        <f>'BAR BB| Open rates'!BM47*0.82+25</f>
        <v>62754.999999999993</v>
      </c>
      <c r="BN47" s="43">
        <f>'BAR BB| Open rates'!BN47*0.82+25</f>
        <v>64148.999999999993</v>
      </c>
      <c r="BO47" s="43">
        <f>'BAR BB| Open rates'!BO47*0.82+25</f>
        <v>65953</v>
      </c>
      <c r="BP47" s="43">
        <f>'BAR BB| Open rates'!BP47*0.82+25</f>
        <v>60295</v>
      </c>
      <c r="BQ47" s="43">
        <f>'BAR BB| Open rates'!BQ47*0.82+25</f>
        <v>60295</v>
      </c>
      <c r="BR47" s="43">
        <f>'BAR BB| Open rates'!BR47*0.82+25</f>
        <v>61115</v>
      </c>
      <c r="BS47" s="43">
        <f>'BAR BB| Open rates'!BS47*0.82+25</f>
        <v>60295</v>
      </c>
      <c r="BT47" s="43">
        <f>'BAR BB| Open rates'!BT47*0.82+25</f>
        <v>61115</v>
      </c>
      <c r="BU47" s="43">
        <f>'BAR BB| Open rates'!BU47*0.82+25</f>
        <v>60295</v>
      </c>
      <c r="BV47" s="43">
        <f>'BAR BB| Open rates'!BV47*0.82+25</f>
        <v>61115</v>
      </c>
      <c r="BW47" s="43">
        <f>'BAR BB| Open rates'!BW47*0.82+25</f>
        <v>60295</v>
      </c>
      <c r="BX47" s="43">
        <f>'BAR BB| Open rates'!BX47*0.82+25</f>
        <v>60295</v>
      </c>
      <c r="BY47" s="43">
        <f>'BAR BB| Open rates'!BY47*0.82+25</f>
        <v>61115</v>
      </c>
      <c r="BZ47" s="43">
        <f>'BAR BB| Open rates'!BZ47*0.82+25</f>
        <v>60295</v>
      </c>
      <c r="CA47" s="43">
        <f>'BAR BB| Open rates'!CA47*0.82+25</f>
        <v>61115</v>
      </c>
      <c r="CB47" s="43">
        <f>'BAR BB| Open rates'!CB47*0.82+25</f>
        <v>60295</v>
      </c>
      <c r="CC47" s="43">
        <f>'BAR BB| Open rates'!CC47*0.82+25</f>
        <v>61115</v>
      </c>
      <c r="CD47" s="43">
        <f>'BAR BB| Open rates'!CD47*0.82+25</f>
        <v>64148.999999999993</v>
      </c>
      <c r="CE47" s="43">
        <f>'BAR BB| Open rates'!CE47*0.82+25</f>
        <v>65953</v>
      </c>
    </row>
    <row r="48" spans="1:83" s="36" customFormat="1" ht="12" customHeight="1" x14ac:dyDescent="0.2">
      <c r="A48" s="237">
        <v>8</v>
      </c>
      <c r="B48" s="43">
        <f>'BAR BB| Open rates'!B48*0.82+25</f>
        <v>90963</v>
      </c>
      <c r="C48" s="43">
        <f>'BAR BB| Open rates'!C48*0.82+25</f>
        <v>95801</v>
      </c>
      <c r="D48" s="43">
        <f>'BAR BB| Open rates'!D48*0.82+25</f>
        <v>92357</v>
      </c>
      <c r="E48" s="43">
        <f>'BAR BB| Open rates'!E48*0.82+25</f>
        <v>66609</v>
      </c>
      <c r="F48" s="43">
        <f>'BAR BB| Open rates'!F48*0.82+25</f>
        <v>65214.999999999993</v>
      </c>
      <c r="G48" s="43">
        <f>'BAR BB| Open rates'!G48*0.82+25</f>
        <v>63574.999999999993</v>
      </c>
      <c r="H48" s="43">
        <f>'BAR BB| Open rates'!H48*0.82+25</f>
        <v>63574.999999999993</v>
      </c>
      <c r="I48" s="43">
        <f>'BAR BB| Open rates'!I48*0.82+25</f>
        <v>62754.999999999993</v>
      </c>
      <c r="J48" s="43">
        <f>'BAR BB| Open rates'!J48*0.82+25</f>
        <v>63574.999999999993</v>
      </c>
      <c r="K48" s="43">
        <f>'BAR BB| Open rates'!K48*0.82+25</f>
        <v>63574.999999999993</v>
      </c>
      <c r="L48" s="43">
        <f>'BAR BB| Open rates'!L48*0.82+25</f>
        <v>63574.999999999993</v>
      </c>
      <c r="M48" s="43">
        <f>'BAR BB| Open rates'!M48*0.82+25</f>
        <v>70873</v>
      </c>
      <c r="N48" s="43">
        <f>'BAR BB| Open rates'!N48*0.82+25</f>
        <v>66609</v>
      </c>
      <c r="O48" s="43">
        <f>'BAR BB| Open rates'!O48*0.82+25</f>
        <v>70873</v>
      </c>
      <c r="P48" s="43">
        <f>'BAR BB| Open rates'!P48*0.82+25</f>
        <v>68413</v>
      </c>
      <c r="Q48" s="43">
        <f>'BAR BB| Open rates'!Q48*0.82+25</f>
        <v>65214.999999999993</v>
      </c>
      <c r="R48" s="43">
        <f>'BAR BB| Open rates'!R48*0.82+25</f>
        <v>66609</v>
      </c>
      <c r="S48" s="43">
        <f>'BAR BB| Open rates'!S48*0.82+25</f>
        <v>65214.999999999993</v>
      </c>
      <c r="T48" s="43">
        <f>'BAR BB| Open rates'!T48*0.82+25</f>
        <v>66609</v>
      </c>
      <c r="U48" s="43">
        <f>'BAR BB| Open rates'!U48*0.82+25</f>
        <v>65214.999999999993</v>
      </c>
      <c r="V48" s="43">
        <f>'BAR BB| Open rates'!V48*0.82+25</f>
        <v>66609</v>
      </c>
      <c r="W48" s="43">
        <f>'BAR BB| Open rates'!W48*0.82+25</f>
        <v>84157</v>
      </c>
      <c r="X48" s="43">
        <f>'BAR BB| Open rates'!X48*0.82+25</f>
        <v>87601</v>
      </c>
      <c r="Y48" s="43">
        <f>'BAR BB| Open rates'!Y48*0.82+25</f>
        <v>103263</v>
      </c>
      <c r="Z48" s="43">
        <f>'BAR BB| Open rates'!Z48*0.82+25</f>
        <v>84157</v>
      </c>
      <c r="AA48" s="43">
        <f>'BAR BB| Open rates'!AA48*0.82+25</f>
        <v>85961</v>
      </c>
      <c r="AB48" s="43">
        <f>'BAR BB| Open rates'!AB48*0.82+25</f>
        <v>84157</v>
      </c>
      <c r="AC48" s="43">
        <f>'BAR BB| Open rates'!AC48*0.82+25</f>
        <v>87601</v>
      </c>
      <c r="AD48" s="43">
        <f>'BAR BB| Open rates'!AD48*0.82+25</f>
        <v>89241</v>
      </c>
      <c r="AE48" s="43">
        <f>'BAR BB| Open rates'!AE48*0.82+25</f>
        <v>87601</v>
      </c>
      <c r="AF48" s="43">
        <f>'BAR BB| Open rates'!AF48*0.82+25</f>
        <v>89241</v>
      </c>
      <c r="AG48" s="43">
        <f>'BAR BB| Open rates'!AG48*0.82+25</f>
        <v>87601</v>
      </c>
      <c r="AH48" s="43">
        <f>'BAR BB| Open rates'!AH48*0.82+25</f>
        <v>89241</v>
      </c>
      <c r="AI48" s="43">
        <f>'BAR BB| Open rates'!AI48*0.82+25</f>
        <v>87601</v>
      </c>
      <c r="AJ48" s="43">
        <f>'BAR BB| Open rates'!AJ48*0.82+25</f>
        <v>89241</v>
      </c>
      <c r="AK48" s="43">
        <f>'BAR BB| Open rates'!AK48*0.82+25</f>
        <v>87601</v>
      </c>
      <c r="AL48" s="43">
        <f>'BAR BB| Open rates'!AL48*0.82+25</f>
        <v>89241</v>
      </c>
      <c r="AM48" s="43">
        <f>'BAR BB| Open rates'!AM48*0.82+25</f>
        <v>87601</v>
      </c>
      <c r="AN48" s="43">
        <f>'BAR BB| Open rates'!AN48*0.82+25</f>
        <v>89241</v>
      </c>
      <c r="AO48" s="43">
        <f>'BAR BB| Open rates'!AO48*0.82+25</f>
        <v>87601</v>
      </c>
      <c r="AP48" s="43">
        <f>'BAR BB| Open rates'!AP48*0.82+25</f>
        <v>89241</v>
      </c>
      <c r="AQ48" s="43">
        <f>'BAR BB| Open rates'!AQ48*0.82+25</f>
        <v>87601</v>
      </c>
      <c r="AR48" s="43">
        <f>'BAR BB| Open rates'!AR48*0.82+25</f>
        <v>89241</v>
      </c>
      <c r="AS48" s="43">
        <f>'BAR BB| Open rates'!AS48*0.82+25</f>
        <v>84157</v>
      </c>
      <c r="AT48" s="43">
        <f>'BAR BB| Open rates'!AT48*0.82+25</f>
        <v>85961</v>
      </c>
      <c r="AU48" s="43">
        <f>'BAR BB| Open rates'!AU48*0.82+25</f>
        <v>84157</v>
      </c>
      <c r="AV48" s="43">
        <f>'BAR BB| Open rates'!AV48*0.82+25</f>
        <v>73661</v>
      </c>
      <c r="AW48" s="43">
        <f>'BAR BB| Open rates'!AW48*0.82+25</f>
        <v>73661</v>
      </c>
      <c r="AX48" s="43">
        <f>'BAR BB| Open rates'!AX48*0.82+25</f>
        <v>71857</v>
      </c>
      <c r="AY48" s="43">
        <f>'BAR BB| Open rates'!AY48*0.82+25</f>
        <v>73661</v>
      </c>
      <c r="AZ48" s="43">
        <f>'BAR BB| Open rates'!AZ48*0.82+25</f>
        <v>71857</v>
      </c>
      <c r="BA48" s="43">
        <f>'BAR BB| Open rates'!BA48*0.82+25</f>
        <v>73661</v>
      </c>
      <c r="BB48" s="43">
        <f>'BAR BB| Open rates'!BB48*0.82+25</f>
        <v>71857</v>
      </c>
      <c r="BC48" s="43">
        <f>'BAR BB| Open rates'!BC48*0.82+25</f>
        <v>73661</v>
      </c>
      <c r="BD48" s="43">
        <f>'BAR BB| Open rates'!BD48*0.82+25</f>
        <v>71857</v>
      </c>
      <c r="BE48" s="43">
        <f>'BAR BB| Open rates'!BE48*0.82+25</f>
        <v>65214.999999999993</v>
      </c>
      <c r="BF48" s="43">
        <f>'BAR BB| Open rates'!BF48*0.82+25</f>
        <v>63574.999999999993</v>
      </c>
      <c r="BG48" s="43">
        <f>'BAR BB| Open rates'!BG48*0.82+25</f>
        <v>65214.999999999993</v>
      </c>
      <c r="BH48" s="43">
        <f>'BAR BB| Open rates'!BH48*0.82+25</f>
        <v>63574.999999999993</v>
      </c>
      <c r="BI48" s="43">
        <f>'BAR BB| Open rates'!BI48*0.82+25</f>
        <v>65214.999999999993</v>
      </c>
      <c r="BJ48" s="43">
        <f>'BAR BB| Open rates'!BJ48*0.82+25</f>
        <v>63574.999999999993</v>
      </c>
      <c r="BK48" s="43">
        <f>'BAR BB| Open rates'!BK48*0.82+25</f>
        <v>65214.999999999993</v>
      </c>
      <c r="BL48" s="43">
        <f>'BAR BB| Open rates'!BL48*0.82+25</f>
        <v>63574.999999999993</v>
      </c>
      <c r="BM48" s="43">
        <f>'BAR BB| Open rates'!BM48*0.82+25</f>
        <v>65214.999999999993</v>
      </c>
      <c r="BN48" s="43">
        <f>'BAR BB| Open rates'!BN48*0.82+25</f>
        <v>66609</v>
      </c>
      <c r="BO48" s="43">
        <f>'BAR BB| Open rates'!BO48*0.82+25</f>
        <v>68413</v>
      </c>
      <c r="BP48" s="43">
        <f>'BAR BB| Open rates'!BP48*0.82+25</f>
        <v>62754.999999999993</v>
      </c>
      <c r="BQ48" s="43">
        <f>'BAR BB| Open rates'!BQ48*0.82+25</f>
        <v>62754.999999999993</v>
      </c>
      <c r="BR48" s="43">
        <f>'BAR BB| Open rates'!BR48*0.82+25</f>
        <v>63574.999999999993</v>
      </c>
      <c r="BS48" s="43">
        <f>'BAR BB| Open rates'!BS48*0.82+25</f>
        <v>62754.999999999993</v>
      </c>
      <c r="BT48" s="43">
        <f>'BAR BB| Open rates'!BT48*0.82+25</f>
        <v>63574.999999999993</v>
      </c>
      <c r="BU48" s="43">
        <f>'BAR BB| Open rates'!BU48*0.82+25</f>
        <v>62754.999999999993</v>
      </c>
      <c r="BV48" s="43">
        <f>'BAR BB| Open rates'!BV48*0.82+25</f>
        <v>63574.999999999993</v>
      </c>
      <c r="BW48" s="43">
        <f>'BAR BB| Open rates'!BW48*0.82+25</f>
        <v>62754.999999999993</v>
      </c>
      <c r="BX48" s="43">
        <f>'BAR BB| Open rates'!BX48*0.82+25</f>
        <v>62754.999999999993</v>
      </c>
      <c r="BY48" s="43">
        <f>'BAR BB| Open rates'!BY48*0.82+25</f>
        <v>63574.999999999993</v>
      </c>
      <c r="BZ48" s="43">
        <f>'BAR BB| Open rates'!BZ48*0.82+25</f>
        <v>62754.999999999993</v>
      </c>
      <c r="CA48" s="43">
        <f>'BAR BB| Open rates'!CA48*0.82+25</f>
        <v>63574.999999999993</v>
      </c>
      <c r="CB48" s="43">
        <f>'BAR BB| Open rates'!CB48*0.82+25</f>
        <v>62754.999999999993</v>
      </c>
      <c r="CC48" s="43">
        <f>'BAR BB| Open rates'!CC48*0.82+25</f>
        <v>63574.999999999993</v>
      </c>
      <c r="CD48" s="43">
        <f>'BAR BB| Open rates'!CD48*0.82+25</f>
        <v>66609</v>
      </c>
      <c r="CE48" s="43">
        <f>'BAR BB| Open rates'!CE48*0.82+25</f>
        <v>68413</v>
      </c>
    </row>
    <row r="49" spans="1:83" s="36" customFormat="1" ht="12"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row>
    <row r="50" spans="1:83" s="36" customFormat="1" ht="12" customHeight="1" x14ac:dyDescent="0.2">
      <c r="A50" s="237">
        <v>1</v>
      </c>
      <c r="B50" s="43">
        <f>'BAR BB| Open rates'!B50*0.82+25</f>
        <v>94325</v>
      </c>
      <c r="C50" s="43">
        <f>'BAR BB| Open rates'!C50*0.82+25</f>
        <v>94325</v>
      </c>
      <c r="D50" s="43">
        <f>'BAR BB| Open rates'!D50*0.82+25</f>
        <v>94325</v>
      </c>
      <c r="E50" s="43">
        <f>'BAR BB| Open rates'!E50*0.82+25</f>
        <v>73825</v>
      </c>
      <c r="F50" s="43">
        <f>'BAR BB| Open rates'!F50*0.82+25</f>
        <v>73825</v>
      </c>
      <c r="G50" s="43">
        <f>'BAR BB| Open rates'!G50*0.82+25</f>
        <v>73825</v>
      </c>
      <c r="H50" s="43">
        <f>'BAR BB| Open rates'!H50*0.82+25</f>
        <v>73825</v>
      </c>
      <c r="I50" s="43">
        <f>'BAR BB| Open rates'!I50*0.82+25</f>
        <v>73825</v>
      </c>
      <c r="J50" s="43">
        <f>'BAR BB| Open rates'!J50*0.82+25</f>
        <v>73825</v>
      </c>
      <c r="K50" s="43">
        <f>'BAR BB| Open rates'!K50*0.82+25</f>
        <v>73825</v>
      </c>
      <c r="L50" s="43">
        <f>'BAR BB| Open rates'!L50*0.82+25</f>
        <v>73825</v>
      </c>
      <c r="M50" s="43">
        <f>'BAR BB| Open rates'!M50*0.82+25</f>
        <v>73825</v>
      </c>
      <c r="N50" s="43">
        <f>'BAR BB| Open rates'!N50*0.82+25</f>
        <v>73825</v>
      </c>
      <c r="O50" s="43">
        <f>'BAR BB| Open rates'!O50*0.82+25</f>
        <v>73825</v>
      </c>
      <c r="P50" s="43">
        <f>'BAR BB| Open rates'!P50*0.82+25</f>
        <v>73825</v>
      </c>
      <c r="Q50" s="43">
        <f>'BAR BB| Open rates'!Q50*0.82+25</f>
        <v>73825</v>
      </c>
      <c r="R50" s="43">
        <f>'BAR BB| Open rates'!R50*0.82+25</f>
        <v>73825</v>
      </c>
      <c r="S50" s="43">
        <f>'BAR BB| Open rates'!S50*0.82+25</f>
        <v>73825</v>
      </c>
      <c r="T50" s="43">
        <f>'BAR BB| Open rates'!T50*0.82+25</f>
        <v>73825</v>
      </c>
      <c r="U50" s="43">
        <f>'BAR BB| Open rates'!U50*0.82+25</f>
        <v>73825</v>
      </c>
      <c r="V50" s="43">
        <f>'BAR BB| Open rates'!V50*0.82+25</f>
        <v>73825</v>
      </c>
      <c r="W50" s="43">
        <f>'BAR BB| Open rates'!W50*0.82+25</f>
        <v>73825</v>
      </c>
      <c r="X50" s="43">
        <f>'BAR BB| Open rates'!X50*0.82+25</f>
        <v>73825</v>
      </c>
      <c r="Y50" s="43">
        <f>'BAR BB| Open rates'!Y50*0.82+25</f>
        <v>73825</v>
      </c>
      <c r="Z50" s="43">
        <f>'BAR BB| Open rates'!Z50*0.82+25</f>
        <v>73825</v>
      </c>
      <c r="AA50" s="43">
        <f>'BAR BB| Open rates'!AA50*0.82+25</f>
        <v>73825</v>
      </c>
      <c r="AB50" s="43">
        <f>'BAR BB| Open rates'!AB50*0.82+25</f>
        <v>73825</v>
      </c>
      <c r="AC50" s="43">
        <f>'BAR BB| Open rates'!AC50*0.82+25</f>
        <v>73825</v>
      </c>
      <c r="AD50" s="43">
        <f>'BAR BB| Open rates'!AD50*0.82+25</f>
        <v>73825</v>
      </c>
      <c r="AE50" s="43">
        <f>'BAR BB| Open rates'!AE50*0.82+25</f>
        <v>73825</v>
      </c>
      <c r="AF50" s="43">
        <f>'BAR BB| Open rates'!AF50*0.82+25</f>
        <v>73825</v>
      </c>
      <c r="AG50" s="43">
        <f>'BAR BB| Open rates'!AG50*0.82+25</f>
        <v>73825</v>
      </c>
      <c r="AH50" s="43">
        <f>'BAR BB| Open rates'!AH50*0.82+25</f>
        <v>73825</v>
      </c>
      <c r="AI50" s="43">
        <f>'BAR BB| Open rates'!AI50*0.82+25</f>
        <v>73825</v>
      </c>
      <c r="AJ50" s="43">
        <f>'BAR BB| Open rates'!AJ50*0.82+25</f>
        <v>73825</v>
      </c>
      <c r="AK50" s="43">
        <f>'BAR BB| Open rates'!AK50*0.82+25</f>
        <v>73825</v>
      </c>
      <c r="AL50" s="43">
        <f>'BAR BB| Open rates'!AL50*0.82+25</f>
        <v>73825</v>
      </c>
      <c r="AM50" s="43">
        <f>'BAR BB| Open rates'!AM50*0.82+25</f>
        <v>73825</v>
      </c>
      <c r="AN50" s="43">
        <f>'BAR BB| Open rates'!AN50*0.82+25</f>
        <v>73825</v>
      </c>
      <c r="AO50" s="43">
        <f>'BAR BB| Open rates'!AO50*0.82+25</f>
        <v>73825</v>
      </c>
      <c r="AP50" s="43">
        <f>'BAR BB| Open rates'!AP50*0.82+25</f>
        <v>73825</v>
      </c>
      <c r="AQ50" s="43">
        <f>'BAR BB| Open rates'!AQ50*0.82+25</f>
        <v>73825</v>
      </c>
      <c r="AR50" s="43">
        <f>'BAR BB| Open rates'!AR50*0.82+25</f>
        <v>73825</v>
      </c>
      <c r="AS50" s="43">
        <f>'BAR BB| Open rates'!AS50*0.82+25</f>
        <v>73825</v>
      </c>
      <c r="AT50" s="43">
        <f>'BAR BB| Open rates'!AT50*0.82+25</f>
        <v>73825</v>
      </c>
      <c r="AU50" s="43">
        <f>'BAR BB| Open rates'!AU50*0.82+25</f>
        <v>73825</v>
      </c>
      <c r="AV50" s="43">
        <f>'BAR BB| Open rates'!AV50*0.82+25</f>
        <v>73825</v>
      </c>
      <c r="AW50" s="43">
        <f>'BAR BB| Open rates'!AW50*0.82+25</f>
        <v>73825</v>
      </c>
      <c r="AX50" s="43">
        <f>'BAR BB| Open rates'!AX50*0.82+25</f>
        <v>73825</v>
      </c>
      <c r="AY50" s="43">
        <f>'BAR BB| Open rates'!AY50*0.82+25</f>
        <v>73825</v>
      </c>
      <c r="AZ50" s="43">
        <f>'BAR BB| Open rates'!AZ50*0.82+25</f>
        <v>73825</v>
      </c>
      <c r="BA50" s="43">
        <f>'BAR BB| Open rates'!BA50*0.82+25</f>
        <v>73825</v>
      </c>
      <c r="BB50" s="43">
        <f>'BAR BB| Open rates'!BB50*0.82+25</f>
        <v>73825</v>
      </c>
      <c r="BC50" s="43">
        <f>'BAR BB| Open rates'!BC50*0.82+25</f>
        <v>73825</v>
      </c>
      <c r="BD50" s="43">
        <f>'BAR BB| Open rates'!BD50*0.82+25</f>
        <v>73825</v>
      </c>
      <c r="BE50" s="43">
        <f>'BAR BB| Open rates'!BE50*0.82+25</f>
        <v>73825</v>
      </c>
      <c r="BF50" s="43">
        <f>'BAR BB| Open rates'!BF50*0.82+25</f>
        <v>73825</v>
      </c>
      <c r="BG50" s="43">
        <f>'BAR BB| Open rates'!BG50*0.82+25</f>
        <v>73825</v>
      </c>
      <c r="BH50" s="43">
        <f>'BAR BB| Open rates'!BH50*0.82+25</f>
        <v>73825</v>
      </c>
      <c r="BI50" s="43">
        <f>'BAR BB| Open rates'!BI50*0.82+25</f>
        <v>73825</v>
      </c>
      <c r="BJ50" s="43">
        <f>'BAR BB| Open rates'!BJ50*0.82+25</f>
        <v>73825</v>
      </c>
      <c r="BK50" s="43">
        <f>'BAR BB| Open rates'!BK50*0.82+25</f>
        <v>73825</v>
      </c>
      <c r="BL50" s="43">
        <f>'BAR BB| Open rates'!BL50*0.82+25</f>
        <v>73825</v>
      </c>
      <c r="BM50" s="43">
        <f>'BAR BB| Open rates'!BM50*0.82+25</f>
        <v>73825</v>
      </c>
      <c r="BN50" s="43">
        <f>'BAR BB| Open rates'!BN50*0.82+25</f>
        <v>73825</v>
      </c>
      <c r="BO50" s="43">
        <f>'BAR BB| Open rates'!BO50*0.82+25</f>
        <v>73825</v>
      </c>
      <c r="BP50" s="43">
        <f>'BAR BB| Open rates'!BP50*0.82+25</f>
        <v>73825</v>
      </c>
      <c r="BQ50" s="43">
        <f>'BAR BB| Open rates'!BQ50*0.82+25</f>
        <v>73825</v>
      </c>
      <c r="BR50" s="43">
        <f>'BAR BB| Open rates'!BR50*0.82+25</f>
        <v>73825</v>
      </c>
      <c r="BS50" s="43">
        <f>'BAR BB| Open rates'!BS50*0.82+25</f>
        <v>73825</v>
      </c>
      <c r="BT50" s="43">
        <f>'BAR BB| Open rates'!BT50*0.82+25</f>
        <v>73825</v>
      </c>
      <c r="BU50" s="43">
        <f>'BAR BB| Open rates'!BU50*0.82+25</f>
        <v>73825</v>
      </c>
      <c r="BV50" s="43">
        <f>'BAR BB| Open rates'!BV50*0.82+25</f>
        <v>73825</v>
      </c>
      <c r="BW50" s="43">
        <f>'BAR BB| Open rates'!BW50*0.82+25</f>
        <v>73825</v>
      </c>
      <c r="BX50" s="43">
        <f>'BAR BB| Open rates'!BX50*0.82+25</f>
        <v>73825</v>
      </c>
      <c r="BY50" s="43">
        <f>'BAR BB| Open rates'!BY50*0.82+25</f>
        <v>73825</v>
      </c>
      <c r="BZ50" s="43">
        <f>'BAR BB| Open rates'!BZ50*0.82+25</f>
        <v>73825</v>
      </c>
      <c r="CA50" s="43">
        <f>'BAR BB| Open rates'!CA50*0.82+25</f>
        <v>73825</v>
      </c>
      <c r="CB50" s="43">
        <f>'BAR BB| Open rates'!CB50*0.82+25</f>
        <v>73825</v>
      </c>
      <c r="CC50" s="43">
        <f>'BAR BB| Open rates'!CC50*0.82+25</f>
        <v>73825</v>
      </c>
      <c r="CD50" s="43">
        <f>'BAR BB| Open rates'!CD50*0.82+25</f>
        <v>73825</v>
      </c>
      <c r="CE50" s="43">
        <f>'BAR BB| Open rates'!CE50*0.82+25</f>
        <v>73825</v>
      </c>
    </row>
    <row r="51" spans="1:83" s="36" customFormat="1" ht="12" customHeight="1" x14ac:dyDescent="0.2">
      <c r="A51" s="237">
        <v>2</v>
      </c>
      <c r="B51" s="43">
        <f>'BAR BB| Open rates'!B51*0.82+25</f>
        <v>96785</v>
      </c>
      <c r="C51" s="43">
        <f>'BAR BB| Open rates'!C51*0.82+25</f>
        <v>96785</v>
      </c>
      <c r="D51" s="43">
        <f>'BAR BB| Open rates'!D51*0.82+25</f>
        <v>96785</v>
      </c>
      <c r="E51" s="43">
        <f>'BAR BB| Open rates'!E51*0.82+25</f>
        <v>76285</v>
      </c>
      <c r="F51" s="43">
        <f>'BAR BB| Open rates'!F51*0.82+25</f>
        <v>76285</v>
      </c>
      <c r="G51" s="43">
        <f>'BAR BB| Open rates'!G51*0.82+25</f>
        <v>76285</v>
      </c>
      <c r="H51" s="43">
        <f>'BAR BB| Open rates'!H51*0.82+25</f>
        <v>76285</v>
      </c>
      <c r="I51" s="43">
        <f>'BAR BB| Open rates'!I51*0.82+25</f>
        <v>76285</v>
      </c>
      <c r="J51" s="43">
        <f>'BAR BB| Open rates'!J51*0.82+25</f>
        <v>76285</v>
      </c>
      <c r="K51" s="43">
        <f>'BAR BB| Open rates'!K51*0.82+25</f>
        <v>76285</v>
      </c>
      <c r="L51" s="43">
        <f>'BAR BB| Open rates'!L51*0.82+25</f>
        <v>76285</v>
      </c>
      <c r="M51" s="43">
        <f>'BAR BB| Open rates'!M51*0.82+25</f>
        <v>76285</v>
      </c>
      <c r="N51" s="43">
        <f>'BAR BB| Open rates'!N51*0.82+25</f>
        <v>76285</v>
      </c>
      <c r="O51" s="43">
        <f>'BAR BB| Open rates'!O51*0.82+25</f>
        <v>76285</v>
      </c>
      <c r="P51" s="43">
        <f>'BAR BB| Open rates'!P51*0.82+25</f>
        <v>76285</v>
      </c>
      <c r="Q51" s="43">
        <f>'BAR BB| Open rates'!Q51*0.82+25</f>
        <v>76285</v>
      </c>
      <c r="R51" s="43">
        <f>'BAR BB| Open rates'!R51*0.82+25</f>
        <v>76285</v>
      </c>
      <c r="S51" s="43">
        <f>'BAR BB| Open rates'!S51*0.82+25</f>
        <v>76285</v>
      </c>
      <c r="T51" s="43">
        <f>'BAR BB| Open rates'!T51*0.82+25</f>
        <v>76285</v>
      </c>
      <c r="U51" s="43">
        <f>'BAR BB| Open rates'!U51*0.82+25</f>
        <v>76285</v>
      </c>
      <c r="V51" s="43">
        <f>'BAR BB| Open rates'!V51*0.82+25</f>
        <v>76285</v>
      </c>
      <c r="W51" s="43">
        <f>'BAR BB| Open rates'!W51*0.82+25</f>
        <v>76285</v>
      </c>
      <c r="X51" s="43">
        <f>'BAR BB| Open rates'!X51*0.82+25</f>
        <v>76285</v>
      </c>
      <c r="Y51" s="43">
        <f>'BAR BB| Open rates'!Y51*0.82+25</f>
        <v>76285</v>
      </c>
      <c r="Z51" s="43">
        <f>'BAR BB| Open rates'!Z51*0.82+25</f>
        <v>76285</v>
      </c>
      <c r="AA51" s="43">
        <f>'BAR BB| Open rates'!AA51*0.82+25</f>
        <v>76285</v>
      </c>
      <c r="AB51" s="43">
        <f>'BAR BB| Open rates'!AB51*0.82+25</f>
        <v>76285</v>
      </c>
      <c r="AC51" s="43">
        <f>'BAR BB| Open rates'!AC51*0.82+25</f>
        <v>76285</v>
      </c>
      <c r="AD51" s="43">
        <f>'BAR BB| Open rates'!AD51*0.82+25</f>
        <v>76285</v>
      </c>
      <c r="AE51" s="43">
        <f>'BAR BB| Open rates'!AE51*0.82+25</f>
        <v>76285</v>
      </c>
      <c r="AF51" s="43">
        <f>'BAR BB| Open rates'!AF51*0.82+25</f>
        <v>76285</v>
      </c>
      <c r="AG51" s="43">
        <f>'BAR BB| Open rates'!AG51*0.82+25</f>
        <v>76285</v>
      </c>
      <c r="AH51" s="43">
        <f>'BAR BB| Open rates'!AH51*0.82+25</f>
        <v>76285</v>
      </c>
      <c r="AI51" s="43">
        <f>'BAR BB| Open rates'!AI51*0.82+25</f>
        <v>76285</v>
      </c>
      <c r="AJ51" s="43">
        <f>'BAR BB| Open rates'!AJ51*0.82+25</f>
        <v>76285</v>
      </c>
      <c r="AK51" s="43">
        <f>'BAR BB| Open rates'!AK51*0.82+25</f>
        <v>76285</v>
      </c>
      <c r="AL51" s="43">
        <f>'BAR BB| Open rates'!AL51*0.82+25</f>
        <v>76285</v>
      </c>
      <c r="AM51" s="43">
        <f>'BAR BB| Open rates'!AM51*0.82+25</f>
        <v>76285</v>
      </c>
      <c r="AN51" s="43">
        <f>'BAR BB| Open rates'!AN51*0.82+25</f>
        <v>76285</v>
      </c>
      <c r="AO51" s="43">
        <f>'BAR BB| Open rates'!AO51*0.82+25</f>
        <v>76285</v>
      </c>
      <c r="AP51" s="43">
        <f>'BAR BB| Open rates'!AP51*0.82+25</f>
        <v>76285</v>
      </c>
      <c r="AQ51" s="43">
        <f>'BAR BB| Open rates'!AQ51*0.82+25</f>
        <v>76285</v>
      </c>
      <c r="AR51" s="43">
        <f>'BAR BB| Open rates'!AR51*0.82+25</f>
        <v>76285</v>
      </c>
      <c r="AS51" s="43">
        <f>'BAR BB| Open rates'!AS51*0.82+25</f>
        <v>76285</v>
      </c>
      <c r="AT51" s="43">
        <f>'BAR BB| Open rates'!AT51*0.82+25</f>
        <v>76285</v>
      </c>
      <c r="AU51" s="43">
        <f>'BAR BB| Open rates'!AU51*0.82+25</f>
        <v>76285</v>
      </c>
      <c r="AV51" s="43">
        <f>'BAR BB| Open rates'!AV51*0.82+25</f>
        <v>76285</v>
      </c>
      <c r="AW51" s="43">
        <f>'BAR BB| Open rates'!AW51*0.82+25</f>
        <v>76285</v>
      </c>
      <c r="AX51" s="43">
        <f>'BAR BB| Open rates'!AX51*0.82+25</f>
        <v>76285</v>
      </c>
      <c r="AY51" s="43">
        <f>'BAR BB| Open rates'!AY51*0.82+25</f>
        <v>76285</v>
      </c>
      <c r="AZ51" s="43">
        <f>'BAR BB| Open rates'!AZ51*0.82+25</f>
        <v>76285</v>
      </c>
      <c r="BA51" s="43">
        <f>'BAR BB| Open rates'!BA51*0.82+25</f>
        <v>76285</v>
      </c>
      <c r="BB51" s="43">
        <f>'BAR BB| Open rates'!BB51*0.82+25</f>
        <v>76285</v>
      </c>
      <c r="BC51" s="43">
        <f>'BAR BB| Open rates'!BC51*0.82+25</f>
        <v>76285</v>
      </c>
      <c r="BD51" s="43">
        <f>'BAR BB| Open rates'!BD51*0.82+25</f>
        <v>76285</v>
      </c>
      <c r="BE51" s="43">
        <f>'BAR BB| Open rates'!BE51*0.82+25</f>
        <v>76285</v>
      </c>
      <c r="BF51" s="43">
        <f>'BAR BB| Open rates'!BF51*0.82+25</f>
        <v>76285</v>
      </c>
      <c r="BG51" s="43">
        <f>'BAR BB| Open rates'!BG51*0.82+25</f>
        <v>76285</v>
      </c>
      <c r="BH51" s="43">
        <f>'BAR BB| Open rates'!BH51*0.82+25</f>
        <v>76285</v>
      </c>
      <c r="BI51" s="43">
        <f>'BAR BB| Open rates'!BI51*0.82+25</f>
        <v>76285</v>
      </c>
      <c r="BJ51" s="43">
        <f>'BAR BB| Open rates'!BJ51*0.82+25</f>
        <v>76285</v>
      </c>
      <c r="BK51" s="43">
        <f>'BAR BB| Open rates'!BK51*0.82+25</f>
        <v>76285</v>
      </c>
      <c r="BL51" s="43">
        <f>'BAR BB| Open rates'!BL51*0.82+25</f>
        <v>76285</v>
      </c>
      <c r="BM51" s="43">
        <f>'BAR BB| Open rates'!BM51*0.82+25</f>
        <v>76285</v>
      </c>
      <c r="BN51" s="43">
        <f>'BAR BB| Open rates'!BN51*0.82+25</f>
        <v>76285</v>
      </c>
      <c r="BO51" s="43">
        <f>'BAR BB| Open rates'!BO51*0.82+25</f>
        <v>76285</v>
      </c>
      <c r="BP51" s="43">
        <f>'BAR BB| Open rates'!BP51*0.82+25</f>
        <v>76285</v>
      </c>
      <c r="BQ51" s="43">
        <f>'BAR BB| Open rates'!BQ51*0.82+25</f>
        <v>76285</v>
      </c>
      <c r="BR51" s="43">
        <f>'BAR BB| Open rates'!BR51*0.82+25</f>
        <v>76285</v>
      </c>
      <c r="BS51" s="43">
        <f>'BAR BB| Open rates'!BS51*0.82+25</f>
        <v>76285</v>
      </c>
      <c r="BT51" s="43">
        <f>'BAR BB| Open rates'!BT51*0.82+25</f>
        <v>76285</v>
      </c>
      <c r="BU51" s="43">
        <f>'BAR BB| Open rates'!BU51*0.82+25</f>
        <v>76285</v>
      </c>
      <c r="BV51" s="43">
        <f>'BAR BB| Open rates'!BV51*0.82+25</f>
        <v>76285</v>
      </c>
      <c r="BW51" s="43">
        <f>'BAR BB| Open rates'!BW51*0.82+25</f>
        <v>76285</v>
      </c>
      <c r="BX51" s="43">
        <f>'BAR BB| Open rates'!BX51*0.82+25</f>
        <v>76285</v>
      </c>
      <c r="BY51" s="43">
        <f>'BAR BB| Open rates'!BY51*0.82+25</f>
        <v>76285</v>
      </c>
      <c r="BZ51" s="43">
        <f>'BAR BB| Open rates'!BZ51*0.82+25</f>
        <v>76285</v>
      </c>
      <c r="CA51" s="43">
        <f>'BAR BB| Open rates'!CA51*0.82+25</f>
        <v>76285</v>
      </c>
      <c r="CB51" s="43">
        <f>'BAR BB| Open rates'!CB51*0.82+25</f>
        <v>76285</v>
      </c>
      <c r="CC51" s="43">
        <f>'BAR BB| Open rates'!CC51*0.82+25</f>
        <v>76285</v>
      </c>
      <c r="CD51" s="43">
        <f>'BAR BB| Open rates'!CD51*0.82+25</f>
        <v>76285</v>
      </c>
      <c r="CE51" s="43">
        <f>'BAR BB| Open rates'!CE51*0.82+25</f>
        <v>76285</v>
      </c>
    </row>
    <row r="52" spans="1:83" s="36" customFormat="1" ht="12"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row>
    <row r="53" spans="1:83" s="36" customFormat="1" ht="12" customHeight="1" x14ac:dyDescent="0.2">
      <c r="A53" s="237">
        <v>1</v>
      </c>
      <c r="B53" s="43">
        <f>'BAR BB| Open rates'!B53*0.82+25</f>
        <v>82025</v>
      </c>
      <c r="C53" s="43">
        <f>'BAR BB| Open rates'!C53*0.82+25</f>
        <v>82025</v>
      </c>
      <c r="D53" s="43">
        <f>'BAR BB| Open rates'!D53*0.82+25</f>
        <v>82025</v>
      </c>
      <c r="E53" s="43">
        <f>'BAR BB| Open rates'!E53*0.82+25</f>
        <v>65625</v>
      </c>
      <c r="F53" s="43">
        <f>'BAR BB| Open rates'!F53*0.82+25</f>
        <v>65625</v>
      </c>
      <c r="G53" s="43">
        <f>'BAR BB| Open rates'!G53*0.82+25</f>
        <v>65625</v>
      </c>
      <c r="H53" s="43">
        <f>'BAR BB| Open rates'!H53*0.82+25</f>
        <v>65625</v>
      </c>
      <c r="I53" s="43">
        <f>'BAR BB| Open rates'!I53*0.82+25</f>
        <v>65625</v>
      </c>
      <c r="J53" s="43">
        <f>'BAR BB| Open rates'!J53*0.82+25</f>
        <v>65625</v>
      </c>
      <c r="K53" s="43">
        <f>'BAR BB| Open rates'!K53*0.82+25</f>
        <v>65625</v>
      </c>
      <c r="L53" s="43">
        <f>'BAR BB| Open rates'!L53*0.82+25</f>
        <v>65625</v>
      </c>
      <c r="M53" s="43">
        <f>'BAR BB| Open rates'!M53*0.82+25</f>
        <v>65625</v>
      </c>
      <c r="N53" s="43">
        <f>'BAR BB| Open rates'!N53*0.82+25</f>
        <v>65625</v>
      </c>
      <c r="O53" s="43">
        <f>'BAR BB| Open rates'!O53*0.82+25</f>
        <v>65625</v>
      </c>
      <c r="P53" s="43">
        <f>'BAR BB| Open rates'!P53*0.82+25</f>
        <v>65625</v>
      </c>
      <c r="Q53" s="43">
        <f>'BAR BB| Open rates'!Q53*0.82+25</f>
        <v>65625</v>
      </c>
      <c r="R53" s="43">
        <f>'BAR BB| Open rates'!R53*0.82+25</f>
        <v>65625</v>
      </c>
      <c r="S53" s="43">
        <f>'BAR BB| Open rates'!S53*0.82+25</f>
        <v>65625</v>
      </c>
      <c r="T53" s="43">
        <f>'BAR BB| Open rates'!T53*0.82+25</f>
        <v>65625</v>
      </c>
      <c r="U53" s="43">
        <f>'BAR BB| Open rates'!U53*0.82+25</f>
        <v>65625</v>
      </c>
      <c r="V53" s="43">
        <f>'BAR BB| Open rates'!V53*0.82+25</f>
        <v>65625</v>
      </c>
      <c r="W53" s="43">
        <f>'BAR BB| Open rates'!W53*0.82+25</f>
        <v>82025</v>
      </c>
      <c r="X53" s="43">
        <f>'BAR BB| Open rates'!X53*0.82+25</f>
        <v>82025</v>
      </c>
      <c r="Y53" s="43">
        <f>'BAR BB| Open rates'!Y53*0.82+25</f>
        <v>82025</v>
      </c>
      <c r="Z53" s="43">
        <f>'BAR BB| Open rates'!Z53*0.82+25</f>
        <v>82025</v>
      </c>
      <c r="AA53" s="43">
        <f>'BAR BB| Open rates'!AA53*0.82+25</f>
        <v>82025</v>
      </c>
      <c r="AB53" s="43">
        <f>'BAR BB| Open rates'!AB53*0.82+25</f>
        <v>82025</v>
      </c>
      <c r="AC53" s="43">
        <f>'BAR BB| Open rates'!AC53*0.82+25</f>
        <v>82025</v>
      </c>
      <c r="AD53" s="43">
        <f>'BAR BB| Open rates'!AD53*0.82+25</f>
        <v>82025</v>
      </c>
      <c r="AE53" s="43">
        <f>'BAR BB| Open rates'!AE53*0.82+25</f>
        <v>82025</v>
      </c>
      <c r="AF53" s="43">
        <f>'BAR BB| Open rates'!AF53*0.82+25</f>
        <v>82025</v>
      </c>
      <c r="AG53" s="43">
        <f>'BAR BB| Open rates'!AG53*0.82+25</f>
        <v>82025</v>
      </c>
      <c r="AH53" s="43">
        <f>'BAR BB| Open rates'!AH53*0.82+25</f>
        <v>82025</v>
      </c>
      <c r="AI53" s="43">
        <f>'BAR BB| Open rates'!AI53*0.82+25</f>
        <v>82025</v>
      </c>
      <c r="AJ53" s="43">
        <f>'BAR BB| Open rates'!AJ53*0.82+25</f>
        <v>82025</v>
      </c>
      <c r="AK53" s="43">
        <f>'BAR BB| Open rates'!AK53*0.82+25</f>
        <v>82025</v>
      </c>
      <c r="AL53" s="43">
        <f>'BAR BB| Open rates'!AL53*0.82+25</f>
        <v>82025</v>
      </c>
      <c r="AM53" s="43">
        <f>'BAR BB| Open rates'!AM53*0.82+25</f>
        <v>82025</v>
      </c>
      <c r="AN53" s="43">
        <f>'BAR BB| Open rates'!AN53*0.82+25</f>
        <v>82025</v>
      </c>
      <c r="AO53" s="43">
        <f>'BAR BB| Open rates'!AO53*0.82+25</f>
        <v>82025</v>
      </c>
      <c r="AP53" s="43">
        <f>'BAR BB| Open rates'!AP53*0.82+25</f>
        <v>82025</v>
      </c>
      <c r="AQ53" s="43">
        <f>'BAR BB| Open rates'!AQ53*0.82+25</f>
        <v>82025</v>
      </c>
      <c r="AR53" s="43">
        <f>'BAR BB| Open rates'!AR53*0.82+25</f>
        <v>82025</v>
      </c>
      <c r="AS53" s="43">
        <f>'BAR BB| Open rates'!AS53*0.82+25</f>
        <v>82025</v>
      </c>
      <c r="AT53" s="43">
        <f>'BAR BB| Open rates'!AT53*0.82+25</f>
        <v>82025</v>
      </c>
      <c r="AU53" s="43">
        <f>'BAR BB| Open rates'!AU53*0.82+25</f>
        <v>82025</v>
      </c>
      <c r="AV53" s="43">
        <f>'BAR BB| Open rates'!AV53*0.82+25</f>
        <v>65625</v>
      </c>
      <c r="AW53" s="43">
        <f>'BAR BB| Open rates'!AW53*0.82+25</f>
        <v>65625</v>
      </c>
      <c r="AX53" s="43">
        <f>'BAR BB| Open rates'!AX53*0.82+25</f>
        <v>65625</v>
      </c>
      <c r="AY53" s="43">
        <f>'BAR BB| Open rates'!AY53*0.82+25</f>
        <v>65625</v>
      </c>
      <c r="AZ53" s="43">
        <f>'BAR BB| Open rates'!AZ53*0.82+25</f>
        <v>65625</v>
      </c>
      <c r="BA53" s="43">
        <f>'BAR BB| Open rates'!BA53*0.82+25</f>
        <v>65625</v>
      </c>
      <c r="BB53" s="43">
        <f>'BAR BB| Open rates'!BB53*0.82+25</f>
        <v>65625</v>
      </c>
      <c r="BC53" s="43">
        <f>'BAR BB| Open rates'!BC53*0.82+25</f>
        <v>65625</v>
      </c>
      <c r="BD53" s="43">
        <f>'BAR BB| Open rates'!BD53*0.82+25</f>
        <v>65625</v>
      </c>
      <c r="BE53" s="43">
        <f>'BAR BB| Open rates'!BE53*0.82+25</f>
        <v>65625</v>
      </c>
      <c r="BF53" s="43">
        <f>'BAR BB| Open rates'!BF53*0.82+25</f>
        <v>65625</v>
      </c>
      <c r="BG53" s="43">
        <f>'BAR BB| Open rates'!BG53*0.82+25</f>
        <v>65625</v>
      </c>
      <c r="BH53" s="43">
        <f>'BAR BB| Open rates'!BH53*0.82+25</f>
        <v>65625</v>
      </c>
      <c r="BI53" s="43">
        <f>'BAR BB| Open rates'!BI53*0.82+25</f>
        <v>65625</v>
      </c>
      <c r="BJ53" s="43">
        <f>'BAR BB| Open rates'!BJ53*0.82+25</f>
        <v>65625</v>
      </c>
      <c r="BK53" s="43">
        <f>'BAR BB| Open rates'!BK53*0.82+25</f>
        <v>65625</v>
      </c>
      <c r="BL53" s="43">
        <f>'BAR BB| Open rates'!BL53*0.82+25</f>
        <v>65625</v>
      </c>
      <c r="BM53" s="43">
        <f>'BAR BB| Open rates'!BM53*0.82+25</f>
        <v>65625</v>
      </c>
      <c r="BN53" s="43">
        <f>'BAR BB| Open rates'!BN53*0.82+25</f>
        <v>65625</v>
      </c>
      <c r="BO53" s="43">
        <f>'BAR BB| Open rates'!BO53*0.82+25</f>
        <v>65625</v>
      </c>
      <c r="BP53" s="43">
        <f>'BAR BB| Open rates'!BP53*0.82+25</f>
        <v>65625</v>
      </c>
      <c r="BQ53" s="43">
        <f>'BAR BB| Open rates'!BQ53*0.82+25</f>
        <v>65625</v>
      </c>
      <c r="BR53" s="43">
        <f>'BAR BB| Open rates'!BR53*0.82+25</f>
        <v>65625</v>
      </c>
      <c r="BS53" s="43">
        <f>'BAR BB| Open rates'!BS53*0.82+25</f>
        <v>65625</v>
      </c>
      <c r="BT53" s="43">
        <f>'BAR BB| Open rates'!BT53*0.82+25</f>
        <v>65625</v>
      </c>
      <c r="BU53" s="43">
        <f>'BAR BB| Open rates'!BU53*0.82+25</f>
        <v>65625</v>
      </c>
      <c r="BV53" s="43">
        <f>'BAR BB| Open rates'!BV53*0.82+25</f>
        <v>65625</v>
      </c>
      <c r="BW53" s="43">
        <f>'BAR BB| Open rates'!BW53*0.82+25</f>
        <v>65625</v>
      </c>
      <c r="BX53" s="43">
        <f>'BAR BB| Open rates'!BX53*0.82+25</f>
        <v>65625</v>
      </c>
      <c r="BY53" s="43">
        <f>'BAR BB| Open rates'!BY53*0.82+25</f>
        <v>65625</v>
      </c>
      <c r="BZ53" s="43">
        <f>'BAR BB| Open rates'!BZ53*0.82+25</f>
        <v>65625</v>
      </c>
      <c r="CA53" s="43">
        <f>'BAR BB| Open rates'!CA53*0.82+25</f>
        <v>65625</v>
      </c>
      <c r="CB53" s="43">
        <f>'BAR BB| Open rates'!CB53*0.82+25</f>
        <v>65625</v>
      </c>
      <c r="CC53" s="43">
        <f>'BAR BB| Open rates'!CC53*0.82+25</f>
        <v>65625</v>
      </c>
      <c r="CD53" s="43">
        <f>'BAR BB| Open rates'!CD53*0.82+25</f>
        <v>65625</v>
      </c>
      <c r="CE53" s="43">
        <f>'BAR BB| Open rates'!CE53*0.82+25</f>
        <v>65625</v>
      </c>
    </row>
    <row r="54" spans="1:83" s="36" customFormat="1" ht="12" customHeight="1" x14ac:dyDescent="0.2">
      <c r="A54" s="237">
        <v>2</v>
      </c>
      <c r="B54" s="43">
        <f>'BAR BB| Open rates'!B54*0.82+25</f>
        <v>84485</v>
      </c>
      <c r="C54" s="43">
        <f>'BAR BB| Open rates'!C54*0.82+25</f>
        <v>84485</v>
      </c>
      <c r="D54" s="43">
        <f>'BAR BB| Open rates'!D54*0.82+25</f>
        <v>84485</v>
      </c>
      <c r="E54" s="43">
        <f>'BAR BB| Open rates'!E54*0.82+25</f>
        <v>68085</v>
      </c>
      <c r="F54" s="43">
        <f>'BAR BB| Open rates'!F54*0.82+25</f>
        <v>68085</v>
      </c>
      <c r="G54" s="43">
        <f>'BAR BB| Open rates'!G54*0.82+25</f>
        <v>68085</v>
      </c>
      <c r="H54" s="43">
        <f>'BAR BB| Open rates'!H54*0.82+25</f>
        <v>68085</v>
      </c>
      <c r="I54" s="43">
        <f>'BAR BB| Open rates'!I54*0.82+25</f>
        <v>68085</v>
      </c>
      <c r="J54" s="43">
        <f>'BAR BB| Open rates'!J54*0.82+25</f>
        <v>68085</v>
      </c>
      <c r="K54" s="43">
        <f>'BAR BB| Open rates'!K54*0.82+25</f>
        <v>68085</v>
      </c>
      <c r="L54" s="43">
        <f>'BAR BB| Open rates'!L54*0.82+25</f>
        <v>68085</v>
      </c>
      <c r="M54" s="43">
        <f>'BAR BB| Open rates'!M54*0.82+25</f>
        <v>68085</v>
      </c>
      <c r="N54" s="43">
        <f>'BAR BB| Open rates'!N54*0.82+25</f>
        <v>68085</v>
      </c>
      <c r="O54" s="43">
        <f>'BAR BB| Open rates'!O54*0.82+25</f>
        <v>68085</v>
      </c>
      <c r="P54" s="43">
        <f>'BAR BB| Open rates'!P54*0.82+25</f>
        <v>68085</v>
      </c>
      <c r="Q54" s="43">
        <f>'BAR BB| Open rates'!Q54*0.82+25</f>
        <v>68085</v>
      </c>
      <c r="R54" s="43">
        <f>'BAR BB| Open rates'!R54*0.82+25</f>
        <v>68085</v>
      </c>
      <c r="S54" s="43">
        <f>'BAR BB| Open rates'!S54*0.82+25</f>
        <v>68085</v>
      </c>
      <c r="T54" s="43">
        <f>'BAR BB| Open rates'!T54*0.82+25</f>
        <v>68085</v>
      </c>
      <c r="U54" s="43">
        <f>'BAR BB| Open rates'!U54*0.82+25</f>
        <v>68085</v>
      </c>
      <c r="V54" s="43">
        <f>'BAR BB| Open rates'!V54*0.82+25</f>
        <v>68085</v>
      </c>
      <c r="W54" s="43">
        <f>'BAR BB| Open rates'!W54*0.82+25</f>
        <v>84485</v>
      </c>
      <c r="X54" s="43">
        <f>'BAR BB| Open rates'!X54*0.82+25</f>
        <v>84485</v>
      </c>
      <c r="Y54" s="43">
        <f>'BAR BB| Open rates'!Y54*0.82+25</f>
        <v>84485</v>
      </c>
      <c r="Z54" s="43">
        <f>'BAR BB| Open rates'!Z54*0.82+25</f>
        <v>84485</v>
      </c>
      <c r="AA54" s="43">
        <f>'BAR BB| Open rates'!AA54*0.82+25</f>
        <v>84485</v>
      </c>
      <c r="AB54" s="43">
        <f>'BAR BB| Open rates'!AB54*0.82+25</f>
        <v>84485</v>
      </c>
      <c r="AC54" s="43">
        <f>'BAR BB| Open rates'!AC54*0.82+25</f>
        <v>84485</v>
      </c>
      <c r="AD54" s="43">
        <f>'BAR BB| Open rates'!AD54*0.82+25</f>
        <v>84485</v>
      </c>
      <c r="AE54" s="43">
        <f>'BAR BB| Open rates'!AE54*0.82+25</f>
        <v>84485</v>
      </c>
      <c r="AF54" s="43">
        <f>'BAR BB| Open rates'!AF54*0.82+25</f>
        <v>84485</v>
      </c>
      <c r="AG54" s="43">
        <f>'BAR BB| Open rates'!AG54*0.82+25</f>
        <v>84485</v>
      </c>
      <c r="AH54" s="43">
        <f>'BAR BB| Open rates'!AH54*0.82+25</f>
        <v>84485</v>
      </c>
      <c r="AI54" s="43">
        <f>'BAR BB| Open rates'!AI54*0.82+25</f>
        <v>84485</v>
      </c>
      <c r="AJ54" s="43">
        <f>'BAR BB| Open rates'!AJ54*0.82+25</f>
        <v>84485</v>
      </c>
      <c r="AK54" s="43">
        <f>'BAR BB| Open rates'!AK54*0.82+25</f>
        <v>84485</v>
      </c>
      <c r="AL54" s="43">
        <f>'BAR BB| Open rates'!AL54*0.82+25</f>
        <v>84485</v>
      </c>
      <c r="AM54" s="43">
        <f>'BAR BB| Open rates'!AM54*0.82+25</f>
        <v>84485</v>
      </c>
      <c r="AN54" s="43">
        <f>'BAR BB| Open rates'!AN54*0.82+25</f>
        <v>84485</v>
      </c>
      <c r="AO54" s="43">
        <f>'BAR BB| Open rates'!AO54*0.82+25</f>
        <v>84485</v>
      </c>
      <c r="AP54" s="43">
        <f>'BAR BB| Open rates'!AP54*0.82+25</f>
        <v>84485</v>
      </c>
      <c r="AQ54" s="43">
        <f>'BAR BB| Open rates'!AQ54*0.82+25</f>
        <v>84485</v>
      </c>
      <c r="AR54" s="43">
        <f>'BAR BB| Open rates'!AR54*0.82+25</f>
        <v>84485</v>
      </c>
      <c r="AS54" s="43">
        <f>'BAR BB| Open rates'!AS54*0.82+25</f>
        <v>84485</v>
      </c>
      <c r="AT54" s="43">
        <f>'BAR BB| Open rates'!AT54*0.82+25</f>
        <v>84485</v>
      </c>
      <c r="AU54" s="43">
        <f>'BAR BB| Open rates'!AU54*0.82+25</f>
        <v>84485</v>
      </c>
      <c r="AV54" s="43">
        <f>'BAR BB| Open rates'!AV54*0.82+25</f>
        <v>68085</v>
      </c>
      <c r="AW54" s="43">
        <f>'BAR BB| Open rates'!AW54*0.82+25</f>
        <v>68085</v>
      </c>
      <c r="AX54" s="43">
        <f>'BAR BB| Open rates'!AX54*0.82+25</f>
        <v>68085</v>
      </c>
      <c r="AY54" s="43">
        <f>'BAR BB| Open rates'!AY54*0.82+25</f>
        <v>68085</v>
      </c>
      <c r="AZ54" s="43">
        <f>'BAR BB| Open rates'!AZ54*0.82+25</f>
        <v>68085</v>
      </c>
      <c r="BA54" s="43">
        <f>'BAR BB| Open rates'!BA54*0.82+25</f>
        <v>68085</v>
      </c>
      <c r="BB54" s="43">
        <f>'BAR BB| Open rates'!BB54*0.82+25</f>
        <v>68085</v>
      </c>
      <c r="BC54" s="43">
        <f>'BAR BB| Open rates'!BC54*0.82+25</f>
        <v>68085</v>
      </c>
      <c r="BD54" s="43">
        <f>'BAR BB| Open rates'!BD54*0.82+25</f>
        <v>68085</v>
      </c>
      <c r="BE54" s="43">
        <f>'BAR BB| Open rates'!BE54*0.82+25</f>
        <v>68085</v>
      </c>
      <c r="BF54" s="43">
        <f>'BAR BB| Open rates'!BF54*0.82+25</f>
        <v>68085</v>
      </c>
      <c r="BG54" s="43">
        <f>'BAR BB| Open rates'!BG54*0.82+25</f>
        <v>68085</v>
      </c>
      <c r="BH54" s="43">
        <f>'BAR BB| Open rates'!BH54*0.82+25</f>
        <v>68085</v>
      </c>
      <c r="BI54" s="43">
        <f>'BAR BB| Open rates'!BI54*0.82+25</f>
        <v>68085</v>
      </c>
      <c r="BJ54" s="43">
        <f>'BAR BB| Open rates'!BJ54*0.82+25</f>
        <v>68085</v>
      </c>
      <c r="BK54" s="43">
        <f>'BAR BB| Open rates'!BK54*0.82+25</f>
        <v>68085</v>
      </c>
      <c r="BL54" s="43">
        <f>'BAR BB| Open rates'!BL54*0.82+25</f>
        <v>68085</v>
      </c>
      <c r="BM54" s="43">
        <f>'BAR BB| Open rates'!BM54*0.82+25</f>
        <v>68085</v>
      </c>
      <c r="BN54" s="43">
        <f>'BAR BB| Open rates'!BN54*0.82+25</f>
        <v>68085</v>
      </c>
      <c r="BO54" s="43">
        <f>'BAR BB| Open rates'!BO54*0.82+25</f>
        <v>68085</v>
      </c>
      <c r="BP54" s="43">
        <f>'BAR BB| Open rates'!BP54*0.82+25</f>
        <v>68085</v>
      </c>
      <c r="BQ54" s="43">
        <f>'BAR BB| Open rates'!BQ54*0.82+25</f>
        <v>68085</v>
      </c>
      <c r="BR54" s="43">
        <f>'BAR BB| Open rates'!BR54*0.82+25</f>
        <v>68085</v>
      </c>
      <c r="BS54" s="43">
        <f>'BAR BB| Open rates'!BS54*0.82+25</f>
        <v>68085</v>
      </c>
      <c r="BT54" s="43">
        <f>'BAR BB| Open rates'!BT54*0.82+25</f>
        <v>68085</v>
      </c>
      <c r="BU54" s="43">
        <f>'BAR BB| Open rates'!BU54*0.82+25</f>
        <v>68085</v>
      </c>
      <c r="BV54" s="43">
        <f>'BAR BB| Open rates'!BV54*0.82+25</f>
        <v>68085</v>
      </c>
      <c r="BW54" s="43">
        <f>'BAR BB| Open rates'!BW54*0.82+25</f>
        <v>68085</v>
      </c>
      <c r="BX54" s="43">
        <f>'BAR BB| Open rates'!BX54*0.82+25</f>
        <v>68085</v>
      </c>
      <c r="BY54" s="43">
        <f>'BAR BB| Open rates'!BY54*0.82+25</f>
        <v>68085</v>
      </c>
      <c r="BZ54" s="43">
        <f>'BAR BB| Open rates'!BZ54*0.82+25</f>
        <v>68085</v>
      </c>
      <c r="CA54" s="43">
        <f>'BAR BB| Open rates'!CA54*0.82+25</f>
        <v>68085</v>
      </c>
      <c r="CB54" s="43">
        <f>'BAR BB| Open rates'!CB54*0.82+25</f>
        <v>68085</v>
      </c>
      <c r="CC54" s="43">
        <f>'BAR BB| Open rates'!CC54*0.82+25</f>
        <v>68085</v>
      </c>
      <c r="CD54" s="43">
        <f>'BAR BB| Open rates'!CD54*0.82+25</f>
        <v>68085</v>
      </c>
      <c r="CE54" s="43">
        <f>'BAR BB| Open rates'!CE54*0.82+25</f>
        <v>68085</v>
      </c>
    </row>
    <row r="55" spans="1:83" s="36" customFormat="1" ht="12" customHeight="1" x14ac:dyDescent="0.2">
      <c r="A55" s="237">
        <v>3</v>
      </c>
      <c r="B55" s="43">
        <f>'BAR BB| Open rates'!B55*0.82+25</f>
        <v>86945</v>
      </c>
      <c r="C55" s="43">
        <f>'BAR BB| Open rates'!C55*0.82+25</f>
        <v>86945</v>
      </c>
      <c r="D55" s="43">
        <f>'BAR BB| Open rates'!D55*0.82+25</f>
        <v>86945</v>
      </c>
      <c r="E55" s="43">
        <f>'BAR BB| Open rates'!E55*0.82+25</f>
        <v>70545</v>
      </c>
      <c r="F55" s="43">
        <f>'BAR BB| Open rates'!F55*0.82+25</f>
        <v>70545</v>
      </c>
      <c r="G55" s="43">
        <f>'BAR BB| Open rates'!G55*0.82+25</f>
        <v>70545</v>
      </c>
      <c r="H55" s="43">
        <f>'BAR BB| Open rates'!H55*0.82+25</f>
        <v>70545</v>
      </c>
      <c r="I55" s="43">
        <f>'BAR BB| Open rates'!I55*0.82+25</f>
        <v>70545</v>
      </c>
      <c r="J55" s="43">
        <f>'BAR BB| Open rates'!J55*0.82+25</f>
        <v>70545</v>
      </c>
      <c r="K55" s="43">
        <f>'BAR BB| Open rates'!K55*0.82+25</f>
        <v>70545</v>
      </c>
      <c r="L55" s="43">
        <f>'BAR BB| Open rates'!L55*0.82+25</f>
        <v>70545</v>
      </c>
      <c r="M55" s="43">
        <f>'BAR BB| Open rates'!M55*0.82+25</f>
        <v>70545</v>
      </c>
      <c r="N55" s="43">
        <f>'BAR BB| Open rates'!N55*0.82+25</f>
        <v>70545</v>
      </c>
      <c r="O55" s="43">
        <f>'BAR BB| Open rates'!O55*0.82+25</f>
        <v>70545</v>
      </c>
      <c r="P55" s="43">
        <f>'BAR BB| Open rates'!P55*0.82+25</f>
        <v>70545</v>
      </c>
      <c r="Q55" s="43">
        <f>'BAR BB| Open rates'!Q55*0.82+25</f>
        <v>70545</v>
      </c>
      <c r="R55" s="43">
        <f>'BAR BB| Open rates'!R55*0.82+25</f>
        <v>70545</v>
      </c>
      <c r="S55" s="43">
        <f>'BAR BB| Open rates'!S55*0.82+25</f>
        <v>70545</v>
      </c>
      <c r="T55" s="43">
        <f>'BAR BB| Open rates'!T55*0.82+25</f>
        <v>70545</v>
      </c>
      <c r="U55" s="43">
        <f>'BAR BB| Open rates'!U55*0.82+25</f>
        <v>70545</v>
      </c>
      <c r="V55" s="43">
        <f>'BAR BB| Open rates'!V55*0.82+25</f>
        <v>70545</v>
      </c>
      <c r="W55" s="43">
        <f>'BAR BB| Open rates'!W55*0.82+25</f>
        <v>86945</v>
      </c>
      <c r="X55" s="43">
        <f>'BAR BB| Open rates'!X55*0.82+25</f>
        <v>86945</v>
      </c>
      <c r="Y55" s="43">
        <f>'BAR BB| Open rates'!Y55*0.82+25</f>
        <v>86945</v>
      </c>
      <c r="Z55" s="43">
        <f>'BAR BB| Open rates'!Z55*0.82+25</f>
        <v>86945</v>
      </c>
      <c r="AA55" s="43">
        <f>'BAR BB| Open rates'!AA55*0.82+25</f>
        <v>86945</v>
      </c>
      <c r="AB55" s="43">
        <f>'BAR BB| Open rates'!AB55*0.82+25</f>
        <v>86945</v>
      </c>
      <c r="AC55" s="43">
        <f>'BAR BB| Open rates'!AC55*0.82+25</f>
        <v>86945</v>
      </c>
      <c r="AD55" s="43">
        <f>'BAR BB| Open rates'!AD55*0.82+25</f>
        <v>86945</v>
      </c>
      <c r="AE55" s="43">
        <f>'BAR BB| Open rates'!AE55*0.82+25</f>
        <v>86945</v>
      </c>
      <c r="AF55" s="43">
        <f>'BAR BB| Open rates'!AF55*0.82+25</f>
        <v>86945</v>
      </c>
      <c r="AG55" s="43">
        <f>'BAR BB| Open rates'!AG55*0.82+25</f>
        <v>86945</v>
      </c>
      <c r="AH55" s="43">
        <f>'BAR BB| Open rates'!AH55*0.82+25</f>
        <v>86945</v>
      </c>
      <c r="AI55" s="43">
        <f>'BAR BB| Open rates'!AI55*0.82+25</f>
        <v>86945</v>
      </c>
      <c r="AJ55" s="43">
        <f>'BAR BB| Open rates'!AJ55*0.82+25</f>
        <v>86945</v>
      </c>
      <c r="AK55" s="43">
        <f>'BAR BB| Open rates'!AK55*0.82+25</f>
        <v>86945</v>
      </c>
      <c r="AL55" s="43">
        <f>'BAR BB| Open rates'!AL55*0.82+25</f>
        <v>86945</v>
      </c>
      <c r="AM55" s="43">
        <f>'BAR BB| Open rates'!AM55*0.82+25</f>
        <v>86945</v>
      </c>
      <c r="AN55" s="43">
        <f>'BAR BB| Open rates'!AN55*0.82+25</f>
        <v>86945</v>
      </c>
      <c r="AO55" s="43">
        <f>'BAR BB| Open rates'!AO55*0.82+25</f>
        <v>86945</v>
      </c>
      <c r="AP55" s="43">
        <f>'BAR BB| Open rates'!AP55*0.82+25</f>
        <v>86945</v>
      </c>
      <c r="AQ55" s="43">
        <f>'BAR BB| Open rates'!AQ55*0.82+25</f>
        <v>86945</v>
      </c>
      <c r="AR55" s="43">
        <f>'BAR BB| Open rates'!AR55*0.82+25</f>
        <v>86945</v>
      </c>
      <c r="AS55" s="43">
        <f>'BAR BB| Open rates'!AS55*0.82+25</f>
        <v>86945</v>
      </c>
      <c r="AT55" s="43">
        <f>'BAR BB| Open rates'!AT55*0.82+25</f>
        <v>86945</v>
      </c>
      <c r="AU55" s="43">
        <f>'BAR BB| Open rates'!AU55*0.82+25</f>
        <v>86945</v>
      </c>
      <c r="AV55" s="43">
        <f>'BAR BB| Open rates'!AV55*0.82+25</f>
        <v>70545</v>
      </c>
      <c r="AW55" s="43">
        <f>'BAR BB| Open rates'!AW55*0.82+25</f>
        <v>70545</v>
      </c>
      <c r="AX55" s="43">
        <f>'BAR BB| Open rates'!AX55*0.82+25</f>
        <v>70545</v>
      </c>
      <c r="AY55" s="43">
        <f>'BAR BB| Open rates'!AY55*0.82+25</f>
        <v>70545</v>
      </c>
      <c r="AZ55" s="43">
        <f>'BAR BB| Open rates'!AZ55*0.82+25</f>
        <v>70545</v>
      </c>
      <c r="BA55" s="43">
        <f>'BAR BB| Open rates'!BA55*0.82+25</f>
        <v>70545</v>
      </c>
      <c r="BB55" s="43">
        <f>'BAR BB| Open rates'!BB55*0.82+25</f>
        <v>70545</v>
      </c>
      <c r="BC55" s="43">
        <f>'BAR BB| Open rates'!BC55*0.82+25</f>
        <v>70545</v>
      </c>
      <c r="BD55" s="43">
        <f>'BAR BB| Open rates'!BD55*0.82+25</f>
        <v>70545</v>
      </c>
      <c r="BE55" s="43">
        <f>'BAR BB| Open rates'!BE55*0.82+25</f>
        <v>70545</v>
      </c>
      <c r="BF55" s="43">
        <f>'BAR BB| Open rates'!BF55*0.82+25</f>
        <v>70545</v>
      </c>
      <c r="BG55" s="43">
        <f>'BAR BB| Open rates'!BG55*0.82+25</f>
        <v>70545</v>
      </c>
      <c r="BH55" s="43">
        <f>'BAR BB| Open rates'!BH55*0.82+25</f>
        <v>70545</v>
      </c>
      <c r="BI55" s="43">
        <f>'BAR BB| Open rates'!BI55*0.82+25</f>
        <v>70545</v>
      </c>
      <c r="BJ55" s="43">
        <f>'BAR BB| Open rates'!BJ55*0.82+25</f>
        <v>70545</v>
      </c>
      <c r="BK55" s="43">
        <f>'BAR BB| Open rates'!BK55*0.82+25</f>
        <v>70545</v>
      </c>
      <c r="BL55" s="43">
        <f>'BAR BB| Open rates'!BL55*0.82+25</f>
        <v>70545</v>
      </c>
      <c r="BM55" s="43">
        <f>'BAR BB| Open rates'!BM55*0.82+25</f>
        <v>70545</v>
      </c>
      <c r="BN55" s="43">
        <f>'BAR BB| Open rates'!BN55*0.82+25</f>
        <v>70545</v>
      </c>
      <c r="BO55" s="43">
        <f>'BAR BB| Open rates'!BO55*0.82+25</f>
        <v>70545</v>
      </c>
      <c r="BP55" s="43">
        <f>'BAR BB| Open rates'!BP55*0.82+25</f>
        <v>70545</v>
      </c>
      <c r="BQ55" s="43">
        <f>'BAR BB| Open rates'!BQ55*0.82+25</f>
        <v>70545</v>
      </c>
      <c r="BR55" s="43">
        <f>'BAR BB| Open rates'!BR55*0.82+25</f>
        <v>70545</v>
      </c>
      <c r="BS55" s="43">
        <f>'BAR BB| Open rates'!BS55*0.82+25</f>
        <v>70545</v>
      </c>
      <c r="BT55" s="43">
        <f>'BAR BB| Open rates'!BT55*0.82+25</f>
        <v>70545</v>
      </c>
      <c r="BU55" s="43">
        <f>'BAR BB| Open rates'!BU55*0.82+25</f>
        <v>70545</v>
      </c>
      <c r="BV55" s="43">
        <f>'BAR BB| Open rates'!BV55*0.82+25</f>
        <v>70545</v>
      </c>
      <c r="BW55" s="43">
        <f>'BAR BB| Open rates'!BW55*0.82+25</f>
        <v>70545</v>
      </c>
      <c r="BX55" s="43">
        <f>'BAR BB| Open rates'!BX55*0.82+25</f>
        <v>70545</v>
      </c>
      <c r="BY55" s="43">
        <f>'BAR BB| Open rates'!BY55*0.82+25</f>
        <v>70545</v>
      </c>
      <c r="BZ55" s="43">
        <f>'BAR BB| Open rates'!BZ55*0.82+25</f>
        <v>70545</v>
      </c>
      <c r="CA55" s="43">
        <f>'BAR BB| Open rates'!CA55*0.82+25</f>
        <v>70545</v>
      </c>
      <c r="CB55" s="43">
        <f>'BAR BB| Open rates'!CB55*0.82+25</f>
        <v>70545</v>
      </c>
      <c r="CC55" s="43">
        <f>'BAR BB| Open rates'!CC55*0.82+25</f>
        <v>70545</v>
      </c>
      <c r="CD55" s="43">
        <f>'BAR BB| Open rates'!CD55*0.82+25</f>
        <v>70545</v>
      </c>
      <c r="CE55" s="43">
        <f>'BAR BB| Open rates'!CE55*0.82+25</f>
        <v>70545</v>
      </c>
    </row>
    <row r="56" spans="1:83" s="36" customFormat="1" ht="12" customHeight="1" x14ac:dyDescent="0.2">
      <c r="A56" s="237">
        <v>4</v>
      </c>
      <c r="B56" s="43">
        <f>'BAR BB| Open rates'!B56*0.82+25</f>
        <v>89405</v>
      </c>
      <c r="C56" s="43">
        <f>'BAR BB| Open rates'!C56*0.82+25</f>
        <v>89405</v>
      </c>
      <c r="D56" s="43">
        <f>'BAR BB| Open rates'!D56*0.82+25</f>
        <v>89405</v>
      </c>
      <c r="E56" s="43">
        <f>'BAR BB| Open rates'!E56*0.82+25</f>
        <v>73005</v>
      </c>
      <c r="F56" s="43">
        <f>'BAR BB| Open rates'!F56*0.82+25</f>
        <v>73005</v>
      </c>
      <c r="G56" s="43">
        <f>'BAR BB| Open rates'!G56*0.82+25</f>
        <v>73005</v>
      </c>
      <c r="H56" s="43">
        <f>'BAR BB| Open rates'!H56*0.82+25</f>
        <v>73005</v>
      </c>
      <c r="I56" s="43">
        <f>'BAR BB| Open rates'!I56*0.82+25</f>
        <v>73005</v>
      </c>
      <c r="J56" s="43">
        <f>'BAR BB| Open rates'!J56*0.82+25</f>
        <v>73005</v>
      </c>
      <c r="K56" s="43">
        <f>'BAR BB| Open rates'!K56*0.82+25</f>
        <v>73005</v>
      </c>
      <c r="L56" s="43">
        <f>'BAR BB| Open rates'!L56*0.82+25</f>
        <v>73005</v>
      </c>
      <c r="M56" s="43">
        <f>'BAR BB| Open rates'!M56*0.82+25</f>
        <v>73005</v>
      </c>
      <c r="N56" s="43">
        <f>'BAR BB| Open rates'!N56*0.82+25</f>
        <v>73005</v>
      </c>
      <c r="O56" s="43">
        <f>'BAR BB| Open rates'!O56*0.82+25</f>
        <v>73005</v>
      </c>
      <c r="P56" s="43">
        <f>'BAR BB| Open rates'!P56*0.82+25</f>
        <v>73005</v>
      </c>
      <c r="Q56" s="43">
        <f>'BAR BB| Open rates'!Q56*0.82+25</f>
        <v>73005</v>
      </c>
      <c r="R56" s="43">
        <f>'BAR BB| Open rates'!R56*0.82+25</f>
        <v>73005</v>
      </c>
      <c r="S56" s="43">
        <f>'BAR BB| Open rates'!S56*0.82+25</f>
        <v>73005</v>
      </c>
      <c r="T56" s="43">
        <f>'BAR BB| Open rates'!T56*0.82+25</f>
        <v>73005</v>
      </c>
      <c r="U56" s="43">
        <f>'BAR BB| Open rates'!U56*0.82+25</f>
        <v>73005</v>
      </c>
      <c r="V56" s="43">
        <f>'BAR BB| Open rates'!V56*0.82+25</f>
        <v>73005</v>
      </c>
      <c r="W56" s="43">
        <f>'BAR BB| Open rates'!W56*0.82+25</f>
        <v>89405</v>
      </c>
      <c r="X56" s="43">
        <f>'BAR BB| Open rates'!X56*0.82+25</f>
        <v>89405</v>
      </c>
      <c r="Y56" s="43">
        <f>'BAR BB| Open rates'!Y56*0.82+25</f>
        <v>89405</v>
      </c>
      <c r="Z56" s="43">
        <f>'BAR BB| Open rates'!Z56*0.82+25</f>
        <v>89405</v>
      </c>
      <c r="AA56" s="43">
        <f>'BAR BB| Open rates'!AA56*0.82+25</f>
        <v>89405</v>
      </c>
      <c r="AB56" s="43">
        <f>'BAR BB| Open rates'!AB56*0.82+25</f>
        <v>89405</v>
      </c>
      <c r="AC56" s="43">
        <f>'BAR BB| Open rates'!AC56*0.82+25</f>
        <v>89405</v>
      </c>
      <c r="AD56" s="43">
        <f>'BAR BB| Open rates'!AD56*0.82+25</f>
        <v>89405</v>
      </c>
      <c r="AE56" s="43">
        <f>'BAR BB| Open rates'!AE56*0.82+25</f>
        <v>89405</v>
      </c>
      <c r="AF56" s="43">
        <f>'BAR BB| Open rates'!AF56*0.82+25</f>
        <v>89405</v>
      </c>
      <c r="AG56" s="43">
        <f>'BAR BB| Open rates'!AG56*0.82+25</f>
        <v>89405</v>
      </c>
      <c r="AH56" s="43">
        <f>'BAR BB| Open rates'!AH56*0.82+25</f>
        <v>89405</v>
      </c>
      <c r="AI56" s="43">
        <f>'BAR BB| Open rates'!AI56*0.82+25</f>
        <v>89405</v>
      </c>
      <c r="AJ56" s="43">
        <f>'BAR BB| Open rates'!AJ56*0.82+25</f>
        <v>89405</v>
      </c>
      <c r="AK56" s="43">
        <f>'BAR BB| Open rates'!AK56*0.82+25</f>
        <v>89405</v>
      </c>
      <c r="AL56" s="43">
        <f>'BAR BB| Open rates'!AL56*0.82+25</f>
        <v>89405</v>
      </c>
      <c r="AM56" s="43">
        <f>'BAR BB| Open rates'!AM56*0.82+25</f>
        <v>89405</v>
      </c>
      <c r="AN56" s="43">
        <f>'BAR BB| Open rates'!AN56*0.82+25</f>
        <v>89405</v>
      </c>
      <c r="AO56" s="43">
        <f>'BAR BB| Open rates'!AO56*0.82+25</f>
        <v>89405</v>
      </c>
      <c r="AP56" s="43">
        <f>'BAR BB| Open rates'!AP56*0.82+25</f>
        <v>89405</v>
      </c>
      <c r="AQ56" s="43">
        <f>'BAR BB| Open rates'!AQ56*0.82+25</f>
        <v>89405</v>
      </c>
      <c r="AR56" s="43">
        <f>'BAR BB| Open rates'!AR56*0.82+25</f>
        <v>89405</v>
      </c>
      <c r="AS56" s="43">
        <f>'BAR BB| Open rates'!AS56*0.82+25</f>
        <v>89405</v>
      </c>
      <c r="AT56" s="43">
        <f>'BAR BB| Open rates'!AT56*0.82+25</f>
        <v>89405</v>
      </c>
      <c r="AU56" s="43">
        <f>'BAR BB| Open rates'!AU56*0.82+25</f>
        <v>89405</v>
      </c>
      <c r="AV56" s="43">
        <f>'BAR BB| Open rates'!AV56*0.82+25</f>
        <v>73005</v>
      </c>
      <c r="AW56" s="43">
        <f>'BAR BB| Open rates'!AW56*0.82+25</f>
        <v>73005</v>
      </c>
      <c r="AX56" s="43">
        <f>'BAR BB| Open rates'!AX56*0.82+25</f>
        <v>73005</v>
      </c>
      <c r="AY56" s="43">
        <f>'BAR BB| Open rates'!AY56*0.82+25</f>
        <v>73005</v>
      </c>
      <c r="AZ56" s="43">
        <f>'BAR BB| Open rates'!AZ56*0.82+25</f>
        <v>73005</v>
      </c>
      <c r="BA56" s="43">
        <f>'BAR BB| Open rates'!BA56*0.82+25</f>
        <v>73005</v>
      </c>
      <c r="BB56" s="43">
        <f>'BAR BB| Open rates'!BB56*0.82+25</f>
        <v>73005</v>
      </c>
      <c r="BC56" s="43">
        <f>'BAR BB| Open rates'!BC56*0.82+25</f>
        <v>73005</v>
      </c>
      <c r="BD56" s="43">
        <f>'BAR BB| Open rates'!BD56*0.82+25</f>
        <v>73005</v>
      </c>
      <c r="BE56" s="43">
        <f>'BAR BB| Open rates'!BE56*0.82+25</f>
        <v>73005</v>
      </c>
      <c r="BF56" s="43">
        <f>'BAR BB| Open rates'!BF56*0.82+25</f>
        <v>73005</v>
      </c>
      <c r="BG56" s="43">
        <f>'BAR BB| Open rates'!BG56*0.82+25</f>
        <v>73005</v>
      </c>
      <c r="BH56" s="43">
        <f>'BAR BB| Open rates'!BH56*0.82+25</f>
        <v>73005</v>
      </c>
      <c r="BI56" s="43">
        <f>'BAR BB| Open rates'!BI56*0.82+25</f>
        <v>73005</v>
      </c>
      <c r="BJ56" s="43">
        <f>'BAR BB| Open rates'!BJ56*0.82+25</f>
        <v>73005</v>
      </c>
      <c r="BK56" s="43">
        <f>'BAR BB| Open rates'!BK56*0.82+25</f>
        <v>73005</v>
      </c>
      <c r="BL56" s="43">
        <f>'BAR BB| Open rates'!BL56*0.82+25</f>
        <v>73005</v>
      </c>
      <c r="BM56" s="43">
        <f>'BAR BB| Open rates'!BM56*0.82+25</f>
        <v>73005</v>
      </c>
      <c r="BN56" s="43">
        <f>'BAR BB| Open rates'!BN56*0.82+25</f>
        <v>73005</v>
      </c>
      <c r="BO56" s="43">
        <f>'BAR BB| Open rates'!BO56*0.82+25</f>
        <v>73005</v>
      </c>
      <c r="BP56" s="43">
        <f>'BAR BB| Open rates'!BP56*0.82+25</f>
        <v>73005</v>
      </c>
      <c r="BQ56" s="43">
        <f>'BAR BB| Open rates'!BQ56*0.82+25</f>
        <v>73005</v>
      </c>
      <c r="BR56" s="43">
        <f>'BAR BB| Open rates'!BR56*0.82+25</f>
        <v>73005</v>
      </c>
      <c r="BS56" s="43">
        <f>'BAR BB| Open rates'!BS56*0.82+25</f>
        <v>73005</v>
      </c>
      <c r="BT56" s="43">
        <f>'BAR BB| Open rates'!BT56*0.82+25</f>
        <v>73005</v>
      </c>
      <c r="BU56" s="43">
        <f>'BAR BB| Open rates'!BU56*0.82+25</f>
        <v>73005</v>
      </c>
      <c r="BV56" s="43">
        <f>'BAR BB| Open rates'!BV56*0.82+25</f>
        <v>73005</v>
      </c>
      <c r="BW56" s="43">
        <f>'BAR BB| Open rates'!BW56*0.82+25</f>
        <v>73005</v>
      </c>
      <c r="BX56" s="43">
        <f>'BAR BB| Open rates'!BX56*0.82+25</f>
        <v>73005</v>
      </c>
      <c r="BY56" s="43">
        <f>'BAR BB| Open rates'!BY56*0.82+25</f>
        <v>73005</v>
      </c>
      <c r="BZ56" s="43">
        <f>'BAR BB| Open rates'!BZ56*0.82+25</f>
        <v>73005</v>
      </c>
      <c r="CA56" s="43">
        <f>'BAR BB| Open rates'!CA56*0.82+25</f>
        <v>73005</v>
      </c>
      <c r="CB56" s="43">
        <f>'BAR BB| Open rates'!CB56*0.82+25</f>
        <v>73005</v>
      </c>
      <c r="CC56" s="43">
        <f>'BAR BB| Open rates'!CC56*0.82+25</f>
        <v>73005</v>
      </c>
      <c r="CD56" s="43">
        <f>'BAR BB| Open rates'!CD56*0.82+25</f>
        <v>73005</v>
      </c>
      <c r="CE56" s="43">
        <f>'BAR BB| Open rates'!CE56*0.82+25</f>
        <v>73005</v>
      </c>
    </row>
    <row r="57" spans="1:83" s="36" customFormat="1" ht="12" customHeight="1" x14ac:dyDescent="0.2">
      <c r="A57" s="237">
        <v>5</v>
      </c>
      <c r="B57" s="43">
        <f>'BAR BB| Open rates'!B57*0.82+25</f>
        <v>91865</v>
      </c>
      <c r="C57" s="43">
        <f>'BAR BB| Open rates'!C57*0.82+25</f>
        <v>91865</v>
      </c>
      <c r="D57" s="43">
        <f>'BAR BB| Open rates'!D57*0.82+25</f>
        <v>91865</v>
      </c>
      <c r="E57" s="43">
        <f>'BAR BB| Open rates'!E57*0.82+25</f>
        <v>75465</v>
      </c>
      <c r="F57" s="43">
        <f>'BAR BB| Open rates'!F57*0.82+25</f>
        <v>75465</v>
      </c>
      <c r="G57" s="43">
        <f>'BAR BB| Open rates'!G57*0.82+25</f>
        <v>75465</v>
      </c>
      <c r="H57" s="43">
        <f>'BAR BB| Open rates'!H57*0.82+25</f>
        <v>75465</v>
      </c>
      <c r="I57" s="43">
        <f>'BAR BB| Open rates'!I57*0.82+25</f>
        <v>75465</v>
      </c>
      <c r="J57" s="43">
        <f>'BAR BB| Open rates'!J57*0.82+25</f>
        <v>75465</v>
      </c>
      <c r="K57" s="43">
        <f>'BAR BB| Open rates'!K57*0.82+25</f>
        <v>75465</v>
      </c>
      <c r="L57" s="43">
        <f>'BAR BB| Open rates'!L57*0.82+25</f>
        <v>75465</v>
      </c>
      <c r="M57" s="43">
        <f>'BAR BB| Open rates'!M57*0.82+25</f>
        <v>75465</v>
      </c>
      <c r="N57" s="43">
        <f>'BAR BB| Open rates'!N57*0.82+25</f>
        <v>75465</v>
      </c>
      <c r="O57" s="43">
        <f>'BAR BB| Open rates'!O57*0.82+25</f>
        <v>75465</v>
      </c>
      <c r="P57" s="43">
        <f>'BAR BB| Open rates'!P57*0.82+25</f>
        <v>75465</v>
      </c>
      <c r="Q57" s="43">
        <f>'BAR BB| Open rates'!Q57*0.82+25</f>
        <v>75465</v>
      </c>
      <c r="R57" s="43">
        <f>'BAR BB| Open rates'!R57*0.82+25</f>
        <v>75465</v>
      </c>
      <c r="S57" s="43">
        <f>'BAR BB| Open rates'!S57*0.82+25</f>
        <v>75465</v>
      </c>
      <c r="T57" s="43">
        <f>'BAR BB| Open rates'!T57*0.82+25</f>
        <v>75465</v>
      </c>
      <c r="U57" s="43">
        <f>'BAR BB| Open rates'!U57*0.82+25</f>
        <v>75465</v>
      </c>
      <c r="V57" s="43">
        <f>'BAR BB| Open rates'!V57*0.82+25</f>
        <v>75465</v>
      </c>
      <c r="W57" s="43">
        <f>'BAR BB| Open rates'!W57*0.82+25</f>
        <v>91865</v>
      </c>
      <c r="X57" s="43">
        <f>'BAR BB| Open rates'!X57*0.82+25</f>
        <v>91865</v>
      </c>
      <c r="Y57" s="43">
        <f>'BAR BB| Open rates'!Y57*0.82+25</f>
        <v>91865</v>
      </c>
      <c r="Z57" s="43">
        <f>'BAR BB| Open rates'!Z57*0.82+25</f>
        <v>91865</v>
      </c>
      <c r="AA57" s="43">
        <f>'BAR BB| Open rates'!AA57*0.82+25</f>
        <v>91865</v>
      </c>
      <c r="AB57" s="43">
        <f>'BAR BB| Open rates'!AB57*0.82+25</f>
        <v>91865</v>
      </c>
      <c r="AC57" s="43">
        <f>'BAR BB| Open rates'!AC57*0.82+25</f>
        <v>91865</v>
      </c>
      <c r="AD57" s="43">
        <f>'BAR BB| Open rates'!AD57*0.82+25</f>
        <v>91865</v>
      </c>
      <c r="AE57" s="43">
        <f>'BAR BB| Open rates'!AE57*0.82+25</f>
        <v>91865</v>
      </c>
      <c r="AF57" s="43">
        <f>'BAR BB| Open rates'!AF57*0.82+25</f>
        <v>91865</v>
      </c>
      <c r="AG57" s="43">
        <f>'BAR BB| Open rates'!AG57*0.82+25</f>
        <v>91865</v>
      </c>
      <c r="AH57" s="43">
        <f>'BAR BB| Open rates'!AH57*0.82+25</f>
        <v>91865</v>
      </c>
      <c r="AI57" s="43">
        <f>'BAR BB| Open rates'!AI57*0.82+25</f>
        <v>91865</v>
      </c>
      <c r="AJ57" s="43">
        <f>'BAR BB| Open rates'!AJ57*0.82+25</f>
        <v>91865</v>
      </c>
      <c r="AK57" s="43">
        <f>'BAR BB| Open rates'!AK57*0.82+25</f>
        <v>91865</v>
      </c>
      <c r="AL57" s="43">
        <f>'BAR BB| Open rates'!AL57*0.82+25</f>
        <v>91865</v>
      </c>
      <c r="AM57" s="43">
        <f>'BAR BB| Open rates'!AM57*0.82+25</f>
        <v>91865</v>
      </c>
      <c r="AN57" s="43">
        <f>'BAR BB| Open rates'!AN57*0.82+25</f>
        <v>91865</v>
      </c>
      <c r="AO57" s="43">
        <f>'BAR BB| Open rates'!AO57*0.82+25</f>
        <v>91865</v>
      </c>
      <c r="AP57" s="43">
        <f>'BAR BB| Open rates'!AP57*0.82+25</f>
        <v>91865</v>
      </c>
      <c r="AQ57" s="43">
        <f>'BAR BB| Open rates'!AQ57*0.82+25</f>
        <v>91865</v>
      </c>
      <c r="AR57" s="43">
        <f>'BAR BB| Open rates'!AR57*0.82+25</f>
        <v>91865</v>
      </c>
      <c r="AS57" s="43">
        <f>'BAR BB| Open rates'!AS57*0.82+25</f>
        <v>91865</v>
      </c>
      <c r="AT57" s="43">
        <f>'BAR BB| Open rates'!AT57*0.82+25</f>
        <v>91865</v>
      </c>
      <c r="AU57" s="43">
        <f>'BAR BB| Open rates'!AU57*0.82+25</f>
        <v>91865</v>
      </c>
      <c r="AV57" s="43">
        <f>'BAR BB| Open rates'!AV57*0.82+25</f>
        <v>75465</v>
      </c>
      <c r="AW57" s="43">
        <f>'BAR BB| Open rates'!AW57*0.82+25</f>
        <v>75465</v>
      </c>
      <c r="AX57" s="43">
        <f>'BAR BB| Open rates'!AX57*0.82+25</f>
        <v>75465</v>
      </c>
      <c r="AY57" s="43">
        <f>'BAR BB| Open rates'!AY57*0.82+25</f>
        <v>75465</v>
      </c>
      <c r="AZ57" s="43">
        <f>'BAR BB| Open rates'!AZ57*0.82+25</f>
        <v>75465</v>
      </c>
      <c r="BA57" s="43">
        <f>'BAR BB| Open rates'!BA57*0.82+25</f>
        <v>75465</v>
      </c>
      <c r="BB57" s="43">
        <f>'BAR BB| Open rates'!BB57*0.82+25</f>
        <v>75465</v>
      </c>
      <c r="BC57" s="43">
        <f>'BAR BB| Open rates'!BC57*0.82+25</f>
        <v>75465</v>
      </c>
      <c r="BD57" s="43">
        <f>'BAR BB| Open rates'!BD57*0.82+25</f>
        <v>75465</v>
      </c>
      <c r="BE57" s="43">
        <f>'BAR BB| Open rates'!BE57*0.82+25</f>
        <v>75465</v>
      </c>
      <c r="BF57" s="43">
        <f>'BAR BB| Open rates'!BF57*0.82+25</f>
        <v>75465</v>
      </c>
      <c r="BG57" s="43">
        <f>'BAR BB| Open rates'!BG57*0.82+25</f>
        <v>75465</v>
      </c>
      <c r="BH57" s="43">
        <f>'BAR BB| Open rates'!BH57*0.82+25</f>
        <v>75465</v>
      </c>
      <c r="BI57" s="43">
        <f>'BAR BB| Open rates'!BI57*0.82+25</f>
        <v>75465</v>
      </c>
      <c r="BJ57" s="43">
        <f>'BAR BB| Open rates'!BJ57*0.82+25</f>
        <v>75465</v>
      </c>
      <c r="BK57" s="43">
        <f>'BAR BB| Open rates'!BK57*0.82+25</f>
        <v>75465</v>
      </c>
      <c r="BL57" s="43">
        <f>'BAR BB| Open rates'!BL57*0.82+25</f>
        <v>75465</v>
      </c>
      <c r="BM57" s="43">
        <f>'BAR BB| Open rates'!BM57*0.82+25</f>
        <v>75465</v>
      </c>
      <c r="BN57" s="43">
        <f>'BAR BB| Open rates'!BN57*0.82+25</f>
        <v>75465</v>
      </c>
      <c r="BO57" s="43">
        <f>'BAR BB| Open rates'!BO57*0.82+25</f>
        <v>75465</v>
      </c>
      <c r="BP57" s="43">
        <f>'BAR BB| Open rates'!BP57*0.82+25</f>
        <v>75465</v>
      </c>
      <c r="BQ57" s="43">
        <f>'BAR BB| Open rates'!BQ57*0.82+25</f>
        <v>75465</v>
      </c>
      <c r="BR57" s="43">
        <f>'BAR BB| Open rates'!BR57*0.82+25</f>
        <v>75465</v>
      </c>
      <c r="BS57" s="43">
        <f>'BAR BB| Open rates'!BS57*0.82+25</f>
        <v>75465</v>
      </c>
      <c r="BT57" s="43">
        <f>'BAR BB| Open rates'!BT57*0.82+25</f>
        <v>75465</v>
      </c>
      <c r="BU57" s="43">
        <f>'BAR BB| Open rates'!BU57*0.82+25</f>
        <v>75465</v>
      </c>
      <c r="BV57" s="43">
        <f>'BAR BB| Open rates'!BV57*0.82+25</f>
        <v>75465</v>
      </c>
      <c r="BW57" s="43">
        <f>'BAR BB| Open rates'!BW57*0.82+25</f>
        <v>75465</v>
      </c>
      <c r="BX57" s="43">
        <f>'BAR BB| Open rates'!BX57*0.82+25</f>
        <v>75465</v>
      </c>
      <c r="BY57" s="43">
        <f>'BAR BB| Open rates'!BY57*0.82+25</f>
        <v>75465</v>
      </c>
      <c r="BZ57" s="43">
        <f>'BAR BB| Open rates'!BZ57*0.82+25</f>
        <v>75465</v>
      </c>
      <c r="CA57" s="43">
        <f>'BAR BB| Open rates'!CA57*0.82+25</f>
        <v>75465</v>
      </c>
      <c r="CB57" s="43">
        <f>'BAR BB| Open rates'!CB57*0.82+25</f>
        <v>75465</v>
      </c>
      <c r="CC57" s="43">
        <f>'BAR BB| Open rates'!CC57*0.82+25</f>
        <v>75465</v>
      </c>
      <c r="CD57" s="43">
        <f>'BAR BB| Open rates'!CD57*0.82+25</f>
        <v>75465</v>
      </c>
      <c r="CE57" s="43">
        <f>'BAR BB| Open rates'!CE57*0.82+25</f>
        <v>75465</v>
      </c>
    </row>
    <row r="58" spans="1:83" s="36" customFormat="1" ht="12" customHeight="1" x14ac:dyDescent="0.2">
      <c r="A58" s="237">
        <v>6</v>
      </c>
      <c r="B58" s="43">
        <f>'BAR BB| Open rates'!B58*0.82+25</f>
        <v>94325</v>
      </c>
      <c r="C58" s="43">
        <f>'BAR BB| Open rates'!C58*0.82+25</f>
        <v>94325</v>
      </c>
      <c r="D58" s="43">
        <f>'BAR BB| Open rates'!D58*0.82+25</f>
        <v>94325</v>
      </c>
      <c r="E58" s="43">
        <f>'BAR BB| Open rates'!E58*0.82+25</f>
        <v>77925</v>
      </c>
      <c r="F58" s="43">
        <f>'BAR BB| Open rates'!F58*0.82+25</f>
        <v>77925</v>
      </c>
      <c r="G58" s="43">
        <f>'BAR BB| Open rates'!G58*0.82+25</f>
        <v>77925</v>
      </c>
      <c r="H58" s="43">
        <f>'BAR BB| Open rates'!H58*0.82+25</f>
        <v>77925</v>
      </c>
      <c r="I58" s="43">
        <f>'BAR BB| Open rates'!I58*0.82+25</f>
        <v>77925</v>
      </c>
      <c r="J58" s="43">
        <f>'BAR BB| Open rates'!J58*0.82+25</f>
        <v>77925</v>
      </c>
      <c r="K58" s="43">
        <f>'BAR BB| Open rates'!K58*0.82+25</f>
        <v>77925</v>
      </c>
      <c r="L58" s="43">
        <f>'BAR BB| Open rates'!L58*0.82+25</f>
        <v>77925</v>
      </c>
      <c r="M58" s="43">
        <f>'BAR BB| Open rates'!M58*0.82+25</f>
        <v>77925</v>
      </c>
      <c r="N58" s="43">
        <f>'BAR BB| Open rates'!N58*0.82+25</f>
        <v>77925</v>
      </c>
      <c r="O58" s="43">
        <f>'BAR BB| Open rates'!O58*0.82+25</f>
        <v>77925</v>
      </c>
      <c r="P58" s="43">
        <f>'BAR BB| Open rates'!P58*0.82+25</f>
        <v>77925</v>
      </c>
      <c r="Q58" s="43">
        <f>'BAR BB| Open rates'!Q58*0.82+25</f>
        <v>77925</v>
      </c>
      <c r="R58" s="43">
        <f>'BAR BB| Open rates'!R58*0.82+25</f>
        <v>77925</v>
      </c>
      <c r="S58" s="43">
        <f>'BAR BB| Open rates'!S58*0.82+25</f>
        <v>77925</v>
      </c>
      <c r="T58" s="43">
        <f>'BAR BB| Open rates'!T58*0.82+25</f>
        <v>77925</v>
      </c>
      <c r="U58" s="43">
        <f>'BAR BB| Open rates'!U58*0.82+25</f>
        <v>77925</v>
      </c>
      <c r="V58" s="43">
        <f>'BAR BB| Open rates'!V58*0.82+25</f>
        <v>77925</v>
      </c>
      <c r="W58" s="43">
        <f>'BAR BB| Open rates'!W58*0.82+25</f>
        <v>94325</v>
      </c>
      <c r="X58" s="43">
        <f>'BAR BB| Open rates'!X58*0.82+25</f>
        <v>94325</v>
      </c>
      <c r="Y58" s="43">
        <f>'BAR BB| Open rates'!Y58*0.82+25</f>
        <v>94325</v>
      </c>
      <c r="Z58" s="43">
        <f>'BAR BB| Open rates'!Z58*0.82+25</f>
        <v>94325</v>
      </c>
      <c r="AA58" s="43">
        <f>'BAR BB| Open rates'!AA58*0.82+25</f>
        <v>94325</v>
      </c>
      <c r="AB58" s="43">
        <f>'BAR BB| Open rates'!AB58*0.82+25</f>
        <v>94325</v>
      </c>
      <c r="AC58" s="43">
        <f>'BAR BB| Open rates'!AC58*0.82+25</f>
        <v>94325</v>
      </c>
      <c r="AD58" s="43">
        <f>'BAR BB| Open rates'!AD58*0.82+25</f>
        <v>94325</v>
      </c>
      <c r="AE58" s="43">
        <f>'BAR BB| Open rates'!AE58*0.82+25</f>
        <v>94325</v>
      </c>
      <c r="AF58" s="43">
        <f>'BAR BB| Open rates'!AF58*0.82+25</f>
        <v>94325</v>
      </c>
      <c r="AG58" s="43">
        <f>'BAR BB| Open rates'!AG58*0.82+25</f>
        <v>94325</v>
      </c>
      <c r="AH58" s="43">
        <f>'BAR BB| Open rates'!AH58*0.82+25</f>
        <v>94325</v>
      </c>
      <c r="AI58" s="43">
        <f>'BAR BB| Open rates'!AI58*0.82+25</f>
        <v>94325</v>
      </c>
      <c r="AJ58" s="43">
        <f>'BAR BB| Open rates'!AJ58*0.82+25</f>
        <v>94325</v>
      </c>
      <c r="AK58" s="43">
        <f>'BAR BB| Open rates'!AK58*0.82+25</f>
        <v>94325</v>
      </c>
      <c r="AL58" s="43">
        <f>'BAR BB| Open rates'!AL58*0.82+25</f>
        <v>94325</v>
      </c>
      <c r="AM58" s="43">
        <f>'BAR BB| Open rates'!AM58*0.82+25</f>
        <v>94325</v>
      </c>
      <c r="AN58" s="43">
        <f>'BAR BB| Open rates'!AN58*0.82+25</f>
        <v>94325</v>
      </c>
      <c r="AO58" s="43">
        <f>'BAR BB| Open rates'!AO58*0.82+25</f>
        <v>94325</v>
      </c>
      <c r="AP58" s="43">
        <f>'BAR BB| Open rates'!AP58*0.82+25</f>
        <v>94325</v>
      </c>
      <c r="AQ58" s="43">
        <f>'BAR BB| Open rates'!AQ58*0.82+25</f>
        <v>94325</v>
      </c>
      <c r="AR58" s="43">
        <f>'BAR BB| Open rates'!AR58*0.82+25</f>
        <v>94325</v>
      </c>
      <c r="AS58" s="43">
        <f>'BAR BB| Open rates'!AS58*0.82+25</f>
        <v>94325</v>
      </c>
      <c r="AT58" s="43">
        <f>'BAR BB| Open rates'!AT58*0.82+25</f>
        <v>94325</v>
      </c>
      <c r="AU58" s="43">
        <f>'BAR BB| Open rates'!AU58*0.82+25</f>
        <v>94325</v>
      </c>
      <c r="AV58" s="43">
        <f>'BAR BB| Open rates'!AV58*0.82+25</f>
        <v>77925</v>
      </c>
      <c r="AW58" s="43">
        <f>'BAR BB| Open rates'!AW58*0.82+25</f>
        <v>77925</v>
      </c>
      <c r="AX58" s="43">
        <f>'BAR BB| Open rates'!AX58*0.82+25</f>
        <v>77925</v>
      </c>
      <c r="AY58" s="43">
        <f>'BAR BB| Open rates'!AY58*0.82+25</f>
        <v>77925</v>
      </c>
      <c r="AZ58" s="43">
        <f>'BAR BB| Open rates'!AZ58*0.82+25</f>
        <v>77925</v>
      </c>
      <c r="BA58" s="43">
        <f>'BAR BB| Open rates'!BA58*0.82+25</f>
        <v>77925</v>
      </c>
      <c r="BB58" s="43">
        <f>'BAR BB| Open rates'!BB58*0.82+25</f>
        <v>77925</v>
      </c>
      <c r="BC58" s="43">
        <f>'BAR BB| Open rates'!BC58*0.82+25</f>
        <v>77925</v>
      </c>
      <c r="BD58" s="43">
        <f>'BAR BB| Open rates'!BD58*0.82+25</f>
        <v>77925</v>
      </c>
      <c r="BE58" s="43">
        <f>'BAR BB| Open rates'!BE58*0.82+25</f>
        <v>77925</v>
      </c>
      <c r="BF58" s="43">
        <f>'BAR BB| Open rates'!BF58*0.82+25</f>
        <v>77925</v>
      </c>
      <c r="BG58" s="43">
        <f>'BAR BB| Open rates'!BG58*0.82+25</f>
        <v>77925</v>
      </c>
      <c r="BH58" s="43">
        <f>'BAR BB| Open rates'!BH58*0.82+25</f>
        <v>77925</v>
      </c>
      <c r="BI58" s="43">
        <f>'BAR BB| Open rates'!BI58*0.82+25</f>
        <v>77925</v>
      </c>
      <c r="BJ58" s="43">
        <f>'BAR BB| Open rates'!BJ58*0.82+25</f>
        <v>77925</v>
      </c>
      <c r="BK58" s="43">
        <f>'BAR BB| Open rates'!BK58*0.82+25</f>
        <v>77925</v>
      </c>
      <c r="BL58" s="43">
        <f>'BAR BB| Open rates'!BL58*0.82+25</f>
        <v>77925</v>
      </c>
      <c r="BM58" s="43">
        <f>'BAR BB| Open rates'!BM58*0.82+25</f>
        <v>77925</v>
      </c>
      <c r="BN58" s="43">
        <f>'BAR BB| Open rates'!BN58*0.82+25</f>
        <v>77925</v>
      </c>
      <c r="BO58" s="43">
        <f>'BAR BB| Open rates'!BO58*0.82+25</f>
        <v>77925</v>
      </c>
      <c r="BP58" s="43">
        <f>'BAR BB| Open rates'!BP58*0.82+25</f>
        <v>77925</v>
      </c>
      <c r="BQ58" s="43">
        <f>'BAR BB| Open rates'!BQ58*0.82+25</f>
        <v>77925</v>
      </c>
      <c r="BR58" s="43">
        <f>'BAR BB| Open rates'!BR58*0.82+25</f>
        <v>77925</v>
      </c>
      <c r="BS58" s="43">
        <f>'BAR BB| Open rates'!BS58*0.82+25</f>
        <v>77925</v>
      </c>
      <c r="BT58" s="43">
        <f>'BAR BB| Open rates'!BT58*0.82+25</f>
        <v>77925</v>
      </c>
      <c r="BU58" s="43">
        <f>'BAR BB| Open rates'!BU58*0.82+25</f>
        <v>77925</v>
      </c>
      <c r="BV58" s="43">
        <f>'BAR BB| Open rates'!BV58*0.82+25</f>
        <v>77925</v>
      </c>
      <c r="BW58" s="43">
        <f>'BAR BB| Open rates'!BW58*0.82+25</f>
        <v>77925</v>
      </c>
      <c r="BX58" s="43">
        <f>'BAR BB| Open rates'!BX58*0.82+25</f>
        <v>77925</v>
      </c>
      <c r="BY58" s="43">
        <f>'BAR BB| Open rates'!BY58*0.82+25</f>
        <v>77925</v>
      </c>
      <c r="BZ58" s="43">
        <f>'BAR BB| Open rates'!BZ58*0.82+25</f>
        <v>77925</v>
      </c>
      <c r="CA58" s="43">
        <f>'BAR BB| Open rates'!CA58*0.82+25</f>
        <v>77925</v>
      </c>
      <c r="CB58" s="43">
        <f>'BAR BB| Open rates'!CB58*0.82+25</f>
        <v>77925</v>
      </c>
      <c r="CC58" s="43">
        <f>'BAR BB| Open rates'!CC58*0.82+25</f>
        <v>77925</v>
      </c>
      <c r="CD58" s="43">
        <f>'BAR BB| Open rates'!CD58*0.82+25</f>
        <v>77925</v>
      </c>
      <c r="CE58" s="43">
        <f>'BAR BB| Open rates'!CE58*0.82+25</f>
        <v>77925</v>
      </c>
    </row>
    <row r="59" spans="1:83" s="36" customFormat="1" ht="12" customHeight="1" x14ac:dyDescent="0.2">
      <c r="A59" s="89"/>
    </row>
    <row r="60" spans="1:83" s="36" customFormat="1" ht="12" customHeight="1" x14ac:dyDescent="0.2">
      <c r="A60" s="371" t="s">
        <v>172</v>
      </c>
    </row>
    <row r="61" spans="1:83" s="36" customFormat="1" ht="12" customHeight="1" x14ac:dyDescent="0.2">
      <c r="A61" s="371"/>
    </row>
    <row r="62" spans="1:83" s="36" customFormat="1" ht="12" customHeight="1" x14ac:dyDescent="0.2"/>
    <row r="63" spans="1:83" s="6" customFormat="1" ht="12.75" customHeight="1" x14ac:dyDescent="0.2">
      <c r="A63" s="171" t="s">
        <v>74</v>
      </c>
    </row>
    <row r="64" spans="1:83" s="6" customFormat="1" ht="12.75" customHeight="1" x14ac:dyDescent="0.2">
      <c r="A64" s="172" t="s">
        <v>75</v>
      </c>
    </row>
    <row r="65" spans="1:1" s="6" customFormat="1" ht="12.75" customHeight="1" x14ac:dyDescent="0.2">
      <c r="A65" s="173" t="s">
        <v>76</v>
      </c>
    </row>
    <row r="66" spans="1:1" s="6" customFormat="1" ht="19.5" customHeight="1" x14ac:dyDescent="0.2">
      <c r="A66" s="173" t="s">
        <v>77</v>
      </c>
    </row>
    <row r="67" spans="1:1" s="6" customFormat="1" ht="12.75" customHeight="1" x14ac:dyDescent="0.2">
      <c r="A67" s="175" t="s">
        <v>78</v>
      </c>
    </row>
    <row r="68" spans="1:1" s="6" customFormat="1" ht="22.5" customHeight="1" x14ac:dyDescent="0.2">
      <c r="A68" s="175" t="s">
        <v>79</v>
      </c>
    </row>
    <row r="69" spans="1:1" s="6" customFormat="1" ht="20.25" customHeight="1" x14ac:dyDescent="0.2">
      <c r="A69" s="175" t="s">
        <v>187</v>
      </c>
    </row>
    <row r="70" spans="1:1" x14ac:dyDescent="0.2">
      <c r="A70" s="33"/>
    </row>
    <row r="71" spans="1:1" s="6" customFormat="1" ht="13.5" thickBot="1" x14ac:dyDescent="0.25">
      <c r="A71" s="238" t="s">
        <v>81</v>
      </c>
    </row>
    <row r="72" spans="1:1" s="36" customFormat="1" ht="108" customHeight="1" x14ac:dyDescent="0.2">
      <c r="A72" s="375" t="s">
        <v>448</v>
      </c>
    </row>
    <row r="73" spans="1:1" x14ac:dyDescent="0.2">
      <c r="A73" s="376"/>
    </row>
    <row r="74" spans="1:1" ht="16.5" customHeight="1" x14ac:dyDescent="0.2">
      <c r="A74" s="376"/>
    </row>
    <row r="75" spans="1:1" ht="193.5" customHeight="1" x14ac:dyDescent="0.2">
      <c r="A75" s="376"/>
    </row>
    <row r="76" spans="1:1" ht="54.75" customHeight="1" thickBot="1" x14ac:dyDescent="0.25">
      <c r="A76" s="377"/>
    </row>
  </sheetData>
  <mergeCells count="2">
    <mergeCell ref="A60:A61"/>
    <mergeCell ref="A72:A76"/>
  </mergeCells>
  <pageMargins left="0.75" right="0.75" top="1" bottom="1" header="0.5" footer="0.5"/>
  <pageSetup paperSize="9" orientation="portrait" horizontalDpi="4294967295" verticalDpi="4294967295"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
  <sheetViews>
    <sheetView workbookViewId="0"/>
  </sheetViews>
  <sheetFormatPr defaultRowHeight="12.75" x14ac:dyDescent="0.2"/>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FFCCFF"/>
  </sheetPr>
  <dimension ref="A1:C300"/>
  <sheetViews>
    <sheetView workbookViewId="0">
      <pane xSplit="1" topLeftCell="B1" activePane="topRight" state="frozen"/>
      <selection activeCell="A10" sqref="A10"/>
      <selection pane="topRight" activeCell="B1" sqref="B1:D1048576"/>
    </sheetView>
  </sheetViews>
  <sheetFormatPr defaultColWidth="10" defaultRowHeight="12.75" x14ac:dyDescent="0.2"/>
  <cols>
    <col min="1" max="1" width="36.85546875" style="32" customWidth="1"/>
    <col min="2" max="16384" width="10" style="31"/>
  </cols>
  <sheetData>
    <row r="1" spans="1:3" x14ac:dyDescent="0.2">
      <c r="A1" s="63" t="s">
        <v>61</v>
      </c>
    </row>
    <row r="2" spans="1:3" ht="21.75" customHeight="1" x14ac:dyDescent="0.2">
      <c r="A2" s="177" t="s">
        <v>407</v>
      </c>
    </row>
    <row r="3" spans="1:3" x14ac:dyDescent="0.2">
      <c r="A3" s="167" t="s">
        <v>274</v>
      </c>
    </row>
    <row r="4" spans="1:3" ht="21.75" customHeight="1" x14ac:dyDescent="0.2">
      <c r="A4" s="239" t="s">
        <v>62</v>
      </c>
      <c r="B4" s="115" t="e">
        <f>'Дети бесплатно COMISS'!B4</f>
        <v>#REF!</v>
      </c>
      <c r="C4" s="115" t="e">
        <f>'Дети бесплатно COMISS'!C4</f>
        <v>#REF!</v>
      </c>
    </row>
    <row r="5" spans="1:3" ht="21.75" customHeight="1" x14ac:dyDescent="0.2">
      <c r="A5" s="240"/>
      <c r="B5" s="115" t="e">
        <f>'Дети бесплатно COMISS'!B5</f>
        <v>#REF!</v>
      </c>
      <c r="C5" s="115" t="e">
        <f>'Дети бесплатно COMISS'!C5</f>
        <v>#REF!</v>
      </c>
    </row>
    <row r="6" spans="1:3" x14ac:dyDescent="0.2">
      <c r="A6" s="163" t="s">
        <v>63</v>
      </c>
    </row>
    <row r="7" spans="1:3" x14ac:dyDescent="0.2">
      <c r="A7" s="163">
        <v>1</v>
      </c>
      <c r="B7" s="57" t="e">
        <f>'BAR BB| Open rates'!#REF!*0.87</f>
        <v>#REF!</v>
      </c>
      <c r="C7" s="57" t="e">
        <f>'BAR BB| Open rates'!#REF!*0.87</f>
        <v>#REF!</v>
      </c>
    </row>
    <row r="8" spans="1:3" x14ac:dyDescent="0.2">
      <c r="A8" s="163">
        <v>2</v>
      </c>
      <c r="B8" s="57" t="e">
        <f>'BAR BB| Open rates'!#REF!*0.87</f>
        <v>#REF!</v>
      </c>
      <c r="C8" s="57" t="e">
        <f>'BAR BB| Open rates'!#REF!*0.87</f>
        <v>#REF!</v>
      </c>
    </row>
    <row r="9" spans="1:3" x14ac:dyDescent="0.2">
      <c r="A9" s="163" t="s">
        <v>175</v>
      </c>
      <c r="B9" s="57"/>
      <c r="C9" s="57"/>
    </row>
    <row r="10" spans="1:3" x14ac:dyDescent="0.2">
      <c r="A10" s="163">
        <v>1</v>
      </c>
      <c r="B10" s="57" t="e">
        <f>'BAR BB| Open rates'!#REF!*0.87</f>
        <v>#REF!</v>
      </c>
      <c r="C10" s="57" t="e">
        <f>'BAR BB| Open rates'!#REF!*0.87</f>
        <v>#REF!</v>
      </c>
    </row>
    <row r="11" spans="1:3" x14ac:dyDescent="0.2">
      <c r="A11" s="163">
        <v>2</v>
      </c>
      <c r="B11" s="57" t="e">
        <f>'BAR BB| Open rates'!#REF!*0.87</f>
        <v>#REF!</v>
      </c>
      <c r="C11" s="57" t="e">
        <f>'BAR BB| Open rates'!#REF!*0.87</f>
        <v>#REF!</v>
      </c>
    </row>
    <row r="12" spans="1:3" x14ac:dyDescent="0.2">
      <c r="A12" s="163" t="s">
        <v>176</v>
      </c>
      <c r="B12" s="57"/>
      <c r="C12" s="57"/>
    </row>
    <row r="13" spans="1:3" x14ac:dyDescent="0.2">
      <c r="A13" s="163">
        <v>1</v>
      </c>
      <c r="B13" s="57" t="e">
        <f>'BAR BB| Open rates'!#REF!*0.87</f>
        <v>#REF!</v>
      </c>
      <c r="C13" s="57" t="e">
        <f>'BAR BB| Open rates'!#REF!*0.87</f>
        <v>#REF!</v>
      </c>
    </row>
    <row r="14" spans="1:3" x14ac:dyDescent="0.2">
      <c r="A14" s="163">
        <v>2</v>
      </c>
      <c r="B14" s="57" t="e">
        <f>'BAR BB| Open rates'!#REF!*0.87</f>
        <v>#REF!</v>
      </c>
      <c r="C14" s="57" t="e">
        <f>'BAR BB| Open rates'!#REF!*0.87</f>
        <v>#REF!</v>
      </c>
    </row>
    <row r="15" spans="1:3" x14ac:dyDescent="0.2">
      <c r="A15" s="89"/>
    </row>
    <row r="16" spans="1:3" x14ac:dyDescent="0.2">
      <c r="A16" s="371" t="s">
        <v>172</v>
      </c>
    </row>
    <row r="17" spans="1:1" x14ac:dyDescent="0.2">
      <c r="A17" s="371"/>
    </row>
    <row r="18" spans="1:1" x14ac:dyDescent="0.2">
      <c r="A18" s="89"/>
    </row>
    <row r="19" spans="1:1" ht="12.75" customHeight="1" x14ac:dyDescent="0.2">
      <c r="A19" s="31"/>
    </row>
    <row r="20" spans="1:1" x14ac:dyDescent="0.2">
      <c r="A20" s="177" t="s">
        <v>83</v>
      </c>
    </row>
    <row r="21" spans="1:1" ht="25.5" customHeight="1" x14ac:dyDescent="0.2">
      <c r="A21" s="261" t="s">
        <v>423</v>
      </c>
    </row>
    <row r="22" spans="1:1" ht="24" x14ac:dyDescent="0.2">
      <c r="A22" s="213" t="s">
        <v>424</v>
      </c>
    </row>
    <row r="23" spans="1:1" x14ac:dyDescent="0.2">
      <c r="A23" s="33"/>
    </row>
    <row r="24" spans="1:1" x14ac:dyDescent="0.2">
      <c r="A24" s="174" t="s">
        <v>74</v>
      </c>
    </row>
    <row r="25" spans="1:1" ht="36" x14ac:dyDescent="0.2">
      <c r="A25" s="263" t="s">
        <v>201</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68"/>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sheetData>
  <mergeCells count="1">
    <mergeCell ref="A16:A17"/>
  </mergeCells>
  <pageMargins left="0.7" right="0.7" top="0.75" bottom="0.75" header="0.3" footer="0.3"/>
  <pageSetup paperSize="9" orientation="portrait" horizontalDpi="4294967295" verticalDpi="4294967295"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FFCCFF"/>
  </sheetPr>
  <dimension ref="A1:C147"/>
  <sheetViews>
    <sheetView workbookViewId="0">
      <pane xSplit="1" topLeftCell="B1" activePane="topRight" state="frozen"/>
      <selection activeCell="A10" sqref="A10"/>
      <selection pane="topRight" activeCell="B1" sqref="B1:D1048576"/>
    </sheetView>
  </sheetViews>
  <sheetFormatPr defaultColWidth="10" defaultRowHeight="12.75" x14ac:dyDescent="0.2"/>
  <cols>
    <col min="1" max="1" width="37.28515625" style="32" customWidth="1"/>
    <col min="2" max="16384" width="10" style="31"/>
  </cols>
  <sheetData>
    <row r="1" spans="1:3" x14ac:dyDescent="0.2">
      <c r="A1" s="63" t="s">
        <v>61</v>
      </c>
    </row>
    <row r="2" spans="1:3" ht="33" customHeight="1" x14ac:dyDescent="0.2">
      <c r="A2" s="177" t="s">
        <v>407</v>
      </c>
    </row>
    <row r="3" spans="1:3" x14ac:dyDescent="0.2">
      <c r="A3" s="167" t="s">
        <v>296</v>
      </c>
    </row>
    <row r="4" spans="1:3" ht="21.75" customHeight="1" x14ac:dyDescent="0.2">
      <c r="A4" s="201" t="s">
        <v>62</v>
      </c>
      <c r="B4" s="115" t="e">
        <f>'Дети бесплатно COMISS'!B4</f>
        <v>#REF!</v>
      </c>
      <c r="C4" s="115" t="e">
        <f>'Дети бесплатно COMISS'!C4</f>
        <v>#REF!</v>
      </c>
    </row>
    <row r="5" spans="1:3" ht="21.75" customHeight="1" x14ac:dyDescent="0.2">
      <c r="A5" s="202"/>
      <c r="B5" s="115" t="e">
        <f>'Дети бесплатно COMISS'!B5</f>
        <v>#REF!</v>
      </c>
      <c r="C5" s="115" t="e">
        <f>'Дети бесплатно COMISS'!C5</f>
        <v>#REF!</v>
      </c>
    </row>
    <row r="6" spans="1:3" x14ac:dyDescent="0.2">
      <c r="A6" s="163" t="s">
        <v>63</v>
      </c>
    </row>
    <row r="7" spans="1:3" x14ac:dyDescent="0.2">
      <c r="A7" s="163">
        <v>1</v>
      </c>
      <c r="B7" s="57" t="e">
        <f>'Дети бесплатно FIT18 '!B7+25</f>
        <v>#REF!</v>
      </c>
      <c r="C7" s="57" t="e">
        <f>'Дети бесплатно FIT18 '!C7+25</f>
        <v>#REF!</v>
      </c>
    </row>
    <row r="8" spans="1:3" x14ac:dyDescent="0.2">
      <c r="A8" s="163">
        <v>2</v>
      </c>
      <c r="B8" s="57" t="e">
        <f>'Дети бесплатно FIT18 '!B8+25</f>
        <v>#REF!</v>
      </c>
      <c r="C8" s="57" t="e">
        <f>'Дети бесплатно FIT18 '!C8+25</f>
        <v>#REF!</v>
      </c>
    </row>
    <row r="9" spans="1:3" x14ac:dyDescent="0.2">
      <c r="A9" s="163" t="s">
        <v>175</v>
      </c>
      <c r="B9" s="57"/>
      <c r="C9" s="57"/>
    </row>
    <row r="10" spans="1:3" x14ac:dyDescent="0.2">
      <c r="A10" s="163">
        <v>1</v>
      </c>
      <c r="B10" s="57" t="e">
        <f>'Дети бесплатно FIT18 '!B10+25</f>
        <v>#REF!</v>
      </c>
      <c r="C10" s="57" t="e">
        <f>'Дети бесплатно FIT18 '!C10+25</f>
        <v>#REF!</v>
      </c>
    </row>
    <row r="11" spans="1:3" x14ac:dyDescent="0.2">
      <c r="A11" s="163">
        <v>2</v>
      </c>
      <c r="B11" s="57" t="e">
        <f>'Дети бесплатно FIT18 '!B11+25</f>
        <v>#REF!</v>
      </c>
      <c r="C11" s="57" t="e">
        <f>'Дети бесплатно FIT18 '!C11+25</f>
        <v>#REF!</v>
      </c>
    </row>
    <row r="12" spans="1:3" x14ac:dyDescent="0.2">
      <c r="A12" s="163" t="s">
        <v>176</v>
      </c>
      <c r="B12" s="57"/>
      <c r="C12" s="57"/>
    </row>
    <row r="13" spans="1:3" x14ac:dyDescent="0.2">
      <c r="A13" s="163">
        <v>1</v>
      </c>
      <c r="B13" s="57" t="e">
        <f>'Дети бесплатно FIT18 '!B13+25</f>
        <v>#REF!</v>
      </c>
      <c r="C13" s="57" t="e">
        <f>'Дети бесплатно FIT18 '!C13+25</f>
        <v>#REF!</v>
      </c>
    </row>
    <row r="14" spans="1:3" x14ac:dyDescent="0.2">
      <c r="A14" s="163">
        <v>2</v>
      </c>
      <c r="B14" s="57" t="e">
        <f>'Дети бесплатно FIT18 '!B14+25</f>
        <v>#REF!</v>
      </c>
      <c r="C14" s="57" t="e">
        <f>'Дети бесплатно FIT18 '!C14+25</f>
        <v>#REF!</v>
      </c>
    </row>
    <row r="15" spans="1:3" x14ac:dyDescent="0.2">
      <c r="A15" s="89"/>
    </row>
    <row r="16" spans="1:3" x14ac:dyDescent="0.2">
      <c r="A16" s="371" t="s">
        <v>172</v>
      </c>
    </row>
    <row r="17" spans="1:1" x14ac:dyDescent="0.2">
      <c r="A17" s="371"/>
    </row>
    <row r="18" spans="1:1" x14ac:dyDescent="0.2">
      <c r="A18" s="89"/>
    </row>
    <row r="19" spans="1:1" ht="12.75" customHeight="1" x14ac:dyDescent="0.2">
      <c r="A19" s="31"/>
    </row>
    <row r="20" spans="1:1" x14ac:dyDescent="0.2">
      <c r="A20" s="177" t="s">
        <v>83</v>
      </c>
    </row>
    <row r="21" spans="1:1" ht="25.5" customHeight="1" x14ac:dyDescent="0.2">
      <c r="A21" s="261" t="s">
        <v>423</v>
      </c>
    </row>
    <row r="22" spans="1:1" ht="24" x14ac:dyDescent="0.2">
      <c r="A22" s="213" t="s">
        <v>424</v>
      </c>
    </row>
    <row r="23" spans="1:1" x14ac:dyDescent="0.2">
      <c r="A23" s="33"/>
    </row>
    <row r="24" spans="1:1" x14ac:dyDescent="0.2">
      <c r="A24" s="174" t="s">
        <v>74</v>
      </c>
    </row>
    <row r="25" spans="1:1" ht="36" x14ac:dyDescent="0.2">
      <c r="A25" s="263" t="s">
        <v>201</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sheetData>
  <mergeCells count="1">
    <mergeCell ref="A16:A17"/>
  </mergeCells>
  <pageMargins left="0.7" right="0.7" top="0.75" bottom="0.75" header="0.3" footer="0.3"/>
  <pageSetup paperSize="9" orientation="portrait" horizontalDpi="4294967295" verticalDpi="4294967295"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FFCCFF"/>
  </sheetPr>
  <dimension ref="A1:C283"/>
  <sheetViews>
    <sheetView workbookViewId="0">
      <pane xSplit="1" topLeftCell="B1" activePane="topRight" state="frozen"/>
      <selection activeCell="A10" sqref="A10"/>
      <selection pane="topRight" activeCell="B1" sqref="B1:D1048576"/>
    </sheetView>
  </sheetViews>
  <sheetFormatPr defaultColWidth="10" defaultRowHeight="12.75" x14ac:dyDescent="0.2"/>
  <cols>
    <col min="1" max="1" width="37" style="32" customWidth="1"/>
    <col min="2" max="16384" width="10" style="31"/>
  </cols>
  <sheetData>
    <row r="1" spans="1:3" x14ac:dyDescent="0.2">
      <c r="A1" s="63" t="s">
        <v>61</v>
      </c>
    </row>
    <row r="2" spans="1:3" ht="21.75" customHeight="1" x14ac:dyDescent="0.2">
      <c r="A2" s="177" t="s">
        <v>407</v>
      </c>
    </row>
    <row r="3" spans="1:3" x14ac:dyDescent="0.2">
      <c r="A3" s="167" t="s">
        <v>173</v>
      </c>
    </row>
    <row r="4" spans="1:3" ht="21.75" customHeight="1" x14ac:dyDescent="0.2">
      <c r="A4" s="201" t="s">
        <v>62</v>
      </c>
      <c r="B4" s="115" t="e">
        <f>'Дети бесплатно COMISS'!B4</f>
        <v>#REF!</v>
      </c>
      <c r="C4" s="115" t="e">
        <f>'Дети бесплатно COMISS'!C4</f>
        <v>#REF!</v>
      </c>
    </row>
    <row r="5" spans="1:3" ht="21.75" customHeight="1" x14ac:dyDescent="0.2">
      <c r="A5" s="202"/>
      <c r="B5" s="115" t="e">
        <f>'Дети бесплатно COMISS'!B5</f>
        <v>#REF!</v>
      </c>
      <c r="C5" s="115" t="e">
        <f>'Дети бесплатно COMISS'!C5</f>
        <v>#REF!</v>
      </c>
    </row>
    <row r="6" spans="1:3" x14ac:dyDescent="0.2">
      <c r="A6" s="163" t="s">
        <v>63</v>
      </c>
    </row>
    <row r="7" spans="1:3" x14ac:dyDescent="0.2">
      <c r="A7" s="163">
        <v>1</v>
      </c>
      <c r="B7" s="57" t="e">
        <f>'BAR BB| Open rates'!#REF!*0.9</f>
        <v>#REF!</v>
      </c>
      <c r="C7" s="57" t="e">
        <f>'BAR BB| Open rates'!#REF!*0.9</f>
        <v>#REF!</v>
      </c>
    </row>
    <row r="8" spans="1:3" x14ac:dyDescent="0.2">
      <c r="A8" s="163">
        <v>2</v>
      </c>
      <c r="B8" s="57" t="e">
        <f>'BAR BB| Open rates'!#REF!*0.9</f>
        <v>#REF!</v>
      </c>
      <c r="C8" s="57" t="e">
        <f>'BAR BB| Open rates'!#REF!*0.9</f>
        <v>#REF!</v>
      </c>
    </row>
    <row r="9" spans="1:3" x14ac:dyDescent="0.2">
      <c r="A9" s="163" t="s">
        <v>175</v>
      </c>
      <c r="B9" s="57"/>
      <c r="C9" s="57"/>
    </row>
    <row r="10" spans="1:3" x14ac:dyDescent="0.2">
      <c r="A10" s="163">
        <v>1</v>
      </c>
      <c r="B10" s="57" t="e">
        <f>'BAR BB| Open rates'!#REF!*0.9</f>
        <v>#REF!</v>
      </c>
      <c r="C10" s="57" t="e">
        <f>'BAR BB| Open rates'!#REF!*0.9</f>
        <v>#REF!</v>
      </c>
    </row>
    <row r="11" spans="1:3" x14ac:dyDescent="0.2">
      <c r="A11" s="163">
        <v>2</v>
      </c>
      <c r="B11" s="57" t="e">
        <f>'BAR BB| Open rates'!#REF!*0.9</f>
        <v>#REF!</v>
      </c>
      <c r="C11" s="57" t="e">
        <f>'BAR BB| Open rates'!#REF!*0.9</f>
        <v>#REF!</v>
      </c>
    </row>
    <row r="12" spans="1:3" x14ac:dyDescent="0.2">
      <c r="A12" s="163" t="s">
        <v>176</v>
      </c>
      <c r="B12" s="57"/>
      <c r="C12" s="57"/>
    </row>
    <row r="13" spans="1:3" x14ac:dyDescent="0.2">
      <c r="A13" s="163">
        <v>1</v>
      </c>
      <c r="B13" s="57" t="e">
        <f>'BAR BB| Open rates'!#REF!*0.9</f>
        <v>#REF!</v>
      </c>
      <c r="C13" s="57" t="e">
        <f>'BAR BB| Open rates'!#REF!*0.9</f>
        <v>#REF!</v>
      </c>
    </row>
    <row r="14" spans="1:3" x14ac:dyDescent="0.2">
      <c r="A14" s="163">
        <v>2</v>
      </c>
      <c r="B14" s="57" t="e">
        <f>'BAR BB| Open rates'!#REF!*0.9</f>
        <v>#REF!</v>
      </c>
      <c r="C14" s="57" t="e">
        <f>'BAR BB| Open rates'!#REF!*0.9</f>
        <v>#REF!</v>
      </c>
    </row>
    <row r="15" spans="1:3" x14ac:dyDescent="0.2">
      <c r="A15" s="89"/>
    </row>
    <row r="16" spans="1:3" x14ac:dyDescent="0.2">
      <c r="A16" s="371" t="s">
        <v>172</v>
      </c>
    </row>
    <row r="17" spans="1:1" x14ac:dyDescent="0.2">
      <c r="A17" s="371"/>
    </row>
    <row r="18" spans="1:1" x14ac:dyDescent="0.2">
      <c r="A18" s="89"/>
    </row>
    <row r="19" spans="1:1" ht="12.75" customHeight="1" x14ac:dyDescent="0.2">
      <c r="A19" s="31"/>
    </row>
    <row r="20" spans="1:1" x14ac:dyDescent="0.2">
      <c r="A20" s="177" t="s">
        <v>83</v>
      </c>
    </row>
    <row r="21" spans="1:1" ht="25.5" customHeight="1" x14ac:dyDescent="0.2">
      <c r="A21" s="261" t="s">
        <v>423</v>
      </c>
    </row>
    <row r="22" spans="1:1" ht="24" x14ac:dyDescent="0.2">
      <c r="A22" s="213" t="s">
        <v>424</v>
      </c>
    </row>
    <row r="23" spans="1:1" x14ac:dyDescent="0.2">
      <c r="A23" s="33"/>
    </row>
    <row r="24" spans="1:1" x14ac:dyDescent="0.2">
      <c r="A24" s="174" t="s">
        <v>74</v>
      </c>
    </row>
    <row r="25" spans="1:1" ht="36" x14ac:dyDescent="0.2">
      <c r="A25" s="263" t="s">
        <v>201</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sheetData>
  <mergeCells count="1">
    <mergeCell ref="A16:A17"/>
  </mergeCells>
  <pageMargins left="0.7" right="0.7" top="0.75" bottom="0.75" header="0.3" footer="0.3"/>
  <pageSetup paperSize="9" orientation="portrait" horizontalDpi="4294967295" verticalDpi="4294967295"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FFCCFF"/>
  </sheetPr>
  <dimension ref="A1:C247"/>
  <sheetViews>
    <sheetView workbookViewId="0">
      <pane xSplit="1" topLeftCell="B1" activePane="topRight" state="frozen"/>
      <selection activeCell="A10" sqref="A10"/>
      <selection pane="topRight" activeCell="B1" sqref="B1:D1048576"/>
    </sheetView>
  </sheetViews>
  <sheetFormatPr defaultColWidth="10" defaultRowHeight="12.75" x14ac:dyDescent="0.2"/>
  <cols>
    <col min="1" max="1" width="37.42578125" style="32" customWidth="1"/>
    <col min="2" max="16384" width="10" style="31"/>
  </cols>
  <sheetData>
    <row r="1" spans="1:3" x14ac:dyDescent="0.2">
      <c r="A1" s="63" t="s">
        <v>61</v>
      </c>
    </row>
    <row r="2" spans="1:3" ht="28.5" customHeight="1" x14ac:dyDescent="0.2">
      <c r="A2" s="177" t="s">
        <v>407</v>
      </c>
    </row>
    <row r="3" spans="1:3" x14ac:dyDescent="0.2">
      <c r="A3" s="167" t="s">
        <v>297</v>
      </c>
    </row>
    <row r="4" spans="1:3" ht="21.75" customHeight="1" x14ac:dyDescent="0.2">
      <c r="A4" s="201" t="s">
        <v>62</v>
      </c>
      <c r="B4" s="115" t="e">
        <f>'Дети бесплатно COMISS'!B4</f>
        <v>#REF!</v>
      </c>
      <c r="C4" s="115" t="e">
        <f>'Дети бесплатно COMISS'!C4</f>
        <v>#REF!</v>
      </c>
    </row>
    <row r="5" spans="1:3" ht="21.75" customHeight="1" x14ac:dyDescent="0.2">
      <c r="A5" s="202"/>
      <c r="B5" s="115" t="e">
        <f>'Дети бесплатно COMISS'!B5</f>
        <v>#REF!</v>
      </c>
      <c r="C5" s="115" t="e">
        <f>'Дети бесплатно COMISS'!C5</f>
        <v>#REF!</v>
      </c>
    </row>
    <row r="6" spans="1:3" x14ac:dyDescent="0.2">
      <c r="A6" s="163" t="s">
        <v>63</v>
      </c>
    </row>
    <row r="7" spans="1:3" x14ac:dyDescent="0.2">
      <c r="A7" s="163">
        <v>1</v>
      </c>
      <c r="B7" s="57" t="e">
        <f>'BAR BB| Open rates'!#REF!*0.85</f>
        <v>#REF!</v>
      </c>
      <c r="C7" s="57" t="e">
        <f>'BAR BB| Open rates'!#REF!*0.85</f>
        <v>#REF!</v>
      </c>
    </row>
    <row r="8" spans="1:3" x14ac:dyDescent="0.2">
      <c r="A8" s="163">
        <v>2</v>
      </c>
      <c r="B8" s="57" t="e">
        <f>'BAR BB| Open rates'!#REF!*0.85</f>
        <v>#REF!</v>
      </c>
      <c r="C8" s="57" t="e">
        <f>'BAR BB| Open rates'!#REF!*0.85</f>
        <v>#REF!</v>
      </c>
    </row>
    <row r="9" spans="1:3" x14ac:dyDescent="0.2">
      <c r="A9" s="163" t="s">
        <v>175</v>
      </c>
      <c r="B9" s="57"/>
      <c r="C9" s="57"/>
    </row>
    <row r="10" spans="1:3" x14ac:dyDescent="0.2">
      <c r="A10" s="163">
        <v>1</v>
      </c>
      <c r="B10" s="57" t="e">
        <f>'BAR BB| Open rates'!#REF!*0.85</f>
        <v>#REF!</v>
      </c>
      <c r="C10" s="57" t="e">
        <f>'BAR BB| Open rates'!#REF!*0.85</f>
        <v>#REF!</v>
      </c>
    </row>
    <row r="11" spans="1:3" x14ac:dyDescent="0.2">
      <c r="A11" s="163">
        <v>2</v>
      </c>
      <c r="B11" s="57" t="e">
        <f>'BAR BB| Open rates'!#REF!*0.85</f>
        <v>#REF!</v>
      </c>
      <c r="C11" s="57" t="e">
        <f>'BAR BB| Open rates'!#REF!*0.85</f>
        <v>#REF!</v>
      </c>
    </row>
    <row r="12" spans="1:3" x14ac:dyDescent="0.2">
      <c r="A12" s="163" t="s">
        <v>176</v>
      </c>
      <c r="B12" s="57"/>
      <c r="C12" s="57"/>
    </row>
    <row r="13" spans="1:3" x14ac:dyDescent="0.2">
      <c r="A13" s="163">
        <v>1</v>
      </c>
      <c r="B13" s="57" t="e">
        <f>'BAR BB| Open rates'!#REF!*0.85</f>
        <v>#REF!</v>
      </c>
      <c r="C13" s="57" t="e">
        <f>'BAR BB| Open rates'!#REF!*0.85</f>
        <v>#REF!</v>
      </c>
    </row>
    <row r="14" spans="1:3" x14ac:dyDescent="0.2">
      <c r="A14" s="163">
        <v>2</v>
      </c>
      <c r="B14" s="57" t="e">
        <f>'BAR BB| Open rates'!#REF!*0.85</f>
        <v>#REF!</v>
      </c>
      <c r="C14" s="57" t="e">
        <f>'BAR BB| Open rates'!#REF!*0.85</f>
        <v>#REF!</v>
      </c>
    </row>
    <row r="15" spans="1:3" x14ac:dyDescent="0.2">
      <c r="A15" s="89"/>
    </row>
    <row r="16" spans="1:3" x14ac:dyDescent="0.2">
      <c r="A16" s="371" t="s">
        <v>172</v>
      </c>
    </row>
    <row r="17" spans="1:1" x14ac:dyDescent="0.2">
      <c r="A17" s="371"/>
    </row>
    <row r="18" spans="1:1" x14ac:dyDescent="0.2">
      <c r="A18" s="89"/>
    </row>
    <row r="19" spans="1:1" ht="12.75" customHeight="1" x14ac:dyDescent="0.2">
      <c r="A19" s="31"/>
    </row>
    <row r="20" spans="1:1" x14ac:dyDescent="0.2">
      <c r="A20" s="177" t="s">
        <v>83</v>
      </c>
    </row>
    <row r="21" spans="1:1" ht="25.5" customHeight="1" x14ac:dyDescent="0.2">
      <c r="A21" s="261" t="s">
        <v>423</v>
      </c>
    </row>
    <row r="22" spans="1:1" ht="24" x14ac:dyDescent="0.2">
      <c r="A22" s="213" t="s">
        <v>424</v>
      </c>
    </row>
    <row r="23" spans="1:1" x14ac:dyDescent="0.2">
      <c r="A23" s="33"/>
    </row>
    <row r="24" spans="1:1" x14ac:dyDescent="0.2">
      <c r="A24" s="174" t="s">
        <v>74</v>
      </c>
    </row>
    <row r="25" spans="1:1" ht="36" x14ac:dyDescent="0.2">
      <c r="A25" s="263" t="s">
        <v>201</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sheetData>
  <mergeCells count="1">
    <mergeCell ref="A16:A17"/>
  </mergeCells>
  <pageMargins left="0.7" right="0.7" top="0.75" bottom="0.75" header="0.3" footer="0.3"/>
  <pageSetup paperSize="9" orientation="portrait" horizontalDpi="4294967295" verticalDpi="4294967295"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
  <sheetViews>
    <sheetView workbookViewId="0"/>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95</vt:i4>
      </vt:variant>
    </vt:vector>
  </HeadingPairs>
  <TitlesOfParts>
    <vt:vector size="95" baseType="lpstr">
      <vt:lpstr>Зарядись Энергией Гор</vt:lpstr>
      <vt:lpstr>Горный Детокс| Mountain detox</vt:lpstr>
      <vt:lpstr>Яркие Каникулы</vt:lpstr>
      <vt:lpstr>Отдыхай и катай| Rest &amp; Ski </vt:lpstr>
      <vt:lpstr>NETTO 20 </vt:lpstr>
      <vt:lpstr>BAR BB| Open rates</vt:lpstr>
      <vt:lpstr>NETTO 18</vt:lpstr>
      <vt:lpstr>NETTO 20% Мантера </vt:lpstr>
      <vt:lpstr>NETTO 18%+25р </vt:lpstr>
      <vt:lpstr>Лист4</vt:lpstr>
      <vt:lpstr>NETTO 15%+25р </vt:lpstr>
      <vt:lpstr>NETTO 15</vt:lpstr>
      <vt:lpstr>РБ15 BB| FIT20 </vt:lpstr>
      <vt:lpstr>Pegas+25р Энергия Гор </vt:lpstr>
      <vt:lpstr>+25р Горный Детокс </vt:lpstr>
      <vt:lpstr>Pegas+25р Яркие Каникулы </vt:lpstr>
      <vt:lpstr>+25р отдыхай и катай </vt:lpstr>
      <vt:lpstr>+25р Яркие каникулы</vt:lpstr>
      <vt:lpstr>+25 Горный Детокс</vt:lpstr>
      <vt:lpstr>Горный Детокс</vt:lpstr>
      <vt:lpstr>NETTO 15 Горный Детокс</vt:lpstr>
      <vt:lpstr>РБ15 BB| FIT15 </vt:lpstr>
      <vt:lpstr>NETTO 15+25</vt:lpstr>
      <vt:lpstr>РБ10 BB| FIT18</vt:lpstr>
      <vt:lpstr>РБ10 BB| FIT18+25р</vt:lpstr>
      <vt:lpstr>РБ10 BB| FIT15</vt:lpstr>
      <vt:lpstr>РБ10 BB| FIT20 Мантера </vt:lpstr>
      <vt:lpstr>РБ10 BB| FIT15+25р</vt:lpstr>
      <vt:lpstr>РБ15 BB| FIT18</vt:lpstr>
      <vt:lpstr>РБ15 BB| FIT18+25р</vt:lpstr>
      <vt:lpstr>РБ15 BB| FIT20 Мантера </vt:lpstr>
      <vt:lpstr>РБ15 BB| FIT15</vt:lpstr>
      <vt:lpstr>НСЛ| FIT18</vt:lpstr>
      <vt:lpstr>НСЛ| FIT18 + 25</vt:lpstr>
      <vt:lpstr>НСЛ| FIT18 + 25 Мант</vt:lpstr>
      <vt:lpstr>НСЛ| FIT20 Мантера</vt:lpstr>
      <vt:lpstr>НСЛ| FIT20 + 35 Мант</vt:lpstr>
      <vt:lpstr>НСЛ | comiss</vt:lpstr>
      <vt:lpstr>НСЛ | FIT15</vt:lpstr>
      <vt:lpstr>РБ15 COM </vt:lpstr>
      <vt:lpstr>Осенние каникулы FIT20</vt:lpstr>
      <vt:lpstr>Осенние каникулы FIT15</vt:lpstr>
      <vt:lpstr>Осенние каникулы COM</vt:lpstr>
      <vt:lpstr>AVIA 12 comiss</vt:lpstr>
      <vt:lpstr>AVIA25%</vt:lpstr>
      <vt:lpstr>AVIA25%+25</vt:lpstr>
      <vt:lpstr>Stay&amp;Get 4=3 | FIT18+25 Мант </vt:lpstr>
      <vt:lpstr>Stay&amp;Get 4=3 | COMISS</vt:lpstr>
      <vt:lpstr>Stay&amp;Get 4=3 | FIT18</vt:lpstr>
      <vt:lpstr>Stay&amp;Get 4=3 | FIT18+25</vt:lpstr>
      <vt:lpstr>Stay&amp;Get 4=3 |  FIT15 </vt:lpstr>
      <vt:lpstr>Stay&amp;Get 4=3 | FIT20 Мант </vt:lpstr>
      <vt:lpstr>Длительное проживание COMISS</vt:lpstr>
      <vt:lpstr>Длительное проживание  FIT18</vt:lpstr>
      <vt:lpstr>Длительное проживание  FIT18+25</vt:lpstr>
      <vt:lpstr>Длительное проживание  FIT15</vt:lpstr>
      <vt:lpstr>Длительное проживание FIT20МАНТ</vt:lpstr>
      <vt:lpstr>Каникулы вгорах COM</vt:lpstr>
      <vt:lpstr>Каникулы в горахFIT15</vt:lpstr>
      <vt:lpstr>Каникулы в горахMANT</vt:lpstr>
      <vt:lpstr>Лист1</vt:lpstr>
      <vt:lpstr>Каникулы в горах FIT18+25 </vt:lpstr>
      <vt:lpstr>Каникулы в горах FIT18+25 Мнт</vt:lpstr>
      <vt:lpstr>Каникулы в горах FIT20+35 Мнт</vt:lpstr>
      <vt:lpstr>Каникулы в горах FIT15 </vt:lpstr>
      <vt:lpstr>Каникулы в горах COMISS </vt:lpstr>
      <vt:lpstr>Зарядись энергией гор FIT20</vt:lpstr>
      <vt:lpstr>Зарядись энергией гор FIT20+25р</vt:lpstr>
      <vt:lpstr>Зарядись энергией гор FIT15</vt:lpstr>
      <vt:lpstr>Зарядись энергией гор COMMISS</vt:lpstr>
      <vt:lpstr>Отдыхай и Катай COMISS</vt:lpstr>
      <vt:lpstr>Отдыхай и Катай FIT18</vt:lpstr>
      <vt:lpstr>Отдыхай и Катай FIT18+25</vt:lpstr>
      <vt:lpstr>Отдыхай и Катай FIT18+25 Мант</vt:lpstr>
      <vt:lpstr>Отдыхай и Катай FIT20+25 </vt:lpstr>
      <vt:lpstr>Отдыхай и Катай FIT20 Мантера</vt:lpstr>
      <vt:lpstr>Отдыхай и Катай FIT15</vt:lpstr>
      <vt:lpstr>Лист6</vt:lpstr>
      <vt:lpstr>Лист3</vt:lpstr>
      <vt:lpstr>Каникулы в горах FIT18+25</vt:lpstr>
      <vt:lpstr>Каникулы в горах FIT20+35 Мнтр</vt:lpstr>
      <vt:lpstr>Отдыхай и Катай FIT15+25р</vt:lpstr>
      <vt:lpstr>Каникулы в горах COMISS</vt:lpstr>
      <vt:lpstr>Каникулы в горах FIT18</vt:lpstr>
      <vt:lpstr>Каникулы в горахFIT18+25</vt:lpstr>
      <vt:lpstr>Каникулы в горахFIT18</vt:lpstr>
      <vt:lpstr>Каникулы в горах FIT15</vt:lpstr>
      <vt:lpstr>Каникулы в горах FIT20 Мантера</vt:lpstr>
      <vt:lpstr>Дети бесплатно COMISS</vt:lpstr>
      <vt:lpstr>Лист5</vt:lpstr>
      <vt:lpstr>Дети бесплатно FIT18 </vt:lpstr>
      <vt:lpstr>Дети бесплатно FIT18+25</vt:lpstr>
      <vt:lpstr>Дети бесплатно FIT15</vt:lpstr>
      <vt:lpstr>Дети бесплатно FIT20 Мант</vt:lpstr>
      <vt:lpstr>Лист2</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2001-10-03T09:33:40Z</dcterms:created>
  <dcterms:modified xsi:type="dcterms:W3CDTF">2026-03-26T11:33:02Z</dcterms:modified>
</cp:coreProperties>
</file>